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drawings/drawing2.xml" ContentType="application/vnd.openxmlformats-officedocument.drawing+xml"/>
  <Override PartName="/xl/charts/chart1.xml" ContentType="application/vnd.openxmlformats-officedocument.drawingml.chart+xml"/>
  <Override PartName="/xl/charts/style1.xml" ContentType="application/vnd.ms-office.chartstyle+xml"/>
  <Override PartName="/xl/charts/colors1.xml" ContentType="application/vnd.ms-office.chartcolorstyle+xml"/>
  <Override PartName="/xl/charts/chart2.xml" ContentType="application/vnd.openxmlformats-officedocument.drawingml.chart+xml"/>
  <Override PartName="/xl/charts/chart3.xml" ContentType="application/vnd.openxmlformats-officedocument.drawingml.chart+xml"/>
  <Override PartName="/xl/charts/style2.xml" ContentType="application/vnd.ms-office.chartstyle+xml"/>
  <Override PartName="/xl/charts/colors2.xml" ContentType="application/vnd.ms-office.chartcolorstyle+xml"/>
  <Override PartName="/xl/charts/chart4.xml" ContentType="application/vnd.openxmlformats-officedocument.drawingml.chart+xml"/>
  <Override PartName="/xl/charts/chart5.xml" ContentType="application/vnd.openxmlformats-officedocument.drawingml.chart+xml"/>
  <Override PartName="/xl/drawings/drawing3.xml" ContentType="application/vnd.openxmlformats-officedocument.drawing+xml"/>
  <Override PartName="/xl/drawings/drawing4.xml" ContentType="application/vnd.openxmlformats-officedocument.drawing+xml"/>
  <Override PartName="/xl/charts/chart6.xml" ContentType="application/vnd.openxmlformats-officedocument.drawingml.chart+xml"/>
  <Override PartName="/xl/charts/style3.xml" ContentType="application/vnd.ms-office.chartstyle+xml"/>
  <Override PartName="/xl/charts/colors3.xml" ContentType="application/vnd.ms-office.chartcolorstyle+xml"/>
  <Override PartName="/xl/charts/chart7.xml" ContentType="application/vnd.openxmlformats-officedocument.drawingml.chart+xml"/>
  <Override PartName="/xl/charts/style4.xml" ContentType="application/vnd.ms-office.chartstyle+xml"/>
  <Override PartName="/xl/charts/colors4.xml" ContentType="application/vnd.ms-office.chartcolorstyle+xml"/>
  <Override PartName="/xl/drawings/drawing5.xml" ContentType="application/vnd.openxmlformats-officedocument.drawing+xml"/>
  <Override PartName="/xl/charts/chart8.xml" ContentType="application/vnd.openxmlformats-officedocument.drawingml.chart+xml"/>
  <Override PartName="/xl/charts/style5.xml" ContentType="application/vnd.ms-office.chartstyle+xml"/>
  <Override PartName="/xl/charts/colors5.xml" ContentType="application/vnd.ms-office.chartcolorstyle+xml"/>
  <Override PartName="/xl/charts/chart9.xml" ContentType="application/vnd.openxmlformats-officedocument.drawingml.chart+xml"/>
  <Override PartName="/xl/charts/style6.xml" ContentType="application/vnd.ms-office.chartstyle+xml"/>
  <Override PartName="/xl/charts/colors6.xml" ContentType="application/vnd.ms-office.chartcolorstyle+xml"/>
  <Override PartName="/xl/drawings/drawing6.xml" ContentType="application/vnd.openxmlformats-officedocument.drawing+xml"/>
  <Override PartName="/xl/charts/chart10.xml" ContentType="application/vnd.openxmlformats-officedocument.drawingml.chart+xml"/>
  <Override PartName="/xl/charts/style7.xml" ContentType="application/vnd.ms-office.chartstyle+xml"/>
  <Override PartName="/xl/charts/colors7.xml" ContentType="application/vnd.ms-office.chartcolorstyle+xml"/>
  <Override PartName="/xl/drawings/drawing7.xml" ContentType="application/vnd.openxmlformats-officedocument.drawing+xml"/>
  <Override PartName="/xl/charts/chart11.xml" ContentType="application/vnd.openxmlformats-officedocument.drawingml.chart+xml"/>
  <Override PartName="/xl/charts/style8.xml" ContentType="application/vnd.ms-office.chartstyle+xml"/>
  <Override PartName="/xl/charts/colors8.xml" ContentType="application/vnd.ms-office.chartcolorstyle+xml"/>
  <Override PartName="/xl/drawings/drawing8.xml" ContentType="application/vnd.openxmlformats-officedocument.drawing+xml"/>
  <Override PartName="/xl/charts/chart12.xml" ContentType="application/vnd.openxmlformats-officedocument.drawingml.chart+xml"/>
  <Override PartName="/xl/charts/style9.xml" ContentType="application/vnd.ms-office.chartstyle+xml"/>
  <Override PartName="/xl/charts/colors9.xml" ContentType="application/vnd.ms-office.chartcolorstyle+xml"/>
  <Override PartName="/xl/drawings/drawing9.xml" ContentType="application/vnd.openxmlformats-officedocument.drawing+xml"/>
  <Override PartName="/xl/charts/chart13.xml" ContentType="application/vnd.openxmlformats-officedocument.drawingml.chart+xml"/>
  <Override PartName="/xl/charts/style10.xml" ContentType="application/vnd.ms-office.chartstyle+xml"/>
  <Override PartName="/xl/charts/colors10.xml" ContentType="application/vnd.ms-office.chartcolorstyle+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328"/>
  <workbookPr codeName="ThisWorkbook" hidePivotFieldList="1"/>
  <mc:AlternateContent xmlns:mc="http://schemas.openxmlformats.org/markup-compatibility/2006">
    <mc:Choice Requires="x15">
      <x15ac:absPath xmlns:x15ac="http://schemas.microsoft.com/office/spreadsheetml/2010/11/ac" url="S:\40 - Ongoing projects\2022 - 07 - PSI CDR\20. LCA Tool\01. Working model\"/>
    </mc:Choice>
  </mc:AlternateContent>
  <xr:revisionPtr revIDLastSave="0" documentId="13_ncr:1_{3492B6C4-517A-4448-B8E7-5B8DD7380B9F}" xr6:coauthVersionLast="47" xr6:coauthVersionMax="47" xr10:uidLastSave="{00000000-0000-0000-0000-000000000000}"/>
  <bookViews>
    <workbookView xWindow="-110" yWindow="-110" windowWidth="19420" windowHeight="10300" tabRatio="905" xr2:uid="{C9E98C30-2E05-4009-9B19-F3B4D4656912}"/>
  </bookViews>
  <sheets>
    <sheet name="Explainer" sheetId="54" r:id="rId1"/>
    <sheet name="Comparison" sheetId="42" r:id="rId2"/>
    <sheet name="CDR-Configs &gt;&gt;" sheetId="16" r:id="rId3"/>
    <sheet name="BECCS_1" sheetId="125" r:id="rId4"/>
    <sheet name="Biochar_1" sheetId="129" r:id="rId5"/>
    <sheet name="DACCS_1" sheetId="133" r:id="rId6"/>
    <sheet name="EW_1" sheetId="137" r:id="rId7"/>
    <sheet name="OL_1" sheetId="69" r:id="rId8"/>
    <sheet name="Nodes &gt;&gt;" sheetId="13" r:id="rId9"/>
    <sheet name="General" sheetId="10" r:id="rId10"/>
    <sheet name="Countries" sheetId="50" r:id="rId11"/>
    <sheet name="Transport" sheetId="19" r:id="rId12"/>
    <sheet name="Biomass" sheetId="12" r:id="rId13"/>
    <sheet name="CO2_TrSt" sheetId="60" r:id="rId14"/>
    <sheet name="Biochar_i" sheetId="43" r:id="rId15"/>
    <sheet name="DAC_i" sheetId="59" r:id="rId16"/>
    <sheet name="BECC_i" sheetId="63" r:id="rId17"/>
    <sheet name="EW-OL_i" sheetId="67" r:id="rId18"/>
    <sheet name="EcoInvent_inputs" sheetId="68" state="veryHidden" r:id="rId19"/>
    <sheet name="EcoInvent_energy" sheetId="18" state="veryHidden" r:id="rId20"/>
    <sheet name="EcoInvent_biomass" sheetId="139" state="veryHidden" r:id="rId21"/>
  </sheets>
  <definedNames>
    <definedName name="_xlnm._FilterDatabase" localSheetId="10" hidden="1">Countries!#REF!</definedName>
    <definedName name="BC_Transport_1" localSheetId="4">Biochar_1!$B$145</definedName>
    <definedName name="BC_Transport_1_km" localSheetId="4">Biochar_1!$C$145</definedName>
    <definedName name="BC_Transport_2" localSheetId="4">Biochar_1!$B$146</definedName>
    <definedName name="BC_Transport_2_km" localSheetId="4">Biochar_1!$C$146</definedName>
    <definedName name="BC_Transport_3" localSheetId="4">Biochar_1!$B$147</definedName>
    <definedName name="BC_Transport_3_km" localSheetId="4">Biochar_1!$C$147</definedName>
    <definedName name="BECC_CaptureEfficiency">BECC_i!$D$6:$D$8</definedName>
    <definedName name="BECC_options">BECC_i!$B$6:$B$8</definedName>
    <definedName name="BECCS_plant" localSheetId="3">BECCS_1!$C$22</definedName>
    <definedName name="BECCS_plant_country" localSheetId="3">BECCS_1!$D$22</definedName>
    <definedName name="BECCS_plant_type" localSheetId="3">BECCS_1!$C$29</definedName>
    <definedName name="Biomass_biogenic" localSheetId="3">BECCS_1!$C$47</definedName>
    <definedName name="Biomass_biogenic">#REF!</definedName>
    <definedName name="Biomass_country" localSheetId="3">BECCS_1!$D$20</definedName>
    <definedName name="Biomass_drying_moment" localSheetId="3">BECCS_1!$C$21</definedName>
    <definedName name="Biomass_drying_moment" localSheetId="4">Biochar_1!$D$21</definedName>
    <definedName name="Biomass_moisture" localSheetId="4">Biochar_1!$C$53</definedName>
    <definedName name="Biomass_type" localSheetId="3">BECCS_1!$C$20</definedName>
    <definedName name="Biomass_type" localSheetId="4">Biochar_1!$C$20</definedName>
    <definedName name="BM_BiogenicCShare">Biomass!$Q$9:$Q$14</definedName>
    <definedName name="BM_CContent">Biomass!$I$9:$I$14</definedName>
    <definedName name="BM_Country" localSheetId="4">Biochar_1!$D$20</definedName>
    <definedName name="BM_drying_elec" localSheetId="4">Biochar_1!$E$21</definedName>
    <definedName name="BM_drying_heat" localSheetId="4">Biochar_1!$F$21</definedName>
    <definedName name="BM_drying_SC" localSheetId="4">Biochar_1!$C$21</definedName>
    <definedName name="BM_HHV">Biomass!$D$9:$D$14</definedName>
    <definedName name="BM_LHV">Biomass!$E$9:$E$14</definedName>
    <definedName name="BM_MoistureContent">Biomass!$C$9:$C$14</definedName>
    <definedName name="BM_Options">Biomass!$B$9:$B$14</definedName>
    <definedName name="BM_transport_1" localSheetId="3">BECCS_1!$B$79</definedName>
    <definedName name="BM_Transport_1" localSheetId="4">Biochar_1!$B$71</definedName>
    <definedName name="BM_transport_1_KM" localSheetId="3">BECCS_1!$C$79</definedName>
    <definedName name="BM_Transport_1_km" localSheetId="4">Biochar_1!$C$71</definedName>
    <definedName name="BM_transport_2" localSheetId="3">BECCS_1!$B$80</definedName>
    <definedName name="BM_Transport_2" localSheetId="4">Biochar_1!$B$72</definedName>
    <definedName name="BM_transport_2_KM" localSheetId="3">BECCS_1!$C$80</definedName>
    <definedName name="BM_Transport_2_km" localSheetId="4">Biochar_1!$C$72</definedName>
    <definedName name="BM_transport_3" localSheetId="3">BECCS_1!$B$81</definedName>
    <definedName name="BM_Transport_3" localSheetId="4">Biochar_1!$B$73</definedName>
    <definedName name="BM_transport_3_KM" localSheetId="3">BECCS_1!$C$81</definedName>
    <definedName name="BM_Transport_3_km" localSheetId="4">Biochar_1!$C$73</definedName>
    <definedName name="c_olivine">_xlfn._xlws.SORT(_xlfn._xlws.FILTER(Countries!$B$14:$B$56,Countries!$E$14:$E$56))</definedName>
    <definedName name="Capture_country" localSheetId="5">DACCS_1!$D$18</definedName>
    <definedName name="Capture_electricity" localSheetId="5">DACCS_1!$E$18</definedName>
    <definedName name="Capture_heat" localSheetId="5">DACCS_1!$F$18</definedName>
    <definedName name="CO2_pipepline_distance" localSheetId="3">BECCS_1!$C$117</definedName>
    <definedName name="CO2_stored" localSheetId="4">Biochar_1!$C$168</definedName>
    <definedName name="Compression_electricity" localSheetId="3">BECCS_1!#REF!</definedName>
    <definedName name="Compression_electricity" localSheetId="5">DACCS_1!$E$19</definedName>
    <definedName name="DAC_options">DAC_i!$B$5:$B$8</definedName>
    <definedName name="DAC_type" localSheetId="5">DACCS_1!$C$18</definedName>
    <definedName name="Drying_electricity" localSheetId="3">BECCS_1!$E$21</definedName>
    <definedName name="Drying_electricity" localSheetId="4">Biochar_1!$F$21</definedName>
    <definedName name="Drying_heat" localSheetId="3">BECCS_1!$F$21</definedName>
    <definedName name="Drying_heat" localSheetId="4">Biochar_1!$G$21</definedName>
    <definedName name="E_CO2_capture" localSheetId="5">DACCS_1!$C$8</definedName>
    <definedName name="E_CO2_compression" localSheetId="5">DACCS_1!$C$9</definedName>
    <definedName name="E_CO2_storage" localSheetId="5">DACCS_1!$C$11</definedName>
    <definedName name="E_CO2_transport" localSheetId="5">DACCS_1!$C$10</definedName>
    <definedName name="E_DAC_Plant" localSheetId="5">DACCS_1!$C$7</definedName>
    <definedName name="EI_categories">EcoInvent_inputs!$I$2:$I$51</definedName>
    <definedName name="EI_categories_unique">EcoInvent_inputs!$A$54</definedName>
    <definedName name="EI_GWP">EcoInvent_inputs!$K$2:$K$51</definedName>
    <definedName name="EI_location">EcoInvent_inputs!$F$2:$F$51</definedName>
    <definedName name="EI_names">EcoInvent_inputs!$J$2:$J$51</definedName>
    <definedName name="Electricity_generation" localSheetId="4">Biochar_1!$C$23</definedName>
    <definedName name="Energy_countries">EcoInvent_energy!$C$4:$F$4</definedName>
    <definedName name="Energy_Elec" localSheetId="5">DACCS_1!$J$9</definedName>
    <definedName name="Energy_Heat" localSheetId="5">DACCS_1!$J$10</definedName>
    <definedName name="EXR">#REF!</definedName>
    <definedName name="EXR_currency">#REF!</definedName>
    <definedName name="EXR_regions">#REF!</definedName>
    <definedName name="Injection_depth" localSheetId="3">BECCS_1!$C$125</definedName>
    <definedName name="Injection_depth" localSheetId="5">DACCS_1!$C$86</definedName>
    <definedName name="kWhtoGJ">General!$C$6</definedName>
    <definedName name="kWhtoMJ">General!$C$5</definedName>
    <definedName name="Mass_C">General!$D$15</definedName>
    <definedName name="Mass_CO2">General!$D$19</definedName>
    <definedName name="Moisture" localSheetId="3">BECCS_1!$C$61</definedName>
    <definedName name="Pipeline_KM" localSheetId="5">DACCS_1!$C$78</definedName>
    <definedName name="PPI">#REF!</definedName>
    <definedName name="PPI_regions">#REF!</definedName>
    <definedName name="PPI_years">#REF!</definedName>
    <definedName name="PPP">#REF!</definedName>
    <definedName name="PPP_cat">#REF!</definedName>
    <definedName name="PPP_regions">#REF!</definedName>
    <definedName name="Pyrolysis_country" localSheetId="4">Biochar_1!$D$22</definedName>
    <definedName name="Pyrolysis_elec" localSheetId="4">Biochar_1!$E$22</definedName>
    <definedName name="Pyrolysis_heat" localSheetId="4">Biochar_1!$F$22</definedName>
    <definedName name="Pyrolysis_T" localSheetId="4">Biochar_1!$C$22</definedName>
    <definedName name="RefYear">#REF!</definedName>
    <definedName name="Removal_efficiency" localSheetId="4">Biochar_1!$N$5</definedName>
    <definedName name="Removal_efficiency" localSheetId="5">DACCS_1!$H$5</definedName>
    <definedName name="Storage_country" localSheetId="3">BECCS_1!$D$23</definedName>
    <definedName name="Storage_country" localSheetId="5">DACCS_1!$D$20</definedName>
    <definedName name="Storage_electricity" localSheetId="3">BECCS_1!$E$23</definedName>
    <definedName name="Storage_electricity" localSheetId="5">DACCS_1!$E$20</definedName>
    <definedName name="TOEtoGJ">General!$C$7</definedName>
    <definedName name="true_false">General!$G$5:$G$6</definedName>
    <definedName name="YEARtoDAYS">General!$C$8</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65" i="42" l="1"/>
  <c r="A51" i="42"/>
  <c r="A37" i="42"/>
  <c r="A23" i="42"/>
  <c r="G7" i="59" a="1"/>
  <c r="G7" i="59" s="1"/>
  <c r="C82" i="133"/>
  <c r="C81" i="133"/>
  <c r="J47" i="68"/>
  <c r="K47" i="68"/>
  <c r="J48" i="68"/>
  <c r="K48" i="68"/>
  <c r="J49" i="68"/>
  <c r="K49" i="68"/>
  <c r="J50" i="68"/>
  <c r="K50" i="68"/>
  <c r="J46" i="68"/>
  <c r="K46" i="68"/>
  <c r="C32" i="133"/>
  <c r="C31" i="133"/>
  <c r="C44" i="133"/>
  <c r="O43" i="68"/>
  <c r="N43" i="68"/>
  <c r="K43" i="68" s="1"/>
  <c r="M43" i="68"/>
  <c r="F7" i="43"/>
  <c r="G8" i="43"/>
  <c r="H8" i="43"/>
  <c r="B44" i="67"/>
  <c r="J15" i="68"/>
  <c r="J14" i="68"/>
  <c r="K45" i="68"/>
  <c r="K44" i="68"/>
  <c r="J44" i="68"/>
  <c r="J45" i="68"/>
  <c r="F37" i="42" a="1"/>
  <c r="F23" i="42" a="1"/>
  <c r="F9" i="42" a="1"/>
  <c r="F65" i="42" a="1"/>
  <c r="F51" i="42" a="1"/>
  <c r="F9" i="42" l="1"/>
  <c r="F23" i="42"/>
  <c r="F51" i="42"/>
  <c r="F65" i="42"/>
  <c r="F37" i="42"/>
  <c r="J23" i="68"/>
  <c r="J4" i="68"/>
  <c r="J5" i="68"/>
  <c r="J3" i="68"/>
  <c r="J43" i="68"/>
  <c r="E26" i="67" l="1" a="1"/>
  <c r="E26" i="67" s="1"/>
  <c r="G6" i="59" a="1"/>
  <c r="G6" i="59" s="1"/>
  <c r="C26" i="43"/>
  <c r="D26" i="43"/>
  <c r="C135" i="129"/>
  <c r="J42" i="68"/>
  <c r="K42" i="68"/>
  <c r="K41" i="68"/>
  <c r="J41" i="68"/>
  <c r="K40" i="68"/>
  <c r="J40" i="68"/>
  <c r="K39" i="68"/>
  <c r="J39" i="68"/>
  <c r="K38" i="68"/>
  <c r="J38" i="68"/>
  <c r="J37" i="68"/>
  <c r="A10" i="139"/>
  <c r="A9" i="139"/>
  <c r="A8" i="139"/>
  <c r="A7" i="139"/>
  <c r="A6" i="139"/>
  <c r="A5" i="139"/>
  <c r="B3" i="139"/>
  <c r="J33" i="139"/>
  <c r="C33" i="139" a="1"/>
  <c r="C33" i="139" s="1"/>
  <c r="B33" i="139" a="1"/>
  <c r="B33" i="139" s="1"/>
  <c r="J32" i="139"/>
  <c r="C32" i="139" a="1"/>
  <c r="C32" i="139" s="1"/>
  <c r="B32" i="139" a="1"/>
  <c r="B32" i="139" s="1"/>
  <c r="J31" i="139"/>
  <c r="C31" i="139" a="1"/>
  <c r="C31" i="139" s="1"/>
  <c r="B31" i="139" a="1"/>
  <c r="B31" i="139" s="1"/>
  <c r="J30" i="139"/>
  <c r="C30" i="139" a="1"/>
  <c r="C30" i="139" s="1"/>
  <c r="B30" i="139" a="1"/>
  <c r="B30" i="139" s="1"/>
  <c r="J29" i="139"/>
  <c r="C29" i="139" a="1"/>
  <c r="C29" i="139" s="1"/>
  <c r="B29" i="139" a="1"/>
  <c r="B29" i="139" s="1"/>
  <c r="K37" i="68"/>
  <c r="K4" i="68"/>
  <c r="K3" i="68"/>
  <c r="K5" i="68"/>
  <c r="K6" i="68"/>
  <c r="K7" i="68"/>
  <c r="K8" i="68"/>
  <c r="K9" i="68"/>
  <c r="E27" i="67" s="1" a="1"/>
  <c r="E27" i="67" s="1"/>
  <c r="K10" i="68"/>
  <c r="E28" i="67" s="1" a="1"/>
  <c r="E28" i="67" s="1"/>
  <c r="K11" i="68"/>
  <c r="E31" i="67" s="1"/>
  <c r="K12" i="68"/>
  <c r="K13" i="68"/>
  <c r="D14" i="67" s="1" a="1"/>
  <c r="D14" i="67" s="1"/>
  <c r="K14" i="68"/>
  <c r="K15" i="68"/>
  <c r="K16" i="68"/>
  <c r="K17" i="68"/>
  <c r="K18" i="68"/>
  <c r="K19" i="68"/>
  <c r="K20" i="68"/>
  <c r="K21" i="68"/>
  <c r="K22" i="68"/>
  <c r="K23" i="68"/>
  <c r="C60" i="133" s="1"/>
  <c r="K24" i="68"/>
  <c r="K25" i="68"/>
  <c r="K26" i="68"/>
  <c r="K27" i="68"/>
  <c r="K28" i="68"/>
  <c r="K29" i="68"/>
  <c r="K30" i="68"/>
  <c r="K31" i="68"/>
  <c r="K32" i="68"/>
  <c r="K33" i="68"/>
  <c r="K34" i="68"/>
  <c r="K35" i="68"/>
  <c r="K36" i="68"/>
  <c r="K2" i="68"/>
  <c r="D64" i="137"/>
  <c r="D10" i="137" s="1"/>
  <c r="D11" i="137" s="1"/>
  <c r="C57" i="137"/>
  <c r="C37" i="137" s="1"/>
  <c r="B52" i="137"/>
  <c r="B51" i="137"/>
  <c r="B50" i="137"/>
  <c r="R9" i="137"/>
  <c r="R8" i="137"/>
  <c r="R7" i="137"/>
  <c r="R6" i="137"/>
  <c r="B60" i="133"/>
  <c r="B52" i="133"/>
  <c r="D32" i="133" a="1"/>
  <c r="D32" i="133" s="1"/>
  <c r="D31" i="133" a="1"/>
  <c r="D31" i="133" s="1"/>
  <c r="D19" i="133"/>
  <c r="R10" i="133"/>
  <c r="R9" i="133"/>
  <c r="D10" i="133"/>
  <c r="R8" i="133"/>
  <c r="R7" i="133"/>
  <c r="B152" i="129"/>
  <c r="B151" i="129"/>
  <c r="B150" i="129"/>
  <c r="C139" i="129"/>
  <c r="C138" i="129"/>
  <c r="H126" i="129"/>
  <c r="H125" i="129"/>
  <c r="F31" i="129" s="1" a="1"/>
  <c r="F31" i="129" s="1"/>
  <c r="B121" i="129"/>
  <c r="B120" i="129"/>
  <c r="M94" i="129"/>
  <c r="M93" i="129"/>
  <c r="M92" i="129"/>
  <c r="M91" i="129"/>
  <c r="I90" i="129"/>
  <c r="G90" i="129"/>
  <c r="E90" i="129"/>
  <c r="B86" i="129"/>
  <c r="C83" i="129"/>
  <c r="C93" i="129" s="1"/>
  <c r="B78" i="129"/>
  <c r="B77" i="129"/>
  <c r="B76" i="129"/>
  <c r="E63" i="129" a="1"/>
  <c r="E63" i="129" s="1"/>
  <c r="E62" i="129"/>
  <c r="D58" i="129"/>
  <c r="D57" i="129"/>
  <c r="C54" i="129"/>
  <c r="C52" i="129"/>
  <c r="C43" i="129"/>
  <c r="E32" i="129" a="1"/>
  <c r="E32" i="129" s="1"/>
  <c r="C32" i="129" a="1"/>
  <c r="C32" i="129" s="1"/>
  <c r="E31" i="129"/>
  <c r="C31" i="129"/>
  <c r="E30" i="129"/>
  <c r="D30" i="129"/>
  <c r="C30" i="129"/>
  <c r="B30" i="129"/>
  <c r="G21" i="129" s="1" a="1"/>
  <c r="G21" i="129" s="1"/>
  <c r="C156" i="129"/>
  <c r="C159" i="129" s="1"/>
  <c r="D23" i="129"/>
  <c r="D175" i="125"/>
  <c r="D188" i="125" s="1"/>
  <c r="D12" i="125" s="1"/>
  <c r="D174" i="125"/>
  <c r="D187" i="125" s="1"/>
  <c r="D11" i="125" s="1"/>
  <c r="D172" i="125"/>
  <c r="D185" i="125" s="1"/>
  <c r="D9" i="125" s="1"/>
  <c r="D171" i="125"/>
  <c r="D184" i="125" s="1"/>
  <c r="D8" i="125" s="1"/>
  <c r="D170" i="125"/>
  <c r="D183" i="125" s="1"/>
  <c r="D7" i="125" s="1"/>
  <c r="B88" i="125"/>
  <c r="B87" i="125"/>
  <c r="B86" i="125"/>
  <c r="B85" i="125"/>
  <c r="B84" i="125"/>
  <c r="E71" i="125"/>
  <c r="F143" i="125" s="1"/>
  <c r="F149" i="125" s="1"/>
  <c r="E70" i="125"/>
  <c r="D66" i="125"/>
  <c r="D21" i="125" s="1"/>
  <c r="D65" i="125"/>
  <c r="C36" i="125" a="1"/>
  <c r="C36" i="125" s="1"/>
  <c r="C35" i="125"/>
  <c r="B35" i="125"/>
  <c r="C30" i="125"/>
  <c r="C77" i="125" s="1"/>
  <c r="C29" i="125"/>
  <c r="B12" i="125"/>
  <c r="R12" i="125" s="1"/>
  <c r="B11" i="125"/>
  <c r="R11" i="125" s="1"/>
  <c r="B10" i="125"/>
  <c r="B8" i="125"/>
  <c r="R8" i="125" s="1"/>
  <c r="B7" i="125"/>
  <c r="R7" i="125" s="1"/>
  <c r="B6" i="125"/>
  <c r="R6" i="125" s="1"/>
  <c r="D21" i="129" l="1"/>
  <c r="F63" i="129" s="1" a="1"/>
  <c r="F63" i="129" s="1"/>
  <c r="G21" i="125"/>
  <c r="C61" i="133" a="1"/>
  <c r="C61" i="133" s="1"/>
  <c r="C66" i="133" s="1"/>
  <c r="D16" i="67" a="1"/>
  <c r="D16" i="67" s="1"/>
  <c r="F127" i="129"/>
  <c r="C51" i="137"/>
  <c r="C50" i="137"/>
  <c r="C52" i="137"/>
  <c r="G22" i="129"/>
  <c r="M31" i="139" a="1"/>
  <c r="M31" i="139" s="1"/>
  <c r="D7" i="139" s="1" a="1"/>
  <c r="D7" i="139" s="1"/>
  <c r="L31" i="139" a="1"/>
  <c r="L31" i="139" s="1"/>
  <c r="C7" i="139" s="1" a="1"/>
  <c r="C7" i="139" s="1"/>
  <c r="D30" i="139"/>
  <c r="M30" i="139" s="1" a="1"/>
  <c r="M30" i="139" s="1"/>
  <c r="D6" i="139" s="1" a="1"/>
  <c r="D6" i="139" s="1"/>
  <c r="D29" i="139"/>
  <c r="N29" i="139" s="1" a="1"/>
  <c r="N29" i="139" s="1"/>
  <c r="E5" i="139" s="1" a="1"/>
  <c r="E5" i="139" s="1"/>
  <c r="K29" i="139" a="1"/>
  <c r="K29" i="139" s="1"/>
  <c r="B5" i="139" s="1" a="1"/>
  <c r="B5" i="139" s="1"/>
  <c r="L29" i="139" a="1"/>
  <c r="L29" i="139" s="1"/>
  <c r="C5" i="139" s="1" a="1"/>
  <c r="C5" i="139" s="1"/>
  <c r="K32" i="139" a="1"/>
  <c r="K32" i="139" s="1"/>
  <c r="B9" i="139" s="1" a="1"/>
  <c r="B9" i="139" s="1"/>
  <c r="K30" i="139" a="1"/>
  <c r="K30" i="139" s="1"/>
  <c r="B6" i="139" s="1" a="1"/>
  <c r="B6" i="139" s="1"/>
  <c r="D32" i="139"/>
  <c r="M32" i="139" s="1" a="1"/>
  <c r="M32" i="139" s="1"/>
  <c r="D9" i="139" s="1" a="1"/>
  <c r="D9" i="139" s="1"/>
  <c r="K31" i="139" a="1"/>
  <c r="K31" i="139" s="1"/>
  <c r="B7" i="139" s="1" a="1"/>
  <c r="B7" i="139" s="1"/>
  <c r="D31" i="139"/>
  <c r="N31" i="139" s="1" a="1"/>
  <c r="N31" i="139" s="1"/>
  <c r="E7" i="139" s="1" a="1"/>
  <c r="E7" i="139" s="1"/>
  <c r="D33" i="139"/>
  <c r="K33" i="139" s="1" a="1"/>
  <c r="K33" i="139" s="1"/>
  <c r="B8" i="139" s="1" a="1"/>
  <c r="B8" i="139" s="1"/>
  <c r="M33" i="139" a="1"/>
  <c r="M33" i="139" s="1"/>
  <c r="D8" i="139" s="1" a="1"/>
  <c r="D8" i="139" s="1"/>
  <c r="L33" i="139" a="1"/>
  <c r="L33" i="139" s="1"/>
  <c r="C8" i="139" s="1" a="1"/>
  <c r="C8" i="139" s="1"/>
  <c r="L30" i="139" a="1"/>
  <c r="L30" i="139" s="1"/>
  <c r="C6" i="139" s="1" a="1"/>
  <c r="C6" i="139" s="1"/>
  <c r="M29" i="139" a="1"/>
  <c r="M29" i="139" s="1"/>
  <c r="D5" i="139" s="1" a="1"/>
  <c r="D5" i="139" s="1"/>
  <c r="E126" i="129" a="1"/>
  <c r="E126" i="129" s="1"/>
  <c r="F126" i="129" s="1" a="1"/>
  <c r="F126" i="129" s="1"/>
  <c r="C92" i="129"/>
  <c r="C91" i="129"/>
  <c r="C94" i="129"/>
  <c r="C47" i="125"/>
  <c r="C164" i="125" s="1"/>
  <c r="D52" i="133" a="1"/>
  <c r="D52" i="133" s="1"/>
  <c r="C52" i="133" a="1"/>
  <c r="C52" i="133" s="1"/>
  <c r="C59" i="129"/>
  <c r="D67" i="133"/>
  <c r="D68" i="133" s="1"/>
  <c r="D8" i="133" s="1"/>
  <c r="D12" i="133" s="1"/>
  <c r="C57" i="129"/>
  <c r="E125" i="129"/>
  <c r="C58" i="129"/>
  <c r="C76" i="129" s="1"/>
  <c r="C86" i="129"/>
  <c r="C181" i="129"/>
  <c r="F70" i="125" a="1"/>
  <c r="F70" i="125" s="1"/>
  <c r="F71" i="125" a="1"/>
  <c r="F71" i="125" s="1"/>
  <c r="E143" i="125"/>
  <c r="O52" i="18"/>
  <c r="C9" i="67"/>
  <c r="G7" i="63"/>
  <c r="S14" i="12"/>
  <c r="S10" i="12"/>
  <c r="G20" i="125" s="1"/>
  <c r="S11" i="12"/>
  <c r="S12" i="12"/>
  <c r="S13" i="12"/>
  <c r="S9" i="12"/>
  <c r="H7" i="63"/>
  <c r="H8" i="63"/>
  <c r="G8" i="63"/>
  <c r="K64" i="63"/>
  <c r="J64" i="63"/>
  <c r="H64" i="63"/>
  <c r="G64" i="63"/>
  <c r="F64" i="63"/>
  <c r="E64" i="63"/>
  <c r="D64" i="63"/>
  <c r="C64" i="63"/>
  <c r="I64" i="63"/>
  <c r="D66" i="63"/>
  <c r="E66" i="63"/>
  <c r="F66" i="63"/>
  <c r="G66" i="63"/>
  <c r="H66" i="63"/>
  <c r="I66" i="63"/>
  <c r="J66" i="63"/>
  <c r="K66" i="63"/>
  <c r="C66" i="63"/>
  <c r="K63" i="63"/>
  <c r="J63" i="63"/>
  <c r="I63" i="63"/>
  <c r="H63" i="63"/>
  <c r="G63" i="63"/>
  <c r="F63" i="63"/>
  <c r="E63" i="63"/>
  <c r="D63" i="63"/>
  <c r="C63" i="63"/>
  <c r="K62" i="63"/>
  <c r="J62" i="63"/>
  <c r="I62" i="63"/>
  <c r="H62" i="63"/>
  <c r="G62" i="63"/>
  <c r="F62" i="63"/>
  <c r="E62" i="63"/>
  <c r="D62" i="63"/>
  <c r="C62" i="63"/>
  <c r="F32" i="10"/>
  <c r="D17" i="10" s="1"/>
  <c r="F33" i="10"/>
  <c r="D15" i="10" s="1"/>
  <c r="F34" i="10"/>
  <c r="D16" i="10" s="1"/>
  <c r="F35" i="10"/>
  <c r="D26" i="10" s="1"/>
  <c r="G8" i="59" a="1"/>
  <c r="G8" i="59" s="1"/>
  <c r="G5" i="59" a="1"/>
  <c r="G5" i="59" s="1"/>
  <c r="C48" i="133" s="1"/>
  <c r="E13" i="12"/>
  <c r="E12" i="12"/>
  <c r="E11" i="12"/>
  <c r="E10" i="12"/>
  <c r="E9" i="12"/>
  <c r="D13" i="12"/>
  <c r="D12" i="12"/>
  <c r="D11" i="12"/>
  <c r="D10" i="12"/>
  <c r="D9" i="12"/>
  <c r="D202" i="129" s="1"/>
  <c r="B23" i="42" a="1"/>
  <c r="B37" i="42" a="1"/>
  <c r="F62" i="129" l="1" a="1"/>
  <c r="F62" i="129" s="1"/>
  <c r="C77" i="129"/>
  <c r="C78" i="129"/>
  <c r="N33" i="139" a="1"/>
  <c r="N33" i="139" s="1"/>
  <c r="E8" i="139" s="1" a="1"/>
  <c r="E8" i="139" s="1"/>
  <c r="N30" i="139" a="1"/>
  <c r="N30" i="139" s="1"/>
  <c r="O30" i="139" s="1"/>
  <c r="N32" i="139" a="1"/>
  <c r="N32" i="139" s="1"/>
  <c r="E9" i="139" s="1" a="1"/>
  <c r="E9" i="139" s="1"/>
  <c r="O29" i="139"/>
  <c r="L32" i="139" a="1"/>
  <c r="L32" i="139" s="1"/>
  <c r="O31" i="139"/>
  <c r="K34" i="139"/>
  <c r="M34" i="139"/>
  <c r="C101" i="125"/>
  <c r="I91" i="129"/>
  <c r="C7" i="133"/>
  <c r="S6" i="133" s="1"/>
  <c r="F125" i="129" a="1"/>
  <c r="F125" i="129" s="1"/>
  <c r="G65" i="63"/>
  <c r="G67" i="63" s="1"/>
  <c r="J65" i="63"/>
  <c r="J67" i="63" s="1"/>
  <c r="D65" i="63"/>
  <c r="D67" i="63" s="1"/>
  <c r="F65" i="63"/>
  <c r="F67" i="63" s="1"/>
  <c r="E65" i="63"/>
  <c r="E67" i="63" s="1"/>
  <c r="H65" i="63"/>
  <c r="H67" i="63" s="1"/>
  <c r="C65" i="63"/>
  <c r="C67" i="63" s="1"/>
  <c r="K65" i="63"/>
  <c r="K67" i="63" s="1"/>
  <c r="I65" i="63"/>
  <c r="I67" i="63" s="1"/>
  <c r="I15" i="10"/>
  <c r="I17" i="10"/>
  <c r="I16" i="10"/>
  <c r="D19" i="10"/>
  <c r="D21" i="10"/>
  <c r="I21" i="10" s="1"/>
  <c r="D100" i="129" s="1"/>
  <c r="D23" i="10"/>
  <c r="G23" i="10" s="1"/>
  <c r="E94" i="129" s="1"/>
  <c r="G16" i="10"/>
  <c r="G15" i="10"/>
  <c r="G17" i="10"/>
  <c r="D18" i="10"/>
  <c r="K18" i="10" s="1"/>
  <c r="D20" i="10"/>
  <c r="I20" i="10" s="1"/>
  <c r="D22" i="10"/>
  <c r="I22" i="10" s="1"/>
  <c r="D24" i="10"/>
  <c r="I24" i="10" s="1"/>
  <c r="K15" i="10"/>
  <c r="K17" i="10"/>
  <c r="K16" i="10"/>
  <c r="B37" i="42"/>
  <c r="B23" i="42"/>
  <c r="E52" i="12"/>
  <c r="F54" i="12" s="1"/>
  <c r="F13" i="12"/>
  <c r="F12" i="12"/>
  <c r="F11" i="12"/>
  <c r="F10" i="12"/>
  <c r="F9" i="12"/>
  <c r="H99" i="63"/>
  <c r="I99" i="63"/>
  <c r="J99" i="63"/>
  <c r="K99" i="63"/>
  <c r="H100" i="63"/>
  <c r="I100" i="63"/>
  <c r="J100" i="63"/>
  <c r="K100" i="63"/>
  <c r="H101" i="63"/>
  <c r="I101" i="63"/>
  <c r="J101" i="63"/>
  <c r="K101" i="63"/>
  <c r="H102" i="63"/>
  <c r="I102" i="63"/>
  <c r="J102" i="63"/>
  <c r="K102" i="63"/>
  <c r="H103" i="63"/>
  <c r="I103" i="63"/>
  <c r="J103" i="63"/>
  <c r="K103" i="63"/>
  <c r="H104" i="63"/>
  <c r="I104" i="63"/>
  <c r="J104" i="63"/>
  <c r="K104" i="63"/>
  <c r="H105" i="63"/>
  <c r="I105" i="63"/>
  <c r="J105" i="63"/>
  <c r="K105" i="63"/>
  <c r="H106" i="63"/>
  <c r="I106" i="63"/>
  <c r="J106" i="63"/>
  <c r="K106" i="63"/>
  <c r="B99" i="63"/>
  <c r="I96" i="63"/>
  <c r="J96" i="63"/>
  <c r="K96" i="63"/>
  <c r="I97" i="63"/>
  <c r="J97" i="63"/>
  <c r="K97" i="63"/>
  <c r="I98" i="63"/>
  <c r="J98" i="63"/>
  <c r="K98" i="63"/>
  <c r="H97" i="63"/>
  <c r="H98" i="63"/>
  <c r="H96" i="63"/>
  <c r="B97" i="63"/>
  <c r="B98" i="63"/>
  <c r="B100" i="63"/>
  <c r="B101" i="63"/>
  <c r="B102" i="63"/>
  <c r="B103" i="63"/>
  <c r="B104" i="63"/>
  <c r="B105" i="63"/>
  <c r="B106" i="63"/>
  <c r="B107" i="63"/>
  <c r="B96" i="63"/>
  <c r="K47" i="63"/>
  <c r="K53" i="63" s="1"/>
  <c r="J47" i="63"/>
  <c r="J53" i="63" s="1"/>
  <c r="I47" i="63"/>
  <c r="I53" i="63" s="1"/>
  <c r="H47" i="63"/>
  <c r="H53" i="63" s="1"/>
  <c r="G47" i="63"/>
  <c r="G53" i="63" s="1"/>
  <c r="F47" i="63"/>
  <c r="F53" i="63" s="1"/>
  <c r="E47" i="63"/>
  <c r="E53" i="63" s="1"/>
  <c r="D47" i="63"/>
  <c r="D53" i="63" s="1"/>
  <c r="C47" i="63"/>
  <c r="C53" i="63" s="1"/>
  <c r="K46" i="63"/>
  <c r="K52" i="63" s="1"/>
  <c r="J46" i="63"/>
  <c r="I46" i="63"/>
  <c r="H46" i="63"/>
  <c r="H52" i="63" s="1"/>
  <c r="G46" i="63"/>
  <c r="G52" i="63" s="1"/>
  <c r="F46" i="63"/>
  <c r="F52" i="63" s="1"/>
  <c r="E46" i="63"/>
  <c r="E52" i="63" s="1"/>
  <c r="D46" i="63"/>
  <c r="D52" i="63" s="1"/>
  <c r="C46" i="63"/>
  <c r="C52" i="63" s="1"/>
  <c r="E37" i="42" a="1"/>
  <c r="G19" i="10" l="1"/>
  <c r="C99" i="129" s="1"/>
  <c r="C108" i="125"/>
  <c r="C121" i="125"/>
  <c r="C120" i="125"/>
  <c r="L34" i="139"/>
  <c r="C9" i="139" a="1"/>
  <c r="C9" i="139" s="1"/>
  <c r="O33" i="139"/>
  <c r="N34" i="139"/>
  <c r="E6" i="139" a="1"/>
  <c r="E6" i="139" s="1"/>
  <c r="O32" i="139"/>
  <c r="C103" i="125"/>
  <c r="C191" i="125" s="1"/>
  <c r="C51" i="125"/>
  <c r="C53" i="125" s="1"/>
  <c r="C125" i="129"/>
  <c r="D125" i="129" s="1"/>
  <c r="C126" i="129"/>
  <c r="D126" i="129" s="1" a="1"/>
  <c r="D126" i="129" s="1"/>
  <c r="C105" i="125"/>
  <c r="C54" i="63"/>
  <c r="C55" i="63" s="1"/>
  <c r="E8" i="63" s="1"/>
  <c r="K54" i="63"/>
  <c r="K55" i="63" s="1"/>
  <c r="E37" i="42"/>
  <c r="K23" i="10"/>
  <c r="I94" i="129" s="1"/>
  <c r="K21" i="10"/>
  <c r="D101" i="129" s="1"/>
  <c r="G22" i="10"/>
  <c r="E93" i="129" s="1"/>
  <c r="G93" i="129" s="1"/>
  <c r="K19" i="10"/>
  <c r="G21" i="10"/>
  <c r="I23" i="10"/>
  <c r="G94" i="129" s="1"/>
  <c r="G18" i="10"/>
  <c r="E91" i="129" s="1"/>
  <c r="K20" i="10"/>
  <c r="I92" i="129" s="1"/>
  <c r="G24" i="10"/>
  <c r="I19" i="10"/>
  <c r="C100" i="129" s="1"/>
  <c r="K24" i="10"/>
  <c r="K22" i="10"/>
  <c r="I93" i="129" s="1"/>
  <c r="I18" i="10"/>
  <c r="G91" i="129" s="1"/>
  <c r="G20" i="10"/>
  <c r="E92" i="129" s="1"/>
  <c r="G92" i="129" s="1"/>
  <c r="F53" i="12"/>
  <c r="G53" i="12" s="1"/>
  <c r="C14" i="12"/>
  <c r="C60" i="125" s="1"/>
  <c r="G54" i="12"/>
  <c r="F51" i="12"/>
  <c r="E14" i="12" s="1"/>
  <c r="F14" i="12" s="1"/>
  <c r="F54" i="63"/>
  <c r="F55" i="63" s="1"/>
  <c r="J48" i="63"/>
  <c r="J58" i="63" s="1"/>
  <c r="J59" i="63" s="1"/>
  <c r="E54" i="63"/>
  <c r="E55" i="63" s="1"/>
  <c r="J107" i="63"/>
  <c r="G54" i="63"/>
  <c r="G55" i="63" s="1"/>
  <c r="I107" i="63"/>
  <c r="H107" i="63"/>
  <c r="K107" i="63"/>
  <c r="C48" i="63"/>
  <c r="C58" i="63" s="1"/>
  <c r="C59" i="63" s="1"/>
  <c r="K48" i="63"/>
  <c r="K58" i="63" s="1"/>
  <c r="K59" i="63" s="1"/>
  <c r="I48" i="63"/>
  <c r="I58" i="63" s="1"/>
  <c r="I59" i="63" s="1"/>
  <c r="I52" i="63"/>
  <c r="I54" i="63" s="1"/>
  <c r="I55" i="63" s="1"/>
  <c r="F7" i="63" s="1"/>
  <c r="H54" i="63"/>
  <c r="H55" i="63" s="1"/>
  <c r="F8" i="63" s="1"/>
  <c r="D54" i="63"/>
  <c r="D55" i="63" s="1"/>
  <c r="E7" i="63" s="1"/>
  <c r="D48" i="63"/>
  <c r="J52" i="63"/>
  <c r="J54" i="63" s="1"/>
  <c r="J55" i="63" s="1"/>
  <c r="E48" i="63"/>
  <c r="F48" i="63"/>
  <c r="G48" i="63"/>
  <c r="H48" i="63"/>
  <c r="G37" i="42" a="1"/>
  <c r="D37" i="42" a="1"/>
  <c r="C48" i="125" l="1"/>
  <c r="C50" i="125" s="1"/>
  <c r="C52" i="125"/>
  <c r="D56" i="125" s="1"/>
  <c r="D109" i="125" s="1"/>
  <c r="D173" i="125" s="1"/>
  <c r="D186" i="125" s="1"/>
  <c r="D10" i="125" s="1"/>
  <c r="C109" i="125"/>
  <c r="C173" i="125" s="1"/>
  <c r="C186" i="125" s="1"/>
  <c r="C10" i="125" s="1"/>
  <c r="S10" i="125" s="1"/>
  <c r="G37" i="42"/>
  <c r="K49" i="63"/>
  <c r="C49" i="63"/>
  <c r="D37" i="42"/>
  <c r="Q14" i="12"/>
  <c r="I14" i="12"/>
  <c r="J49" i="63"/>
  <c r="I49" i="63"/>
  <c r="D58" i="63"/>
  <c r="D59" i="63" s="1"/>
  <c r="D49" i="63"/>
  <c r="F49" i="63"/>
  <c r="F58" i="63"/>
  <c r="F59" i="63" s="1"/>
  <c r="H49" i="63"/>
  <c r="H58" i="63"/>
  <c r="H59" i="63" s="1"/>
  <c r="G49" i="63"/>
  <c r="G58" i="63"/>
  <c r="G59" i="63" s="1"/>
  <c r="E49" i="63"/>
  <c r="E58" i="63"/>
  <c r="E59" i="63" s="1"/>
  <c r="D169" i="125" l="1"/>
  <c r="D176" i="125" s="1"/>
  <c r="C49" i="125"/>
  <c r="N14" i="12"/>
  <c r="H14" i="12"/>
  <c r="C62" i="125" s="1"/>
  <c r="M13" i="12" a="1"/>
  <c r="M13" i="12" s="1"/>
  <c r="L13" i="12" a="1"/>
  <c r="L13" i="12" s="1"/>
  <c r="K13" i="12" a="1"/>
  <c r="K13" i="12" s="1"/>
  <c r="J13" i="12" a="1"/>
  <c r="J13" i="12" s="1"/>
  <c r="I13" i="12" a="1"/>
  <c r="I13" i="12" s="1"/>
  <c r="C172" i="125"/>
  <c r="C185" i="125" s="1"/>
  <c r="C9" i="125" s="1"/>
  <c r="S9" i="125" s="1"/>
  <c r="D182" i="125" l="1"/>
  <c r="D189" i="125" s="1"/>
  <c r="O13" i="12"/>
  <c r="P13" i="12"/>
  <c r="N13" i="12"/>
  <c r="R11" i="69"/>
  <c r="R10" i="69"/>
  <c r="R9" i="69"/>
  <c r="R8" i="69"/>
  <c r="R7" i="69"/>
  <c r="R6" i="69"/>
  <c r="A66" i="42"/>
  <c r="A52" i="42"/>
  <c r="F66" i="42" a="1"/>
  <c r="B66" i="42" a="1"/>
  <c r="B65" i="42" a="1"/>
  <c r="F52" i="42" a="1"/>
  <c r="B51" i="42" a="1"/>
  <c r="B52" i="42" a="1"/>
  <c r="D6" i="125" l="1"/>
  <c r="D13" i="125" s="1"/>
  <c r="H12" i="125" s="1"/>
  <c r="F52" i="42"/>
  <c r="F66" i="42"/>
  <c r="B51" i="42"/>
  <c r="B65" i="42"/>
  <c r="B52" i="42"/>
  <c r="B66" i="42"/>
  <c r="A67" i="42"/>
  <c r="A53" i="42"/>
  <c r="F67" i="42" a="1"/>
  <c r="B67" i="42" a="1"/>
  <c r="B53" i="42" a="1"/>
  <c r="F53" i="42" a="1"/>
  <c r="F67" i="42" l="1"/>
  <c r="F53" i="42"/>
  <c r="B53" i="42"/>
  <c r="B67" i="42"/>
  <c r="A68" i="42"/>
  <c r="A54" i="42"/>
  <c r="B54" i="42" a="1"/>
  <c r="B68" i="42" a="1"/>
  <c r="F68" i="42" a="1"/>
  <c r="F54" i="42" a="1"/>
  <c r="F54" i="42" l="1"/>
  <c r="F68" i="42"/>
  <c r="A69" i="42"/>
  <c r="B54" i="42"/>
  <c r="B68" i="42"/>
  <c r="A70" i="42"/>
  <c r="A55" i="42"/>
  <c r="J6" i="59"/>
  <c r="D53" i="133" s="1"/>
  <c r="C57" i="133" s="1"/>
  <c r="E9" i="42" a="1"/>
  <c r="F70" i="42" a="1"/>
  <c r="B55" i="42" a="1"/>
  <c r="G9" i="42" a="1"/>
  <c r="F55" i="42" a="1"/>
  <c r="B69" i="42" a="1"/>
  <c r="B70" i="42" a="1"/>
  <c r="F69" i="42" a="1"/>
  <c r="F70" i="42" l="1"/>
  <c r="F55" i="42"/>
  <c r="F69" i="42"/>
  <c r="B69" i="42"/>
  <c r="G9" i="42"/>
  <c r="E9" i="42"/>
  <c r="B55" i="42"/>
  <c r="B70" i="42"/>
  <c r="A71" i="42"/>
  <c r="C31" i="67"/>
  <c r="C30" i="67"/>
  <c r="B71" i="42" a="1"/>
  <c r="D9" i="42" a="1"/>
  <c r="F71" i="42" a="1"/>
  <c r="F71" i="42" l="1"/>
  <c r="D9" i="42"/>
  <c r="B71" i="42"/>
  <c r="F29" i="67"/>
  <c r="C29" i="67"/>
  <c r="D28" i="67"/>
  <c r="C28" i="67"/>
  <c r="E23" i="42" a="1"/>
  <c r="D23" i="42" a="1"/>
  <c r="G23" i="42" a="1"/>
  <c r="G23" i="42" l="1"/>
  <c r="E23" i="42"/>
  <c r="D23" i="42"/>
  <c r="P97" i="18"/>
  <c r="O97" i="18"/>
  <c r="O79" i="18"/>
  <c r="J97" i="18" s="1" a="1"/>
  <c r="J97" i="18" s="1"/>
  <c r="O78" i="18"/>
  <c r="K97" i="18" s="1" a="1"/>
  <c r="K97" i="18" s="1"/>
  <c r="C27" i="67"/>
  <c r="O54" i="18"/>
  <c r="O83" i="18"/>
  <c r="O82" i="18"/>
  <c r="O81" i="18"/>
  <c r="O80" i="18"/>
  <c r="O77" i="18"/>
  <c r="O76" i="18"/>
  <c r="O75" i="18"/>
  <c r="O74" i="18"/>
  <c r="O73" i="18"/>
  <c r="O85" i="18"/>
  <c r="O84" i="18"/>
  <c r="O72" i="18"/>
  <c r="O71" i="18"/>
  <c r="O70" i="18"/>
  <c r="O69" i="18"/>
  <c r="O68" i="18"/>
  <c r="O67" i="18"/>
  <c r="O66" i="18"/>
  <c r="O65" i="18"/>
  <c r="O64" i="18"/>
  <c r="O63" i="18"/>
  <c r="O62" i="18"/>
  <c r="O61" i="18"/>
  <c r="O60" i="18"/>
  <c r="O59" i="18"/>
  <c r="O58" i="18"/>
  <c r="O57" i="18"/>
  <c r="O56" i="18"/>
  <c r="O55" i="18"/>
  <c r="O53" i="18"/>
  <c r="C54" i="69" l="1"/>
  <c r="H7" i="69" s="1"/>
  <c r="C22" i="67" l="1"/>
  <c r="C7" i="67" l="1"/>
  <c r="B51" i="67"/>
  <c r="C14" i="67"/>
  <c r="C15" i="67"/>
  <c r="D15" i="67" l="1"/>
  <c r="E35" i="137" s="1" a="1"/>
  <c r="E35" i="137" s="1"/>
  <c r="D33" i="137" a="1"/>
  <c r="D33" i="137" s="1"/>
  <c r="D32" i="137" a="1"/>
  <c r="D32" i="137" s="1"/>
  <c r="J94" i="18" l="1" a="1"/>
  <c r="J94" i="18" s="1"/>
  <c r="K94" i="18" a="1"/>
  <c r="K94" i="18" s="1"/>
  <c r="P94" i="18"/>
  <c r="O94" i="18"/>
  <c r="M72" i="18"/>
  <c r="M71" i="18"/>
  <c r="G44" i="12"/>
  <c r="G46" i="12" s="1"/>
  <c r="C79" i="129" l="1"/>
  <c r="C53" i="137"/>
  <c r="C9" i="137" s="1"/>
  <c r="S8" i="137" s="1"/>
  <c r="B82" i="69"/>
  <c r="C21" i="67"/>
  <c r="C20" i="67"/>
  <c r="E34" i="137" a="1"/>
  <c r="E34" i="137" s="1"/>
  <c r="G53" i="42" a="1"/>
  <c r="E53" i="42" a="1"/>
  <c r="D53" i="42" a="1"/>
  <c r="E53" i="42" l="1"/>
  <c r="G53" i="42"/>
  <c r="D53" i="42"/>
  <c r="C24" i="69"/>
  <c r="B68" i="69"/>
  <c r="B67" i="69"/>
  <c r="B66" i="69"/>
  <c r="M84" i="18"/>
  <c r="M83" i="18"/>
  <c r="M82" i="18"/>
  <c r="M81" i="18"/>
  <c r="M77" i="18"/>
  <c r="M75" i="18"/>
  <c r="M70" i="18"/>
  <c r="M69" i="18"/>
  <c r="M68" i="18"/>
  <c r="M66" i="18"/>
  <c r="M65" i="18"/>
  <c r="M64" i="18"/>
  <c r="M63" i="18"/>
  <c r="M61" i="18"/>
  <c r="M60" i="18"/>
  <c r="M58" i="18"/>
  <c r="M56" i="18"/>
  <c r="M55" i="18"/>
  <c r="M54" i="18"/>
  <c r="M53" i="18"/>
  <c r="M52" i="18"/>
  <c r="K14" i="50" a="1"/>
  <c r="K14" i="50" s="1"/>
  <c r="L14" i="50" a="1"/>
  <c r="L14" i="50" s="1"/>
  <c r="J14" i="50" a="1"/>
  <c r="J14" i="50" s="1"/>
  <c r="I14" i="50" a="1"/>
  <c r="I14" i="50" s="1"/>
  <c r="E32" i="69" l="1" a="1"/>
  <c r="E32" i="69" s="1"/>
  <c r="D28" i="69" a="1"/>
  <c r="D28" i="69" s="1"/>
  <c r="E31" i="69" a="1"/>
  <c r="E31" i="69" s="1"/>
  <c r="C44" i="69"/>
  <c r="G97" i="18" a="1"/>
  <c r="G97" i="18" s="1"/>
  <c r="T97" i="18" s="1"/>
  <c r="I97" i="18" a="1"/>
  <c r="I97" i="18" s="1"/>
  <c r="F97" i="18" a="1"/>
  <c r="F97" i="18" s="1"/>
  <c r="S97" i="18" s="1"/>
  <c r="D97" i="18" a="1"/>
  <c r="D97" i="18" s="1"/>
  <c r="Q97" i="18" s="1"/>
  <c r="E97" i="18" a="1"/>
  <c r="E97" i="18" s="1"/>
  <c r="R97" i="18" s="1"/>
  <c r="I94" i="18" a="1"/>
  <c r="I94" i="18" s="1"/>
  <c r="D94" i="18" a="1"/>
  <c r="D94" i="18" s="1"/>
  <c r="G94" i="18" a="1"/>
  <c r="G94" i="18" s="1"/>
  <c r="E94" i="18" a="1"/>
  <c r="E94" i="18" s="1"/>
  <c r="F94" i="18" a="1"/>
  <c r="F94" i="18" s="1"/>
  <c r="I92" i="18" a="1"/>
  <c r="I92" i="18" s="1"/>
  <c r="E91" i="18" a="1"/>
  <c r="E91" i="18" s="1"/>
  <c r="G99" i="18" a="1"/>
  <c r="G99" i="18" s="1"/>
  <c r="E95" i="18" a="1"/>
  <c r="E95" i="18" s="1"/>
  <c r="I96" i="18" a="1"/>
  <c r="I96" i="18" s="1"/>
  <c r="D91" i="18" a="1"/>
  <c r="D91" i="18" s="1"/>
  <c r="D96" i="18" a="1"/>
  <c r="D96" i="18" s="1"/>
  <c r="I98" i="18" a="1"/>
  <c r="I98" i="18" s="1"/>
  <c r="E96" i="18" a="1"/>
  <c r="E96" i="18" s="1"/>
  <c r="E100" i="18" a="1"/>
  <c r="E100" i="18" s="1"/>
  <c r="I99" i="18" a="1"/>
  <c r="I99" i="18" s="1"/>
  <c r="F91" i="18" a="1"/>
  <c r="F91" i="18" s="1"/>
  <c r="F96" i="18" a="1"/>
  <c r="F96" i="18" s="1"/>
  <c r="F100" i="18" a="1"/>
  <c r="F100" i="18" s="1"/>
  <c r="I100" i="18" a="1"/>
  <c r="I100" i="18" s="1"/>
  <c r="G91" i="18" a="1"/>
  <c r="G91" i="18" s="1"/>
  <c r="G96" i="18" a="1"/>
  <c r="G96" i="18" s="1"/>
  <c r="E92" i="18" a="1"/>
  <c r="E92" i="18" s="1"/>
  <c r="E98" i="18" a="1"/>
  <c r="E98" i="18" s="1"/>
  <c r="G100" i="18" a="1"/>
  <c r="G100" i="18" s="1"/>
  <c r="D93" i="18" a="1"/>
  <c r="D93" i="18" s="1"/>
  <c r="G98" i="18" a="1"/>
  <c r="G98" i="18" s="1"/>
  <c r="I90" i="18" a="1"/>
  <c r="I90" i="18" s="1"/>
  <c r="E93" i="18" a="1"/>
  <c r="E93" i="18" s="1"/>
  <c r="E99" i="18" a="1"/>
  <c r="E99" i="18" s="1"/>
  <c r="E65" i="42" a="1"/>
  <c r="D65" i="42" a="1"/>
  <c r="G65" i="42" a="1"/>
  <c r="E65" i="42" l="1"/>
  <c r="D65" i="42"/>
  <c r="G65" i="42"/>
  <c r="D36" i="69" a="1"/>
  <c r="D36" i="69" s="1"/>
  <c r="D35" i="69" a="1"/>
  <c r="D35" i="69" s="1"/>
  <c r="C53" i="69"/>
  <c r="E37" i="69" a="1"/>
  <c r="E37" i="69" s="1"/>
  <c r="F59" i="137"/>
  <c r="C64" i="137" s="1"/>
  <c r="C10" i="137" s="1"/>
  <c r="S9" i="137" s="1"/>
  <c r="R94" i="18"/>
  <c r="C68" i="69" l="1"/>
  <c r="C67" i="69"/>
  <c r="C66" i="69"/>
  <c r="D84" i="69"/>
  <c r="D85" i="69" s="1"/>
  <c r="D12" i="69" s="1"/>
  <c r="D13" i="69" s="1"/>
  <c r="E79" i="69" a="1"/>
  <c r="E79" i="69" s="1"/>
  <c r="D48" i="69" a="1"/>
  <c r="D48" i="69" s="1"/>
  <c r="D78" i="69" a="1"/>
  <c r="D78" i="69" s="1"/>
  <c r="C75" i="69"/>
  <c r="C82" i="69" s="1"/>
  <c r="D63" i="69" a="1"/>
  <c r="D63" i="69" s="1"/>
  <c r="E54" i="42" a="1"/>
  <c r="C54" i="42" a="1"/>
  <c r="D54" i="42" a="1"/>
  <c r="G54" i="42" a="1"/>
  <c r="G54" i="42" l="1"/>
  <c r="D54" i="42"/>
  <c r="C54" i="42"/>
  <c r="E54" i="42"/>
  <c r="A10" i="42"/>
  <c r="A38" i="42"/>
  <c r="A24" i="42"/>
  <c r="P100" i="18"/>
  <c r="O100" i="18"/>
  <c r="P99" i="18"/>
  <c r="O99" i="18"/>
  <c r="P98" i="18"/>
  <c r="O98" i="18"/>
  <c r="P96" i="18"/>
  <c r="O96" i="18"/>
  <c r="P95" i="18"/>
  <c r="O95" i="18"/>
  <c r="P93" i="18"/>
  <c r="O93" i="18"/>
  <c r="P92" i="18"/>
  <c r="O92" i="18"/>
  <c r="P91" i="18"/>
  <c r="O91" i="18"/>
  <c r="P90" i="18"/>
  <c r="O90" i="18"/>
  <c r="J100" i="18" a="1"/>
  <c r="J100" i="18" s="1"/>
  <c r="K99" i="18" a="1"/>
  <c r="K99" i="18" s="1"/>
  <c r="K98" i="18" a="1"/>
  <c r="K98" i="18" s="1"/>
  <c r="K95" i="18" a="1"/>
  <c r="K95" i="18" s="1"/>
  <c r="K93" i="18" a="1"/>
  <c r="K93" i="18" s="1"/>
  <c r="K92" i="18" a="1"/>
  <c r="K92" i="18" s="1"/>
  <c r="K91" i="18" a="1"/>
  <c r="K91" i="18" s="1"/>
  <c r="K90" i="18" a="1"/>
  <c r="K90" i="18" s="1"/>
  <c r="J90" i="18" a="1"/>
  <c r="J90" i="18" s="1"/>
  <c r="K100" i="18" a="1"/>
  <c r="K100" i="18" s="1"/>
  <c r="D100" i="18" a="1"/>
  <c r="D100" i="18" s="1"/>
  <c r="T89" i="18"/>
  <c r="S89" i="18"/>
  <c r="R89" i="18"/>
  <c r="Q89" i="18"/>
  <c r="J95" i="18" a="1"/>
  <c r="J95" i="18" s="1"/>
  <c r="G92" i="18" a="1"/>
  <c r="G92" i="18" s="1"/>
  <c r="J93" i="18" a="1"/>
  <c r="J93" i="18" s="1"/>
  <c r="J91" i="18" a="1"/>
  <c r="J91" i="18" s="1"/>
  <c r="G90" i="18" a="1"/>
  <c r="G90" i="18" s="1"/>
  <c r="J96" i="18" a="1"/>
  <c r="J96" i="18" s="1"/>
  <c r="K96" i="18" a="1"/>
  <c r="K96" i="18" s="1"/>
  <c r="Q96" i="18" s="1"/>
  <c r="D99" i="18" a="1"/>
  <c r="D99" i="18" s="1"/>
  <c r="F99" i="18" a="1"/>
  <c r="F99" i="18" s="1"/>
  <c r="J99" i="18" a="1"/>
  <c r="J99" i="18" s="1"/>
  <c r="T99" i="18" s="1"/>
  <c r="J98" i="18" a="1"/>
  <c r="J98" i="18" s="1"/>
  <c r="T98" i="18" s="1"/>
  <c r="D98" i="18" a="1"/>
  <c r="D98" i="18" s="1"/>
  <c r="G95" i="18" a="1"/>
  <c r="G95" i="18" s="1"/>
  <c r="F95" i="18" a="1"/>
  <c r="F95" i="18" s="1"/>
  <c r="D95" i="18" a="1"/>
  <c r="D95" i="18" s="1"/>
  <c r="I95" i="18" a="1"/>
  <c r="I95" i="18" s="1"/>
  <c r="I93" i="18" a="1"/>
  <c r="I93" i="18" s="1"/>
  <c r="F93" i="18" a="1"/>
  <c r="F93" i="18" s="1"/>
  <c r="G93" i="18" a="1"/>
  <c r="G93" i="18" s="1"/>
  <c r="F92" i="18" a="1"/>
  <c r="F92" i="18" s="1"/>
  <c r="J92" i="18" a="1"/>
  <c r="J92" i="18" s="1"/>
  <c r="D92" i="18" a="1"/>
  <c r="D92" i="18" s="1"/>
  <c r="I91" i="18" a="1"/>
  <c r="I91" i="18" s="1"/>
  <c r="F90" i="18" a="1"/>
  <c r="F90" i="18" s="1"/>
  <c r="E90" i="18" a="1"/>
  <c r="E90" i="18" s="1"/>
  <c r="D90" i="18" a="1"/>
  <c r="D90" i="18" s="1"/>
  <c r="B24" i="42" a="1"/>
  <c r="B38" i="42" a="1"/>
  <c r="B10" i="42" a="1"/>
  <c r="F24" i="42" a="1"/>
  <c r="F38" i="42" a="1"/>
  <c r="F10" i="42" a="1"/>
  <c r="B9" i="42" a="1"/>
  <c r="F24" i="42" l="1"/>
  <c r="F38" i="42"/>
  <c r="F10" i="42"/>
  <c r="E20" i="18" a="1"/>
  <c r="E20" i="18" s="1"/>
  <c r="D20" i="18" a="1"/>
  <c r="D20" i="18" s="1"/>
  <c r="F20" i="18" a="1"/>
  <c r="F20" i="18" s="1"/>
  <c r="C20" i="18" a="1"/>
  <c r="C20" i="18" s="1"/>
  <c r="B9" i="42"/>
  <c r="B24" i="42"/>
  <c r="B38" i="42"/>
  <c r="B10" i="42"/>
  <c r="A25" i="42"/>
  <c r="A39" i="42"/>
  <c r="D9" i="18" a="1"/>
  <c r="D9" i="18" s="1"/>
  <c r="F98" i="18" a="1"/>
  <c r="F98" i="18" s="1"/>
  <c r="R98" i="18" s="1"/>
  <c r="A11" i="42"/>
  <c r="S100" i="18"/>
  <c r="E25" i="18" s="1" a="1"/>
  <c r="E25" i="18" s="1"/>
  <c r="T100" i="18"/>
  <c r="F25" i="18" s="1" a="1"/>
  <c r="F25" i="18" s="1"/>
  <c r="R100" i="18"/>
  <c r="D25" i="18" s="1" a="1"/>
  <c r="D25" i="18" s="1"/>
  <c r="Q93" i="18"/>
  <c r="E11" i="42" a="1"/>
  <c r="B25" i="42" a="1"/>
  <c r="D11" i="42" a="1"/>
  <c r="F25" i="42" a="1"/>
  <c r="B39" i="42" a="1"/>
  <c r="F11" i="42" a="1"/>
  <c r="B11" i="42" a="1"/>
  <c r="G11" i="42" a="1"/>
  <c r="D25" i="42" a="1"/>
  <c r="E25" i="42" a="1"/>
  <c r="F39" i="42" a="1"/>
  <c r="G25" i="42" a="1"/>
  <c r="F11" i="42" l="1"/>
  <c r="F25" i="42"/>
  <c r="F39" i="42"/>
  <c r="G11" i="42"/>
  <c r="B11" i="42"/>
  <c r="G25" i="42"/>
  <c r="E25" i="42"/>
  <c r="D25" i="42"/>
  <c r="B25" i="42"/>
  <c r="B39" i="42"/>
  <c r="A26" i="42"/>
  <c r="A40" i="42"/>
  <c r="D11" i="42"/>
  <c r="E11" i="42"/>
  <c r="A12" i="42"/>
  <c r="F24" i="18"/>
  <c r="E24" i="18"/>
  <c r="D24" i="18"/>
  <c r="C24" i="18"/>
  <c r="F18" i="18"/>
  <c r="E18" i="18"/>
  <c r="D18" i="18"/>
  <c r="C18" i="18"/>
  <c r="Q100" i="18"/>
  <c r="C25" i="18" s="1" a="1"/>
  <c r="C25" i="18" s="1"/>
  <c r="F22" i="18" a="1"/>
  <c r="F22" i="18" s="1"/>
  <c r="S99" i="18"/>
  <c r="E22" i="18" s="1" a="1"/>
  <c r="E22" i="18" s="1"/>
  <c r="Q99" i="18"/>
  <c r="C22" i="18" s="1" a="1"/>
  <c r="C22" i="18" s="1"/>
  <c r="T96" i="18"/>
  <c r="S96" i="18"/>
  <c r="R96" i="18"/>
  <c r="Q92" i="18"/>
  <c r="T91" i="18"/>
  <c r="S91" i="18"/>
  <c r="R91" i="18"/>
  <c r="Q91" i="18"/>
  <c r="R90" i="18"/>
  <c r="Q95" i="18"/>
  <c r="C10" i="18" s="1" a="1"/>
  <c r="C10" i="18" s="1"/>
  <c r="S95" i="18"/>
  <c r="E10" i="18" s="1" a="1"/>
  <c r="E10" i="18" s="1"/>
  <c r="S98" i="18"/>
  <c r="E21" i="18" s="1" a="1"/>
  <c r="E21" i="18" s="1"/>
  <c r="M12" i="12" a="1"/>
  <c r="M12" i="12" s="1"/>
  <c r="L12" i="12" a="1"/>
  <c r="L12" i="12" s="1"/>
  <c r="K12" i="12" a="1"/>
  <c r="K12" i="12" s="1"/>
  <c r="J12" i="12" a="1"/>
  <c r="J12" i="12" s="1"/>
  <c r="I12" i="12" a="1"/>
  <c r="I12" i="12" s="1"/>
  <c r="M11" i="12" a="1"/>
  <c r="M11" i="12" s="1"/>
  <c r="L11" i="12" a="1"/>
  <c r="L11" i="12" s="1"/>
  <c r="K11" i="12" a="1"/>
  <c r="K11" i="12" s="1"/>
  <c r="J11" i="12" a="1"/>
  <c r="J11" i="12" s="1"/>
  <c r="I11" i="12" a="1"/>
  <c r="I11" i="12" s="1"/>
  <c r="M10" i="12" a="1"/>
  <c r="M10" i="12" s="1"/>
  <c r="L10" i="12" a="1"/>
  <c r="L10" i="12" s="1"/>
  <c r="K10" i="12" a="1"/>
  <c r="K10" i="12" s="1"/>
  <c r="J10" i="12" a="1"/>
  <c r="J10" i="12" s="1"/>
  <c r="I10" i="12" a="1"/>
  <c r="I10" i="12" s="1"/>
  <c r="C46" i="125" s="1"/>
  <c r="M9" i="12" a="1"/>
  <c r="M9" i="12" s="1"/>
  <c r="K86" i="129" s="1"/>
  <c r="L9" i="12" a="1"/>
  <c r="L9" i="12" s="1"/>
  <c r="C90" i="129" s="1"/>
  <c r="K9" i="12" a="1"/>
  <c r="K9" i="12" s="1"/>
  <c r="J9" i="12" a="1"/>
  <c r="J9" i="12" s="1"/>
  <c r="I9" i="12" a="1"/>
  <c r="I9" i="12" s="1"/>
  <c r="B12" i="42" a="1"/>
  <c r="D12" i="42" a="1"/>
  <c r="F40" i="42" a="1"/>
  <c r="E12" i="42" a="1"/>
  <c r="B26" i="42" a="1"/>
  <c r="G12" i="42" a="1"/>
  <c r="F26" i="42" a="1"/>
  <c r="G40" i="42" a="1"/>
  <c r="E40" i="42" a="1"/>
  <c r="B40" i="42" a="1"/>
  <c r="D40" i="42" a="1"/>
  <c r="F12" i="42" a="1"/>
  <c r="F12" i="42" l="1"/>
  <c r="F40" i="42"/>
  <c r="F26" i="42"/>
  <c r="A13" i="42"/>
  <c r="A14" i="42" s="1"/>
  <c r="C93" i="125"/>
  <c r="C66" i="125"/>
  <c r="C45" i="125"/>
  <c r="C65" i="125"/>
  <c r="G104" i="129"/>
  <c r="B100" i="129" s="1"/>
  <c r="G86" i="129"/>
  <c r="E104" i="129"/>
  <c r="E86" i="129"/>
  <c r="I104" i="129"/>
  <c r="B101" i="129" s="1"/>
  <c r="I86" i="129"/>
  <c r="B26" i="42"/>
  <c r="E40" i="42"/>
  <c r="D40" i="42"/>
  <c r="G40" i="42"/>
  <c r="B40" i="42"/>
  <c r="G12" i="42"/>
  <c r="B12" i="42"/>
  <c r="A27" i="42"/>
  <c r="A41" i="42"/>
  <c r="E12" i="42"/>
  <c r="D12" i="42"/>
  <c r="R92" i="18"/>
  <c r="S92" i="18"/>
  <c r="E7" i="18" s="1" a="1"/>
  <c r="E7" i="18" s="1"/>
  <c r="T90" i="18"/>
  <c r="F5" i="18" s="1" a="1"/>
  <c r="F5" i="18" s="1"/>
  <c r="C19" i="18" a="1"/>
  <c r="C19" i="18" s="1"/>
  <c r="R95" i="18"/>
  <c r="D10" i="18" s="1" a="1"/>
  <c r="D10" i="18" s="1"/>
  <c r="R99" i="18"/>
  <c r="D22" i="18" s="1" a="1"/>
  <c r="D22" i="18" s="1"/>
  <c r="S90" i="18"/>
  <c r="T95" i="18"/>
  <c r="F10" i="18" s="1" a="1"/>
  <c r="F10" i="18" s="1"/>
  <c r="Q98" i="18"/>
  <c r="C21" i="18" s="1" a="1"/>
  <c r="C21" i="18" s="1"/>
  <c r="O11" i="12"/>
  <c r="N12" i="12"/>
  <c r="O12" i="12"/>
  <c r="P12" i="12"/>
  <c r="N11" i="12"/>
  <c r="O9" i="12"/>
  <c r="P9" i="12"/>
  <c r="N9" i="12"/>
  <c r="C44" i="129" s="1"/>
  <c r="C45" i="129" s="1"/>
  <c r="P11" i="12"/>
  <c r="C13" i="42" a="1"/>
  <c r="F27" i="42" a="1"/>
  <c r="D14" i="42" a="1"/>
  <c r="B14" i="42" a="1"/>
  <c r="D27" i="42" a="1"/>
  <c r="G27" i="42" a="1"/>
  <c r="D13" i="42" a="1"/>
  <c r="B27" i="42" a="1"/>
  <c r="E13" i="42" a="1"/>
  <c r="G14" i="42" a="1"/>
  <c r="E27" i="42" a="1"/>
  <c r="F14" i="42" a="1"/>
  <c r="B13" i="42" a="1"/>
  <c r="G13" i="42" a="1"/>
  <c r="E14" i="42" a="1"/>
  <c r="B41" i="42" a="1"/>
  <c r="F41" i="42" a="1"/>
  <c r="F13" i="42" a="1"/>
  <c r="F14" i="42" l="1"/>
  <c r="F13" i="42"/>
  <c r="D13" i="42"/>
  <c r="B13" i="42"/>
  <c r="E13" i="42"/>
  <c r="G13" i="42"/>
  <c r="C13" i="42"/>
  <c r="F27" i="42"/>
  <c r="F41" i="42"/>
  <c r="C86" i="125"/>
  <c r="C85" i="125"/>
  <c r="C84" i="125"/>
  <c r="H11" i="125"/>
  <c r="C67" i="125"/>
  <c r="C97" i="125"/>
  <c r="C95" i="125"/>
  <c r="E156" i="125" s="1"/>
  <c r="C94" i="125"/>
  <c r="D152" i="125"/>
  <c r="C98" i="125"/>
  <c r="E87" i="129"/>
  <c r="E95" i="129"/>
  <c r="E99" i="129" s="1"/>
  <c r="M104" i="129"/>
  <c r="B99" i="129"/>
  <c r="D48" i="129"/>
  <c r="G87" i="129"/>
  <c r="G95" i="129"/>
  <c r="E100" i="129" s="1"/>
  <c r="I87" i="129"/>
  <c r="I95" i="129"/>
  <c r="E101" i="129" s="1"/>
  <c r="D57" i="133" a="1"/>
  <c r="D57" i="133" s="1"/>
  <c r="C65" i="133" s="1"/>
  <c r="G14" i="42"/>
  <c r="B14" i="42"/>
  <c r="D27" i="42"/>
  <c r="E27" i="42"/>
  <c r="G27" i="42"/>
  <c r="B27" i="42"/>
  <c r="B41" i="42"/>
  <c r="A28" i="42"/>
  <c r="A42" i="42"/>
  <c r="E14" i="42"/>
  <c r="D14" i="42"/>
  <c r="C56" i="125" a="1"/>
  <c r="C56" i="125" s="1"/>
  <c r="C169" i="125" s="1"/>
  <c r="C182" i="125" s="1"/>
  <c r="C6" i="125" s="1"/>
  <c r="S6" i="125" s="1"/>
  <c r="C48" i="129" a="1"/>
  <c r="C48" i="129" s="1"/>
  <c r="A15" i="42"/>
  <c r="Q90" i="18"/>
  <c r="C5" i="18" s="1" a="1"/>
  <c r="C5" i="18" s="1"/>
  <c r="R93" i="18"/>
  <c r="D8" i="18" s="1" a="1"/>
  <c r="D8" i="18" s="1"/>
  <c r="S93" i="18"/>
  <c r="E8" i="18" s="1" a="1"/>
  <c r="E8" i="18" s="1"/>
  <c r="T93" i="18"/>
  <c r="F8" i="18" s="1" a="1"/>
  <c r="F8" i="18" s="1"/>
  <c r="T92" i="18"/>
  <c r="F7" i="18" s="1" a="1"/>
  <c r="F7" i="18" s="1"/>
  <c r="E19" i="18" a="1"/>
  <c r="E19" i="18" s="1"/>
  <c r="D19" i="18" a="1"/>
  <c r="D19" i="18" s="1"/>
  <c r="F19" i="18" a="1"/>
  <c r="F19" i="18" s="1"/>
  <c r="C6" i="18" a="1"/>
  <c r="C6" i="18" s="1"/>
  <c r="D6" i="18" a="1"/>
  <c r="D6" i="18" s="1"/>
  <c r="D5" i="18" a="1"/>
  <c r="D5" i="18" s="1"/>
  <c r="E5" i="18" a="1"/>
  <c r="E5" i="18" s="1"/>
  <c r="F21" i="18" a="1"/>
  <c r="F21" i="18" s="1"/>
  <c r="E6" i="18" a="1"/>
  <c r="E6" i="18" s="1"/>
  <c r="D7" i="18" a="1"/>
  <c r="D7" i="18" s="1"/>
  <c r="F6" i="18" a="1"/>
  <c r="F6" i="18" s="1"/>
  <c r="D21" i="18" a="1"/>
  <c r="D21" i="18" s="1"/>
  <c r="C7" i="18" a="1"/>
  <c r="C7" i="18" s="1"/>
  <c r="C8" i="18" a="1"/>
  <c r="C8" i="18" s="1"/>
  <c r="C53" i="42" a="1"/>
  <c r="F42" i="42" a="1"/>
  <c r="F15" i="42" a="1"/>
  <c r="D69" i="42" a="1"/>
  <c r="B42" i="42" a="1"/>
  <c r="F28" i="42" a="1"/>
  <c r="D68" i="42" a="1"/>
  <c r="B28" i="42" a="1"/>
  <c r="B15" i="42" a="1"/>
  <c r="C11" i="18" l="1" a="1"/>
  <c r="C11" i="18" s="1"/>
  <c r="F28" i="42"/>
  <c r="F42" i="42"/>
  <c r="F15" i="42"/>
  <c r="C96" i="125"/>
  <c r="C144" i="125"/>
  <c r="E154" i="125" s="1"/>
  <c r="D144" i="125"/>
  <c r="F154" i="125" s="1"/>
  <c r="C99" i="125"/>
  <c r="C87" i="125"/>
  <c r="C89" i="125" s="1"/>
  <c r="C171" i="125" s="1"/>
  <c r="C184" i="125" s="1"/>
  <c r="C8" i="125" s="1"/>
  <c r="S8" i="125" s="1"/>
  <c r="F156" i="125"/>
  <c r="H10" i="125"/>
  <c r="C104" i="129" a="1"/>
  <c r="C104" i="129" s="1"/>
  <c r="C109" i="129" s="1"/>
  <c r="E32" i="137" a="1"/>
  <c r="E32" i="137" s="1"/>
  <c r="C40" i="137" s="1"/>
  <c r="C7" i="137" s="1"/>
  <c r="E33" i="137" a="1"/>
  <c r="E33" i="137" s="1"/>
  <c r="C41" i="137" s="1"/>
  <c r="C8" i="137" s="1"/>
  <c r="S7" i="137" s="1"/>
  <c r="D68" i="42"/>
  <c r="D69" i="42"/>
  <c r="C53" i="42"/>
  <c r="B42" i="42"/>
  <c r="B15" i="42"/>
  <c r="B28" i="42"/>
  <c r="A16" i="42"/>
  <c r="E28" i="69" a="1"/>
  <c r="E28" i="69" s="1"/>
  <c r="E48" i="69" a="1"/>
  <c r="E48" i="69" s="1"/>
  <c r="E78" i="69" a="1"/>
  <c r="E78" i="69" s="1"/>
  <c r="C83" i="69" s="1"/>
  <c r="C85" i="69" s="1"/>
  <c r="C12" i="69" s="1"/>
  <c r="S11" i="69" s="1"/>
  <c r="E63" i="69" a="1"/>
  <c r="E63" i="69" s="1"/>
  <c r="C69" i="69" s="1"/>
  <c r="C11" i="69" s="1"/>
  <c r="S10" i="69" s="1"/>
  <c r="E36" i="69" a="1"/>
  <c r="E36" i="69" s="1"/>
  <c r="E11" i="18" a="1"/>
  <c r="E11" i="18" s="1"/>
  <c r="E35" i="69" a="1"/>
  <c r="E35" i="69" s="1"/>
  <c r="F11" i="18" a="1"/>
  <c r="F11" i="18" s="1"/>
  <c r="D11" i="18" a="1"/>
  <c r="D11" i="18" s="1"/>
  <c r="F34" i="60"/>
  <c r="C4" i="60" s="1"/>
  <c r="G31" i="60"/>
  <c r="H31" i="60" s="1"/>
  <c r="C18" i="60" s="1"/>
  <c r="G30" i="60"/>
  <c r="H30" i="60" s="1"/>
  <c r="C17" i="60" s="1"/>
  <c r="G29" i="60"/>
  <c r="H29" i="60" s="1"/>
  <c r="C16" i="60" s="1"/>
  <c r="F16" i="42" a="1"/>
  <c r="D67" i="42" a="1"/>
  <c r="D70" i="42" a="1"/>
  <c r="E52" i="42" a="1"/>
  <c r="B16" i="42" a="1"/>
  <c r="G68" i="42" a="1"/>
  <c r="E70" i="42" a="1"/>
  <c r="G67" i="42" a="1"/>
  <c r="E66" i="42" a="1"/>
  <c r="E69" i="42" a="1"/>
  <c r="G52" i="42" a="1"/>
  <c r="G26" i="42" a="1"/>
  <c r="E68" i="42" a="1"/>
  <c r="C70" i="42" a="1"/>
  <c r="G66" i="42" a="1"/>
  <c r="D52" i="42" a="1"/>
  <c r="D66" i="42" a="1"/>
  <c r="C69" i="42" a="1"/>
  <c r="G38" i="42" a="1"/>
  <c r="G69" i="42" a="1"/>
  <c r="D38" i="42" a="1"/>
  <c r="G70" i="42" a="1"/>
  <c r="C12" i="42" a="1"/>
  <c r="C12" i="42" l="1"/>
  <c r="D153" i="125"/>
  <c r="C153" i="125" s="1"/>
  <c r="F16" i="42"/>
  <c r="D145" i="125"/>
  <c r="D149" i="125" s="1"/>
  <c r="F159" i="125" s="1"/>
  <c r="F155" i="125"/>
  <c r="C155" i="125"/>
  <c r="C145" i="125"/>
  <c r="E155" i="125"/>
  <c r="C110" i="129"/>
  <c r="C112" i="129" s="1"/>
  <c r="M110" i="129"/>
  <c r="M109" i="129"/>
  <c r="B23" i="137" a="1"/>
  <c r="B23" i="137" s="1"/>
  <c r="C36" i="133" a="1"/>
  <c r="C36" i="133" s="1"/>
  <c r="B36" i="133" a="1"/>
  <c r="B36" i="133" s="1"/>
  <c r="C23" i="137" a="1"/>
  <c r="C23" i="137" s="1"/>
  <c r="B36" i="125" a="1"/>
  <c r="B36" i="125" s="1"/>
  <c r="D70" i="42"/>
  <c r="G52" i="42"/>
  <c r="E52" i="42"/>
  <c r="D52" i="42"/>
  <c r="S6" i="137"/>
  <c r="C11" i="137"/>
  <c r="C71" i="133"/>
  <c r="C74" i="133" s="1" a="1"/>
  <c r="C74" i="133" s="1"/>
  <c r="C9" i="133" s="1"/>
  <c r="S8" i="133" s="1"/>
  <c r="C89" i="133"/>
  <c r="C90" i="133" s="1" a="1"/>
  <c r="C90" i="133" s="1"/>
  <c r="D31" i="129" a="1"/>
  <c r="D31" i="129" s="1"/>
  <c r="B31" i="129" a="1"/>
  <c r="B31" i="129" s="1"/>
  <c r="C128" i="125"/>
  <c r="E148" i="125" s="1"/>
  <c r="E149" i="125" s="1"/>
  <c r="C113" i="125"/>
  <c r="E158" i="125" s="1"/>
  <c r="D35" i="125" a="1"/>
  <c r="D35" i="125" s="1"/>
  <c r="G69" i="42"/>
  <c r="D67" i="42"/>
  <c r="E70" i="42"/>
  <c r="E69" i="42"/>
  <c r="E68" i="42"/>
  <c r="G70" i="42"/>
  <c r="G67" i="42"/>
  <c r="G68" i="42"/>
  <c r="G26" i="42"/>
  <c r="G66" i="42"/>
  <c r="E66" i="42"/>
  <c r="D66" i="42"/>
  <c r="G38" i="42"/>
  <c r="D38" i="42"/>
  <c r="C69" i="42"/>
  <c r="C70" i="42"/>
  <c r="B16" i="42"/>
  <c r="C51" i="69"/>
  <c r="C10" i="69" s="1"/>
  <c r="S9" i="69" s="1"/>
  <c r="C42" i="69"/>
  <c r="C9" i="69" s="1"/>
  <c r="S8" i="69" s="1"/>
  <c r="C41" i="69"/>
  <c r="C8" i="69" s="1"/>
  <c r="S7" i="69" s="1"/>
  <c r="C40" i="69"/>
  <c r="C7" i="69" s="1"/>
  <c r="S6" i="69" s="1"/>
  <c r="P10" i="12"/>
  <c r="I6" i="59"/>
  <c r="C53" i="133" s="1"/>
  <c r="C56" i="133" s="1"/>
  <c r="D56" i="133" s="1" a="1"/>
  <c r="D56" i="133" s="1"/>
  <c r="C64" i="133" s="1"/>
  <c r="C68" i="133" s="1"/>
  <c r="C8" i="133" s="1"/>
  <c r="S7" i="133" s="1"/>
  <c r="G37" i="60"/>
  <c r="C20" i="60" s="1"/>
  <c r="G38" i="60"/>
  <c r="C21" i="60" s="1"/>
  <c r="E39" i="42" a="1"/>
  <c r="D24" i="42" a="1"/>
  <c r="E41" i="42" a="1"/>
  <c r="E67" i="42" a="1"/>
  <c r="C66" i="42" a="1"/>
  <c r="C68" i="42" a="1"/>
  <c r="D41" i="42" a="1"/>
  <c r="C51" i="42" a="1"/>
  <c r="D26" i="42" a="1"/>
  <c r="C67" i="42" a="1"/>
  <c r="E24" i="42" a="1"/>
  <c r="C65" i="42" a="1"/>
  <c r="G41" i="42" a="1"/>
  <c r="E26" i="42" a="1"/>
  <c r="D51" i="42" a="1"/>
  <c r="G24" i="42" a="1"/>
  <c r="E51" i="42" a="1"/>
  <c r="E38" i="42" a="1"/>
  <c r="G51" i="42" a="1"/>
  <c r="C93" i="133" l="1"/>
  <c r="C132" i="125"/>
  <c r="C92" i="133"/>
  <c r="C131" i="125"/>
  <c r="C120" i="129"/>
  <c r="E120" i="129" s="1"/>
  <c r="C115" i="129"/>
  <c r="C119" i="129" s="1"/>
  <c r="K115" i="129"/>
  <c r="C121" i="129"/>
  <c r="E121" i="129" s="1"/>
  <c r="G51" i="42"/>
  <c r="E51" i="42"/>
  <c r="D51" i="42"/>
  <c r="S10" i="137"/>
  <c r="H5" i="137"/>
  <c r="H6" i="137"/>
  <c r="C146" i="125"/>
  <c r="C129" i="125" a="1"/>
  <c r="C129" i="125" s="1"/>
  <c r="G41" i="42"/>
  <c r="E67" i="42"/>
  <c r="G24" i="42"/>
  <c r="E26" i="42"/>
  <c r="E24" i="42"/>
  <c r="D24" i="42"/>
  <c r="D26" i="42"/>
  <c r="E41" i="42"/>
  <c r="E39" i="42"/>
  <c r="E38" i="42"/>
  <c r="D41" i="42"/>
  <c r="C65" i="42"/>
  <c r="C51" i="42"/>
  <c r="C66" i="42"/>
  <c r="C67" i="42"/>
  <c r="C68" i="42"/>
  <c r="C13" i="69"/>
  <c r="S12" i="69" s="1"/>
  <c r="N10" i="12"/>
  <c r="O10" i="12"/>
  <c r="D71" i="42" a="1"/>
  <c r="D39" i="42" a="1"/>
  <c r="C52" i="42" a="1"/>
  <c r="G71" i="42" a="1"/>
  <c r="D55" i="42" a="1"/>
  <c r="G10" i="42" a="1"/>
  <c r="E55" i="42" a="1"/>
  <c r="G39" i="42" a="1"/>
  <c r="G28" i="42" a="1"/>
  <c r="C71" i="42" a="1"/>
  <c r="D10" i="42" a="1"/>
  <c r="G55" i="42" a="1"/>
  <c r="D28" i="42" a="1"/>
  <c r="C96" i="133" l="1"/>
  <c r="C11" i="133" s="1"/>
  <c r="S10" i="133" s="1"/>
  <c r="C135" i="125"/>
  <c r="C175" i="125" s="1"/>
  <c r="C188" i="125" s="1"/>
  <c r="C12" i="125" s="1"/>
  <c r="C151" i="129"/>
  <c r="C150" i="129"/>
  <c r="C152" i="129"/>
  <c r="D139" i="129"/>
  <c r="D141" i="129"/>
  <c r="E115" i="129"/>
  <c r="G115" i="129"/>
  <c r="I115" i="129"/>
  <c r="C185" i="129"/>
  <c r="C186" i="129"/>
  <c r="C184" i="129"/>
  <c r="D140" i="129"/>
  <c r="D138" i="129"/>
  <c r="D71" i="42"/>
  <c r="G55" i="42"/>
  <c r="E55" i="42"/>
  <c r="D55" i="42"/>
  <c r="G39" i="42"/>
  <c r="D39" i="42"/>
  <c r="G71" i="42"/>
  <c r="G10" i="42"/>
  <c r="G28" i="42"/>
  <c r="D28" i="42"/>
  <c r="D10" i="42"/>
  <c r="C71" i="42"/>
  <c r="C52" i="42"/>
  <c r="H6" i="69"/>
  <c r="H5" i="69"/>
  <c r="C29" i="60"/>
  <c r="C30" i="60" s="1"/>
  <c r="E42" i="42" a="1"/>
  <c r="G42" i="42" a="1"/>
  <c r="E71" i="42" a="1"/>
  <c r="E10" i="42" a="1"/>
  <c r="D42" i="42" a="1"/>
  <c r="E28" i="42" a="1"/>
  <c r="C153" i="129" l="1"/>
  <c r="C129" i="129"/>
  <c r="D132" i="129" s="1"/>
  <c r="S12" i="125"/>
  <c r="E71" i="42"/>
  <c r="G42" i="42"/>
  <c r="E28" i="42"/>
  <c r="E42" i="42"/>
  <c r="D42" i="42"/>
  <c r="E10" i="42"/>
  <c r="C36" i="60"/>
  <c r="C32" i="60"/>
  <c r="C55" i="42" a="1"/>
  <c r="C55" i="42" l="1"/>
  <c r="E15" i="42" a="1"/>
  <c r="G15" i="42" a="1"/>
  <c r="D15" i="42" a="1"/>
  <c r="C83" i="133" l="1"/>
  <c r="C10" i="133" s="1"/>
  <c r="G15" i="42"/>
  <c r="E15" i="42"/>
  <c r="D15" i="42"/>
  <c r="D30" i="18"/>
  <c r="D40" i="18"/>
  <c r="D16" i="42" a="1"/>
  <c r="G16" i="42" a="1"/>
  <c r="E16" i="42" a="1"/>
  <c r="C122" i="125" l="1"/>
  <c r="C174" i="125" s="1"/>
  <c r="C187" i="125" s="1"/>
  <c r="C11" i="125" s="1"/>
  <c r="S11" i="125" s="1"/>
  <c r="S9" i="133"/>
  <c r="S11" i="133" s="1"/>
  <c r="C12" i="133"/>
  <c r="G16" i="42"/>
  <c r="E16" i="42"/>
  <c r="D16" i="42"/>
  <c r="C41" i="42" a="1"/>
  <c r="H5" i="133" l="1"/>
  <c r="H6" i="133"/>
  <c r="C41" i="42"/>
  <c r="C39" i="42" a="1"/>
  <c r="C39" i="42" l="1"/>
  <c r="M41" i="18" l="1" a="1"/>
  <c r="M41" i="18" s="1"/>
  <c r="K41" i="18" a="1"/>
  <c r="K41" i="18" s="1"/>
  <c r="E40" i="18" l="1"/>
  <c r="F40" i="18"/>
  <c r="G40" i="18"/>
  <c r="C7" i="10"/>
  <c r="F30" i="18"/>
  <c r="G30" i="18"/>
  <c r="E30" i="18"/>
  <c r="E23" i="12" l="1"/>
  <c r="C46" i="12"/>
  <c r="D23" i="12" s="1"/>
  <c r="C62" i="129" l="1"/>
  <c r="C70" i="125"/>
  <c r="C63" i="129"/>
  <c r="D63" i="129" s="1"/>
  <c r="C71" i="125"/>
  <c r="D71" i="125" s="1"/>
  <c r="D16" i="43"/>
  <c r="E16" i="43"/>
  <c r="F16" i="43"/>
  <c r="E15" i="43"/>
  <c r="F15" i="43"/>
  <c r="D15" i="43"/>
  <c r="E19" i="43" a="1"/>
  <c r="E19" i="43" s="1"/>
  <c r="F19" i="43" a="1"/>
  <c r="F19" i="43" s="1"/>
  <c r="E162" i="129" s="1"/>
  <c r="D19" i="43" a="1"/>
  <c r="D19" i="43" s="1"/>
  <c r="E18" i="43" a="1"/>
  <c r="E18" i="43" s="1"/>
  <c r="F18" i="43" a="1"/>
  <c r="F18" i="43" s="1"/>
  <c r="D162" i="129" s="1"/>
  <c r="D18" i="43" a="1"/>
  <c r="D18" i="43" s="1"/>
  <c r="E17" i="43" a="1"/>
  <c r="E17" i="43" s="1"/>
  <c r="F17" i="43" a="1"/>
  <c r="F17" i="43" s="1"/>
  <c r="C162" i="129" s="1"/>
  <c r="D17" i="43" a="1"/>
  <c r="D17" i="43" s="1"/>
  <c r="C164" i="129" l="1"/>
  <c r="C167" i="129" s="1"/>
  <c r="C168" i="129" s="1"/>
  <c r="H196" i="129" s="1"/>
  <c r="H207" i="129" s="1"/>
  <c r="D184" i="129" a="1"/>
  <c r="D184" i="129" s="1"/>
  <c r="D186" i="129" a="1"/>
  <c r="D186" i="129" s="1"/>
  <c r="D185" i="129" a="1"/>
  <c r="D185" i="129" s="1"/>
  <c r="F64" i="129"/>
  <c r="C67" i="129" s="1"/>
  <c r="F72" i="125"/>
  <c r="C75" i="125" s="1"/>
  <c r="C170" i="125" s="1"/>
  <c r="D70" i="125"/>
  <c r="D62" i="129"/>
  <c r="G196" i="129" l="1"/>
  <c r="G207" i="129" s="1"/>
  <c r="C9" i="129"/>
  <c r="S8" i="129" s="1"/>
  <c r="E198" i="129"/>
  <c r="D7" i="129"/>
  <c r="H14" i="129"/>
  <c r="H197" i="129"/>
  <c r="H208" i="129" s="1"/>
  <c r="C8" i="129"/>
  <c r="S7" i="129" s="1"/>
  <c r="C11" i="129"/>
  <c r="S10" i="129" s="1"/>
  <c r="J197" i="129"/>
  <c r="H198" i="129"/>
  <c r="H206" i="129" s="1"/>
  <c r="F197" i="129"/>
  <c r="F204" i="129" s="1"/>
  <c r="J198" i="129"/>
  <c r="J196" i="129"/>
  <c r="G197" i="129"/>
  <c r="G208" i="129" s="1"/>
  <c r="D171" i="129"/>
  <c r="D12" i="129" s="1"/>
  <c r="D10" i="129"/>
  <c r="I197" i="129"/>
  <c r="C7" i="129"/>
  <c r="S6" i="129" s="1"/>
  <c r="I198" i="129"/>
  <c r="G198" i="129"/>
  <c r="G206" i="129" s="1"/>
  <c r="F198" i="129"/>
  <c r="H13" i="129"/>
  <c r="I196" i="129"/>
  <c r="E197" i="129"/>
  <c r="E204" i="129" s="1"/>
  <c r="D187" i="129"/>
  <c r="H7" i="129" s="1"/>
  <c r="C183" i="125"/>
  <c r="C176" i="125"/>
  <c r="C143" i="125"/>
  <c r="C149" i="125" s="1"/>
  <c r="E157" i="125"/>
  <c r="C157" i="125" s="1"/>
  <c r="C158" i="125" s="1"/>
  <c r="F31" i="18"/>
  <c r="F41" i="18" s="1"/>
  <c r="G31" i="18"/>
  <c r="G33" i="18"/>
  <c r="C205" i="129" l="1"/>
  <c r="D13" i="129"/>
  <c r="J199" i="129"/>
  <c r="F205" i="129"/>
  <c r="H199" i="129"/>
  <c r="H10" i="129" s="1"/>
  <c r="G199" i="129"/>
  <c r="G209" i="129" s="1"/>
  <c r="I199" i="129"/>
  <c r="F199" i="129"/>
  <c r="F206" i="129" s="1"/>
  <c r="E199" i="129"/>
  <c r="E206" i="129" s="1"/>
  <c r="C203" i="129"/>
  <c r="D203" i="129" s="1"/>
  <c r="E205" i="129"/>
  <c r="E159" i="125"/>
  <c r="H13" i="125" s="1"/>
  <c r="H8" i="125"/>
  <c r="H9" i="125" s="1"/>
  <c r="C7" i="125"/>
  <c r="C189" i="125"/>
  <c r="C192" i="125" s="1"/>
  <c r="C193" i="125" s="1"/>
  <c r="G41" i="18"/>
  <c r="G43" i="18"/>
  <c r="G34" i="18"/>
  <c r="G35" i="18"/>
  <c r="G42" i="18"/>
  <c r="F33" i="18"/>
  <c r="H8" i="129" l="1"/>
  <c r="H9" i="129" s="1"/>
  <c r="H209" i="129"/>
  <c r="C208" i="129" s="1"/>
  <c r="C207" i="129" s="1"/>
  <c r="H11" i="129"/>
  <c r="H12" i="129"/>
  <c r="E209" i="129"/>
  <c r="F209" i="129"/>
  <c r="C194" i="125"/>
  <c r="H7" i="125"/>
  <c r="S7" i="125"/>
  <c r="C13" i="125"/>
  <c r="F34" i="18"/>
  <c r="F43" i="18"/>
  <c r="G44" i="18"/>
  <c r="F44" i="18"/>
  <c r="F35" i="18"/>
  <c r="F42" i="18"/>
  <c r="H5" i="125" l="1"/>
  <c r="H6" i="125"/>
  <c r="S13" i="125"/>
  <c r="C7" i="43"/>
  <c r="C9" i="42" a="1"/>
  <c r="C9" i="42" l="1"/>
  <c r="C14" i="42" a="1"/>
  <c r="C15" i="42" a="1"/>
  <c r="F7" i="19" l="1" a="1"/>
  <c r="F7" i="19" s="1"/>
  <c r="C132" i="129"/>
  <c r="C10" i="129" s="1"/>
  <c r="S9" i="129" s="1"/>
  <c r="C15" i="42"/>
  <c r="C14" i="42"/>
  <c r="C11" i="42" a="1"/>
  <c r="C13" i="129" l="1"/>
  <c r="H6" i="129" s="1"/>
  <c r="C11" i="42"/>
  <c r="O6" i="12"/>
  <c r="P6" i="12"/>
  <c r="N6" i="12"/>
  <c r="C10" i="42" a="1"/>
  <c r="H5" i="129" l="1"/>
  <c r="S11" i="129"/>
  <c r="C10" i="42"/>
  <c r="C16" i="42" a="1"/>
  <c r="C16" i="42" l="1"/>
  <c r="C24" i="42" a="1"/>
  <c r="C27" i="42" a="1"/>
  <c r="C23" i="42" a="1"/>
  <c r="C25" i="42" a="1"/>
  <c r="C26" i="42" a="1"/>
  <c r="C27" i="42" l="1"/>
  <c r="C23" i="42"/>
  <c r="C25" i="42"/>
  <c r="C24" i="42"/>
  <c r="C26" i="42"/>
  <c r="C28" i="42" a="1"/>
  <c r="C28" i="42" l="1"/>
  <c r="C40" i="42" a="1"/>
  <c r="C40" i="42" l="1"/>
  <c r="C38" i="42" a="1"/>
  <c r="C37" i="42" a="1"/>
  <c r="C37" i="42" l="1"/>
  <c r="C38" i="42"/>
  <c r="C42" i="42" a="1"/>
  <c r="C42" i="42" l="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<sst xmlns="http://schemas.openxmlformats.org/spreadsheetml/2006/main" count="3013" uniqueCount="1303">
  <si>
    <t>Mode</t>
  </si>
  <si>
    <t>Min</t>
  </si>
  <si>
    <t>Max</t>
  </si>
  <si>
    <t>Value</t>
  </si>
  <si>
    <t>Source</t>
  </si>
  <si>
    <t>Unit</t>
  </si>
  <si>
    <t>km</t>
  </si>
  <si>
    <t>Biomass</t>
  </si>
  <si>
    <t>Biomass transport</t>
  </si>
  <si>
    <t>1. Biomass</t>
  </si>
  <si>
    <t>Distance</t>
  </si>
  <si>
    <t>Electricity</t>
  </si>
  <si>
    <t>Output</t>
  </si>
  <si>
    <t>Total</t>
  </si>
  <si>
    <t>Natural gas</t>
  </si>
  <si>
    <t>%</t>
  </si>
  <si>
    <t>Type</t>
  </si>
  <si>
    <t>Transport</t>
  </si>
  <si>
    <t>Fresh t</t>
  </si>
  <si>
    <t>Dry t</t>
  </si>
  <si>
    <t>CO2</t>
  </si>
  <si>
    <t>Amount</t>
  </si>
  <si>
    <t>CHP</t>
  </si>
  <si>
    <t>Fuel</t>
  </si>
  <si>
    <t>Emission intensity [kg CO2/GJ]</t>
  </si>
  <si>
    <t>[1]</t>
  </si>
  <si>
    <t>[2]</t>
  </si>
  <si>
    <t>GJ</t>
  </si>
  <si>
    <t>Low</t>
  </si>
  <si>
    <t>High</t>
  </si>
  <si>
    <t>Emitted</t>
  </si>
  <si>
    <t>Emissions</t>
  </si>
  <si>
    <t>Capacity</t>
  </si>
  <si>
    <t>Lifetime</t>
  </si>
  <si>
    <t>[4]</t>
  </si>
  <si>
    <t>Capacity factor</t>
  </si>
  <si>
    <t>Sources</t>
  </si>
  <si>
    <t>Heat</t>
  </si>
  <si>
    <t>MJ/kWh</t>
  </si>
  <si>
    <t>Wind onshore</t>
  </si>
  <si>
    <t>Biochar transport</t>
  </si>
  <si>
    <t>Biochar application</t>
  </si>
  <si>
    <t>Properties</t>
  </si>
  <si>
    <t>Biochemical</t>
  </si>
  <si>
    <t>Ash content</t>
  </si>
  <si>
    <t>Heating value</t>
  </si>
  <si>
    <t>Option</t>
  </si>
  <si>
    <t>[wt%]</t>
  </si>
  <si>
    <t>Birch</t>
  </si>
  <si>
    <t>Oak</t>
  </si>
  <si>
    <t>Country</t>
  </si>
  <si>
    <t>Moisture content</t>
  </si>
  <si>
    <t>Soil temperature</t>
  </si>
  <si>
    <t>Temperature</t>
  </si>
  <si>
    <t>Switzerland</t>
  </si>
  <si>
    <t>Options</t>
  </si>
  <si>
    <t>Biomass processing</t>
  </si>
  <si>
    <t>Spruce</t>
  </si>
  <si>
    <t>C</t>
  </si>
  <si>
    <t>H</t>
  </si>
  <si>
    <t>O</t>
  </si>
  <si>
    <t>°C</t>
  </si>
  <si>
    <t>Ash</t>
  </si>
  <si>
    <t>Yield</t>
  </si>
  <si>
    <t>Biochar</t>
  </si>
  <si>
    <t>Bio oil</t>
  </si>
  <si>
    <t>Tar</t>
  </si>
  <si>
    <t>CO</t>
  </si>
  <si>
    <t>Molar mass</t>
  </si>
  <si>
    <t>g/mol</t>
  </si>
  <si>
    <r>
      <t>H</t>
    </r>
    <r>
      <rPr>
        <vertAlign val="subscript"/>
        <sz val="11"/>
        <color theme="1"/>
        <rFont val="Calibri"/>
        <family val="2"/>
        <scheme val="minor"/>
      </rPr>
      <t>2</t>
    </r>
  </si>
  <si>
    <r>
      <t>CH</t>
    </r>
    <r>
      <rPr>
        <vertAlign val="subscript"/>
        <sz val="11"/>
        <color theme="1"/>
        <rFont val="Calibri"/>
        <family val="2"/>
        <scheme val="minor"/>
      </rPr>
      <t>4</t>
    </r>
  </si>
  <si>
    <r>
      <t>C</t>
    </r>
    <r>
      <rPr>
        <vertAlign val="subscript"/>
        <sz val="11"/>
        <color theme="1"/>
        <rFont val="Calibri"/>
        <family val="2"/>
        <scheme val="minor"/>
      </rPr>
      <t>2</t>
    </r>
    <r>
      <rPr>
        <sz val="11"/>
        <color theme="1"/>
        <rFont val="Calibri"/>
        <family val="2"/>
        <scheme val="minor"/>
      </rPr>
      <t>H</t>
    </r>
    <r>
      <rPr>
        <vertAlign val="subscript"/>
        <sz val="11"/>
        <color theme="1"/>
        <rFont val="Calibri"/>
        <family val="2"/>
        <scheme val="minor"/>
      </rPr>
      <t>2</t>
    </r>
  </si>
  <si>
    <t>kg C</t>
  </si>
  <si>
    <t>mol</t>
  </si>
  <si>
    <r>
      <t>CO</t>
    </r>
    <r>
      <rPr>
        <vertAlign val="subscript"/>
        <sz val="11"/>
        <color theme="1"/>
        <rFont val="Calibri"/>
        <family val="2"/>
        <scheme val="minor"/>
      </rPr>
      <t>2</t>
    </r>
  </si>
  <si>
    <r>
      <t>H</t>
    </r>
    <r>
      <rPr>
        <vertAlign val="subscript"/>
        <sz val="11"/>
        <color theme="1"/>
        <rFont val="Calibri"/>
        <family val="2"/>
        <scheme val="minor"/>
      </rPr>
      <t>2</t>
    </r>
    <r>
      <rPr>
        <sz val="11"/>
        <color theme="1"/>
        <rFont val="Calibri"/>
        <family val="2"/>
        <scheme val="minor"/>
      </rPr>
      <t>O</t>
    </r>
  </si>
  <si>
    <t>K</t>
  </si>
  <si>
    <t>kg H</t>
  </si>
  <si>
    <t>Mass fraction C</t>
  </si>
  <si>
    <t>Mass fraction O</t>
  </si>
  <si>
    <t>Mass fraction H</t>
  </si>
  <si>
    <t>kg O</t>
  </si>
  <si>
    <r>
      <t>%</t>
    </r>
    <r>
      <rPr>
        <vertAlign val="subscript"/>
        <sz val="11"/>
        <rFont val="Calibri"/>
        <family val="2"/>
        <scheme val="minor"/>
      </rPr>
      <t>DAF</t>
    </r>
  </si>
  <si>
    <r>
      <t>0.126+0.273*(FS</t>
    </r>
    <r>
      <rPr>
        <vertAlign val="subscript"/>
        <sz val="11"/>
        <rFont val="Calibri"/>
        <family val="2"/>
        <scheme val="minor"/>
      </rPr>
      <t>lignin</t>
    </r>
    <r>
      <rPr>
        <sz val="11"/>
        <rFont val="Calibri"/>
        <family val="2"/>
        <scheme val="minor"/>
      </rPr>
      <t>/100)+0.539*EXP(-0.004*T</t>
    </r>
    <r>
      <rPr>
        <vertAlign val="subscript"/>
        <sz val="11"/>
        <rFont val="Calibri"/>
        <family val="2"/>
        <scheme val="minor"/>
      </rPr>
      <t>p,C</t>
    </r>
    <r>
      <rPr>
        <sz val="11"/>
        <rFont val="Calibri"/>
        <family val="2"/>
        <scheme val="minor"/>
      </rPr>
      <t>)</t>
    </r>
  </si>
  <si>
    <r>
      <t>0.93-0.92*exp(-0.0042*T</t>
    </r>
    <r>
      <rPr>
        <vertAlign val="subscript"/>
        <sz val="11"/>
        <rFont val="Calibri"/>
        <family val="2"/>
        <scheme val="minor"/>
      </rPr>
      <t>p,C</t>
    </r>
    <r>
      <rPr>
        <sz val="11"/>
        <rFont val="Calibri"/>
        <family val="2"/>
        <scheme val="minor"/>
      </rPr>
      <t>)</t>
    </r>
  </si>
  <si>
    <r>
      <t>-0.0041+0.1*EXP(-0.0024*T</t>
    </r>
    <r>
      <rPr>
        <vertAlign val="subscript"/>
        <sz val="11"/>
        <rFont val="Calibri"/>
        <family val="2"/>
        <scheme val="minor"/>
      </rPr>
      <t>p,C</t>
    </r>
    <r>
      <rPr>
        <sz val="11"/>
        <rFont val="Calibri"/>
        <family val="2"/>
        <scheme val="minor"/>
      </rPr>
      <t>)</t>
    </r>
  </si>
  <si>
    <r>
      <t>0.07+0.85*EXP(-0.0048*T</t>
    </r>
    <r>
      <rPr>
        <vertAlign val="subscript"/>
        <sz val="11"/>
        <rFont val="Calibri"/>
        <family val="2"/>
        <scheme val="minor"/>
      </rPr>
      <t>p,C</t>
    </r>
    <r>
      <rPr>
        <sz val="11"/>
        <rFont val="Calibri"/>
        <family val="2"/>
        <scheme val="minor"/>
      </rPr>
      <t>)</t>
    </r>
  </si>
  <si>
    <r>
      <t>(0.043/(1+EXP(17.2-0.03*T</t>
    </r>
    <r>
      <rPr>
        <vertAlign val="subscript"/>
        <sz val="11"/>
        <rFont val="Calibri"/>
        <family val="2"/>
        <scheme val="minor"/>
      </rPr>
      <t>P,K</t>
    </r>
    <r>
      <rPr>
        <sz val="11"/>
        <rFont val="Calibri"/>
        <family val="2"/>
        <scheme val="minor"/>
      </rPr>
      <t>)))+(0.317/(1+EXP(10.9-0.01*T</t>
    </r>
    <r>
      <rPr>
        <vertAlign val="subscript"/>
        <sz val="11"/>
        <rFont val="Calibri"/>
        <family val="2"/>
        <scheme val="minor"/>
      </rPr>
      <t>P,K</t>
    </r>
    <r>
      <rPr>
        <sz val="11"/>
        <rFont val="Calibri"/>
        <family val="2"/>
        <scheme val="minor"/>
      </rPr>
      <t>)))</t>
    </r>
  </si>
  <si>
    <r>
      <t>H</t>
    </r>
    <r>
      <rPr>
        <vertAlign val="subscript"/>
        <sz val="11"/>
        <rFont val="Calibri"/>
        <family val="2"/>
        <scheme val="minor"/>
      </rPr>
      <t>2</t>
    </r>
  </si>
  <si>
    <r>
      <t>0.0295*(1-EXP(-0.0035*T</t>
    </r>
    <r>
      <rPr>
        <vertAlign val="subscript"/>
        <sz val="11"/>
        <rFont val="Calibri"/>
        <family val="2"/>
        <scheme val="minor"/>
      </rPr>
      <t>p,K</t>
    </r>
    <r>
      <rPr>
        <sz val="11"/>
        <rFont val="Calibri"/>
        <family val="2"/>
        <scheme val="minor"/>
      </rPr>
      <t>))^62.98</t>
    </r>
  </si>
  <si>
    <r>
      <t>CH</t>
    </r>
    <r>
      <rPr>
        <vertAlign val="subscript"/>
        <sz val="11"/>
        <rFont val="Calibri"/>
        <family val="2"/>
        <scheme val="minor"/>
      </rPr>
      <t>4</t>
    </r>
  </si>
  <si>
    <r>
      <t>0.0782*(1-EXP(-0.00338*T</t>
    </r>
    <r>
      <rPr>
        <vertAlign val="subscript"/>
        <sz val="11"/>
        <rFont val="Calibri"/>
        <family val="2"/>
        <scheme val="minor"/>
      </rPr>
      <t>p,K</t>
    </r>
    <r>
      <rPr>
        <sz val="11"/>
        <rFont val="Calibri"/>
        <family val="2"/>
        <scheme val="minor"/>
      </rPr>
      <t>))^30.15</t>
    </r>
  </si>
  <si>
    <r>
      <t>C</t>
    </r>
    <r>
      <rPr>
        <vertAlign val="subscript"/>
        <sz val="11"/>
        <rFont val="Calibri"/>
        <family val="2"/>
        <scheme val="minor"/>
      </rPr>
      <t>2</t>
    </r>
    <r>
      <rPr>
        <sz val="11"/>
        <rFont val="Calibri"/>
        <family val="2"/>
        <scheme val="minor"/>
      </rPr>
      <t>H</t>
    </r>
    <r>
      <rPr>
        <vertAlign val="subscript"/>
        <sz val="11"/>
        <rFont val="Calibri"/>
        <family val="2"/>
        <scheme val="minor"/>
      </rPr>
      <t>2</t>
    </r>
  </si>
  <si>
    <r>
      <t>0.036*(1-EXP(-0.00522*T</t>
    </r>
    <r>
      <rPr>
        <vertAlign val="subscript"/>
        <sz val="11"/>
        <rFont val="Calibri"/>
        <family val="2"/>
        <scheme val="minor"/>
      </rPr>
      <t>p,K</t>
    </r>
    <r>
      <rPr>
        <sz val="11"/>
        <rFont val="Calibri"/>
        <family val="2"/>
        <scheme val="minor"/>
      </rPr>
      <t>))^154.97</t>
    </r>
  </si>
  <si>
    <t>Other</t>
  </si>
  <si>
    <t>H2O</t>
  </si>
  <si>
    <r>
      <t>C</t>
    </r>
    <r>
      <rPr>
        <vertAlign val="subscript"/>
        <sz val="11"/>
        <rFont val="Calibri"/>
        <family val="2"/>
        <scheme val="minor"/>
      </rPr>
      <t>tar</t>
    </r>
  </si>
  <si>
    <r>
      <t>O</t>
    </r>
    <r>
      <rPr>
        <vertAlign val="subscript"/>
        <sz val="11"/>
        <rFont val="Calibri"/>
        <family val="2"/>
        <scheme val="minor"/>
      </rPr>
      <t>tar</t>
    </r>
  </si>
  <si>
    <r>
      <rPr>
        <sz val="11"/>
        <rFont val="Calibri"/>
        <family val="2"/>
        <scheme val="minor"/>
      </rPr>
      <t>H</t>
    </r>
    <r>
      <rPr>
        <vertAlign val="subscript"/>
        <sz val="11"/>
        <rFont val="Calibri"/>
        <family val="2"/>
        <scheme val="minor"/>
      </rPr>
      <t>tar</t>
    </r>
  </si>
  <si>
    <r>
      <t>C</t>
    </r>
    <r>
      <rPr>
        <vertAlign val="subscript"/>
        <sz val="11"/>
        <rFont val="Calibri"/>
        <family val="2"/>
        <scheme val="minor"/>
      </rPr>
      <t>CO2</t>
    </r>
  </si>
  <si>
    <r>
      <t>O</t>
    </r>
    <r>
      <rPr>
        <vertAlign val="subscript"/>
        <sz val="11"/>
        <rFont val="Calibri"/>
        <family val="2"/>
        <scheme val="minor"/>
      </rPr>
      <t>CO2</t>
    </r>
  </si>
  <si>
    <r>
      <t>O</t>
    </r>
    <r>
      <rPr>
        <vertAlign val="subscript"/>
        <sz val="11"/>
        <rFont val="Calibri"/>
        <family val="2"/>
        <scheme val="minor"/>
      </rPr>
      <t>H2O</t>
    </r>
  </si>
  <si>
    <r>
      <t>H</t>
    </r>
    <r>
      <rPr>
        <vertAlign val="subscript"/>
        <sz val="11"/>
        <rFont val="Calibri"/>
        <family val="2"/>
        <scheme val="minor"/>
      </rPr>
      <t>H2O</t>
    </r>
  </si>
  <si>
    <r>
      <t>C</t>
    </r>
    <r>
      <rPr>
        <vertAlign val="subscript"/>
        <sz val="11"/>
        <rFont val="Calibri"/>
        <family val="2"/>
        <scheme val="minor"/>
      </rPr>
      <t>other</t>
    </r>
  </si>
  <si>
    <r>
      <t>O</t>
    </r>
    <r>
      <rPr>
        <vertAlign val="subscript"/>
        <sz val="11"/>
        <rFont val="Calibri"/>
        <family val="2"/>
        <scheme val="minor"/>
      </rPr>
      <t>other</t>
    </r>
  </si>
  <si>
    <r>
      <rPr>
        <sz val="11"/>
        <rFont val="Calibri"/>
        <family val="2"/>
        <scheme val="minor"/>
      </rPr>
      <t>H</t>
    </r>
    <r>
      <rPr>
        <vertAlign val="subscript"/>
        <sz val="11"/>
        <rFont val="Calibri"/>
        <family val="2"/>
        <scheme val="minor"/>
      </rPr>
      <t>other</t>
    </r>
  </si>
  <si>
    <t>&lt;-- Explanation --&gt;</t>
  </si>
  <si>
    <t>Output: Tar, CO2, H2O</t>
  </si>
  <si>
    <t>Norm factor</t>
  </si>
  <si>
    <t>Input</t>
  </si>
  <si>
    <t>t</t>
  </si>
  <si>
    <t>4. Pyrolysis</t>
  </si>
  <si>
    <t>Pyrolysis gas</t>
  </si>
  <si>
    <t>Fractions</t>
  </si>
  <si>
    <t>HHV</t>
  </si>
  <si>
    <t>G/Mg</t>
  </si>
  <si>
    <t>GJ/Mg</t>
  </si>
  <si>
    <t xml:space="preserve">From input to output </t>
  </si>
  <si>
    <t>[MJ/dry kg]</t>
  </si>
  <si>
    <t>Macroelements (dry basis)</t>
  </si>
  <si>
    <t>MJ/kg</t>
  </si>
  <si>
    <t>Electricity requirement</t>
  </si>
  <si>
    <t>Thermal requirement</t>
  </si>
  <si>
    <t>Energy requirements</t>
  </si>
  <si>
    <t>Heat source</t>
  </si>
  <si>
    <t>Electricity source</t>
  </si>
  <si>
    <t>Yield - dry</t>
  </si>
  <si>
    <t>5. Use of bio oil and pyrolysis gas</t>
  </si>
  <si>
    <t>Emissions emitted</t>
  </si>
  <si>
    <t>Tractor</t>
  </si>
  <si>
    <t>Negative</t>
  </si>
  <si>
    <t>Calculations</t>
  </si>
  <si>
    <t>Transport mode</t>
  </si>
  <si>
    <t>Biochar stability factor</t>
  </si>
  <si>
    <t>Pyrolysis temperature range</t>
  </si>
  <si>
    <t>Soil temperature [°C]</t>
  </si>
  <si>
    <t>Mid</t>
  </si>
  <si>
    <t>kgCO2e</t>
  </si>
  <si>
    <r>
      <t>N</t>
    </r>
    <r>
      <rPr>
        <vertAlign val="subscript"/>
        <sz val="11"/>
        <color theme="1"/>
        <rFont val="Calibri"/>
        <family val="2"/>
        <scheme val="minor"/>
      </rPr>
      <t>2</t>
    </r>
    <r>
      <rPr>
        <sz val="11"/>
        <color theme="1"/>
        <rFont val="Calibri"/>
        <family val="2"/>
        <scheme val="minor"/>
      </rPr>
      <t>O</t>
    </r>
  </si>
  <si>
    <t>Cl</t>
  </si>
  <si>
    <r>
      <t>GWP</t>
    </r>
    <r>
      <rPr>
        <vertAlign val="subscript"/>
        <sz val="11"/>
        <color theme="1"/>
        <rFont val="Calibri"/>
        <family val="2"/>
        <scheme val="minor"/>
      </rPr>
      <t>100</t>
    </r>
  </si>
  <si>
    <t>Chloride</t>
  </si>
  <si>
    <t>Nitrous oxide</t>
  </si>
  <si>
    <t>Methane</t>
  </si>
  <si>
    <t>Carbon monoxide</t>
  </si>
  <si>
    <t>Carbon</t>
  </si>
  <si>
    <t>Oxygen</t>
  </si>
  <si>
    <t>Hydrogen</t>
  </si>
  <si>
    <t>Carbon dioxide</t>
  </si>
  <si>
    <t>Water</t>
  </si>
  <si>
    <t>Acetylene</t>
  </si>
  <si>
    <t>Name</t>
  </si>
  <si>
    <t>Formula</t>
  </si>
  <si>
    <t>Mass fraction  O</t>
  </si>
  <si>
    <r>
      <t>CO</t>
    </r>
    <r>
      <rPr>
        <vertAlign val="subscript"/>
        <sz val="11"/>
        <rFont val="Calibri"/>
        <family val="2"/>
        <scheme val="minor"/>
      </rPr>
      <t>2</t>
    </r>
  </si>
  <si>
    <t>Stored in soil as BC</t>
  </si>
  <si>
    <t>Pyrolysis plants</t>
  </si>
  <si>
    <t>Output - DAF based</t>
  </si>
  <si>
    <t>Output - dry basis</t>
  </si>
  <si>
    <r>
      <t>%</t>
    </r>
    <r>
      <rPr>
        <vertAlign val="subscript"/>
        <sz val="11"/>
        <rFont val="Calibri"/>
        <family val="2"/>
        <scheme val="minor"/>
      </rPr>
      <t>dry</t>
    </r>
  </si>
  <si>
    <t>CH</t>
  </si>
  <si>
    <t>Country name</t>
  </si>
  <si>
    <t>PL</t>
  </si>
  <si>
    <t>GR</t>
  </si>
  <si>
    <t>IE</t>
  </si>
  <si>
    <t>DE</t>
  </si>
  <si>
    <t>RO</t>
  </si>
  <si>
    <t>GB</t>
  </si>
  <si>
    <t>HR</t>
  </si>
  <si>
    <t>LV</t>
  </si>
  <si>
    <t>UA</t>
  </si>
  <si>
    <t>AT</t>
  </si>
  <si>
    <t>MT</t>
  </si>
  <si>
    <t>BG</t>
  </si>
  <si>
    <t>PT</t>
  </si>
  <si>
    <t>HU</t>
  </si>
  <si>
    <t>DK</t>
  </si>
  <si>
    <t>ES</t>
  </si>
  <si>
    <t>RU</t>
  </si>
  <si>
    <t>FR</t>
  </si>
  <si>
    <t>NL</t>
  </si>
  <si>
    <t>EE</t>
  </si>
  <si>
    <t>IT</t>
  </si>
  <si>
    <t>SI</t>
  </si>
  <si>
    <t>NO</t>
  </si>
  <si>
    <t>BE</t>
  </si>
  <si>
    <t>CZ</t>
  </si>
  <si>
    <t>LU</t>
  </si>
  <si>
    <t>SE</t>
  </si>
  <si>
    <t>FI</t>
  </si>
  <si>
    <t>SK</t>
  </si>
  <si>
    <r>
      <t>t</t>
    </r>
    <r>
      <rPr>
        <vertAlign val="subscript"/>
        <sz val="11"/>
        <rFont val="Calibri"/>
        <family val="2"/>
        <scheme val="minor"/>
      </rPr>
      <t>dry</t>
    </r>
  </si>
  <si>
    <t>Coal</t>
  </si>
  <si>
    <t>Natural gas, conventional</t>
  </si>
  <si>
    <t>EU</t>
  </si>
  <si>
    <t>RS</t>
  </si>
  <si>
    <t>LT</t>
  </si>
  <si>
    <t>AL</t>
  </si>
  <si>
    <t>BA</t>
  </si>
  <si>
    <t>ME</t>
  </si>
  <si>
    <t>IS</t>
  </si>
  <si>
    <t>BY</t>
  </si>
  <si>
    <t>MK</t>
  </si>
  <si>
    <t>Country mix</t>
  </si>
  <si>
    <t>Energy</t>
  </si>
  <si>
    <t>6. Biochar transport</t>
  </si>
  <si>
    <t>Process</t>
  </si>
  <si>
    <t>Biomass state</t>
  </si>
  <si>
    <t>Category</t>
  </si>
  <si>
    <t>Sources and assumptions</t>
  </si>
  <si>
    <t>[3]</t>
  </si>
  <si>
    <t>Key outcomes</t>
  </si>
  <si>
    <t>Elements and compounds</t>
  </si>
  <si>
    <t>Transport of goods</t>
  </si>
  <si>
    <t>Conversion of energy</t>
  </si>
  <si>
    <t>[3] D. Woolf, J. Lehmann, E. M. Fisher, and L. T. Angenent, “Biofuels from pyrolysis in perspective: trade-offs between energy yields and soil-carbon additions,” Environmental science &amp; technology, vol. 48, no. 11, pp. 6492–6499, 2014</t>
  </si>
  <si>
    <r>
      <t>C</t>
    </r>
    <r>
      <rPr>
        <vertAlign val="subscript"/>
        <sz val="11"/>
        <color theme="1"/>
        <rFont val="Calibri"/>
        <family val="2"/>
        <scheme val="minor"/>
      </rPr>
      <t>2</t>
    </r>
    <r>
      <rPr>
        <sz val="11"/>
        <color theme="1"/>
        <rFont val="Calibri"/>
        <family val="2"/>
        <scheme val="minor"/>
      </rPr>
      <t>H</t>
    </r>
    <r>
      <rPr>
        <vertAlign val="subscript"/>
        <sz val="11"/>
        <color theme="1"/>
        <rFont val="Calibri"/>
        <family val="2"/>
        <scheme val="minor"/>
      </rPr>
      <t>6</t>
    </r>
  </si>
  <si>
    <t>[2] Woolf, D., Lehmann, J., Ogle, S., Kishimoto-Mo, A. W., McConkey, B., &amp; Baldock, J. (2021). Greenhouse Gas Inventory Model for Biochar Additions to Soil. Environmental Science &amp; Technology, 55(21), 14795–14805. https://doi.org/10.1021/acs.est.1c02425</t>
  </si>
  <si>
    <t>Biochar_1</t>
  </si>
  <si>
    <t>Albania</t>
  </si>
  <si>
    <t>Austria</t>
  </si>
  <si>
    <t>Belarus</t>
  </si>
  <si>
    <t>Belgium</t>
  </si>
  <si>
    <t>Bosnia and Herzegovina</t>
  </si>
  <si>
    <t>Bulgaria</t>
  </si>
  <si>
    <t>Croatia</t>
  </si>
  <si>
    <t>Denmark</t>
  </si>
  <si>
    <t>Estonia</t>
  </si>
  <si>
    <t>Finland</t>
  </si>
  <si>
    <t>France</t>
  </si>
  <si>
    <t>Germany</t>
  </si>
  <si>
    <t>Greece</t>
  </si>
  <si>
    <t>Hungary</t>
  </si>
  <si>
    <t>Iceland</t>
  </si>
  <si>
    <t>Ireland</t>
  </si>
  <si>
    <t>Italy</t>
  </si>
  <si>
    <t>Latvia</t>
  </si>
  <si>
    <t>Lithuania</t>
  </si>
  <si>
    <t>Luxembourg</t>
  </si>
  <si>
    <t>Montenegro</t>
  </si>
  <si>
    <t>Netherlands</t>
  </si>
  <si>
    <t>North Macedonia</t>
  </si>
  <si>
    <t>Norway</t>
  </si>
  <si>
    <t>Poland</t>
  </si>
  <si>
    <t>Portugal</t>
  </si>
  <si>
    <t>Romania</t>
  </si>
  <si>
    <t>Russian Federation</t>
  </si>
  <si>
    <t>Serbia</t>
  </si>
  <si>
    <t>Slovakia</t>
  </si>
  <si>
    <t>Slovenia</t>
  </si>
  <si>
    <t>Spain</t>
  </si>
  <si>
    <t>Sweden</t>
  </si>
  <si>
    <t>Ukraine</t>
  </si>
  <si>
    <t>United Kingdom</t>
  </si>
  <si>
    <t>Malta</t>
  </si>
  <si>
    <t>Czechia</t>
  </si>
  <si>
    <t>Liechtenstein</t>
  </si>
  <si>
    <t>Moldova, Republic of</t>
  </si>
  <si>
    <t>Monaco</t>
  </si>
  <si>
    <t>x</t>
  </si>
  <si>
    <t>Construction</t>
  </si>
  <si>
    <t>Europe</t>
  </si>
  <si>
    <t>LI</t>
  </si>
  <si>
    <t>MD</t>
  </si>
  <si>
    <t>MC</t>
  </si>
  <si>
    <t>Region</t>
  </si>
  <si>
    <t>European Union</t>
  </si>
  <si>
    <t>Coefficient squared term</t>
  </si>
  <si>
    <t>Coefficient linear term</t>
  </si>
  <si>
    <t>Constant term</t>
  </si>
  <si>
    <t>Pyrolysis temperature change</t>
  </si>
  <si>
    <t>Quadratic</t>
  </si>
  <si>
    <t>Linear</t>
  </si>
  <si>
    <t>Constant</t>
  </si>
  <si>
    <t>Quadratic fit based on data from souce:</t>
  </si>
  <si>
    <t>Stability factor</t>
  </si>
  <si>
    <t>Stability factor formula coefficients</t>
  </si>
  <si>
    <t>Energy requirement</t>
  </si>
  <si>
    <t>Thermal</t>
  </si>
  <si>
    <t>Pyrolysis plant</t>
  </si>
  <si>
    <t>Electric</t>
  </si>
  <si>
    <t>[6]</t>
  </si>
  <si>
    <t>Elec energy for drying</t>
  </si>
  <si>
    <t>MJ/kg product</t>
  </si>
  <si>
    <t>Thermal drying energy</t>
  </si>
  <si>
    <t>Therm energy for drying</t>
  </si>
  <si>
    <t>Ratio elec therm</t>
  </si>
  <si>
    <t>a) Thermal energy for drying is given. Take ratio between electric and thermal energy for drying to calculate electricity requirements per Mg evaporated water</t>
  </si>
  <si>
    <t>Data</t>
  </si>
  <si>
    <r>
      <t>GJ/Mg</t>
    </r>
    <r>
      <rPr>
        <vertAlign val="subscript"/>
        <sz val="11"/>
        <color theme="8"/>
        <rFont val="Calibri"/>
        <family val="2"/>
        <scheme val="minor"/>
      </rPr>
      <t>water</t>
    </r>
  </si>
  <si>
    <t>Consumption</t>
  </si>
  <si>
    <t>[GJ/]</t>
  </si>
  <si>
    <r>
      <t>/t</t>
    </r>
    <r>
      <rPr>
        <vertAlign val="subscript"/>
        <sz val="11"/>
        <color theme="1"/>
        <rFont val="Calibri"/>
        <family val="2"/>
        <scheme val="minor"/>
      </rPr>
      <t>water</t>
    </r>
  </si>
  <si>
    <t>[7]</t>
  </si>
  <si>
    <t>EUR</t>
  </si>
  <si>
    <t>Emission intensities</t>
  </si>
  <si>
    <t>Assumed to be same as natural gas</t>
  </si>
  <si>
    <t>Pyrolysis outputs</t>
  </si>
  <si>
    <t>Wood chips</t>
  </si>
  <si>
    <t>Electricity (MWh)</t>
  </si>
  <si>
    <t>kWh to MJ</t>
  </si>
  <si>
    <t>GJ/toe</t>
  </si>
  <si>
    <t>toe to GJ</t>
  </si>
  <si>
    <t>[6,10]</t>
  </si>
  <si>
    <t>Costs [CHF/GJ]</t>
  </si>
  <si>
    <t>Revenue [CHF/GJ]</t>
  </si>
  <si>
    <t>Conversions</t>
  </si>
  <si>
    <t>Units</t>
  </si>
  <si>
    <t>Lower bound</t>
  </si>
  <si>
    <t>Higher bound</t>
  </si>
  <si>
    <t>Average</t>
  </si>
  <si>
    <t>Element</t>
  </si>
  <si>
    <t>Biosphere processes: EF v3.0 Climate Change- Global warming potential (GWP100) (kg CO2eq)</t>
  </si>
  <si>
    <t>Dryer type: Solid Convective Rotary Dryer</t>
  </si>
  <si>
    <t>Carbon stored</t>
  </si>
  <si>
    <t>Biochar application rate</t>
  </si>
  <si>
    <t>Inorganic N fertiliser: N</t>
  </si>
  <si>
    <t>Inorganic P fertiliser: P2O5</t>
  </si>
  <si>
    <t>Inorganic K fertiliser: K2O</t>
  </si>
  <si>
    <t>[7,10]</t>
  </si>
  <si>
    <t>[10]</t>
  </si>
  <si>
    <t>Diesel Oil</t>
  </si>
  <si>
    <t>Same as replacement</t>
  </si>
  <si>
    <t>Specific</t>
  </si>
  <si>
    <t>List for validation</t>
  </si>
  <si>
    <t>Energy prices (inputs / costs)</t>
  </si>
  <si>
    <t>Energy prices (outputs / revenue)</t>
  </si>
  <si>
    <t>Use as direct fuel for</t>
  </si>
  <si>
    <t>Explanation of sheets</t>
  </si>
  <si>
    <t>The colouring of the cells explains how to use them:</t>
  </si>
  <si>
    <t>Yellow</t>
  </si>
  <si>
    <t>Blue</t>
  </si>
  <si>
    <t>Green</t>
  </si>
  <si>
    <t>: Calculations and/or cell references, please do not edit.</t>
  </si>
  <si>
    <t>Introduction</t>
  </si>
  <si>
    <t>Authors</t>
  </si>
  <si>
    <t>Version</t>
  </si>
  <si>
    <t>DAC Plant</t>
  </si>
  <si>
    <t>Relative humidity</t>
  </si>
  <si>
    <t>Air temperature</t>
  </si>
  <si>
    <r>
      <rPr>
        <sz val="11"/>
        <rFont val="DengXian"/>
        <charset val="134"/>
      </rPr>
      <t>°</t>
    </r>
    <r>
      <rPr>
        <sz val="7.7"/>
        <rFont val="Calibri"/>
        <family val="2"/>
      </rPr>
      <t>C</t>
    </r>
  </si>
  <si>
    <r>
      <t>Temperature (</t>
    </r>
    <r>
      <rPr>
        <sz val="11"/>
        <rFont val="DengXian"/>
        <charset val="134"/>
      </rPr>
      <t>°</t>
    </r>
    <r>
      <rPr>
        <sz val="9.35"/>
        <rFont val="Calibri"/>
        <family val="2"/>
      </rPr>
      <t>C)</t>
    </r>
  </si>
  <si>
    <t>Relative humidity (%)</t>
  </si>
  <si>
    <t>Electricity (kWh/tCO2)</t>
  </si>
  <si>
    <t>Heat (kWh/tCO2)</t>
  </si>
  <si>
    <t>index</t>
  </si>
  <si>
    <t>amount</t>
  </si>
  <si>
    <t>unit</t>
  </si>
  <si>
    <t>reference product</t>
  </si>
  <si>
    <t>name</t>
  </si>
  <si>
    <t>location</t>
  </si>
  <si>
    <t>database</t>
  </si>
  <si>
    <t>amine-based silica | amine-based silica production, for sorbent-based direct air capture system | RER | kilogram | direct air capture</t>
  </si>
  <si>
    <t>kilogram</t>
  </si>
  <si>
    <t>amine-based silica</t>
  </si>
  <si>
    <t>amine-based silica production, for sorbent-based direct air capture system</t>
  </si>
  <si>
    <t>RER</t>
  </si>
  <si>
    <t>direct air capture</t>
  </si>
  <si>
    <t>direct air capture system</t>
  </si>
  <si>
    <t>treatment of direct air capture system, sorbent-based, 100ktCO2</t>
  </si>
  <si>
    <t>direct air capture system, sorbent-based, 100ktCO2</t>
  </si>
  <si>
    <t>1. DAC Plant</t>
  </si>
  <si>
    <t>CO2 capture</t>
  </si>
  <si>
    <t>t CO2/y</t>
  </si>
  <si>
    <t>2. CO2 capture</t>
  </si>
  <si>
    <t>Municipal waste generation</t>
  </si>
  <si>
    <t>Actual</t>
  </si>
  <si>
    <t>Rounded</t>
  </si>
  <si>
    <t>CO2 captured</t>
  </si>
  <si>
    <t>tCO2e</t>
  </si>
  <si>
    <t>Compression</t>
  </si>
  <si>
    <t>CO2 transport</t>
  </si>
  <si>
    <t>CO2 storage</t>
  </si>
  <si>
    <t>Node</t>
  </si>
  <si>
    <t>Storage</t>
  </si>
  <si>
    <t>LT solid sorbent</t>
  </si>
  <si>
    <t>years</t>
  </si>
  <si>
    <t>Assumptions</t>
  </si>
  <si>
    <t>Environmental impact plant</t>
  </si>
  <si>
    <t>[1] Wiegner, J. F., Grimm, A., Weimann, L., &amp; Gazzani, M. (2022). Optimal design and operation of solid sorbent direct air capture processes at varying ambient conditions. Industrial &amp; Engineering Chemistry Research, 61(34), 12649-12667.</t>
  </si>
  <si>
    <t>Source: [1,2]</t>
  </si>
  <si>
    <t>carbon dioxide compression, transport and storage</t>
  </si>
  <si>
    <t>carbon dioxide, stored</t>
  </si>
  <si>
    <t>carbon dioxide, stored | carbon dioxide compression, transport and storage | RER | kilogram | direct air capture</t>
  </si>
  <si>
    <t>IPCC 2021 | climate change | global warming potential (GWP100)</t>
  </si>
  <si>
    <t>ecoinvent 3.9.1 cutoff</t>
  </si>
  <si>
    <t>softwood forestry, spruce, sustainable forest management</t>
  </si>
  <si>
    <t>hardwood forestry, oak, sustainable forest management</t>
  </si>
  <si>
    <t>Wood</t>
  </si>
  <si>
    <t>direct air capture system | direct air capture system, solvent-based, 1MtCO2 | RER | unit | direct air capture</t>
  </si>
  <si>
    <t>direct air capture system, solvent-based, 1MtCO2</t>
  </si>
  <si>
    <t>direct air capture system | treatment of direct air capture system, solvent-based, 1MtCO2 | RER | unit | direct air capture</t>
  </si>
  <si>
    <t>treatment of direct air capture system, solvent-based, 1MtCO2</t>
  </si>
  <si>
    <t>Sorbent-based DAC</t>
  </si>
  <si>
    <t>Solvent-based DAC</t>
  </si>
  <si>
    <t>HT solvent</t>
  </si>
  <si>
    <t>inorganic nitrogen fertiliser, as N | market for inorganic nitrogen fertiliser, as N | CH | kilogram | ecoinvent 3.9.1 cutoff</t>
  </si>
  <si>
    <t>inorganic nitrogen fertiliser, as N</t>
  </si>
  <si>
    <t>market for inorganic nitrogen fertiliser, as N</t>
  </si>
  <si>
    <t>inorganic nitrogen fertiliser, as N | market for inorganic nitrogen fertiliser, as N | NO | kilogram | ecoinvent 3.9.1 cutoff</t>
  </si>
  <si>
    <t>inorganic nitrogen fertiliser, as N | market for inorganic nitrogen fertiliser, as N | ES | kilogram | ecoinvent 3.9.1 cutoff</t>
  </si>
  <si>
    <t>inorganic phosphorus fertiliser, as P2O5 | market for inorganic phosphorus fertiliser, as P2O5 | ES | kilogram | ecoinvent 3.9.1 cutoff</t>
  </si>
  <si>
    <t>inorganic phosphorus fertiliser, as P2O5</t>
  </si>
  <si>
    <t>market for inorganic phosphorus fertiliser, as P2O5</t>
  </si>
  <si>
    <t>inorganic phosphorus fertiliser, as P2O5 | market for inorganic phosphorus fertiliser, as P2O5 | CH | kilogram | ecoinvent 3.9.1 cutoff</t>
  </si>
  <si>
    <t>inorganic phosphorus fertiliser, as P2O5 | market for inorganic phosphorus fertiliser, as P2O5 | NO | kilogram | ecoinvent 3.9.1 cutoff</t>
  </si>
  <si>
    <t>inorganic potassium fertiliser, as K2O | market for inorganic potassium fertiliser, as K2O | NO | kilogram | ecoinvent 3.9.1 cutoff</t>
  </si>
  <si>
    <t>inorganic potassium fertiliser, as K2O</t>
  </si>
  <si>
    <t>market for inorganic potassium fertiliser, as K2O</t>
  </si>
  <si>
    <t>inorganic potassium fertiliser, as K2O | market for inorganic potassium fertiliser, as K2O | CH | kilogram | ecoinvent 3.9.1 cutoff</t>
  </si>
  <si>
    <t>inorganic potassium fertiliser, as K2O | market for inorganic potassium fertiliser, as K2O | ES | kilogram | ecoinvent 3.9.1 cutoff</t>
  </si>
  <si>
    <t>transport, tractor and trailer, agricultural</t>
  </si>
  <si>
    <t>ton kilometer</t>
  </si>
  <si>
    <t>transport, freight, lorry &gt;32 metric ton, EURO6</t>
  </si>
  <si>
    <t>kilowatt hour</t>
  </si>
  <si>
    <t>electricity, medium voltage</t>
  </si>
  <si>
    <t>market for electricity, medium voltage</t>
  </si>
  <si>
    <t>electricity, high voltage</t>
  </si>
  <si>
    <t>electricity production, hard coal</t>
  </si>
  <si>
    <t>electricity production, natural gas, combined cycle power plant</t>
  </si>
  <si>
    <t>electricity production, natural gas, conventional power plant</t>
  </si>
  <si>
    <t>electricity production, wind, 1-3MW turbine, onshore</t>
  </si>
  <si>
    <t>megajoule</t>
  </si>
  <si>
    <t>heat, district or industrial, natural gas</t>
  </si>
  <si>
    <t>heat, district or industrial, other than natural gas</t>
  </si>
  <si>
    <t>heat, from municipal waste incineration to generic market for heat district or industrial, other than natural gas</t>
  </si>
  <si>
    <t>heat and power co-generation, wood chips, 6667 kW, state-of-the-art 2014</t>
  </si>
  <si>
    <t>heat, district or industrial, other than natural gas | heat and power co-generation, wood chips, 6667 kW, state-of-the-art 2014 | CH | megajoule | ecoinvent 3.9.1 cutoff</t>
  </si>
  <si>
    <t>Country mix, medium voltage</t>
  </si>
  <si>
    <t>Natural gas, combined cycle</t>
  </si>
  <si>
    <t>Municipal waste</t>
  </si>
  <si>
    <t>transport, pipeline, supercritical carbon dioxide, 200km without recompression</t>
  </si>
  <si>
    <t>ecoinvent_391_reference</t>
  </si>
  <si>
    <t>transport, pipeline, supercritical carbon dioxide, 200km with recompression</t>
  </si>
  <si>
    <t>Pipeline up to 200km (no recompression)</t>
  </si>
  <si>
    <t>Pipeline above 200km (compression)</t>
  </si>
  <si>
    <t>Pipeline</t>
  </si>
  <si>
    <t>Pipeline up to 200km (w/o recompression)</t>
  </si>
  <si>
    <t>Pipeline beyond 200km (w/ recompression)</t>
  </si>
  <si>
    <t>direct air capture system | direct air capture system, sorbent-based, 100ktCO2 | RER | unit | ecoinvent_391_reference</t>
  </si>
  <si>
    <t>direct air capture system | treatment of direct air capture system, sorbent-based, 100ktCO2 | RER | unit | ecoinvent_391_reference</t>
  </si>
  <si>
    <t>capacity CO2 captured</t>
  </si>
  <si>
    <t>Mt/a</t>
  </si>
  <si>
    <t>mass flow</t>
  </si>
  <si>
    <t>kg/a</t>
  </si>
  <si>
    <t>spec mass flow</t>
  </si>
  <si>
    <t>kg/s</t>
  </si>
  <si>
    <t>mass flow DS</t>
  </si>
  <si>
    <t>mass flow ratio</t>
  </si>
  <si>
    <t>[-]</t>
  </si>
  <si>
    <t>lifetime wells</t>
  </si>
  <si>
    <t>yr</t>
  </si>
  <si>
    <t>mass flow per well</t>
  </si>
  <si>
    <t>wells</t>
  </si>
  <si>
    <t>number of injection wells CS DAC</t>
  </si>
  <si>
    <t>lifetime GT</t>
  </si>
  <si>
    <t>pressure at pipeline end</t>
  </si>
  <si>
    <t>bar</t>
  </si>
  <si>
    <t>pressure at pipeline start</t>
  </si>
  <si>
    <t>hydrostatic pressure gradient</t>
  </si>
  <si>
    <t>kPa/m</t>
  </si>
  <si>
    <t>pressure after CO2 capture (assumed atmospheric)</t>
  </si>
  <si>
    <t>over pressure required for injection</t>
  </si>
  <si>
    <t>Storage depth CO2 [m]</t>
  </si>
  <si>
    <t>Injection pressure [Mpa]</t>
  </si>
  <si>
    <t>Injection electricity [kWh/kg CO2]</t>
  </si>
  <si>
    <t>Injection depth</t>
  </si>
  <si>
    <t>Injection depth [m]</t>
  </si>
  <si>
    <t>m</t>
  </si>
  <si>
    <t>Energy consumption</t>
  </si>
  <si>
    <t>Years to days</t>
  </si>
  <si>
    <t>days/year</t>
  </si>
  <si>
    <t>kWh/kg</t>
  </si>
  <si>
    <t>CO2 compression</t>
  </si>
  <si>
    <t>4. CO2 transport</t>
  </si>
  <si>
    <t>3. CO2 Compression</t>
  </si>
  <si>
    <t>drilling, deep borehole | drilling, deep borehole | RER | meter | ecoinvent_391_reference</t>
  </si>
  <si>
    <t>meter</t>
  </si>
  <si>
    <t>drilling, deep borehole</t>
  </si>
  <si>
    <t>gas turbine, 10MW electrical | market for gas turbine, 10MW electrical | GLO | unit | ecoinvent_391_reference</t>
  </si>
  <si>
    <t>gas turbine, 10MW electrical</t>
  </si>
  <si>
    <t>market for gas turbine, 10MW electrical</t>
  </si>
  <si>
    <t>GLO</t>
  </si>
  <si>
    <t>Borehole drilling</t>
  </si>
  <si>
    <t>Gas turbine</t>
  </si>
  <si>
    <t>b) Injection electricity is calculated for different depths</t>
  </si>
  <si>
    <t>Emissions from energy</t>
  </si>
  <si>
    <t>Drilling</t>
  </si>
  <si>
    <t>d) Unit corrections drilling and gas turbine</t>
  </si>
  <si>
    <t>5. CO2 storage</t>
  </si>
  <si>
    <t>tap water</t>
  </si>
  <si>
    <t>potassium hydroxide</t>
  </si>
  <si>
    <t>limestone, crushed, for mill</t>
  </si>
  <si>
    <t>Solid sorbent DAC</t>
  </si>
  <si>
    <t>Limestone</t>
  </si>
  <si>
    <t>Solid sorbent</t>
  </si>
  <si>
    <t>DAC Plant construction</t>
  </si>
  <si>
    <t>DAC Consumption</t>
  </si>
  <si>
    <t>[4] Qiu, Y., Lamers, P., Daioglou, V. et al. Environmental trade-offs of direct air capture technologies in climate change mitigation toward 2100. Nat Commun 13, 3635 (2022). https://doi.org/10.1038/s41467-022-31146-1</t>
  </si>
  <si>
    <t>tap water | market for tap water | Europe without Switzerland | kilogram | ecoinvent_391_reference</t>
  </si>
  <si>
    <t>market for tap water</t>
  </si>
  <si>
    <t>Europe without Switzerland</t>
  </si>
  <si>
    <t>potassium hydroxide | market for potassium hydroxide | GLO | kilogram | ecoinvent_391_reference</t>
  </si>
  <si>
    <t>market for potassium hydroxide</t>
  </si>
  <si>
    <t>limestone, crushed, for mill | market for limestone, crushed, for mill | CH | kilogram | ecoinvent_391_reference</t>
  </si>
  <si>
    <t>market for limestone, crushed, for mill</t>
  </si>
  <si>
    <t>Wood-fired power plant w/ post-CCS</t>
  </si>
  <si>
    <t>carbon dioxide, captured | carbon dioxide, captured, without biomass, with a bioenergy carbon capture and storage system, at wood burning power plant | RER | kilogram | ecoinvent_391_reference</t>
  </si>
  <si>
    <t>carbon dioxide, captured</t>
  </si>
  <si>
    <t>carbon dioxide, captured, without biomass, with a bioenergy carbon capture and storage system, at wood burning power plant</t>
  </si>
  <si>
    <t>wood chips, wet, measured as dry mass | market for wood chips, wet, measured as dry mass | Europe without Switzerland | kilogram | ecoinvent_391_reference</t>
  </si>
  <si>
    <t>wood chips, wet, measured as dry mass</t>
  </si>
  <si>
    <t>market for wood chips, wet, measured as dry mass</t>
  </si>
  <si>
    <t>Capture efficiency</t>
  </si>
  <si>
    <t>a) Data for saline aquifers from [7a], which can also be applied for CO2 storage in depleted gas fields</t>
  </si>
  <si>
    <t>Data is based on a direct wood combustion in a steam cycle plant with post-combustion CO2 capture</t>
  </si>
  <si>
    <t>wood chips, wet, measured as dry mass | softwood forestry, spruce, sustainable forest management | SE | kilogram | ecoinvent_391_reference</t>
  </si>
  <si>
    <t>wood chips, wet, measured as dry mass | softwood forestry, spruce, sustainable forest management | DE | kilogram | ecoinvent_391_reference</t>
  </si>
  <si>
    <t>wood chips, wet, measured as dry mass | hardwood forestry, oak, sustainable forest management | DE | kilogram | ecoinvent_391_reference</t>
  </si>
  <si>
    <t>wood chips, wet, measured as dry mass | softwood forestry, pine, sustainable forest management | SE | kilogram | ecoinvent_391_reference</t>
  </si>
  <si>
    <t>softwood forestry, pine, sustainable forest management</t>
  </si>
  <si>
    <t>wood chips, wet, measured as dry mass | softwood forestry, pine, sustainable forest management | DE | kilogram | ecoinvent_391_reference</t>
  </si>
  <si>
    <t>wood chips, wet, measured as dry mass | hardwood forestry, beech, sustainable forest management | DE | kilogram | ecoinvent_391_reference</t>
  </si>
  <si>
    <t>hardwood forestry, beech, sustainable forest management</t>
  </si>
  <si>
    <t>wood chips, wet, measured as dry mass | hardwood forestry, birch, sustainable forest management | SE | kilogram | ecoinvent_391_reference</t>
  </si>
  <si>
    <t>hardwood forestry, birch, sustainable forest management</t>
  </si>
  <si>
    <t>Market</t>
  </si>
  <si>
    <t>Pine</t>
  </si>
  <si>
    <t>Beech</t>
  </si>
  <si>
    <t>Moisture content wood chips at forest road</t>
  </si>
  <si>
    <t>MJ/kg oven dry</t>
  </si>
  <si>
    <t>Table 1-1: Paramaters of the inventoried wood species for Sweden, from https://db3.ecoinvent.org/images/bd4a8e07-c957-4686-964e-054da1cab2d4</t>
  </si>
  <si>
    <t>Calorific value (upper)</t>
  </si>
  <si>
    <t>Macroelements (%DAF)</t>
  </si>
  <si>
    <t>Biogeogechmical [wt%]</t>
  </si>
  <si>
    <t>Lignin</t>
  </si>
  <si>
    <t>Number of samples</t>
  </si>
  <si>
    <t>ECN Phyllis classification ▸ untreated wood ▸ fir/pine/spruce ▸ wood, spruce</t>
  </si>
  <si>
    <t>ECN Phyllis classification ▸ untreated wood ▸ oak ▸ wood, oak</t>
  </si>
  <si>
    <t>ECN Phyllis classification ▸ untreated wood ▸ fir/pine/spruce ▸ wood, pine</t>
  </si>
  <si>
    <t>ECN Phyllis classification ▸ untreated wood ▸ birch ▸ wood, birch</t>
  </si>
  <si>
    <t>ECN Phyllis classification ▸ untreated wood ▸ beech ▸ wood, beech</t>
  </si>
  <si>
    <t>wt%</t>
  </si>
  <si>
    <t>a) Data from ecoinvent</t>
  </si>
  <si>
    <t>For Iceland and Norway, assume same data as Sweden</t>
  </si>
  <si>
    <t>For Switzerland assume same data as Germany</t>
  </si>
  <si>
    <t>For Greece, assume market for woodchips for all data</t>
  </si>
  <si>
    <t>b) Data availability</t>
  </si>
  <si>
    <t>c) Make assumptions for each country</t>
  </si>
  <si>
    <t>d) Apply assumptions</t>
  </si>
  <si>
    <t>Based on</t>
  </si>
  <si>
    <t>Ratio average to EU market</t>
  </si>
  <si>
    <t>For missing data, assume market EU adjusted for ratio wood to market</t>
  </si>
  <si>
    <t>1) Getting emission intensity for each wood type and country</t>
  </si>
  <si>
    <t>Emission intensity [kg CO2/kg dry]</t>
  </si>
  <si>
    <t>transport, freight, sea, container ship</t>
  </si>
  <si>
    <t>market for transport, freight, sea, container ship</t>
  </si>
  <si>
    <t>transport, freight train</t>
  </si>
  <si>
    <t>market group for transport, freight train</t>
  </si>
  <si>
    <t>Freight train</t>
  </si>
  <si>
    <t>kgCO2/(t*km)</t>
  </si>
  <si>
    <t>electricity, medium voltage | market for electricity, medium voltage | CH | kilowatt hour | ecoinvent_391_reference</t>
  </si>
  <si>
    <t>electricity, medium voltage | market for electricity, medium voltage | NO | kilowatt hour | ecoinvent_391_reference</t>
  </si>
  <si>
    <t>electricity, medium voltage | market for electricity, medium voltage | GR | kilowatt hour | ecoinvent_391_reference</t>
  </si>
  <si>
    <t>electricity, high voltage | electricity production, hard coal | RoW | kilowatt hour | ecoinvent_391_reference</t>
  </si>
  <si>
    <t>RoW</t>
  </si>
  <si>
    <t>electricity, high voltage | electricity production, natural gas, combined cycle power plant | NO | kilowatt hour | ecoinvent_391_reference</t>
  </si>
  <si>
    <t>electricity, high voltage | electricity production, natural gas, combined cycle power plant | GR | kilowatt hour | ecoinvent_391_reference</t>
  </si>
  <si>
    <t>electricity, high voltage | electricity production, natural gas, conventional power plant | GR | kilowatt hour | ecoinvent_391_reference</t>
  </si>
  <si>
    <t>electricity, high voltage | electricity production, natural gas, conventional power plant | NO | kilowatt hour | ecoinvent_391_reference</t>
  </si>
  <si>
    <t>electricity, high voltage | electricity production, natural gas, conventional power plant | DE | kilowatt hour | ecoinvent_391_reference</t>
  </si>
  <si>
    <t>electricity, high voltage | electricity production, wind, 1-3MW turbine, onshore | DE | kilowatt hour | ecoinvent_391_reference</t>
  </si>
  <si>
    <t>electricity, high voltage | electricity production, wind, 1-3MW turbine, onshore | CH | kilowatt hour | ecoinvent_391_reference</t>
  </si>
  <si>
    <t>electricity, high voltage | electricity production, wind, 1-3MW turbine, onshore | NO | kilowatt hour | ecoinvent_391_reference</t>
  </si>
  <si>
    <t>electricity, high voltage | electricity production, wind, 1-3MW turbine, onshore | GR | kilowatt hour | ecoinvent_391_reference</t>
  </si>
  <si>
    <t>heat, district or industrial, other than natural gas | heat, from municipal waste incineration to generic market for heat district or industrial, other than natural gas | CH | megajoule | ecoinvent_391_reference</t>
  </si>
  <si>
    <t>heat, district or industrial, other than natural gas | heat, from municipal waste incineration to generic market for heat district or industrial, other than natural gas | NO | megajoule | ecoinvent_391_reference</t>
  </si>
  <si>
    <t>heat, district or industrial, other than natural gas | heat, from municipal waste incineration to generic market for heat district or industrial, other than natural gas | RoW | megajoule | ecoinvent_391_reference</t>
  </si>
  <si>
    <t>heat, district or industrial, other than natural gas | heat and power co-generation, wood chips, 6667 kW, state-of-the-art 2014 | RoW | megajoule | ecoinvent_391_reference</t>
  </si>
  <si>
    <t>heat, district or industrial, other than natural gas | heat and power co-generation, wood chips, 6667 kW, state-of-the-art 2014 | NO | megajoule | ecoinvent_391_reference</t>
  </si>
  <si>
    <t>heat, district or industrial, other than natural gas | heat and power co-generation, wood chips, 6667 kW, state-of-the-art 2014 | CH | megajoule | ecoinvent_391_reference</t>
  </si>
  <si>
    <t>kg CO2/GJ</t>
  </si>
  <si>
    <t>furnace, wood chips, with silo, 300kW | market for furnace, wood chips, with silo, 300kW | GLO | unit | ecoinvent_391_reference</t>
  </si>
  <si>
    <t>furnace, wood chips, with silo, 300kW</t>
  </si>
  <si>
    <t>market for furnace, wood chips, with silo, 300kW</t>
  </si>
  <si>
    <t>Energy in biomass</t>
  </si>
  <si>
    <t>BECC Plant</t>
  </si>
  <si>
    <t>kg CO2 captured/kWh</t>
  </si>
  <si>
    <t>kg biomass/tCO2 captured</t>
  </si>
  <si>
    <t>Electrical efficiency w/o CCS</t>
  </si>
  <si>
    <t>Electrical efficiency with CCS</t>
  </si>
  <si>
    <t>Energy penatly</t>
  </si>
  <si>
    <t>%point</t>
  </si>
  <si>
    <t>Electricity penalty</t>
  </si>
  <si>
    <t>Electricity generation w/o CCS</t>
  </si>
  <si>
    <t>Electricity generation with CCS</t>
  </si>
  <si>
    <t>heat, district or industrial, natural gas | heat production, natural gas, at industrial furnace &gt;100kW | Europe without Switzerland | megajoule | ecoinvent_391_reference</t>
  </si>
  <si>
    <t>heat production, natural gas, at industrial furnace &gt;100kW</t>
  </si>
  <si>
    <t>heat, district or industrial, natural gas | heat production, natural gas, at industrial furnace &gt;100kW | RoW | megajoule | ecoinvent_391_reference</t>
  </si>
  <si>
    <t>[1] Qiu, Y., Lamers, P., Daioglou, V. et al. Environmental trade-offs of direct air capture technologies in climate change mitigation toward 2100. Nat Commun 13, 3635 (2022). https://doi.org/10.1038/s41467-022-31146-1</t>
  </si>
  <si>
    <t>[3] Volkart, K., Bauer, C., &amp; Boulet, C. (2013). Life cycle assessment of carbon capture and storage in power generation and industry in Europe. International Journal of Greenhouse Gas Control, 16, 91–106. https://doi.org/10.1016/j.ijggc.2013.03.003</t>
  </si>
  <si>
    <t>[2,3]</t>
  </si>
  <si>
    <t>Gas turbine is needed for compression, based on [4]</t>
  </si>
  <si>
    <t>Note: This includes a leakage rate of 0.026% per 1000 km transport, based on the leakage rate of natural gas. [5]</t>
  </si>
  <si>
    <t>c) Compression electricity [kWh/kg] based on formula from [5]</t>
  </si>
  <si>
    <t>4. BECC</t>
  </si>
  <si>
    <t>DACCS_1</t>
  </si>
  <si>
    <t>BECCS_1</t>
  </si>
  <si>
    <t>Pyrolysis</t>
  </si>
  <si>
    <t>Note to self: Move</t>
  </si>
  <si>
    <t>electricity, medium voltage | market for electricity, medium voltage | IS | kilowatt hour | ecoinvent_391_reference</t>
  </si>
  <si>
    <t>electricity, high voltage | electricity production, hard coal | DE | kilowatt hour | ecoinvent_391_reference</t>
  </si>
  <si>
    <t>electricity, high voltage | electricity production, natural gas, combined cycle power plant | CH | kilowatt hour | ecoinvent_391_reference</t>
  </si>
  <si>
    <t>electricity, high voltage | electricity production, natural gas, combined cycle power plant | RoW | kilowatt hour | ecoinvent_391_reference</t>
  </si>
  <si>
    <t>electricity, high voltage | electricity production, natural gas, conventional power plant | RoW | kilowatt hour | ecoinvent_391_reference</t>
  </si>
  <si>
    <t>electricity, high voltage | electricity production, wind, 1-3MW turbine, onshore | RoW | kilowatt hour | ecoinvent_391_reference</t>
  </si>
  <si>
    <t>NA</t>
  </si>
  <si>
    <t>d) Create final data overview</t>
  </si>
  <si>
    <t>Use NO for IS</t>
  </si>
  <si>
    <t>Use NO for IS, DE for CH</t>
  </si>
  <si>
    <t>Use DE for all</t>
  </si>
  <si>
    <t>Use EU for all</t>
  </si>
  <si>
    <t>Use NO for IS, RoW for GR</t>
  </si>
  <si>
    <t>light fuel oil | market for light fuel oil | CH | kilogram | ecoinvent_391_reference</t>
  </si>
  <si>
    <t>light fuel oil</t>
  </si>
  <si>
    <t>market for light fuel oil</t>
  </si>
  <si>
    <t>light fuel oil | market for light fuel oil | Europe without Switzerland | kilogram | ecoinvent_391_reference</t>
  </si>
  <si>
    <t>Light fuel oil</t>
  </si>
  <si>
    <t>Calorific value (MJ/kg)</t>
  </si>
  <si>
    <t>Use RoW for others</t>
  </si>
  <si>
    <t>Use EU for others</t>
  </si>
  <si>
    <t>b) Add type, source and change units</t>
  </si>
  <si>
    <t>d) Make assumptions for missing data</t>
  </si>
  <si>
    <t>c) Change data to short format</t>
  </si>
  <si>
    <t>Biomass production - global warming potential</t>
  </si>
  <si>
    <t>Ethane</t>
  </si>
  <si>
    <t>2. Biomass drying</t>
  </si>
  <si>
    <t>Before transport</t>
  </si>
  <si>
    <t>After transport</t>
  </si>
  <si>
    <t>Water removed with rotary</t>
  </si>
  <si>
    <t>Weight at transport</t>
  </si>
  <si>
    <t>At forest road</t>
  </si>
  <si>
    <t>After air-drying</t>
  </si>
  <si>
    <t>After rotary drying</t>
  </si>
  <si>
    <t>Biomass moisture content</t>
  </si>
  <si>
    <t>3. Biomass transport</t>
  </si>
  <si>
    <t>Biomass drying</t>
  </si>
  <si>
    <t>t/ha</t>
  </si>
  <si>
    <t>Total emissions</t>
  </si>
  <si>
    <t>Removal efficiency</t>
  </si>
  <si>
    <t>BECCS - Results</t>
  </si>
  <si>
    <t>BECCS - Configuration</t>
  </si>
  <si>
    <t>Biochar - Results</t>
  </si>
  <si>
    <t>Biochar - Configuration</t>
  </si>
  <si>
    <t>DACCS - Results</t>
  </si>
  <si>
    <t>DACCS - Configuration</t>
  </si>
  <si>
    <t>BECCS_2</t>
  </si>
  <si>
    <t>Coastal spreading</t>
  </si>
  <si>
    <t>Olivine mining</t>
  </si>
  <si>
    <t>Comminution</t>
  </si>
  <si>
    <t>[1] Foteinis, S., Campbell, J. S., &amp; Renforth, P. (2023). Life Cycle Assessment of Coastal Enhanced Weathering for Carbon Dioxide Removal from Air. Environmental Science and Technology, 57(15), 6169–6178. https://doi.org/10.1021/acs.est.2c08633</t>
  </si>
  <si>
    <t>type</t>
  </si>
  <si>
    <t>lubricating oil</t>
  </si>
  <si>
    <t>technosphere</t>
  </si>
  <si>
    <t>Internal name</t>
  </si>
  <si>
    <t>diesel, burned in agricultural machinery</t>
  </si>
  <si>
    <t>gravel/sand quarry construction</t>
  </si>
  <si>
    <t>market for explosive, tovex</t>
  </si>
  <si>
    <t>market for transport, freight, lorry &gt;32 metric ton, EURO5</t>
  </si>
  <si>
    <t>market group for electricity, medium voltage</t>
  </si>
  <si>
    <t>gravel/sand quarry infrastructure</t>
  </si>
  <si>
    <t>explosive, tovex</t>
  </si>
  <si>
    <t>transport, freight, lorry &gt;32 metric ton, EURO5</t>
  </si>
  <si>
    <t>Operation and construction</t>
  </si>
  <si>
    <t>categories</t>
  </si>
  <si>
    <t>b) Activity for comminution</t>
  </si>
  <si>
    <t>coastal spreading</t>
  </si>
  <si>
    <t>spreaded olivine</t>
  </si>
  <si>
    <t>market for diesel, burned in agricultural machinery</t>
  </si>
  <si>
    <t>market for solid manure loading and spreading, by hydraulic loader and spreader</t>
  </si>
  <si>
    <t>solid manure loading and spreading, by hydraulic loader and spreader</t>
  </si>
  <si>
    <t>d)  Carbon uptake (FU: 1kg CO2 uptake)</t>
  </si>
  <si>
    <t>c) Coastal spreading (FU: 1kg olivine spread)</t>
  </si>
  <si>
    <t>Emission intensity</t>
  </si>
  <si>
    <t>CO2 uptake</t>
  </si>
  <si>
    <r>
      <t xml:space="preserve">3. Olivine transport </t>
    </r>
    <r>
      <rPr>
        <sz val="11"/>
        <rFont val="Calibri"/>
        <family val="2"/>
        <scheme val="minor"/>
      </rPr>
      <t>(total transport between mining and spreading)</t>
    </r>
  </si>
  <si>
    <t>Activity</t>
  </si>
  <si>
    <t>Full list of European countries</t>
  </si>
  <si>
    <t>Countries with country-specific data</t>
  </si>
  <si>
    <t>Olivine mine</t>
  </si>
  <si>
    <t>Abbr</t>
  </si>
  <si>
    <t>Geological storage</t>
  </si>
  <si>
    <t>Coast</t>
  </si>
  <si>
    <t>[1] Kremer, D., Etzold, S., Boldt, J., Blaum, P., Hahn, K. M., Wotruba, H., &amp; Telle, R. (2019). Geological Mapping and Characterization of Possible Primary Input Materials for the Mineral Sequestration of Carbon Dioxide in Europe. Minerals, 9(8), 485. https://doi.org/10.3390/min9080485</t>
  </si>
  <si>
    <t>Olivine</t>
  </si>
  <si>
    <t>1. Mining &amp; 2. Comminution</t>
  </si>
  <si>
    <t>Uptake</t>
  </si>
  <si>
    <t>Mining</t>
  </si>
  <si>
    <t>a) Limestone mining</t>
  </si>
  <si>
    <t>tag</t>
  </si>
  <si>
    <t>comment</t>
  </si>
  <si>
    <t>production</t>
  </si>
  <si>
    <t>explosive production, tovex</t>
  </si>
  <si>
    <t>limestone quarry construction</t>
  </si>
  <si>
    <t>limestone quarry infrastructure</t>
  </si>
  <si>
    <t>market for industrial machine, heavy, unspecified</t>
  </si>
  <si>
    <t>industrial machine, heavy, unspecified</t>
  </si>
  <si>
    <t>This dataset represents the supply of 1 kg of limestone through the process of limestone mining. The authors assume that limestone is extracted and processed specifically for OL. The overburden, i.e., the soil or rocks that lies above the limestone deposit, has been excluded from the system boundary since this is typically very low (i.e., around 0.3% of the mined limestone deposit) and can also be used towards the remediation of the mined area. Specifically, for the limestone mine, mean LCI data, for the European setting, were taken from Ecoinvent’s databases, i.e., total area to be mined 156,000 m2 over 65 years (annual capacity 380 kt), including land use and land use change and quarry infrastructure (buildings and roads with a service life of 50 years).</t>
  </si>
  <si>
    <t>market for lubricating oil</t>
  </si>
  <si>
    <t>transport</t>
  </si>
  <si>
    <t>electricity</t>
  </si>
  <si>
    <t>a) Activity for olivine mining, per kg of olivine, location: RER</t>
  </si>
  <si>
    <t>[1,3]</t>
  </si>
  <si>
    <t>This dataset supplies 1 kilogram of crushed and washed limestone. The crushing facility is assumed to be similar to the one at a cement facility. The limestone goes through primary, secondary and tertiary cryshing down to a size of 100 μm.</t>
  </si>
  <si>
    <t>Olivine (coastal weathering)</t>
  </si>
  <si>
    <t>limestone crushing and washing</t>
  </si>
  <si>
    <t>processed mineral</t>
  </si>
  <si>
    <t>market for conveyor belt</t>
  </si>
  <si>
    <t>conveyor belt</t>
  </si>
  <si>
    <t>Crushing and washing</t>
  </si>
  <si>
    <t>b) Limestome crushing and washing</t>
  </si>
  <si>
    <t>c) Quicklime production</t>
  </si>
  <si>
    <t>This dataset supplies the production of 1 kilogram of quicklime through calcination combined with carbon capture. An oxyfuel combustion system is considered (95% pure co2). Oxygen is assumed to originate from an air separation system, with the energy inputs being included in the analysis but not the relevant infrastructure, while the co-produced nitrogen (N), argon (Ar), and other inert gases are not included in the analysis. Same thing applies to the purification (99.9%) and the compression of the captured CO2 i.e., only the energy input is included in the analysis. In this study, underground CO2 storage is assumed without considering the relevant infrastructure needed for the storage. The energy inputs for compressions and injections has been as well considered in the inventory.</t>
  </si>
  <si>
    <t>quicklime production</t>
  </si>
  <si>
    <t>CaO</t>
  </si>
  <si>
    <t>market for cement factory</t>
  </si>
  <si>
    <t>cement factory</t>
  </si>
  <si>
    <t>market for heat, district or industrial, natural gas</t>
  </si>
  <si>
    <t>quicklime</t>
  </si>
  <si>
    <t>heat</t>
  </si>
  <si>
    <t>Quicklime production</t>
  </si>
  <si>
    <t>[MJ/t olivine]</t>
  </si>
  <si>
    <t>d) Hydrated lime production</t>
  </si>
  <si>
    <t xml:space="preserve">The dataset supplies 1 kilogram of hydrated lime. This dataset accounts for the energy and water input for hydration. The low-grade heat that is generated during CaO hydration is typically not recovered and therefore excluded from the system boundaries, (around 1.2 GJ per ton CaO (EuLA, 2014). The infrastructure for quicklime hydration is assumed to be shared with the one for quicklime production, i.e., the LCI data for a cement factory cover both stages. </t>
  </si>
  <si>
    <t>Hydrated lime production</t>
  </si>
  <si>
    <t>t quicklime / t limestone</t>
  </si>
  <si>
    <t>hydrated lime production</t>
  </si>
  <si>
    <t>hydrated lime</t>
  </si>
  <si>
    <t>For hydrators and conveying equipment</t>
  </si>
  <si>
    <t>Low-grade heat (output)</t>
  </si>
  <si>
    <t>t hydrated lime / t quicklime</t>
  </si>
  <si>
    <t>/t quicklime</t>
  </si>
  <si>
    <t>/t limestone</t>
  </si>
  <si>
    <t>Hydrated lime spreading</t>
  </si>
  <si>
    <t>e) Hydrated lime spreading</t>
  </si>
  <si>
    <t>This dataset supplies the transportation and spreading of hydrated lime to and in the ocean. The overland distance of hydrated lime from the plant to the port is considered to be 65km. Ca(OH)₂ is assumed to be spread through a bulk carrier ship over an average distance of 8854 km. To account for the fact that Ca(OH)₂ discharging might begin soon after the ship has left the port, it is assumed that the ship will travel this distance half-loaded (50% load factor).</t>
  </si>
  <si>
    <t>ocean distribution</t>
  </si>
  <si>
    <t>Hydrated lime trasportation</t>
  </si>
  <si>
    <t>market for diesel, low-sulfur</t>
  </si>
  <si>
    <t>diesel, low-sulfur</t>
  </si>
  <si>
    <t>For distribution to the ocean</t>
  </si>
  <si>
    <t>market for transport, freight, sea, bulk carrier for dry goods</t>
  </si>
  <si>
    <t>f) Hydrated lime spreading</t>
  </si>
  <si>
    <t>This dataset supplies the uptake of 1 kilogram of CO2</t>
  </si>
  <si>
    <t>carbon uptake</t>
  </si>
  <si>
    <t>co2 uptake</t>
  </si>
  <si>
    <t>/t hydrated lime</t>
  </si>
  <si>
    <t>Limestone mining</t>
  </si>
  <si>
    <t>Mining and processing</t>
  </si>
  <si>
    <t>Ocean spreading</t>
  </si>
  <si>
    <t>1. Limestone mining, crushing and washing, and quicklime production</t>
  </si>
  <si>
    <t>2. Hydrated lime production</t>
  </si>
  <si>
    <t>Quicklime</t>
  </si>
  <si>
    <t>Low heat generation</t>
  </si>
  <si>
    <t>Hydrated lime</t>
  </si>
  <si>
    <t>Lime hydration</t>
  </si>
  <si>
    <t>4. Ocean spreading</t>
  </si>
  <si>
    <t>Load factor ship</t>
  </si>
  <si>
    <t>Carbon uptake</t>
  </si>
  <si>
    <t>Limestone (ocean liming) [4]</t>
  </si>
  <si>
    <t>[t CO2]</t>
  </si>
  <si>
    <t>Biomass production</t>
  </si>
  <si>
    <t>CO2 Storage</t>
  </si>
  <si>
    <t>Location</t>
  </si>
  <si>
    <t>Mass Fraction O</t>
  </si>
  <si>
    <t>H2</t>
  </si>
  <si>
    <t>CH4</t>
  </si>
  <si>
    <t>C2H2</t>
  </si>
  <si>
    <t>Macro elements (DAF)</t>
  </si>
  <si>
    <t>After roadside-drying</t>
  </si>
  <si>
    <t>GJ/t</t>
  </si>
  <si>
    <t>oven-dry biomass</t>
  </si>
  <si>
    <t>electricity production, deep geothermal</t>
  </si>
  <si>
    <t>Geothermal</t>
  </si>
  <si>
    <t>Use CH for GR, IS for NO</t>
  </si>
  <si>
    <t>Electricity from geothermal?</t>
  </si>
  <si>
    <t>https://iea-gia.org/about-us/members/norway/</t>
  </si>
  <si>
    <t>Confirmation source</t>
  </si>
  <si>
    <t>[2] https://www.irena.org/Data/View-data-by-topic/Capacity-and-Generation/Technologies</t>
  </si>
  <si>
    <t>https://www.irena.org/-/media/Files/IRENA/Agency/Statistics/Statistical_Profiles/Europe/Greece_Europe_RE_SP.pdf</t>
  </si>
  <si>
    <t>https://www.bfe.admin.ch/bfe/en/home/supply/renewable-energy/geothermal-energy.html</t>
  </si>
  <si>
    <t>Filter list</t>
  </si>
  <si>
    <t>carbon dioxide, captured at municipal solid waste incineration plant, for subsequent reuse</t>
  </si>
  <si>
    <t>carbon dioxide, captured and reused</t>
  </si>
  <si>
    <t>cutoff391</t>
  </si>
  <si>
    <t>transport, freight, lorry 16-32 metric ton, EURO4</t>
  </si>
  <si>
    <t>market for transport, freight, lorry 16-32 metric ton, EURO4</t>
  </si>
  <si>
    <t>Lorry 16-32t EURO4</t>
  </si>
  <si>
    <t>Lorry &gt;32t EURO6</t>
  </si>
  <si>
    <t>Lorry &gt;32t EURO5</t>
  </si>
  <si>
    <t>Insert before this line</t>
  </si>
  <si>
    <t>Diesel kg</t>
  </si>
  <si>
    <t>Not parametrized</t>
  </si>
  <si>
    <t>Parametrized</t>
  </si>
  <si>
    <t>Total operation</t>
  </si>
  <si>
    <t>Construction and operation</t>
  </si>
  <si>
    <t>[t CO2/t olivine]</t>
  </si>
  <si>
    <r>
      <t>Quicklime hydration is an exothermic process, i.e., energy in the form of heat (around 1.2 GJ per ton CaO (EuLA, 2014)) is released. This raises the possibility of using this heat for industrial purposes (e.g., in the pulp and paper industry) or district heating. However, lime kilns are typically located in rural or remote areas and therefore, heat is typically not valorised (EuLA, 2014). That is why the authors have excluded it from the system boundaries, although they explore the valorisation scenario in their sensitivity analysis results.</t>
    </r>
    <r>
      <rPr>
        <b/>
        <sz val="11"/>
        <color theme="1"/>
        <rFont val="Calibri"/>
        <family val="2"/>
        <scheme val="minor"/>
      </rPr>
      <t xml:space="preserve"> That is why is included here with the sign of minus. In their sensitivity analysis, the authors assume that this low grade heat replaces heat from natural gas.</t>
    </r>
  </si>
  <si>
    <t>t CO2/t olivine</t>
  </si>
  <si>
    <t>t CO2/t hydrated lime</t>
  </si>
  <si>
    <t>Input and output</t>
  </si>
  <si>
    <t>Not Parametrized</t>
  </si>
  <si>
    <t>[2] Foteinis, S., Andresen, J., Campo, F., Caserini, S., &amp; Renforth, P. (2022). Life cycle assessment of ocean liming for carbon dioxide removal from the atmosphere. Journal of Cleaner Production, 370, 133309. https://doi.org/10.1016/J.JCLEPRO.2022.133309</t>
  </si>
  <si>
    <t>Heat generation</t>
  </si>
  <si>
    <t>tCO2e/GJ</t>
  </si>
  <si>
    <t>tCO2/GJ</t>
  </si>
  <si>
    <t>kWh to GJ</t>
  </si>
  <si>
    <t>GJ/kWh</t>
  </si>
  <si>
    <t>heat, district or industrial, natural gas | market for heat, district or industrial, natural gas | Europe without Switzerland | megajoule | cutoff391</t>
  </si>
  <si>
    <t>heat, district or industrial, natural gas | market for heat, district or industrial, natural gas | RoW | megajoule | cutoff391</t>
  </si>
  <si>
    <t>Natural gas at furnace</t>
  </si>
  <si>
    <t>Operations</t>
  </si>
  <si>
    <t>Container ship v1</t>
  </si>
  <si>
    <t>Removal</t>
  </si>
  <si>
    <t>3. Transport</t>
  </si>
  <si>
    <t>Dockside operation</t>
  </si>
  <si>
    <t>Ship loading</t>
  </si>
  <si>
    <t>Enhanced Weathering: Coastal Spreading - Results</t>
  </si>
  <si>
    <t>Capture</t>
  </si>
  <si>
    <r>
      <t>tCO2/(m*tCO2</t>
    </r>
    <r>
      <rPr>
        <vertAlign val="subscript"/>
        <sz val="11"/>
        <color theme="1"/>
        <rFont val="Calibri"/>
        <family val="2"/>
        <scheme val="minor"/>
      </rPr>
      <t>injected</t>
    </r>
    <r>
      <rPr>
        <sz val="11"/>
        <color theme="1"/>
        <rFont val="Calibri"/>
        <family val="2"/>
        <scheme val="minor"/>
      </rPr>
      <t>)</t>
    </r>
  </si>
  <si>
    <r>
      <t>tCO2/(tCO2</t>
    </r>
    <r>
      <rPr>
        <vertAlign val="subscript"/>
        <sz val="11"/>
        <color theme="1"/>
        <rFont val="Calibri"/>
        <family val="2"/>
        <scheme val="minor"/>
      </rPr>
      <t>injected</t>
    </r>
    <r>
      <rPr>
        <sz val="11"/>
        <color theme="1"/>
        <rFont val="Calibri"/>
        <family val="2"/>
        <scheme val="minor"/>
      </rPr>
      <t>)</t>
    </r>
  </si>
  <si>
    <t>6. CO2 transport</t>
  </si>
  <si>
    <t>7. CO2 storage</t>
  </si>
  <si>
    <t>BECCS plant</t>
  </si>
  <si>
    <t>Energy option selection</t>
  </si>
  <si>
    <t>Internal: Bio-energy plant</t>
  </si>
  <si>
    <t>Internal: Waste heat</t>
  </si>
  <si>
    <t>Internal options</t>
  </si>
  <si>
    <t>Thermal energy</t>
  </si>
  <si>
    <t>Bio-energy</t>
  </si>
  <si>
    <t>Carbon capture</t>
  </si>
  <si>
    <t>GJ/t CO2</t>
  </si>
  <si>
    <t>Electricity requirement [GJ/t]</t>
  </si>
  <si>
    <t>Internal: CHP</t>
  </si>
  <si>
    <t>Electricity generation</t>
  </si>
  <si>
    <t>Efficiencies</t>
  </si>
  <si>
    <t>Bio-oil</t>
  </si>
  <si>
    <t>Target moisture content</t>
  </si>
  <si>
    <t>Cut-off</t>
  </si>
  <si>
    <t>Municipal Solid Waste (MSW)</t>
  </si>
  <si>
    <t>Biogenic carbon [%]</t>
  </si>
  <si>
    <t>Avg temperature</t>
  </si>
  <si>
    <t>Avg humidity</t>
  </si>
  <si>
    <t>Soil temp</t>
  </si>
  <si>
    <t>Timing of rotary drying</t>
  </si>
  <si>
    <r>
      <t xml:space="preserve">Table 3. </t>
    </r>
    <r>
      <rPr>
        <sz val="11"/>
        <color theme="1"/>
        <rFont val="Calibri"/>
        <family val="2"/>
        <scheme val="minor"/>
      </rPr>
      <t>Energy inputs and outputs at MSWI plants with different APC technologies and energy recovery systems, without (A-E) and with (F-I) carbon capture.</t>
    </r>
  </si>
  <si>
    <r>
      <t xml:space="preserve">MSWI techonlogies </t>
    </r>
    <r>
      <rPr>
        <b/>
        <sz val="11"/>
        <color theme="1"/>
        <rFont val="Calibri"/>
        <family val="2"/>
        <scheme val="minor"/>
      </rPr>
      <t>without</t>
    </r>
    <r>
      <rPr>
        <sz val="11"/>
        <color theme="1"/>
        <rFont val="Calibri"/>
        <family val="2"/>
        <scheme val="minor"/>
      </rPr>
      <t xml:space="preserve"> CC</t>
    </r>
  </si>
  <si>
    <r>
      <t xml:space="preserve">MSWI techonlogies </t>
    </r>
    <r>
      <rPr>
        <b/>
        <sz val="11"/>
        <color theme="1"/>
        <rFont val="Calibri"/>
        <family val="2"/>
        <scheme val="minor"/>
      </rPr>
      <t>with</t>
    </r>
    <r>
      <rPr>
        <sz val="11"/>
        <color theme="1"/>
        <rFont val="Calibri"/>
        <family val="2"/>
        <scheme val="minor"/>
      </rPr>
      <t xml:space="preserve"> CC</t>
    </r>
  </si>
  <si>
    <t>Technology</t>
  </si>
  <si>
    <t>A</t>
  </si>
  <si>
    <t>B</t>
  </si>
  <si>
    <t>D</t>
  </si>
  <si>
    <t>E</t>
  </si>
  <si>
    <t>F</t>
  </si>
  <si>
    <t>G</t>
  </si>
  <si>
    <t>I</t>
  </si>
  <si>
    <t>Technical features of APC control and energy production</t>
  </si>
  <si>
    <t>APC system</t>
  </si>
  <si>
    <t>Semi-dry</t>
  </si>
  <si>
    <t>Wet</t>
  </si>
  <si>
    <t>Flue gas condensation</t>
  </si>
  <si>
    <t>No</t>
  </si>
  <si>
    <t>Yes</t>
  </si>
  <si>
    <t>Power production</t>
  </si>
  <si>
    <t>Yesoptimal</t>
  </si>
  <si>
    <t>Heat production</t>
  </si>
  <si>
    <t>Technical energy flows</t>
  </si>
  <si>
    <t>1 Waste input, LHV, GJ/tonne ww</t>
  </si>
  <si>
    <t>2 Electricity use, Furnace,kWh/tonne ww</t>
  </si>
  <si>
    <t>3 Electricity use, APC,kWh/tonne ww</t>
  </si>
  <si>
    <t>4 Electricityrecovery, Gross,%ofLHV</t>
  </si>
  <si>
    <t>5 Heat recovery, Turbinecondensation,Gross,%ofLHV</t>
  </si>
  <si>
    <t>6 Electricity use, Flue gas condensation,kWh/tonne ww</t>
  </si>
  <si>
    <t>7 Heatrecovered, Flue gas condensation,%ofLHV</t>
  </si>
  <si>
    <t>8 Electricity use, CO2 capture,kWh/tonne ww</t>
  </si>
  <si>
    <t xml:space="preserve">9 Steamuse, CO2 capture,GJ/tonneCO2 </t>
  </si>
  <si>
    <t xml:space="preserve">10 Heat recovery, CO2 capture,GJ/tonneCO2 </t>
  </si>
  <si>
    <t>11 Electricity use, Aircooledcondenser,kWh/tonne ww</t>
  </si>
  <si>
    <t>12 Electricity use, CO2 compression,kWh/tonne ww</t>
  </si>
  <si>
    <t>Electricity generation, gross [GJ/tonne ww]</t>
  </si>
  <si>
    <t>Electricity use total [GJ/tonne ww]</t>
  </si>
  <si>
    <t>Net electricity generation [GJ/tonne ww]</t>
  </si>
  <si>
    <t>Electricity recovery, Netto, % of LHV</t>
  </si>
  <si>
    <t>Check with reported data in table something. Difference is minor, probably due to rounding errors</t>
  </si>
  <si>
    <t>Net electricity generation w/ compression[kWh/tonne ww]</t>
  </si>
  <si>
    <t>Difference with reported outcomes</t>
  </si>
  <si>
    <r>
      <rPr>
        <b/>
        <sz val="11"/>
        <color theme="1"/>
        <rFont val="Calibri"/>
        <family val="2"/>
        <scheme val="minor"/>
      </rPr>
      <t>Table 4</t>
    </r>
    <r>
      <rPr>
        <sz val="11"/>
        <color theme="1"/>
        <rFont val="Calibri"/>
        <family val="2"/>
        <scheme val="minor"/>
      </rPr>
      <t>. Results in terms of net outputs of energy and compressed CO2 as well as the climate  change impact (kg CO2-eq/tonne MSW) of MSWI plants with different APC technology and  energy recovery systems, without (A-E) and with CCS (F-I). R1- R3 refer to Fig. 1.</t>
    </r>
  </si>
  <si>
    <t>Technical features about APC control and energy production</t>
  </si>
  <si>
    <t>APCsystem</t>
  </si>
  <si>
    <t>yes</t>
  </si>
  <si>
    <t>Powerproduction</t>
  </si>
  <si>
    <t>Heatproduction</t>
  </si>
  <si>
    <t>Carboncapture</t>
  </si>
  <si>
    <t>Netresultspertonnewetweightofwaste</t>
  </si>
  <si>
    <t>Electricity produced,R1 kWh/tonne ww</t>
  </si>
  <si>
    <t>739</t>
  </si>
  <si>
    <t>638</t>
  </si>
  <si>
    <t>623</t>
  </si>
  <si>
    <t>628</t>
  </si>
  <si>
    <t>618</t>
  </si>
  <si>
    <t>478</t>
  </si>
  <si>
    <t>312</t>
  </si>
  <si>
    <t>317</t>
  </si>
  <si>
    <t>473</t>
  </si>
  <si>
    <t>Heat produced,R2, GJ/tonne ww</t>
  </si>
  <si>
    <t>6.17</t>
  </si>
  <si>
    <t>7.86</t>
  </si>
  <si>
    <t>7.40</t>
  </si>
  <si>
    <t>8.51</t>
  </si>
  <si>
    <t>Compressed CO2 ,R3 kgCO2 /tonne ww</t>
  </si>
  <si>
    <t>Climatechangeimpacts,kgCO2 0eq./tonne ww</t>
  </si>
  <si>
    <t>MSWI:Materialuse</t>
  </si>
  <si>
    <t>MSWI:Electricity use</t>
  </si>
  <si>
    <t>MSWI:Stackemission</t>
  </si>
  <si>
    <t>MSWI:Heatout</t>
  </si>
  <si>
    <t>MSWI:Residues</t>
  </si>
  <si>
    <t>CCS:MEAuse</t>
  </si>
  <si>
    <t>CCS:Capture+compres.</t>
  </si>
  <si>
    <t>CCS:Heatout</t>
  </si>
  <si>
    <t>CCS:C-stored</t>
  </si>
  <si>
    <t>Footprint per kg CO2</t>
  </si>
  <si>
    <t>MSWI:Electricity out</t>
  </si>
  <si>
    <t>CCS:Transport and storage</t>
  </si>
  <si>
    <t>LHV</t>
  </si>
  <si>
    <t>[MJ/unit]</t>
  </si>
  <si>
    <t>Conditional format helper</t>
  </si>
  <si>
    <t>Biomass
drying</t>
  </si>
  <si>
    <t>Electricity (GJ)</t>
  </si>
  <si>
    <t>CO2
compression</t>
  </si>
  <si>
    <t>Energy in
biomass</t>
  </si>
  <si>
    <t>[kg CO2e]</t>
  </si>
  <si>
    <t>Electricity output waterfall</t>
  </si>
  <si>
    <t>Internal generation</t>
  </si>
  <si>
    <t>External use</t>
  </si>
  <si>
    <t>Biomass utilized (wet t)</t>
  </si>
  <si>
    <t>Biogenic carbon in biomass</t>
  </si>
  <si>
    <t>Avoidance</t>
  </si>
  <si>
    <t>Total carbon in biomass</t>
  </si>
  <si>
    <t>Table 1</t>
  </si>
  <si>
    <t>Key physico-chemical characteristics per tonne wet weight</t>
  </si>
  <si>
    <t>Lower heating value (GJ/tonne ww)</t>
  </si>
  <si>
    <t>Water content (kg/tonne ww)</t>
  </si>
  <si>
    <t>Fossil carbon content (kg C/tonne ww)</t>
  </si>
  <si>
    <t>Biogenic carbon content (kg C/tonne ww)</t>
  </si>
  <si>
    <t>Moisture content [%]</t>
  </si>
  <si>
    <t>Charac per tonne dry weight</t>
  </si>
  <si>
    <t>% per dry weight</t>
  </si>
  <si>
    <t>Total CO2 captured</t>
  </si>
  <si>
    <t>Biogenic CO2 captured</t>
  </si>
  <si>
    <t>Fossil CO2 captured</t>
  </si>
  <si>
    <t>Wet t</t>
  </si>
  <si>
    <t>Biomass weight (wet)</t>
  </si>
  <si>
    <t>Biomass weight (dry)</t>
  </si>
  <si>
    <r>
      <t>Heating value (MJ/kg</t>
    </r>
    <r>
      <rPr>
        <vertAlign val="subscript"/>
        <sz val="11"/>
        <color theme="1"/>
        <rFont val="Calibri"/>
        <family val="2"/>
        <scheme val="minor"/>
      </rPr>
      <t>daf</t>
    </r>
    <r>
      <rPr>
        <sz val="11"/>
        <color theme="1"/>
        <rFont val="Calibri"/>
        <family val="2"/>
        <scheme val="minor"/>
      </rPr>
      <t>)</t>
    </r>
  </si>
  <si>
    <t>Mean from ECN Phyllis classification ▸ untreated wood ▸ wood, wood type</t>
  </si>
  <si>
    <t>The heating values are aligned with [4]</t>
  </si>
  <si>
    <t>Table 1-1: Paramaters of the inventoried wood species for Germany, https://db3.ecoinvent.org/images/a251dcf3-201a-45aa-962e-b155998a6a12</t>
  </si>
  <si>
    <t>2) Moisture content and calorific value for each wood type, to assess alignment with [2]</t>
  </si>
  <si>
    <t>Electrical efficiency (LHV)</t>
  </si>
  <si>
    <t>With carbon capture</t>
  </si>
  <si>
    <t>Without carbon capture</t>
  </si>
  <si>
    <t>Biogenic allocation for transport and storage</t>
  </si>
  <si>
    <t>Fossil carbon in biomass</t>
  </si>
  <si>
    <t>Total CO2 in biomass</t>
  </si>
  <si>
    <t>Fossil CO2 in biomass</t>
  </si>
  <si>
    <t>Biogenic CO2 in biomass</t>
  </si>
  <si>
    <t>t C / dry t</t>
  </si>
  <si>
    <t>t CO2 / dry t</t>
  </si>
  <si>
    <t>B) Emission allocation</t>
  </si>
  <si>
    <t>Allocation options</t>
  </si>
  <si>
    <t>100% to removal</t>
  </si>
  <si>
    <t>Biomass : fossil ratio</t>
  </si>
  <si>
    <t>Biogenic share of C</t>
  </si>
  <si>
    <t>A) Energy flows</t>
  </si>
  <si>
    <t>CO2 (re-)emission during capture</t>
  </si>
  <si>
    <t>Allocation to removal</t>
  </si>
  <si>
    <t>CO2 (re-)emitted</t>
  </si>
  <si>
    <t>Biogenic share of C in MSW</t>
  </si>
  <si>
    <t>Fossil CO2 stored</t>
  </si>
  <si>
    <t>Emissions allocated to fossil CO2</t>
  </si>
  <si>
    <t>Net fossil CO2 stored</t>
  </si>
  <si>
    <t>Storage efficiency</t>
  </si>
  <si>
    <t>CO2 capture rate from biomass</t>
  </si>
  <si>
    <t>Energy efficiency from biomass</t>
  </si>
  <si>
    <t>Applicable in case of a municipal solid waste incineration plant:</t>
  </si>
  <si>
    <t>5. CO2 Compression</t>
  </si>
  <si>
    <t>Carbon in biomass</t>
  </si>
  <si>
    <t>Energy conversion</t>
  </si>
  <si>
    <t>Energy output</t>
  </si>
  <si>
    <t>Energy [GJ/t CO2 removed]</t>
  </si>
  <si>
    <t>Heat (GJ)</t>
  </si>
  <si>
    <t>Bio-oil (GJ)</t>
  </si>
  <si>
    <t>Pyrolysis gas (GJ)</t>
  </si>
  <si>
    <t>CO2 in biomass</t>
  </si>
  <si>
    <t>CO2 captured in biochar</t>
  </si>
  <si>
    <t>Subtotal</t>
  </si>
  <si>
    <t>Pyrolysis efficiency</t>
  </si>
  <si>
    <t>Pyrolysis (°C)</t>
  </si>
  <si>
    <t>Emitted (tCO2e)</t>
  </si>
  <si>
    <t>Negative (tCO2e)</t>
  </si>
  <si>
    <t>Application rate w/o biochar (kg/ha)</t>
  </si>
  <si>
    <t>Reduction (%)</t>
  </si>
  <si>
    <t>Emissions (tCO2e)</t>
  </si>
  <si>
    <t>(tCO2e)</t>
  </si>
  <si>
    <t>Consumption (GJ)</t>
  </si>
  <si>
    <t>Internal energy (GJ)</t>
  </si>
  <si>
    <t>External energy (GJ)</t>
  </si>
  <si>
    <t>Energy (GJ)</t>
  </si>
  <si>
    <t>(GJ)</t>
  </si>
  <si>
    <t>Biochar stability</t>
  </si>
  <si>
    <t>CHP efficiency</t>
  </si>
  <si>
    <t>Net removal</t>
  </si>
  <si>
    <t>DAC</t>
  </si>
  <si>
    <t>DAC LT 100ktCO2 construction</t>
  </si>
  <si>
    <t>DAC LT 100ktCO2 EoL</t>
  </si>
  <si>
    <t>DAC HT 1MtCO2 construction</t>
  </si>
  <si>
    <t>DAC HT 1MtCO2 EoL</t>
  </si>
  <si>
    <t>Lifetime (y)</t>
  </si>
  <si>
    <t>Capacity (tCO2)</t>
  </si>
  <si>
    <t>tCO2e/tCO2 captured</t>
  </si>
  <si>
    <t>DAC plant (construction, EoL)</t>
  </si>
  <si>
    <t>Inputs</t>
  </si>
  <si>
    <t>[4,3]</t>
  </si>
  <si>
    <t>DAC construction &amp; EoL</t>
  </si>
  <si>
    <t>BECCS_3</t>
  </si>
  <si>
    <t>BECCS_4</t>
  </si>
  <si>
    <t>Biochar_2</t>
  </si>
  <si>
    <t>Biochar_3</t>
  </si>
  <si>
    <t>Biochar_4</t>
  </si>
  <si>
    <t>DACCS_2</t>
  </si>
  <si>
    <t>DACCS_3</t>
  </si>
  <si>
    <t>DACCS_4</t>
  </si>
  <si>
    <t>EW_1</t>
  </si>
  <si>
    <t>OL_1</t>
  </si>
  <si>
    <t>EW_2</t>
  </si>
  <si>
    <t>EW_3</t>
  </si>
  <si>
    <t>EW_4</t>
  </si>
  <si>
    <t>OL_2</t>
  </si>
  <si>
    <t>OL_3</t>
  </si>
  <si>
    <t>OL_4</t>
  </si>
  <si>
    <t>Ocean liming (OL)</t>
  </si>
  <si>
    <t>Direct air carbon capture and storage (DACCS)</t>
  </si>
  <si>
    <t>Bio-energy carbon capture and storage</t>
  </si>
  <si>
    <t>Ocean Liming - Results</t>
  </si>
  <si>
    <t>Ocean liming - Configuration</t>
  </si>
  <si>
    <t>Note: Average distance in the paper: 8854km</t>
  </si>
  <si>
    <t>Container ship</t>
  </si>
  <si>
    <t>Data for waterfall graph: energy</t>
  </si>
  <si>
    <t>Reduced total [kg]</t>
  </si>
  <si>
    <t>Emissions (tCO2e/tCO2e stored)</t>
  </si>
  <si>
    <t>Total emissions avoided per ton stored</t>
  </si>
  <si>
    <t>7. Biochar stability</t>
  </si>
  <si>
    <t>8. Fertilizer reduction</t>
  </si>
  <si>
    <t>t C</t>
  </si>
  <si>
    <t>t CO2</t>
  </si>
  <si>
    <t>Net CO2 removed (tCO2e)</t>
  </si>
  <si>
    <t>Avoided fertilizer (tCO2e)</t>
  </si>
  <si>
    <t xml:space="preserve">Include fertiliser reduction </t>
  </si>
  <si>
    <t>0. Configuration</t>
  </si>
  <si>
    <t>Net CO2 removed (t CO2e)</t>
  </si>
  <si>
    <t>Net fossil-CO2 captured (t CO2e)</t>
  </si>
  <si>
    <t>Heat recovery (hydrated lime)</t>
  </si>
  <si>
    <t>Low heat (GJ)</t>
  </si>
  <si>
    <t>Drop-down list</t>
  </si>
  <si>
    <t>[4] EF v3.0</t>
  </si>
  <si>
    <t>[1] IEA (2016), Unit Converter, IEA, Paris https://www.iea.org/data-and-statistics/data-tools/unit-converter</t>
  </si>
  <si>
    <t xml:space="preserve">[2] NIST, "Atomic Weights and Isotopic Compositions for All Elements". Available at https://physics.nist.gov/cgi-bin/Compositions/stand_alone.pl. Retrieved 2023-03-25. </t>
  </si>
  <si>
    <t>[2] Volkart, K., Bauer, C., &amp; Boulet, C. (2013). Life cycle assessment of carbon capture and storage in power generation and industry in Europe. International Journal of Greenhouse Gas Control, 16, 91–106. https://doi.org/10.1016/j.ijggc.2013.03.003</t>
  </si>
  <si>
    <t>[3] Bisinella, V., Hulgaard, T., Riber, C., Damgaard, A., &amp; Christensen, T. H. (2021). Environmental assessment of carbon capture and storage (CCS) as a post-treatment technology in waste incineration. Waste Management (New York, N.Y.), 128, 99–113. https://doi.org/10.1016/j.wasman.2021.04.046</t>
  </si>
  <si>
    <t>[1,2]</t>
  </si>
  <si>
    <t>: Source data, please do not edit.</t>
  </si>
  <si>
    <t>Electricity / t biomass (MWh/dry t)</t>
  </si>
  <si>
    <t>Thermal efficiency</t>
  </si>
  <si>
    <t>MSWI plant, electricity only</t>
  </si>
  <si>
    <t>MSWI plant, electricity and heat</t>
  </si>
  <si>
    <t>Heat recovery, Netto, % of LHV</t>
  </si>
  <si>
    <t>a) Calculate energy efficiency without CO2 compression based on tables in the paper. Data for "MSWI plant, electricity only" based on systems A and F. Data for "MSWI plant, electricity and heat", based on systems B and G.</t>
  </si>
  <si>
    <t>Reported</t>
  </si>
  <si>
    <t>Difference</t>
  </si>
  <si>
    <t>Heat, flue gas condensation [GJ/tonne ww]</t>
  </si>
  <si>
    <t>Heat, CO2 capture [GJ/tonne ww]</t>
  </si>
  <si>
    <t>Electricity, with compression</t>
  </si>
  <si>
    <t>Electricity, without compression</t>
  </si>
  <si>
    <t>Heat recovery, turbine condensation, gross [GJ/tonne ww]</t>
  </si>
  <si>
    <t>Option type</t>
  </si>
  <si>
    <t>Wood-fired</t>
  </si>
  <si>
    <t>MSWI</t>
  </si>
  <si>
    <t>BECCS plant type</t>
  </si>
  <si>
    <t>Heat generation w/o CCS</t>
  </si>
  <si>
    <t>Heat generation with CCS</t>
  </si>
  <si>
    <t>Heat penalty</t>
  </si>
  <si>
    <t>Energy
efficiency</t>
  </si>
  <si>
    <t>[4] Ladner et al. (2023) https://vbsa-co2.ch/uploads/1/4/4/3/144336218/8169-2023.06.31_carbostore-ch_schlussbericht.pdf</t>
  </si>
  <si>
    <t>CO2 uptake estimate</t>
  </si>
  <si>
    <t>Low estimate CH</t>
  </si>
  <si>
    <t>Middle estimate CH</t>
  </si>
  <si>
    <t>High estimate CH</t>
  </si>
  <si>
    <t>Estimate Foteinis (2023)</t>
  </si>
  <si>
    <t>(Coastal) Spreading</t>
  </si>
  <si>
    <t>Olivine/rock mining</t>
  </si>
  <si>
    <t>Olivine/rock transport</t>
  </si>
  <si>
    <t>4. (Coastal) Spreading</t>
  </si>
  <si>
    <t>Total (Coastal) Spreading</t>
  </si>
  <si>
    <t>MSWI CO2 emissions</t>
  </si>
  <si>
    <t>(Coastal) Enhanced Weathering ((C)EW)</t>
  </si>
  <si>
    <t>1.0</t>
  </si>
  <si>
    <t>[4] Ecoinvent database v3.9.1</t>
  </si>
  <si>
    <t>[2] Ecoinvent v3.9.1, cutoff system model</t>
  </si>
  <si>
    <t>[3] Ecoinvent v3.9.1, cutoff system model</t>
  </si>
  <si>
    <t>[1] Ecoinvent v3.9.1, cutoff system model</t>
  </si>
  <si>
    <t>[3] Ecoinvent v3.9.1, "cutoff system model"</t>
  </si>
  <si>
    <r>
      <t>eff</t>
    </r>
    <r>
      <rPr>
        <i/>
        <vertAlign val="subscript"/>
        <sz val="11"/>
        <color theme="1"/>
        <rFont val="Calibri"/>
        <family val="2"/>
        <scheme val="minor"/>
      </rPr>
      <t>CO2-removal</t>
    </r>
    <r>
      <rPr>
        <i/>
        <sz val="11"/>
        <color theme="1"/>
        <rFont val="Calibri"/>
        <family val="2"/>
        <scheme val="minor"/>
      </rPr>
      <t xml:space="preserve"> = (gross CO</t>
    </r>
    <r>
      <rPr>
        <i/>
        <vertAlign val="subscript"/>
        <sz val="11"/>
        <color theme="1"/>
        <rFont val="Calibri"/>
        <family val="2"/>
        <scheme val="minor"/>
      </rPr>
      <t>2</t>
    </r>
    <r>
      <rPr>
        <i/>
        <sz val="11"/>
        <color theme="1"/>
        <rFont val="Calibri"/>
        <family val="2"/>
        <scheme val="minor"/>
      </rPr>
      <t xml:space="preserve"> removal – life cycle GHG emissions)/gross CO</t>
    </r>
    <r>
      <rPr>
        <i/>
        <vertAlign val="subscript"/>
        <sz val="11"/>
        <color theme="1"/>
        <rFont val="Calibri"/>
        <family val="2"/>
        <scheme val="minor"/>
      </rPr>
      <t>2</t>
    </r>
    <r>
      <rPr>
        <i/>
        <sz val="11"/>
        <color theme="1"/>
        <rFont val="Calibri"/>
        <family val="2"/>
        <scheme val="minor"/>
      </rPr>
      <t xml:space="preserve"> removal</t>
    </r>
  </si>
  <si>
    <r>
      <t>The net CO</t>
    </r>
    <r>
      <rPr>
        <vertAlign val="subscript"/>
        <sz val="11"/>
        <color theme="1"/>
        <rFont val="Calibri"/>
        <family val="2"/>
        <scheme val="minor"/>
      </rPr>
      <t>2</t>
    </r>
    <r>
      <rPr>
        <sz val="11"/>
        <color theme="1"/>
        <rFont val="Calibri"/>
        <family val="2"/>
        <scheme val="minor"/>
      </rPr>
      <t xml:space="preserve"> removal rates are calculated as:</t>
    </r>
  </si>
  <si>
    <t>The entire work is documented and a broad range of results discussed in "Bauer, C., Hondeborg, D., Jakobs, A., Myridinas, M., Olmos van Velden, M., Sacchi, R., Terlouw, T. (2024) Carbon Dioxide Removal (CDR) – Environmental Life Cycle Assessment. Final report. Paul Scherrer Institut (PSI) and ETH Zurich."</t>
  </si>
  <si>
    <t xml:space="preserve">https://www.psi.ch/de/ta/tools </t>
  </si>
  <si>
    <t xml:space="preserve">christian.bauer@psi.ch </t>
  </si>
  <si>
    <t>www.ecoinvent.org</t>
  </si>
  <si>
    <t>version  v3.9.1, system model "allocation, cut-off by classification"</t>
  </si>
  <si>
    <t>BECCS - Further calculations</t>
  </si>
  <si>
    <t>A) Energy flows for waterfall diagram</t>
  </si>
  <si>
    <t>Biochar - Further calculations</t>
  </si>
  <si>
    <t>CO2 uptake (t CO2/t olivine)</t>
  </si>
  <si>
    <t>Energy (MJ)</t>
  </si>
  <si>
    <t>Emissions (tCO2)</t>
  </si>
  <si>
    <t>Capture &amp; compression</t>
  </si>
  <si>
    <t>Electricity option selection</t>
  </si>
  <si>
    <t>Capacity utilization</t>
  </si>
  <si>
    <t>[1] Ecoinvent v3.9.1, "cutoff system model".</t>
  </si>
  <si>
    <t>Unit (kgCO2e/unit)</t>
  </si>
  <si>
    <t>Biomass dryer</t>
  </si>
  <si>
    <t>na</t>
  </si>
  <si>
    <t>EcoInvent</t>
  </si>
  <si>
    <t>[1] ECN Biomass Energy Efficiency (Energy research Centre of the Netherlands), “Phyllis2: Database for biomass and waste.” https://phyllis.nl/.</t>
  </si>
  <si>
    <t>[2] Ecoinvent database v3.9.1</t>
  </si>
  <si>
    <t>[3] Manouchehrinejad, M., &amp; Mani, S. (2019). Process simulation of an integrated biomass torrefaction and pelletization (iBTP) plant to produce solid biofuels. Energy Conversion and Management: X, 1, 100008. https://doi.org/10.1016/j.ecmx.2019.100008</t>
  </si>
  <si>
    <t>[4] Bisinella, V., Hulgaard, T., Riber, C., Damgaard, A., &amp; Christensen, T. H. (2021). Environmental assessment of carbon capture and storage (CCS) as a post-treatment technology in waste incineration. Waste Management (New York, N.Y.), 128, 99–113. https://doi.org/10.1016/j.wasman.2021.04.046</t>
  </si>
  <si>
    <t>Transport Mode</t>
  </si>
  <si>
    <t>User-input</t>
  </si>
  <si>
    <t>Options added by the user</t>
  </si>
  <si>
    <t>All options available in the model</t>
  </si>
  <si>
    <t>User option 1, e.g. truck</t>
  </si>
  <si>
    <t>[3] Tisserant, A., Morales, M., Cavalett, O., O'Toole, A., Weldon, S., Rasse, D. P., &amp; Cherubini, F. (2022). Life-cycle assessment to unravel co-benefits and trade-offs of large-scale biochar deployment in Norwegian agriculture. Resources, Conservation and Recycling, 179, 106030. https://doi.org/10.1016/j.resconrec.2021.106030</t>
  </si>
  <si>
    <r>
      <t>(t</t>
    </r>
    <r>
      <rPr>
        <vertAlign val="subscript"/>
        <sz val="11"/>
        <color theme="1"/>
        <rFont val="Calibri"/>
        <family val="2"/>
        <scheme val="minor"/>
      </rPr>
      <t>fs,dry</t>
    </r>
    <r>
      <rPr>
        <sz val="11"/>
        <color theme="1"/>
        <rFont val="Calibri"/>
        <family val="2"/>
        <scheme val="minor"/>
      </rPr>
      <t>/y)</t>
    </r>
  </si>
  <si>
    <t>(y)</t>
  </si>
  <si>
    <t>(%)</t>
  </si>
  <si>
    <r>
      <t>(MJ/MJ</t>
    </r>
    <r>
      <rPr>
        <vertAlign val="subscript"/>
        <sz val="11"/>
        <color theme="1"/>
        <rFont val="Calibri"/>
        <family val="2"/>
        <scheme val="minor"/>
      </rPr>
      <t>fs</t>
    </r>
    <r>
      <rPr>
        <sz val="11"/>
        <color theme="1"/>
        <rFont val="Calibri"/>
        <family val="2"/>
        <scheme val="minor"/>
      </rPr>
      <t>)</t>
    </r>
  </si>
  <si>
    <t>Conversion efficiency [%]</t>
  </si>
  <si>
    <t>Note: Data from [3]: 23% and 57% for electricity and heat, respectively.</t>
  </si>
  <si>
    <t>Note: This step occurs after pyrolysis and assumes the pyrolysis gas and oil is converted to electricity and heat through combined heat and power (CHP). The efficiencies can be adapted:</t>
  </si>
  <si>
    <t>[1] Elsayed, M A, and Mortimer, N D. (2001). Carbon and energy modelling of biomass systems: conversion plant and data updates. United Kingdom. https://www.osti.gov/etdeweb/biblio/20249943</t>
  </si>
  <si>
    <t>heat and power co-generation unit, 1MW electrical, common components for heat+electricity | heat and power co-generation unit construction, 1MW electrical, common components for heat+electricity | RER | unit | EcoInvent</t>
  </si>
  <si>
    <t>heat and power co-generation unit, 1MW electrical, common components for heat+electricity</t>
  </si>
  <si>
    <t>heat and power co-generation unit construction, 1MW electrical, common components for heat+electricity</t>
  </si>
  <si>
    <t>Fertiliser</t>
  </si>
  <si>
    <t>Note</t>
  </si>
  <si>
    <t>Base construction of pyrolysis plant on construction of CHP plant</t>
  </si>
  <si>
    <t>/GJ</t>
  </si>
  <si>
    <t>EcoInvent name</t>
  </si>
  <si>
    <t>Consumables</t>
  </si>
  <si>
    <t>Name in Ecoinvent</t>
  </si>
  <si>
    <t>kg product/t CO2 captured</t>
  </si>
  <si>
    <t>[2] Terlouw, T., Pokras, D., Becattini, V., &amp; Mazzotti, M. (2024). Assessment of Potential and Techno-Economic Performance of Solid Sorbent Direct Air Capture with CO2 Storage in Europe. Environmental Science &amp; Technology. https://doi.org/10.1021/acs.est.3c10041</t>
  </si>
  <si>
    <t>BECCS</t>
  </si>
  <si>
    <t>BECC plant</t>
  </si>
  <si>
    <t>diesel, burned in agricultural machinery, MJ</t>
  </si>
  <si>
    <t>Enhanced weathering</t>
  </si>
  <si>
    <t>[4] 50%, based on linear spreading</t>
  </si>
  <si>
    <t>EW / OL</t>
  </si>
  <si>
    <t>General</t>
  </si>
  <si>
    <t>carbon dioxide, fossil</t>
  </si>
  <si>
    <t>market for diesel, low-sulfur, kg EU</t>
  </si>
  <si>
    <t>Not included, as it is part of parametrization:</t>
  </si>
  <si>
    <t>Truck loading, included in the emissions for transport</t>
  </si>
  <si>
    <t>Publication date</t>
  </si>
  <si>
    <t>dhondeborg@ethz.ch</t>
  </si>
  <si>
    <t>Contact:</t>
  </si>
  <si>
    <t>Model available at:</t>
  </si>
  <si>
    <t>Background LCI:</t>
  </si>
  <si>
    <t>https://www.suslab.ch/projects-1/life-cycle-assessment-of-carbon-dioxide-removal-options</t>
  </si>
  <si>
    <t>Users can modify a broad range of input parameters based on which net CO2 removal rates are calculated. Data sources are provided wherever relevant.  Main source of LCI background data: ecoinvent, v3.9.1, system model "allocation, cut-off by classification".</t>
  </si>
  <si>
    <t>Explanation</t>
  </si>
  <si>
    <t xml:space="preserve">Note: This is the allocation to the fossil CO2 that is stored. With 100% to removal, no emissions are allocated to the generated energy, i.e., footprint is 0 kgCO2e/kWh. With the biomass to fossil ratio, </t>
  </si>
  <si>
    <t>Biochar_5</t>
  </si>
  <si>
    <t>DACCS_5</t>
  </si>
  <si>
    <t>EW_5</t>
  </si>
  <si>
    <t>OL_5</t>
  </si>
  <si>
    <t>BECCS_5</t>
  </si>
  <si>
    <t>On this page, the results from the yellow sheets "CDR-Configs" can be viewed simultaneously. Additional configurations can be added by copying the yellow sheet and renaming it. The column names of the tables refer to the names of the sheets and can be changed, e.g. to a descriptive title such as "MSW"  or "BECCS_CH". The graph can be edited and additional graphs can be created.</t>
  </si>
  <si>
    <t>Emitted (t CO2e)</t>
  </si>
  <si>
    <t>Negative (t CO2e)</t>
  </si>
  <si>
    <t>User option, e.g. own plant</t>
  </si>
  <si>
    <t>Plant, 10kt/y feedstock</t>
  </si>
  <si>
    <t>EI factor</t>
  </si>
  <si>
    <t>Note: Construction of pyrolysis plant is assumed to be the same as a combined heat and power plant of 1MW, contribution is not significant to final results.</t>
  </si>
  <si>
    <t>Note: Construction emissions are assumed the same, but energy requirements can be adapted.</t>
  </si>
  <si>
    <t>Note: The results are normalized to 1t CO2 removed in the end, so this input does not affect the results.</t>
  </si>
  <si>
    <t>HT solvent, based on Qiu et al. (2022)</t>
  </si>
  <si>
    <t>Energy requirements DAC solid sorbent DAC</t>
  </si>
  <si>
    <t>Heat (GJ/tCO2)</t>
  </si>
  <si>
    <t>Note: "Electricity" refers to whether the emission intensity of the grid is included in the model. The other columns can be adapted to allow for more choices, e.g., to have the option in the model to do geological storage in Switzerland. Filling in this data for countries other than Greece, Iceland, Norway, and Switzerland will currently have no impact on the options for the model.</t>
  </si>
  <si>
    <t>Note: This describes the options that are included in the model, based on the table to the left.</t>
  </si>
  <si>
    <t>Use data from "Countries" sheet for humidity and temperature</t>
  </si>
  <si>
    <t>Option to enter own climate data:</t>
  </si>
  <si>
    <t>Ecoinvent names</t>
  </si>
  <si>
    <t>CO2 transport &amp; storage</t>
  </si>
  <si>
    <t>Ecoinvent name</t>
  </si>
  <si>
    <t>Note: The energy requirements for solid sorbent are dependent on the relative humidity and temperature and cannot be adapted by the user.</t>
  </si>
  <si>
    <t>Note: Only the energy consumption can be changed by the user.</t>
  </si>
  <si>
    <t xml:space="preserve">HT solvent, user input 1 </t>
  </si>
  <si>
    <t>HT solvent, user input 2</t>
  </si>
  <si>
    <t>Note: This is used in olivine mining and comminution and must be a type of road transport.</t>
  </si>
  <si>
    <t>The results of the yellow CDR configurations can be compared on this tap. By copying the configuration sheets, multiple configurations of a single CDR method can be compared at once.</t>
  </si>
  <si>
    <t>Each sheet represents a single configuration of a CDR method where 1 ton of CO2 is removed. By copying a sheet, multiple configurations of one CDR method can be viewed in the model at once. More details are added in the "CDR-Configs &gt;&gt;" tab.</t>
  </si>
  <si>
    <t>How to use the sheets</t>
  </si>
  <si>
    <t>: User inputs that can be changed. Some inputs are restricted by a drop-down menu.</t>
  </si>
  <si>
    <t>These sheets provide input data for calculations in the configuration sheets and contain the sources of the data. Some sheets contain options to edit data or add options to choose from, but users are recommended to first explore the configuration sheets. More details are shown in the "Nodes &gt;&gt;" tab.</t>
  </si>
  <si>
    <t>Explanation of CDR configuration sheets</t>
  </si>
  <si>
    <t>Each sheet contains a single configuration or "set up" of a CDR method.</t>
  </si>
  <si>
    <t>DACCS</t>
  </si>
  <si>
    <t>EW</t>
  </si>
  <si>
    <t>OL</t>
  </si>
  <si>
    <t>Contains wood incineration and municipal solid waste incineration.</t>
  </si>
  <si>
    <t>Biochar based on wood. Possible to include a combined heat and power plant after pyrolysis to transform the biogas and oil into heat and electricity which can be used within the process for drying or pyrolysis (referred to as internal).</t>
  </si>
  <si>
    <t>Direct air carbon capture and storage</t>
  </si>
  <si>
    <t>Note: HT = high temperature, LT = low temperature. User input can be changed in sheet "DAC_i".</t>
  </si>
  <si>
    <t>Use data input by user below</t>
  </si>
  <si>
    <t xml:space="preserve">High temperature and low temperature DACCS. </t>
  </si>
  <si>
    <t>Enhanced Weathering: (Coastal) Spreading - Configuration</t>
  </si>
  <si>
    <t>Enhanced weathering based on olivine.</t>
  </si>
  <si>
    <t>Ocean liming</t>
  </si>
  <si>
    <t>Note: Does not affect the removal efficiency, only the energy output.</t>
  </si>
  <si>
    <t>Ocean liming with hydrated lime.</t>
  </si>
  <si>
    <t>Each sheet shows the results at the top and the options to configure below. In the "grouped" view, only the options are shown. In the "ungrouped" view, additional calculations are shown. These cannot be edited and are not needed to use the model or its results.</t>
  </si>
  <si>
    <t>"Grouped"</t>
  </si>
  <si>
    <t>Press the + to ungroup the selection</t>
  </si>
  <si>
    <t>"Ungrouped"</t>
  </si>
  <si>
    <t>Press the - to ungroup the selection.</t>
  </si>
  <si>
    <t>Group or ungroup all sections on a sheet by pressing the 1 for grouped and the 2 for ungrouped.</t>
  </si>
  <si>
    <t>See additional calculations through grouping and ungrouping</t>
  </si>
  <si>
    <t>1. Right click on the sheet and select "Move or Copy"</t>
  </si>
  <si>
    <t>2. Check "Create a copy" and pick where you want the sheet to appear. This sheet will appear between BECCS_1 and Biochar_1.</t>
  </si>
  <si>
    <t>3. Rename the sheet to a chosen name by right click on the sheet and select "Rename".</t>
  </si>
  <si>
    <t>4. To view the results of the new sheet in the "Comparison" sheet, make sure the name matches that of a column in its corresponding table.</t>
  </si>
  <si>
    <t>e.g. sheet named "BECCS_2"</t>
  </si>
  <si>
    <t>In comparison it matches the column name and shows in the graph. The name in the table can be edited.</t>
  </si>
  <si>
    <t>Add extra sheets to have multiple configurations of a single CDR method at once</t>
  </si>
  <si>
    <t>Sheet name</t>
  </si>
  <si>
    <t>Description</t>
  </si>
  <si>
    <t>-</t>
  </si>
  <si>
    <t>Mostly used for the working of the sheet and data on elements and compounds.</t>
  </si>
  <si>
    <t>Countries</t>
  </si>
  <si>
    <t>List of transport modes</t>
  </si>
  <si>
    <t>Add own transport modes with emission intensity.</t>
  </si>
  <si>
    <t>Data on used biomass</t>
  </si>
  <si>
    <t>CO2_TrSt</t>
  </si>
  <si>
    <t>Data on transport and storage of CO2</t>
  </si>
  <si>
    <t>Biochar_i</t>
  </si>
  <si>
    <t>Data used for pyrolysis and biochar stability</t>
  </si>
  <si>
    <t>Energy requirements of pyrolysis</t>
  </si>
  <si>
    <t>DAC_i</t>
  </si>
  <si>
    <t>Data used for DACCS sheets</t>
  </si>
  <si>
    <t>Energy requirements of HT DACCS</t>
  </si>
  <si>
    <t>BECC_i</t>
  </si>
  <si>
    <t>Data used for BECCS sheets</t>
  </si>
  <si>
    <t>What the user can edit:</t>
  </si>
  <si>
    <t>List of dropdown items for countries</t>
  </si>
  <si>
    <t>DATA used for EW and OL sheets</t>
  </si>
  <si>
    <t>Short description of each node and if users can edit anything</t>
  </si>
  <si>
    <t>Transport mode in olivine mining and comminution for EW (effects almost negligible)
Load factor of ship during lime spreading in OL</t>
  </si>
  <si>
    <t>This excel was created for the project "Life Cycle Assessment of Carbon Dioxide Removal Options", as contracted by the Swiss Federal Office for the Environment and conducted by the Paul Scherrer Institute (PSI) and the sustainability in business lab (sus.lab) at ETH Zürich.
This LCA was created under contract to the Federal Office for the Environment (FOEN). The contractors bear sole responsibility for the content.
Main purpose of this excel sheet is to enable parameterized environmental LCA of a range of carbon dioxide removal (CDR) methods: BECCS, DACCS, biochar-to-soil application, enhanced rock weathering, and ocean liming. This analysis represents small-scale, attributional LCA, performed for representative generic CDR methods. The product systems represent current or near-future hypothetical CDR implementation in Switzerland, Norway, Iceland, or Greece. These countries reflect variability of climate conditions and in terms of energy supply within Europe. For the time being, life cycle greenhouse gas emissions representing impacts on climate change are quantified. Other midpoint indicators might be added at a later stage in an updated version of this file.
Impacts on climate change, i.e., life cycle GHG emissions are quantified for a time horizon of 100 years ("GWP100"). GWP factors of individual greenhouse gases according to the implementation in ecoinvent v3.9.1 are applied.</t>
  </si>
  <si>
    <t>Additional configurations of a CDR method can be added by copying the sheet of that CDR method:</t>
  </si>
  <si>
    <t>Total ton kilometres</t>
  </si>
  <si>
    <t>Climate data per country. Filter list for options in drop down menus where countries can be chosen.</t>
  </si>
  <si>
    <t>EW-OL_i</t>
  </si>
  <si>
    <r>
      <t xml:space="preserve">transport, freight, </t>
    </r>
    <r>
      <rPr>
        <b/>
        <sz val="11"/>
        <rFont val="Calibri"/>
        <family val="2"/>
        <scheme val="minor"/>
      </rPr>
      <t>lorry &gt;32 metric ton</t>
    </r>
    <r>
      <rPr>
        <sz val="11"/>
        <rFont val="Calibri"/>
        <family val="2"/>
        <scheme val="minor"/>
      </rPr>
      <t>, EURO6 | transport, freight, lorry &gt;32 metric ton, EURO6 | RER | ton kilometer | ecoinvent 3.9.1 cutoff</t>
    </r>
  </si>
  <si>
    <r>
      <t xml:space="preserve">transport, </t>
    </r>
    <r>
      <rPr>
        <b/>
        <sz val="11"/>
        <rFont val="Calibri"/>
        <family val="2"/>
        <scheme val="minor"/>
      </rPr>
      <t>tractor and trailer</t>
    </r>
    <r>
      <rPr>
        <sz val="11"/>
        <rFont val="Calibri"/>
        <family val="2"/>
        <scheme val="minor"/>
      </rPr>
      <t>, agricultural | transport, tractor and trailer, agricultural | CH | ton kilometer | ecoinvent 3.9.1 cutoff</t>
    </r>
  </si>
  <si>
    <r>
      <t xml:space="preserve">transport, freight, sea, </t>
    </r>
    <r>
      <rPr>
        <b/>
        <sz val="11"/>
        <rFont val="Calibri"/>
        <family val="2"/>
        <scheme val="minor"/>
      </rPr>
      <t>container ship</t>
    </r>
    <r>
      <rPr>
        <sz val="11"/>
        <rFont val="Calibri"/>
        <family val="2"/>
        <scheme val="minor"/>
      </rPr>
      <t xml:space="preserve"> | market for transport, freight, sea, container ship | GLO | ton kilometer | ecoinvent_391_reference</t>
    </r>
  </si>
  <si>
    <r>
      <t xml:space="preserve">transport, </t>
    </r>
    <r>
      <rPr>
        <b/>
        <sz val="11"/>
        <rFont val="Calibri"/>
        <family val="2"/>
        <scheme val="minor"/>
      </rPr>
      <t>freight train</t>
    </r>
    <r>
      <rPr>
        <sz val="11"/>
        <rFont val="Calibri"/>
        <family val="2"/>
        <scheme val="minor"/>
      </rPr>
      <t xml:space="preserve"> | market group for transport, freight train | GLO | ton kilometer | ecoinvent_391_reference</t>
    </r>
  </si>
  <si>
    <r>
      <t>/t</t>
    </r>
    <r>
      <rPr>
        <vertAlign val="subscript"/>
        <sz val="11"/>
        <rFont val="Calibri"/>
        <family val="2"/>
        <scheme val="minor"/>
      </rPr>
      <t>fs,dry</t>
    </r>
  </si>
  <si>
    <r>
      <t xml:space="preserve">transport, </t>
    </r>
    <r>
      <rPr>
        <b/>
        <sz val="11"/>
        <rFont val="Calibri"/>
        <family val="2"/>
        <scheme val="minor"/>
      </rPr>
      <t>pipeline</t>
    </r>
    <r>
      <rPr>
        <sz val="11"/>
        <rFont val="Calibri"/>
        <family val="2"/>
        <scheme val="minor"/>
      </rPr>
      <t>, supercritical carbon dioxide, 200km</t>
    </r>
    <r>
      <rPr>
        <b/>
        <sz val="11"/>
        <rFont val="Calibri"/>
        <family val="2"/>
        <scheme val="minor"/>
      </rPr>
      <t xml:space="preserve"> without recompression</t>
    </r>
    <r>
      <rPr>
        <sz val="11"/>
        <rFont val="Calibri"/>
        <family val="2"/>
        <scheme val="minor"/>
      </rPr>
      <t xml:space="preserve"> | transport, pipeline, supercritical carbon dioxide, 200km without recompression | RER | ton kilometer | ecoinvent_391_reference</t>
    </r>
  </si>
  <si>
    <r>
      <t xml:space="preserve">transport, </t>
    </r>
    <r>
      <rPr>
        <b/>
        <sz val="11"/>
        <rFont val="Calibri"/>
        <family val="2"/>
        <scheme val="minor"/>
      </rPr>
      <t>pipeline</t>
    </r>
    <r>
      <rPr>
        <sz val="11"/>
        <rFont val="Calibri"/>
        <family val="2"/>
        <scheme val="minor"/>
      </rPr>
      <t xml:space="preserve">, supercritical carbon dioxide, 200km </t>
    </r>
    <r>
      <rPr>
        <b/>
        <sz val="11"/>
        <rFont val="Calibri"/>
        <family val="2"/>
        <scheme val="minor"/>
      </rPr>
      <t>with</t>
    </r>
    <r>
      <rPr>
        <sz val="11"/>
        <rFont val="Calibri"/>
        <family val="2"/>
        <scheme val="minor"/>
      </rPr>
      <t xml:space="preserve"> recompression | transport, pipeline, supercritical carbon dioxide, 200km with recompression | RER | ton kilometer | ecoinvent_391_reference</t>
    </r>
  </si>
  <si>
    <t>Note: Data for removal graph</t>
  </si>
  <si>
    <r>
      <rPr>
        <b/>
        <sz val="11"/>
        <rFont val="Calibri"/>
        <family val="2"/>
        <scheme val="minor"/>
      </rPr>
      <t xml:space="preserve">Graphs </t>
    </r>
    <r>
      <rPr>
        <sz val="11"/>
        <rFont val="Calibri"/>
        <family val="2"/>
        <scheme val="minor"/>
      </rPr>
      <t>can be edited and new graphs can be added to the comparison and CDR configuration sheets. If a graph seems empty or to have disappeared, zoom in and out to "reset" the visuals.</t>
    </r>
  </si>
  <si>
    <t>Formulas from [2]</t>
  </si>
  <si>
    <t>Matrix calculations from [2] for calculating tar, CO2, and H20 yield</t>
  </si>
  <si>
    <t>[2] Woolf, D., Lehmann, J., Fisher, E. M., &amp; Angenent, L. T. (2014). Biofuels from pyrolysis in perspective: Trade-offs between energy yields and soil-carbon additions. Environmental Science &amp; Technology, 48(11), 6492–6499. https://doi.org/10.1021/es500474q</t>
  </si>
  <si>
    <t>Largely based on [1] Hoeskuldsdottir, G. (2022). Life Cycle Assessment of Biochar to Soil Systems: A Parametric Analysis. [Master's thesis, PSI]. https://www.psi.ch/en/media/77183/download?attachment</t>
  </si>
  <si>
    <t>Dianne Hondeborg, Tom Terlouw, Gudrun Hoeskuldsdottir and Christian Bauer</t>
  </si>
  <si>
    <t>Note: The share of fertiliser that can be reduced due to the application of biochar.</t>
  </si>
  <si>
    <t>Note: This is only used  if the fertiliser reduction is included.</t>
  </si>
  <si>
    <t xml:space="preserve"> </t>
  </si>
  <si>
    <t>20/1/25</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</si>
</sst>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6">
    <numFmt numFmtId="43" formatCode="_(* #,##0.00_);_(* \(#,##0.00\);_(* &quot;-&quot;??_);_(@_)"/>
    <numFmt numFmtId="164" formatCode="0.0"/>
    <numFmt numFmtId="165" formatCode="[$-40B]General"/>
    <numFmt numFmtId="166" formatCode="0.000"/>
    <numFmt numFmtId="167" formatCode="0.0%"/>
    <numFmt numFmtId="168" formatCode="0.00000"/>
    <numFmt numFmtId="169" formatCode="0.0000"/>
    <numFmt numFmtId="170" formatCode="0.000000"/>
    <numFmt numFmtId="171" formatCode="0.0000000000"/>
    <numFmt numFmtId="172" formatCode="0.000E+00"/>
    <numFmt numFmtId="173" formatCode="#,##0.0000"/>
    <numFmt numFmtId="174" formatCode="0.0E+00"/>
    <numFmt numFmtId="175" formatCode="0.00000000"/>
    <numFmt numFmtId="176" formatCode="0.000000000"/>
    <numFmt numFmtId="177" formatCode="0.000%"/>
    <numFmt numFmtId="178" formatCode="_(* #,##0_);_(* \(#,##0\);_(* &quot;-&quot;??_);_(@_)"/>
  </numFmts>
  <fonts count="53">
    <font>
      <sz val="11"/>
      <color theme="1"/>
      <name val="Calibri"/>
      <family val="2"/>
      <scheme val="minor"/>
    </font>
    <font>
      <b/>
      <sz val="11"/>
      <color theme="1"/>
      <name val="Calibri"/>
      <family val="2"/>
      <scheme val="minor"/>
    </font>
    <font>
      <i/>
      <sz val="11"/>
      <color theme="1"/>
      <name val="Calibri"/>
      <family val="2"/>
      <scheme val="minor"/>
    </font>
    <font>
      <sz val="11"/>
      <color theme="1"/>
      <name val="Calibri"/>
      <family val="2"/>
      <scheme val="minor"/>
    </font>
    <font>
      <sz val="11"/>
      <color rgb="FF000000"/>
      <name val="Calibri"/>
      <family val="2"/>
    </font>
    <font>
      <u/>
      <sz val="11"/>
      <color theme="10"/>
      <name val="Calibri"/>
      <family val="2"/>
      <scheme val="minor"/>
    </font>
    <font>
      <sz val="11"/>
      <name val="Calibri"/>
      <family val="2"/>
      <scheme val="minor"/>
    </font>
    <font>
      <sz val="9"/>
      <name val="Geneva"/>
    </font>
    <font>
      <b/>
      <sz val="11"/>
      <name val="Calibri"/>
      <family val="2"/>
      <scheme val="minor"/>
    </font>
    <font>
      <b/>
      <sz val="11"/>
      <color theme="0"/>
      <name val="Calibri"/>
      <family val="2"/>
      <scheme val="minor"/>
    </font>
    <font>
      <sz val="11"/>
      <color rgb="FFFF0000"/>
      <name val="Calibri"/>
      <family val="2"/>
      <scheme val="minor"/>
    </font>
    <font>
      <sz val="11"/>
      <color rgb="FF000000"/>
      <name val="Calibri"/>
      <family val="2"/>
      <scheme val="minor"/>
    </font>
    <font>
      <vertAlign val="subscript"/>
      <sz val="11"/>
      <color theme="1"/>
      <name val="Calibri"/>
      <family val="2"/>
      <scheme val="minor"/>
    </font>
    <font>
      <vertAlign val="subscript"/>
      <sz val="11"/>
      <name val="Calibri"/>
      <family val="2"/>
      <scheme val="minor"/>
    </font>
    <font>
      <i/>
      <sz val="11"/>
      <name val="Calibri"/>
      <family val="2"/>
      <scheme val="minor"/>
    </font>
    <font>
      <u/>
      <sz val="11"/>
      <name val="Calibri"/>
      <family val="2"/>
      <scheme val="minor"/>
    </font>
    <font>
      <sz val="11"/>
      <color theme="0"/>
      <name val="Calibri"/>
      <family val="2"/>
      <scheme val="minor"/>
    </font>
    <font>
      <i/>
      <u/>
      <sz val="11"/>
      <name val="Calibri"/>
      <family val="2"/>
      <scheme val="minor"/>
    </font>
    <font>
      <sz val="8"/>
      <name val="Calibri"/>
      <family val="2"/>
      <scheme val="minor"/>
    </font>
    <font>
      <sz val="11"/>
      <name val="DengXian"/>
      <charset val="134"/>
    </font>
    <font>
      <b/>
      <u/>
      <sz val="11"/>
      <color theme="1"/>
      <name val="Calibri"/>
      <family val="2"/>
      <scheme val="minor"/>
    </font>
    <font>
      <sz val="11"/>
      <color theme="1"/>
      <name val="Calibri"/>
      <family val="2"/>
    </font>
    <font>
      <i/>
      <sz val="11"/>
      <color theme="8"/>
      <name val="Calibri"/>
      <family val="2"/>
      <scheme val="minor"/>
    </font>
    <font>
      <sz val="11"/>
      <color theme="8"/>
      <name val="Calibri"/>
      <family val="2"/>
      <scheme val="minor"/>
    </font>
    <font>
      <vertAlign val="subscript"/>
      <sz val="11"/>
      <color theme="8"/>
      <name val="Calibri"/>
      <family val="2"/>
      <scheme val="minor"/>
    </font>
    <font>
      <sz val="10"/>
      <color theme="1"/>
      <name val="Calibri"/>
      <family val="2"/>
      <scheme val="minor"/>
    </font>
    <font>
      <sz val="11"/>
      <color rgb="FF24292F"/>
      <name val="Calibri"/>
      <family val="2"/>
      <scheme val="minor"/>
    </font>
    <font>
      <sz val="9"/>
      <color rgb="FF000000"/>
      <name val="Arial"/>
      <family val="2"/>
    </font>
    <font>
      <sz val="7.7"/>
      <name val="Calibri"/>
      <family val="2"/>
    </font>
    <font>
      <sz val="11"/>
      <name val="Calibri"/>
      <family val="2"/>
    </font>
    <font>
      <sz val="9.35"/>
      <name val="Calibri"/>
      <family val="2"/>
    </font>
    <font>
      <b/>
      <sz val="11"/>
      <color rgb="FFFF0000"/>
      <name val="Calibri"/>
      <family val="2"/>
      <scheme val="minor"/>
    </font>
    <font>
      <sz val="11"/>
      <color theme="4"/>
      <name val="Calibri"/>
      <family val="2"/>
      <scheme val="minor"/>
    </font>
    <font>
      <i/>
      <sz val="11"/>
      <color theme="4"/>
      <name val="Calibri"/>
      <family val="2"/>
      <scheme val="minor"/>
    </font>
    <font>
      <b/>
      <sz val="11"/>
      <color theme="9"/>
      <name val="Calibri"/>
      <family val="2"/>
      <scheme val="minor"/>
    </font>
    <font>
      <b/>
      <sz val="11"/>
      <color theme="4"/>
      <name val="Calibri"/>
      <family val="2"/>
      <scheme val="minor"/>
    </font>
    <font>
      <b/>
      <u/>
      <sz val="11"/>
      <name val="Calibri"/>
      <family val="2"/>
      <scheme val="minor"/>
    </font>
    <font>
      <u/>
      <sz val="11"/>
      <color theme="4"/>
      <name val="Calibri"/>
      <family val="2"/>
      <scheme val="minor"/>
    </font>
    <font>
      <sz val="11"/>
      <color theme="2"/>
      <name val="Calibri"/>
      <family val="2"/>
      <scheme val="minor"/>
    </font>
    <font>
      <b/>
      <sz val="11"/>
      <color theme="2"/>
      <name val="Calibri"/>
      <family val="2"/>
      <scheme val="minor"/>
    </font>
    <font>
      <i/>
      <sz val="11"/>
      <color theme="2"/>
      <name val="Calibri"/>
      <family val="2"/>
      <scheme val="minor"/>
    </font>
    <font>
      <sz val="11"/>
      <color rgb="FF1F1F1F"/>
      <name val="Georgia"/>
      <family val="1"/>
    </font>
    <font>
      <b/>
      <sz val="11"/>
      <color rgb="FF24292F"/>
      <name val="Calibri"/>
      <family val="2"/>
      <scheme val="minor"/>
    </font>
    <font>
      <b/>
      <i/>
      <sz val="11"/>
      <name val="Calibri"/>
      <family val="2"/>
      <scheme val="minor"/>
    </font>
    <font>
      <sz val="11"/>
      <color theme="5"/>
      <name val="Calibri"/>
      <family val="2"/>
      <scheme val="minor"/>
    </font>
    <font>
      <sz val="11"/>
      <color theme="9" tint="-0.249977111117893"/>
      <name val="Calibri"/>
      <family val="2"/>
      <scheme val="minor"/>
    </font>
    <font>
      <b/>
      <sz val="13"/>
      <color theme="0"/>
      <name val="Calibri"/>
      <family val="2"/>
      <scheme val="minor"/>
    </font>
    <font>
      <i/>
      <sz val="11"/>
      <color rgb="FFFF0000"/>
      <name val="Calibri"/>
      <family val="2"/>
      <scheme val="minor"/>
    </font>
    <font>
      <sz val="11"/>
      <color theme="0" tint="-4.9989318521683403E-2"/>
      <name val="Calibri"/>
      <family val="2"/>
      <scheme val="minor"/>
    </font>
    <font>
      <sz val="11"/>
      <color theme="0" tint="-0.14999847407452621"/>
      <name val="Calibri"/>
      <family val="2"/>
      <scheme val="minor"/>
    </font>
    <font>
      <i/>
      <vertAlign val="subscript"/>
      <sz val="11"/>
      <color theme="1"/>
      <name val="Calibri"/>
      <family val="2"/>
      <scheme val="minor"/>
    </font>
    <font>
      <sz val="11"/>
      <color theme="9"/>
      <name val="Calibri"/>
      <family val="2"/>
      <scheme val="minor"/>
    </font>
    <font>
      <i/>
      <sz val="11"/>
      <color theme="0"/>
      <name val="Calibri"/>
      <family val="2"/>
      <scheme val="minor"/>
    </font>
  </fonts>
  <fills count="12">
    <fill>
      <patternFill patternType="none"/>
    </fill>
    <fill>
      <patternFill patternType="gray125"/>
    </fill>
    <fill>
      <patternFill patternType="solid">
        <fgColor theme="0"/>
        <bgColor indexed="64"/>
      </patternFill>
    </fill>
    <fill>
      <patternFill patternType="solid">
        <fgColor theme="7" tint="0.79998168889431442"/>
        <bgColor indexed="64"/>
      </patternFill>
    </fill>
    <fill>
      <patternFill patternType="solid">
        <fgColor theme="9" tint="0.79998168889431442"/>
        <bgColor indexed="64"/>
      </patternFill>
    </fill>
    <fill>
      <patternFill patternType="solid">
        <fgColor theme="4" tint="0.79998168889431442"/>
        <bgColor indexed="64"/>
      </patternFill>
    </fill>
    <fill>
      <patternFill patternType="solid">
        <fgColor theme="1" tint="0.499984740745262"/>
        <bgColor indexed="64"/>
      </patternFill>
    </fill>
    <fill>
      <patternFill patternType="solid">
        <fgColor theme="0" tint="-0.34998626667073579"/>
        <bgColor indexed="64"/>
      </patternFill>
    </fill>
    <fill>
      <patternFill patternType="solid">
        <fgColor rgb="FFFFFFFF"/>
        <bgColor indexed="64"/>
      </patternFill>
    </fill>
    <fill>
      <patternFill patternType="solid">
        <fgColor theme="0" tint="-0.499984740745262"/>
        <bgColor indexed="64"/>
      </patternFill>
    </fill>
    <fill>
      <patternFill patternType="solid">
        <fgColor theme="7"/>
        <bgColor indexed="64"/>
      </patternFill>
    </fill>
    <fill>
      <patternFill patternType="solid">
        <fgColor theme="8" tint="0.79998168889431442"/>
        <bgColor indexed="64"/>
      </patternFill>
    </fill>
  </fills>
  <borders count="108">
    <border>
      <left/>
      <right/>
      <top/>
      <bottom/>
      <diagonal/>
    </border>
    <border>
      <left style="thin">
        <color indexed="64"/>
      </left>
      <right style="thin">
        <color indexed="64"/>
      </right>
      <top style="thin">
        <color indexed="64"/>
      </top>
      <bottom style="thin">
        <color indexed="64"/>
      </bottom>
      <diagonal/>
    </border>
    <border>
      <left/>
      <right/>
      <top/>
      <bottom style="thin">
        <color auto="1"/>
      </bottom>
      <diagonal/>
    </border>
    <border>
      <left/>
      <right/>
      <top style="thin">
        <color auto="1"/>
      </top>
      <bottom style="thin">
        <color auto="1"/>
      </bottom>
      <diagonal/>
    </border>
    <border>
      <left/>
      <right/>
      <top style="thin">
        <color auto="1"/>
      </top>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auto="1"/>
      </bottom>
      <diagonal/>
    </border>
    <border>
      <left/>
      <right style="medium">
        <color indexed="64"/>
      </right>
      <top style="medium">
        <color indexed="64"/>
      </top>
      <bottom style="thin">
        <color indexed="64"/>
      </bottom>
      <diagonal/>
    </border>
    <border>
      <left style="thin">
        <color auto="1"/>
      </left>
      <right style="medium">
        <color indexed="64"/>
      </right>
      <top style="thin">
        <color auto="1"/>
      </top>
      <bottom style="thin">
        <color auto="1"/>
      </bottom>
      <diagonal/>
    </border>
    <border>
      <left style="medium">
        <color indexed="64"/>
      </left>
      <right/>
      <top style="thin">
        <color indexed="64"/>
      </top>
      <bottom style="thin">
        <color indexed="64"/>
      </bottom>
      <diagonal/>
    </border>
    <border>
      <left style="medium">
        <color indexed="64"/>
      </left>
      <right/>
      <top style="medium">
        <color indexed="64"/>
      </top>
      <bottom style="medium">
        <color indexed="64"/>
      </bottom>
      <diagonal/>
    </border>
    <border>
      <left style="thin">
        <color auto="1"/>
      </left>
      <right style="medium">
        <color indexed="64"/>
      </right>
      <top style="thin">
        <color indexed="64"/>
      </top>
      <bottom style="medium">
        <color indexed="64"/>
      </bottom>
      <diagonal/>
    </border>
    <border>
      <left style="medium">
        <color indexed="64"/>
      </left>
      <right/>
      <top style="medium">
        <color indexed="64"/>
      </top>
      <bottom/>
      <diagonal/>
    </border>
    <border>
      <left style="thin">
        <color auto="1"/>
      </left>
      <right style="medium">
        <color indexed="64"/>
      </right>
      <top style="thin">
        <color auto="1"/>
      </top>
      <bottom/>
      <diagonal/>
    </border>
    <border>
      <left style="thin">
        <color auto="1"/>
      </left>
      <right style="medium">
        <color indexed="64"/>
      </right>
      <top/>
      <bottom style="medium">
        <color indexed="64"/>
      </bottom>
      <diagonal/>
    </border>
    <border>
      <left style="thin">
        <color auto="1"/>
      </left>
      <right style="medium">
        <color indexed="64"/>
      </right>
      <top style="medium">
        <color indexed="64"/>
      </top>
      <bottom/>
      <diagonal/>
    </border>
    <border>
      <left style="medium">
        <color indexed="64"/>
      </left>
      <right/>
      <top/>
      <bottom style="medium">
        <color indexed="64"/>
      </bottom>
      <diagonal/>
    </border>
    <border>
      <left style="medium">
        <color indexed="64"/>
      </left>
      <right/>
      <top style="thin">
        <color indexed="64"/>
      </top>
      <bottom style="medium">
        <color indexed="64"/>
      </bottom>
      <diagonal/>
    </border>
    <border>
      <left style="medium">
        <color indexed="64"/>
      </left>
      <right/>
      <top style="thin">
        <color indexed="64"/>
      </top>
      <bottom/>
      <diagonal/>
    </border>
    <border>
      <left style="thin">
        <color auto="1"/>
      </left>
      <right style="medium">
        <color indexed="64"/>
      </right>
      <top style="medium">
        <color indexed="64"/>
      </top>
      <bottom style="thin">
        <color indexed="64"/>
      </bottom>
      <diagonal/>
    </border>
    <border>
      <left/>
      <right style="thin">
        <color auto="1"/>
      </right>
      <top style="medium">
        <color indexed="64"/>
      </top>
      <bottom style="thin">
        <color auto="1"/>
      </bottom>
      <diagonal/>
    </border>
    <border>
      <left/>
      <right style="thin">
        <color auto="1"/>
      </right>
      <top style="thin">
        <color auto="1"/>
      </top>
      <bottom style="medium">
        <color indexed="64"/>
      </bottom>
      <diagonal/>
    </border>
    <border>
      <left/>
      <right/>
      <top style="medium">
        <color indexed="64"/>
      </top>
      <bottom/>
      <diagonal/>
    </border>
    <border>
      <left/>
      <right style="thin">
        <color indexed="64"/>
      </right>
      <top style="medium">
        <color indexed="64"/>
      </top>
      <bottom/>
      <diagonal/>
    </border>
    <border>
      <left/>
      <right style="medium">
        <color indexed="64"/>
      </right>
      <top style="thin">
        <color indexed="64"/>
      </top>
      <bottom style="thin">
        <color indexed="64"/>
      </bottom>
      <diagonal/>
    </border>
    <border>
      <left/>
      <right/>
      <top/>
      <bottom style="medium">
        <color indexed="64"/>
      </bottom>
      <diagonal/>
    </border>
    <border>
      <left/>
      <right style="thin">
        <color indexed="64"/>
      </right>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right style="medium">
        <color indexed="64"/>
      </right>
      <top style="medium">
        <color indexed="64"/>
      </top>
      <bottom style="medium">
        <color indexed="64"/>
      </bottom>
      <diagonal/>
    </border>
    <border>
      <left style="thin">
        <color indexed="64"/>
      </left>
      <right style="dotted">
        <color indexed="64"/>
      </right>
      <top style="thin">
        <color indexed="64"/>
      </top>
      <bottom/>
      <diagonal/>
    </border>
    <border>
      <left style="dotted">
        <color indexed="64"/>
      </left>
      <right style="thin">
        <color indexed="64"/>
      </right>
      <top style="thin">
        <color indexed="64"/>
      </top>
      <bottom/>
      <diagonal/>
    </border>
    <border>
      <left style="thin">
        <color indexed="64"/>
      </left>
      <right style="dotted">
        <color indexed="64"/>
      </right>
      <top/>
      <bottom style="thin">
        <color indexed="64"/>
      </bottom>
      <diagonal/>
    </border>
    <border>
      <left style="dotted">
        <color indexed="64"/>
      </left>
      <right style="thin">
        <color indexed="64"/>
      </right>
      <top/>
      <bottom style="thin">
        <color indexed="64"/>
      </bottom>
      <diagonal/>
    </border>
    <border>
      <left style="thin">
        <color indexed="64"/>
      </left>
      <right style="dotted">
        <color indexed="64"/>
      </right>
      <top/>
      <bottom/>
      <diagonal/>
    </border>
    <border>
      <left style="dotted">
        <color indexed="64"/>
      </left>
      <right style="thin">
        <color indexed="64"/>
      </right>
      <top/>
      <bottom/>
      <diagonal/>
    </border>
    <border>
      <left/>
      <right style="medium">
        <color indexed="64"/>
      </right>
      <top style="thin">
        <color indexed="64"/>
      </top>
      <bottom/>
      <diagonal/>
    </border>
    <border>
      <left style="thin">
        <color indexed="64"/>
      </left>
      <right style="thin">
        <color indexed="64"/>
      </right>
      <top style="thin">
        <color theme="2"/>
      </top>
      <bottom style="thin">
        <color theme="2"/>
      </bottom>
      <diagonal/>
    </border>
    <border>
      <left style="thin">
        <color indexed="64"/>
      </left>
      <right/>
      <top style="thin">
        <color theme="2"/>
      </top>
      <bottom style="thin">
        <color theme="2"/>
      </bottom>
      <diagonal/>
    </border>
    <border>
      <left style="thin">
        <color indexed="64"/>
      </left>
      <right/>
      <top/>
      <bottom style="thin">
        <color theme="2"/>
      </bottom>
      <diagonal/>
    </border>
    <border>
      <left/>
      <right style="thin">
        <color indexed="64"/>
      </right>
      <top/>
      <bottom style="thin">
        <color theme="2"/>
      </bottom>
      <diagonal/>
    </border>
    <border>
      <left/>
      <right style="thin">
        <color indexed="64"/>
      </right>
      <top style="thin">
        <color theme="2"/>
      </top>
      <bottom style="thin">
        <color theme="2"/>
      </bottom>
      <diagonal/>
    </border>
    <border>
      <left style="thin">
        <color indexed="64"/>
      </left>
      <right/>
      <top style="thin">
        <color theme="2"/>
      </top>
      <bottom/>
      <diagonal/>
    </border>
    <border>
      <left/>
      <right style="thin">
        <color indexed="64"/>
      </right>
      <top style="thin">
        <color theme="2"/>
      </top>
      <bottom/>
      <diagonal/>
    </border>
    <border>
      <left style="thin">
        <color indexed="64"/>
      </left>
      <right style="thin">
        <color indexed="64"/>
      </right>
      <top style="thin">
        <color indexed="64"/>
      </top>
      <bottom style="thin">
        <color theme="2"/>
      </bottom>
      <diagonal/>
    </border>
    <border>
      <left style="thin">
        <color indexed="64"/>
      </left>
      <right style="thin">
        <color indexed="64"/>
      </right>
      <top style="thin">
        <color theme="2"/>
      </top>
      <bottom style="thin">
        <color indexed="64"/>
      </bottom>
      <diagonal/>
    </border>
    <border>
      <left style="thin">
        <color indexed="64"/>
      </left>
      <right/>
      <top style="thin">
        <color theme="2"/>
      </top>
      <bottom style="thin">
        <color indexed="64"/>
      </bottom>
      <diagonal/>
    </border>
    <border>
      <left/>
      <right style="thin">
        <color indexed="64"/>
      </right>
      <top style="thin">
        <color theme="2"/>
      </top>
      <bottom style="thin">
        <color indexed="64"/>
      </bottom>
      <diagonal/>
    </border>
    <border>
      <left style="thin">
        <color auto="1"/>
      </left>
      <right/>
      <top style="thin">
        <color indexed="64"/>
      </top>
      <bottom style="thin">
        <color theme="2"/>
      </bottom>
      <diagonal/>
    </border>
    <border>
      <left/>
      <right style="thin">
        <color indexed="64"/>
      </right>
      <top style="thin">
        <color indexed="64"/>
      </top>
      <bottom style="thin">
        <color theme="2"/>
      </bottom>
      <diagonal/>
    </border>
    <border>
      <left style="thin">
        <color indexed="64"/>
      </left>
      <right style="thin">
        <color indexed="64"/>
      </right>
      <top style="thin">
        <color theme="9" tint="0.39997558519241921"/>
      </top>
      <bottom/>
      <diagonal/>
    </border>
    <border>
      <left style="thin">
        <color indexed="64"/>
      </left>
      <right/>
      <top style="thin">
        <color theme="9" tint="0.39997558519241921"/>
      </top>
      <bottom/>
      <diagonal/>
    </border>
    <border>
      <left/>
      <right/>
      <top style="thin">
        <color theme="9" tint="0.39997558519241921"/>
      </top>
      <bottom/>
      <diagonal/>
    </border>
    <border>
      <left/>
      <right style="thin">
        <color indexed="64"/>
      </right>
      <top style="thin">
        <color theme="9" tint="0.39997558519241921"/>
      </top>
      <bottom/>
      <diagonal/>
    </border>
    <border>
      <left style="thin">
        <color indexed="64"/>
      </left>
      <right style="thin">
        <color indexed="64"/>
      </right>
      <top style="thin">
        <color theme="9" tint="0.39997558519241921"/>
      </top>
      <bottom style="thin">
        <color indexed="64"/>
      </bottom>
      <diagonal/>
    </border>
    <border>
      <left style="thin">
        <color indexed="64"/>
      </left>
      <right/>
      <top style="thin">
        <color theme="9" tint="0.39997558519241921"/>
      </top>
      <bottom style="thin">
        <color indexed="64"/>
      </bottom>
      <diagonal/>
    </border>
    <border>
      <left/>
      <right/>
      <top style="thin">
        <color theme="9" tint="0.39997558519241921"/>
      </top>
      <bottom style="thin">
        <color indexed="64"/>
      </bottom>
      <diagonal/>
    </border>
    <border>
      <left/>
      <right style="thin">
        <color indexed="64"/>
      </right>
      <top style="thin">
        <color theme="9" tint="0.39997558519241921"/>
      </top>
      <bottom style="thin">
        <color indexed="64"/>
      </bottom>
      <diagonal/>
    </border>
    <border>
      <left/>
      <right/>
      <top style="thin">
        <color theme="9" tint="0.39997558519241921"/>
      </top>
      <bottom style="thin">
        <color theme="9" tint="0.39997558519241921"/>
      </bottom>
      <diagonal/>
    </border>
    <border>
      <left style="thin">
        <color indexed="64"/>
      </left>
      <right/>
      <top style="thin">
        <color theme="9" tint="0.39997558519241921"/>
      </top>
      <bottom style="thin">
        <color theme="9" tint="0.39997558519241921"/>
      </bottom>
      <diagonal/>
    </border>
    <border>
      <left/>
      <right style="thin">
        <color indexed="64"/>
      </right>
      <top style="thin">
        <color theme="9" tint="0.39997558519241921"/>
      </top>
      <bottom style="thin">
        <color theme="9" tint="0.39997558519241921"/>
      </bottom>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style="medium">
        <color indexed="64"/>
      </left>
      <right style="thin">
        <color indexed="64"/>
      </right>
      <top style="medium">
        <color indexed="64"/>
      </top>
      <bottom/>
      <diagonal/>
    </border>
    <border>
      <left style="medium">
        <color indexed="64"/>
      </left>
      <right style="thin">
        <color indexed="64"/>
      </right>
      <top/>
      <bottom style="medium">
        <color indexed="64"/>
      </bottom>
      <diagonal/>
    </border>
    <border>
      <left style="thin">
        <color indexed="64"/>
      </left>
      <right style="thin">
        <color indexed="64"/>
      </right>
      <top style="thin">
        <color theme="2"/>
      </top>
      <bottom/>
      <diagonal/>
    </border>
    <border>
      <left/>
      <right style="medium">
        <color indexed="64"/>
      </right>
      <top style="medium">
        <color indexed="64"/>
      </top>
      <bottom/>
      <diagonal/>
    </border>
    <border>
      <left/>
      <right style="medium">
        <color indexed="64"/>
      </right>
      <top/>
      <bottom style="medium">
        <color indexed="64"/>
      </bottom>
      <diagonal/>
    </border>
    <border>
      <left/>
      <right/>
      <top style="thin">
        <color indexed="64"/>
      </top>
      <bottom style="thin">
        <color theme="2"/>
      </bottom>
      <diagonal/>
    </border>
    <border>
      <left/>
      <right/>
      <top style="thin">
        <color theme="2"/>
      </top>
      <bottom style="thin">
        <color theme="2"/>
      </bottom>
      <diagonal/>
    </border>
    <border>
      <left/>
      <right/>
      <top style="thin">
        <color theme="2"/>
      </top>
      <bottom style="thin">
        <color indexed="64"/>
      </bottom>
      <diagonal/>
    </border>
    <border>
      <left style="medium">
        <color indexed="64"/>
      </left>
      <right/>
      <top/>
      <bottom/>
      <diagonal/>
    </border>
    <border>
      <left/>
      <right style="medium">
        <color indexed="64"/>
      </right>
      <top/>
      <bottom/>
      <diagonal/>
    </border>
    <border>
      <left style="medium">
        <color indexed="64"/>
      </left>
      <right/>
      <top/>
      <bottom style="thin">
        <color indexed="64"/>
      </bottom>
      <diagonal/>
    </border>
    <border>
      <left/>
      <right style="medium">
        <color indexed="64"/>
      </right>
      <top/>
      <bottom style="thin">
        <color auto="1"/>
      </bottom>
      <diagonal/>
    </border>
    <border>
      <left style="thin">
        <color auto="1"/>
      </left>
      <right/>
      <top style="thin">
        <color auto="1"/>
      </top>
      <bottom style="thin">
        <color theme="0" tint="-0.14996795556505021"/>
      </bottom>
      <diagonal/>
    </border>
    <border>
      <left/>
      <right/>
      <top style="thin">
        <color auto="1"/>
      </top>
      <bottom style="thin">
        <color theme="0" tint="-0.14996795556505021"/>
      </bottom>
      <diagonal/>
    </border>
    <border>
      <left style="thin">
        <color indexed="64"/>
      </left>
      <right style="thin">
        <color theme="0" tint="-0.14996795556505021"/>
      </right>
      <top style="thin">
        <color auto="1"/>
      </top>
      <bottom style="thin">
        <color theme="0" tint="-0.14996795556505021"/>
      </bottom>
      <diagonal/>
    </border>
    <border>
      <left style="thin">
        <color theme="0" tint="-0.14996795556505021"/>
      </left>
      <right style="thin">
        <color theme="0" tint="-0.14996795556505021"/>
      </right>
      <top style="thin">
        <color auto="1"/>
      </top>
      <bottom style="thin">
        <color theme="0" tint="-0.14996795556505021"/>
      </bottom>
      <diagonal/>
    </border>
    <border>
      <left style="thin">
        <color theme="0" tint="-0.14996795556505021"/>
      </left>
      <right style="thin">
        <color indexed="64"/>
      </right>
      <top style="thin">
        <color auto="1"/>
      </top>
      <bottom style="thin">
        <color theme="0" tint="-0.14996795556505021"/>
      </bottom>
      <diagonal/>
    </border>
    <border>
      <left style="thin">
        <color auto="1"/>
      </left>
      <right/>
      <top style="thin">
        <color theme="0" tint="-0.14996795556505021"/>
      </top>
      <bottom style="thin">
        <color theme="0" tint="-0.14996795556505021"/>
      </bottom>
      <diagonal/>
    </border>
    <border>
      <left/>
      <right/>
      <top style="thin">
        <color theme="0" tint="-0.14996795556505021"/>
      </top>
      <bottom style="thin">
        <color theme="0" tint="-0.14996795556505021"/>
      </bottom>
      <diagonal/>
    </border>
    <border>
      <left style="thin">
        <color indexed="64"/>
      </left>
      <right style="thin">
        <color theme="0" tint="-0.14996795556505021"/>
      </right>
      <top style="thin">
        <color theme="0" tint="-0.14996795556505021"/>
      </top>
      <bottom style="thin">
        <color theme="0" tint="-0.14996795556505021"/>
      </bottom>
      <diagonal/>
    </border>
    <border>
      <left style="thin">
        <color theme="0" tint="-0.14996795556505021"/>
      </left>
      <right style="thin">
        <color theme="0" tint="-0.14996795556505021"/>
      </right>
      <top style="thin">
        <color theme="0" tint="-0.14996795556505021"/>
      </top>
      <bottom style="thin">
        <color theme="0" tint="-0.14996795556505021"/>
      </bottom>
      <diagonal/>
    </border>
    <border>
      <left style="thin">
        <color theme="0" tint="-0.14996795556505021"/>
      </left>
      <right style="thin">
        <color indexed="64"/>
      </right>
      <top style="thin">
        <color theme="0" tint="-0.14996795556505021"/>
      </top>
      <bottom style="thin">
        <color theme="0" tint="-0.14996795556505021"/>
      </bottom>
      <diagonal/>
    </border>
    <border>
      <left/>
      <right style="thin">
        <color indexed="64"/>
      </right>
      <top style="thin">
        <color theme="0" tint="-0.14996795556505021"/>
      </top>
      <bottom style="thin">
        <color theme="0" tint="-0.14996795556505021"/>
      </bottom>
      <diagonal/>
    </border>
    <border>
      <left/>
      <right style="thin">
        <color theme="0" tint="-0.14996795556505021"/>
      </right>
      <top style="thin">
        <color theme="0" tint="-0.14996795556505021"/>
      </top>
      <bottom style="thin">
        <color theme="0" tint="-0.14996795556505021"/>
      </bottom>
      <diagonal/>
    </border>
    <border>
      <left style="thin">
        <color auto="1"/>
      </left>
      <right/>
      <top/>
      <bottom style="thin">
        <color theme="0" tint="-0.14996795556505021"/>
      </bottom>
      <diagonal/>
    </border>
    <border>
      <left/>
      <right/>
      <top/>
      <bottom style="thin">
        <color theme="0" tint="-0.14996795556505021"/>
      </bottom>
      <diagonal/>
    </border>
    <border>
      <left style="thin">
        <color indexed="64"/>
      </left>
      <right/>
      <top style="thin">
        <color theme="0" tint="-0.14996795556505021"/>
      </top>
      <bottom style="thin">
        <color indexed="64"/>
      </bottom>
      <diagonal/>
    </border>
    <border>
      <left/>
      <right/>
      <top style="thin">
        <color theme="0" tint="-0.14996795556505021"/>
      </top>
      <bottom style="thin">
        <color indexed="64"/>
      </bottom>
      <diagonal/>
    </border>
    <border>
      <left style="thin">
        <color indexed="64"/>
      </left>
      <right style="thin">
        <color theme="0" tint="-0.14996795556505021"/>
      </right>
      <top style="thin">
        <color theme="0" tint="-0.14996795556505021"/>
      </top>
      <bottom style="thin">
        <color indexed="64"/>
      </bottom>
      <diagonal/>
    </border>
    <border>
      <left style="thin">
        <color theme="0" tint="-0.14996795556505021"/>
      </left>
      <right style="thin">
        <color theme="0" tint="-0.14996795556505021"/>
      </right>
      <top style="thin">
        <color theme="0" tint="-0.14996795556505021"/>
      </top>
      <bottom style="thin">
        <color indexed="64"/>
      </bottom>
      <diagonal/>
    </border>
    <border>
      <left style="thin">
        <color theme="0" tint="-0.14996795556505021"/>
      </left>
      <right style="thin">
        <color indexed="64"/>
      </right>
      <top style="thin">
        <color theme="0" tint="-0.14996795556505021"/>
      </top>
      <bottom style="thin">
        <color indexed="64"/>
      </bottom>
      <diagonal/>
    </border>
    <border>
      <left/>
      <right style="thin">
        <color theme="0" tint="-0.14996795556505021"/>
      </right>
      <top style="thin">
        <color theme="0" tint="-0.14996795556505021"/>
      </top>
      <bottom style="thin">
        <color indexed="64"/>
      </bottom>
      <diagonal/>
    </border>
    <border>
      <left style="thin">
        <color indexed="64"/>
      </left>
      <right style="thin">
        <color indexed="64"/>
      </right>
      <top style="thin">
        <color indexed="64"/>
      </top>
      <bottom style="thin">
        <color theme="0" tint="-0.14996795556505021"/>
      </bottom>
      <diagonal/>
    </border>
    <border>
      <left style="thin">
        <color indexed="64"/>
      </left>
      <right style="thin">
        <color indexed="64"/>
      </right>
      <top style="thin">
        <color theme="0" tint="-0.14996795556505021"/>
      </top>
      <bottom style="thin">
        <color theme="0" tint="-0.14996795556505021"/>
      </bottom>
      <diagonal/>
    </border>
  </borders>
  <cellStyleXfs count="10">
    <xf numFmtId="0" fontId="0" fillId="0" borderId="0"/>
    <xf numFmtId="9" fontId="3" fillId="0" borderId="0" applyFont="0" applyFill="0" applyBorder="0" applyAlignment="0" applyProtection="0"/>
    <xf numFmtId="165" fontId="4" fillId="0" borderId="0"/>
    <xf numFmtId="0" fontId="5" fillId="0" borderId="0" applyNumberFormat="0" applyFill="0" applyBorder="0" applyAlignment="0" applyProtection="0"/>
    <xf numFmtId="0" fontId="6" fillId="0" borderId="0"/>
    <xf numFmtId="0" fontId="3" fillId="0" borderId="0"/>
    <xf numFmtId="9" fontId="3" fillId="0" borderId="0" applyFont="0" applyFill="0" applyBorder="0" applyAlignment="0" applyProtection="0"/>
    <xf numFmtId="0" fontId="7" fillId="0" borderId="0"/>
    <xf numFmtId="9" fontId="7" fillId="0" borderId="0" applyFont="0" applyFill="0" applyBorder="0" applyAlignment="0" applyProtection="0"/>
    <xf numFmtId="43" fontId="3" fillId="0" borderId="0" applyFont="0" applyFill="0" applyBorder="0" applyAlignment="0" applyProtection="0"/>
  </cellStyleXfs>
  <cellXfs count="1501">
    <xf numFmtId="0" fontId="0" fillId="0" borderId="0" xfId="0"/>
    <xf numFmtId="0" fontId="1" fillId="0" borderId="0" xfId="0" applyFont="1"/>
    <xf numFmtId="0" fontId="0" fillId="0" borderId="1" xfId="0" applyBorder="1"/>
    <xf numFmtId="0" fontId="0" fillId="0" borderId="2" xfId="0" applyBorder="1"/>
    <xf numFmtId="0" fontId="0" fillId="0" borderId="4" xfId="0" applyBorder="1"/>
    <xf numFmtId="0" fontId="0" fillId="0" borderId="7" xfId="0" applyBorder="1"/>
    <xf numFmtId="0" fontId="0" fillId="0" borderId="8" xfId="0" applyBorder="1"/>
    <xf numFmtId="0" fontId="0" fillId="0" borderId="9" xfId="0" applyBorder="1"/>
    <xf numFmtId="0" fontId="0" fillId="0" borderId="10" xfId="0" applyBorder="1"/>
    <xf numFmtId="0" fontId="0" fillId="0" borderId="11" xfId="0" applyBorder="1"/>
    <xf numFmtId="0" fontId="0" fillId="0" borderId="12" xfId="0" applyBorder="1"/>
    <xf numFmtId="0" fontId="1" fillId="0" borderId="1" xfId="0" applyFont="1" applyBorder="1"/>
    <xf numFmtId="0" fontId="2" fillId="0" borderId="0" xfId="0" applyFont="1"/>
    <xf numFmtId="2" fontId="0" fillId="0" borderId="0" xfId="0" applyNumberFormat="1"/>
    <xf numFmtId="0" fontId="0" fillId="0" borderId="15" xfId="0" applyBorder="1"/>
    <xf numFmtId="0" fontId="0" fillId="0" borderId="13" xfId="0" applyBorder="1"/>
    <xf numFmtId="0" fontId="0" fillId="0" borderId="14" xfId="0" applyBorder="1"/>
    <xf numFmtId="164" fontId="0" fillId="0" borderId="0" xfId="0" applyNumberFormat="1"/>
    <xf numFmtId="0" fontId="0" fillId="0" borderId="5" xfId="0" applyBorder="1"/>
    <xf numFmtId="0" fontId="0" fillId="0" borderId="0" xfId="0" applyAlignment="1">
      <alignment horizontal="left" vertical="center"/>
    </xf>
    <xf numFmtId="0" fontId="1" fillId="0" borderId="5" xfId="0" applyFont="1" applyBorder="1"/>
    <xf numFmtId="0" fontId="1" fillId="0" borderId="7" xfId="0" applyFont="1" applyBorder="1"/>
    <xf numFmtId="0" fontId="1" fillId="0" borderId="13" xfId="0" applyFont="1" applyBorder="1"/>
    <xf numFmtId="1" fontId="0" fillId="0" borderId="9" xfId="0" applyNumberFormat="1" applyBorder="1"/>
    <xf numFmtId="1" fontId="0" fillId="0" borderId="11" xfId="0" applyNumberFormat="1" applyBorder="1"/>
    <xf numFmtId="2" fontId="0" fillId="0" borderId="6" xfId="0" applyNumberFormat="1" applyBorder="1"/>
    <xf numFmtId="0" fontId="0" fillId="0" borderId="0" xfId="0" applyAlignment="1">
      <alignment wrapText="1"/>
    </xf>
    <xf numFmtId="0" fontId="0" fillId="0" borderId="6" xfId="0" applyBorder="1"/>
    <xf numFmtId="0" fontId="0" fillId="0" borderId="8" xfId="0" applyBorder="1" applyAlignment="1">
      <alignment wrapText="1"/>
    </xf>
    <xf numFmtId="0" fontId="0" fillId="0" borderId="7" xfId="0" applyBorder="1" applyAlignment="1">
      <alignment wrapText="1"/>
    </xf>
    <xf numFmtId="0" fontId="0" fillId="0" borderId="11" xfId="0" applyBorder="1" applyAlignment="1">
      <alignment wrapText="1"/>
    </xf>
    <xf numFmtId="0" fontId="0" fillId="0" borderId="0" xfId="0" applyAlignment="1">
      <alignment horizontal="left"/>
    </xf>
    <xf numFmtId="0" fontId="0" fillId="0" borderId="9" xfId="0" applyBorder="1" applyAlignment="1">
      <alignment wrapText="1"/>
    </xf>
    <xf numFmtId="0" fontId="0" fillId="0" borderId="10" xfId="0" applyBorder="1" applyAlignment="1">
      <alignment wrapText="1"/>
    </xf>
    <xf numFmtId="2" fontId="0" fillId="0" borderId="2" xfId="0" applyNumberFormat="1" applyBorder="1"/>
    <xf numFmtId="0" fontId="0" fillId="0" borderId="0" xfId="0" applyAlignment="1">
      <alignment horizontal="right"/>
    </xf>
    <xf numFmtId="0" fontId="0" fillId="0" borderId="3" xfId="0" applyBorder="1"/>
    <xf numFmtId="164" fontId="0" fillId="0" borderId="3" xfId="0" applyNumberFormat="1" applyBorder="1"/>
    <xf numFmtId="0" fontId="1" fillId="0" borderId="4" xfId="0" applyFont="1" applyBorder="1"/>
    <xf numFmtId="0" fontId="1" fillId="0" borderId="8" xfId="0" applyFont="1" applyBorder="1"/>
    <xf numFmtId="0" fontId="8" fillId="0" borderId="13" xfId="0" applyFont="1" applyBorder="1"/>
    <xf numFmtId="0" fontId="6" fillId="0" borderId="0" xfId="0" applyFont="1" applyAlignment="1">
      <alignment horizontal="left" vertical="center"/>
    </xf>
    <xf numFmtId="0" fontId="0" fillId="0" borderId="3" xfId="0" applyBorder="1" applyAlignment="1">
      <alignment horizontal="centerContinuous"/>
    </xf>
    <xf numFmtId="0" fontId="0" fillId="0" borderId="6" xfId="0" applyBorder="1" applyAlignment="1">
      <alignment horizontal="centerContinuous"/>
    </xf>
    <xf numFmtId="0" fontId="1" fillId="0" borderId="3" xfId="0" applyFont="1" applyBorder="1" applyAlignment="1">
      <alignment horizontal="centerContinuous"/>
    </xf>
    <xf numFmtId="0" fontId="0" fillId="0" borderId="4" xfId="0" applyBorder="1" applyAlignment="1">
      <alignment horizontal="centerContinuous"/>
    </xf>
    <xf numFmtId="0" fontId="0" fillId="0" borderId="8" xfId="0" applyBorder="1" applyAlignment="1">
      <alignment horizontal="centerContinuous"/>
    </xf>
    <xf numFmtId="0" fontId="6" fillId="0" borderId="0" xfId="0" applyFont="1"/>
    <xf numFmtId="0" fontId="9" fillId="0" borderId="0" xfId="0" applyFont="1"/>
    <xf numFmtId="0" fontId="1" fillId="0" borderId="7" xfId="0" applyFont="1" applyBorder="1" applyAlignment="1">
      <alignment horizontal="centerContinuous"/>
    </xf>
    <xf numFmtId="0" fontId="6" fillId="0" borderId="1" xfId="0" applyFont="1" applyBorder="1"/>
    <xf numFmtId="0" fontId="1" fillId="0" borderId="0" xfId="0" applyFont="1" applyAlignment="1">
      <alignment wrapText="1"/>
    </xf>
    <xf numFmtId="0" fontId="0" fillId="0" borderId="0" xfId="0" applyAlignment="1">
      <alignment vertical="center"/>
    </xf>
    <xf numFmtId="9" fontId="0" fillId="5" borderId="0" xfId="1" applyFont="1" applyFill="1" applyBorder="1"/>
    <xf numFmtId="0" fontId="10" fillId="0" borderId="0" xfId="0" applyFont="1"/>
    <xf numFmtId="0" fontId="0" fillId="4" borderId="0" xfId="0" applyFill="1"/>
    <xf numFmtId="9" fontId="0" fillId="5" borderId="10" xfId="1" applyFont="1" applyFill="1" applyBorder="1"/>
    <xf numFmtId="9" fontId="0" fillId="5" borderId="2" xfId="1" applyFont="1" applyFill="1" applyBorder="1"/>
    <xf numFmtId="9" fontId="0" fillId="5" borderId="12" xfId="1" applyFont="1" applyFill="1" applyBorder="1"/>
    <xf numFmtId="0" fontId="8" fillId="0" borderId="0" xfId="0" applyFont="1"/>
    <xf numFmtId="0" fontId="6" fillId="0" borderId="8" xfId="0" applyFont="1" applyBorder="1"/>
    <xf numFmtId="0" fontId="6" fillId="0" borderId="10" xfId="0" applyFont="1" applyBorder="1"/>
    <xf numFmtId="0" fontId="6" fillId="0" borderId="12" xfId="0" applyFont="1" applyBorder="1"/>
    <xf numFmtId="0" fontId="6" fillId="0" borderId="3" xfId="0" applyFont="1" applyBorder="1"/>
    <xf numFmtId="0" fontId="6" fillId="0" borderId="6" xfId="0" applyFont="1" applyBorder="1"/>
    <xf numFmtId="0" fontId="6" fillId="0" borderId="2" xfId="0" applyFont="1" applyBorder="1"/>
    <xf numFmtId="9" fontId="0" fillId="5" borderId="9" xfId="1" applyFont="1" applyFill="1" applyBorder="1"/>
    <xf numFmtId="2" fontId="6" fillId="0" borderId="0" xfId="0" applyNumberFormat="1" applyFont="1"/>
    <xf numFmtId="0" fontId="6" fillId="0" borderId="15" xfId="0" applyFont="1" applyBorder="1"/>
    <xf numFmtId="2" fontId="6" fillId="0" borderId="1" xfId="0" applyNumberFormat="1" applyFont="1" applyBorder="1"/>
    <xf numFmtId="0" fontId="6" fillId="0" borderId="5" xfId="0" applyFont="1" applyBorder="1"/>
    <xf numFmtId="0" fontId="6" fillId="3" borderId="1" xfId="0" applyFont="1" applyFill="1" applyBorder="1"/>
    <xf numFmtId="0" fontId="14" fillId="0" borderId="0" xfId="0" applyFont="1"/>
    <xf numFmtId="0" fontId="6" fillId="0" borderId="13" xfId="0" applyFont="1" applyBorder="1"/>
    <xf numFmtId="0" fontId="6" fillId="0" borderId="7" xfId="0" applyFont="1" applyBorder="1"/>
    <xf numFmtId="0" fontId="6" fillId="0" borderId="4" xfId="0" applyFont="1" applyBorder="1"/>
    <xf numFmtId="0" fontId="6" fillId="0" borderId="14" xfId="0" applyFont="1" applyBorder="1"/>
    <xf numFmtId="0" fontId="6" fillId="0" borderId="9" xfId="0" applyFont="1" applyBorder="1"/>
    <xf numFmtId="0" fontId="6" fillId="0" borderId="11" xfId="0" applyFont="1" applyBorder="1"/>
    <xf numFmtId="164" fontId="6" fillId="0" borderId="0" xfId="0" applyNumberFormat="1" applyFont="1"/>
    <xf numFmtId="1" fontId="6" fillId="0" borderId="0" xfId="0" applyNumberFormat="1" applyFont="1"/>
    <xf numFmtId="0" fontId="6" fillId="3" borderId="5" xfId="0" applyFont="1" applyFill="1" applyBorder="1"/>
    <xf numFmtId="0" fontId="8" fillId="0" borderId="0" xfId="0" applyFont="1" applyAlignment="1">
      <alignment horizontal="right"/>
    </xf>
    <xf numFmtId="0" fontId="15" fillId="0" borderId="0" xfId="0" applyFont="1"/>
    <xf numFmtId="9" fontId="6" fillId="0" borderId="0" xfId="1" applyFont="1"/>
    <xf numFmtId="1" fontId="6" fillId="5" borderId="11" xfId="0" applyNumberFormat="1" applyFont="1" applyFill="1" applyBorder="1"/>
    <xf numFmtId="0" fontId="6" fillId="4" borderId="8" xfId="0" applyFont="1" applyFill="1" applyBorder="1"/>
    <xf numFmtId="0" fontId="6" fillId="4" borderId="2" xfId="0" applyFont="1" applyFill="1" applyBorder="1"/>
    <xf numFmtId="2" fontId="6" fillId="0" borderId="5" xfId="0" applyNumberFormat="1" applyFont="1" applyBorder="1"/>
    <xf numFmtId="1" fontId="6" fillId="3" borderId="1" xfId="0" applyNumberFormat="1" applyFont="1" applyFill="1" applyBorder="1"/>
    <xf numFmtId="0" fontId="6" fillId="0" borderId="5" xfId="0" applyFont="1" applyBorder="1" applyAlignment="1">
      <alignment wrapText="1"/>
    </xf>
    <xf numFmtId="166" fontId="6" fillId="0" borderId="0" xfId="0" applyNumberFormat="1" applyFont="1"/>
    <xf numFmtId="169" fontId="6" fillId="0" borderId="5" xfId="1" applyNumberFormat="1" applyFont="1" applyFill="1" applyBorder="1"/>
    <xf numFmtId="1" fontId="6" fillId="0" borderId="9" xfId="0" applyNumberFormat="1" applyFont="1" applyBorder="1"/>
    <xf numFmtId="169" fontId="6" fillId="0" borderId="9" xfId="0" applyNumberFormat="1" applyFont="1" applyBorder="1"/>
    <xf numFmtId="169" fontId="6" fillId="0" borderId="11" xfId="0" applyNumberFormat="1" applyFont="1" applyBorder="1"/>
    <xf numFmtId="1" fontId="6" fillId="0" borderId="11" xfId="0" applyNumberFormat="1" applyFont="1" applyBorder="1"/>
    <xf numFmtId="0" fontId="13" fillId="0" borderId="0" xfId="0" applyFont="1"/>
    <xf numFmtId="0" fontId="6" fillId="0" borderId="0" xfId="0" applyFont="1" applyAlignment="1">
      <alignment horizontal="left"/>
    </xf>
    <xf numFmtId="0" fontId="13" fillId="0" borderId="11" xfId="0" applyFont="1" applyBorder="1"/>
    <xf numFmtId="0" fontId="6" fillId="0" borderId="2" xfId="0" applyFont="1" applyBorder="1" applyAlignment="1">
      <alignment horizontal="left"/>
    </xf>
    <xf numFmtId="0" fontId="6" fillId="0" borderId="8" xfId="0" applyFont="1" applyBorder="1" applyAlignment="1">
      <alignment horizontal="left"/>
    </xf>
    <xf numFmtId="0" fontId="13" fillId="0" borderId="15" xfId="0" applyFont="1" applyBorder="1"/>
    <xf numFmtId="9" fontId="6" fillId="0" borderId="0" xfId="0" applyNumberFormat="1" applyFont="1"/>
    <xf numFmtId="0" fontId="1" fillId="0" borderId="0" xfId="0" applyFont="1" applyAlignment="1">
      <alignment horizontal="right"/>
    </xf>
    <xf numFmtId="0" fontId="6" fillId="5" borderId="3" xfId="0" applyFont="1" applyFill="1" applyBorder="1"/>
    <xf numFmtId="0" fontId="0" fillId="0" borderId="13" xfId="0" applyBorder="1" applyAlignment="1">
      <alignment wrapText="1"/>
    </xf>
    <xf numFmtId="0" fontId="0" fillId="4" borderId="14" xfId="0" applyFill="1" applyBorder="1"/>
    <xf numFmtId="9" fontId="0" fillId="5" borderId="11" xfId="1" applyFont="1" applyFill="1" applyBorder="1"/>
    <xf numFmtId="9" fontId="0" fillId="4" borderId="9" xfId="1" applyFont="1" applyFill="1" applyBorder="1"/>
    <xf numFmtId="9" fontId="0" fillId="4" borderId="0" xfId="1" applyFont="1" applyFill="1" applyBorder="1"/>
    <xf numFmtId="9" fontId="0" fillId="4" borderId="10" xfId="1" applyFont="1" applyFill="1" applyBorder="1"/>
    <xf numFmtId="9" fontId="0" fillId="4" borderId="11" xfId="1" applyFont="1" applyFill="1" applyBorder="1"/>
    <xf numFmtId="9" fontId="0" fillId="4" borderId="2" xfId="1" applyFont="1" applyFill="1" applyBorder="1"/>
    <xf numFmtId="9" fontId="0" fillId="4" borderId="12" xfId="1" applyFont="1" applyFill="1" applyBorder="1"/>
    <xf numFmtId="9" fontId="0" fillId="4" borderId="14" xfId="1" applyFont="1" applyFill="1" applyBorder="1"/>
    <xf numFmtId="9" fontId="0" fillId="4" borderId="15" xfId="1" applyFont="1" applyFill="1" applyBorder="1"/>
    <xf numFmtId="2" fontId="0" fillId="5" borderId="9" xfId="0" applyNumberFormat="1" applyFill="1" applyBorder="1"/>
    <xf numFmtId="2" fontId="0" fillId="5" borderId="11" xfId="0" applyNumberFormat="1" applyFill="1" applyBorder="1"/>
    <xf numFmtId="0" fontId="0" fillId="5" borderId="12" xfId="0" applyFill="1" applyBorder="1"/>
    <xf numFmtId="0" fontId="17" fillId="0" borderId="0" xfId="0" applyFont="1"/>
    <xf numFmtId="0" fontId="0" fillId="0" borderId="9" xfId="0" applyBorder="1" applyAlignment="1">
      <alignment horizontal="right"/>
    </xf>
    <xf numFmtId="2" fontId="6" fillId="0" borderId="0" xfId="0" applyNumberFormat="1" applyFont="1" applyAlignment="1">
      <alignment horizontal="right"/>
    </xf>
    <xf numFmtId="0" fontId="6" fillId="5" borderId="5" xfId="0" applyFont="1" applyFill="1" applyBorder="1"/>
    <xf numFmtId="0" fontId="6" fillId="5" borderId="1" xfId="0" applyFont="1" applyFill="1" applyBorder="1"/>
    <xf numFmtId="0" fontId="0" fillId="5" borderId="2" xfId="0" applyFill="1" applyBorder="1"/>
    <xf numFmtId="2" fontId="6" fillId="5" borderId="1" xfId="0" applyNumberFormat="1" applyFont="1" applyFill="1" applyBorder="1"/>
    <xf numFmtId="0" fontId="20" fillId="0" borderId="0" xfId="0" applyFont="1"/>
    <xf numFmtId="0" fontId="0" fillId="4" borderId="4" xfId="0" applyFill="1" applyBorder="1"/>
    <xf numFmtId="9" fontId="0" fillId="5" borderId="4" xfId="1" applyFont="1" applyFill="1" applyBorder="1"/>
    <xf numFmtId="9" fontId="0" fillId="5" borderId="8" xfId="1" applyFont="1" applyFill="1" applyBorder="1"/>
    <xf numFmtId="0" fontId="16" fillId="6" borderId="0" xfId="0" applyFont="1" applyFill="1"/>
    <xf numFmtId="0" fontId="9" fillId="6" borderId="0" xfId="0" applyFont="1" applyFill="1"/>
    <xf numFmtId="0" fontId="8" fillId="0" borderId="6" xfId="0" applyFont="1" applyBorder="1"/>
    <xf numFmtId="166" fontId="6" fillId="5" borderId="13" xfId="0" applyNumberFormat="1" applyFont="1" applyFill="1" applyBorder="1"/>
    <xf numFmtId="166" fontId="6" fillId="5" borderId="14" xfId="0" applyNumberFormat="1" applyFont="1" applyFill="1" applyBorder="1"/>
    <xf numFmtId="166" fontId="6" fillId="5" borderId="15" xfId="0" applyNumberFormat="1" applyFont="1" applyFill="1" applyBorder="1"/>
    <xf numFmtId="9" fontId="6" fillId="0" borderId="5" xfId="1" applyFont="1" applyBorder="1"/>
    <xf numFmtId="0" fontId="16" fillId="0" borderId="0" xfId="0" applyFont="1"/>
    <xf numFmtId="0" fontId="5" fillId="0" borderId="0" xfId="3" applyBorder="1"/>
    <xf numFmtId="168" fontId="0" fillId="0" borderId="0" xfId="0" applyNumberFormat="1"/>
    <xf numFmtId="0" fontId="0" fillId="0" borderId="35" xfId="0" applyBorder="1"/>
    <xf numFmtId="0" fontId="0" fillId="0" borderId="20" xfId="0" applyBorder="1"/>
    <xf numFmtId="0" fontId="0" fillId="0" borderId="28" xfId="0" applyBorder="1"/>
    <xf numFmtId="0" fontId="0" fillId="0" borderId="19" xfId="0" applyBorder="1"/>
    <xf numFmtId="0" fontId="0" fillId="0" borderId="22" xfId="0" applyBorder="1"/>
    <xf numFmtId="0" fontId="1" fillId="0" borderId="21" xfId="0" applyFont="1" applyBorder="1"/>
    <xf numFmtId="0" fontId="11" fillId="0" borderId="14" xfId="0" applyFont="1" applyBorder="1" applyAlignment="1">
      <alignment vertical="center"/>
    </xf>
    <xf numFmtId="0" fontId="11" fillId="0" borderId="15" xfId="0" applyFont="1" applyBorder="1" applyAlignment="1">
      <alignment vertical="center"/>
    </xf>
    <xf numFmtId="9" fontId="0" fillId="4" borderId="14" xfId="0" applyNumberFormat="1" applyFill="1" applyBorder="1"/>
    <xf numFmtId="9" fontId="0" fillId="4" borderId="15" xfId="0" applyNumberFormat="1" applyFill="1" applyBorder="1"/>
    <xf numFmtId="0" fontId="1" fillId="0" borderId="9" xfId="0" applyFont="1" applyBorder="1" applyAlignment="1">
      <alignment horizontal="right" wrapText="1"/>
    </xf>
    <xf numFmtId="0" fontId="1" fillId="0" borderId="9" xfId="0" applyFont="1" applyBorder="1" applyAlignment="1">
      <alignment horizontal="right"/>
    </xf>
    <xf numFmtId="0" fontId="1" fillId="0" borderId="10" xfId="0" applyFont="1" applyBorder="1" applyAlignment="1">
      <alignment horizontal="right"/>
    </xf>
    <xf numFmtId="0" fontId="0" fillId="0" borderId="10" xfId="0" applyBorder="1" applyAlignment="1">
      <alignment horizontal="right"/>
    </xf>
    <xf numFmtId="0" fontId="0" fillId="0" borderId="14" xfId="0" applyBorder="1" applyAlignment="1">
      <alignment horizontal="right"/>
    </xf>
    <xf numFmtId="0" fontId="1" fillId="0" borderId="14" xfId="0" applyFont="1" applyBorder="1" applyAlignment="1">
      <alignment horizontal="right" wrapText="1"/>
    </xf>
    <xf numFmtId="0" fontId="1" fillId="0" borderId="5" xfId="0" applyFont="1" applyBorder="1" applyAlignment="1">
      <alignment horizontal="centerContinuous"/>
    </xf>
    <xf numFmtId="0" fontId="1" fillId="0" borderId="11" xfId="0" applyFont="1" applyBorder="1" applyAlignment="1">
      <alignment vertical="center"/>
    </xf>
    <xf numFmtId="0" fontId="1" fillId="0" borderId="13" xfId="0" applyFont="1" applyBorder="1" applyAlignment="1">
      <alignment wrapText="1"/>
    </xf>
    <xf numFmtId="0" fontId="6" fillId="0" borderId="9" xfId="0" applyFont="1" applyBorder="1" applyAlignment="1">
      <alignment horizontal="right"/>
    </xf>
    <xf numFmtId="0" fontId="6" fillId="0" borderId="0" xfId="0" applyFont="1" applyAlignment="1">
      <alignment horizontal="right"/>
    </xf>
    <xf numFmtId="0" fontId="6" fillId="0" borderId="10" xfId="0" applyFont="1" applyBorder="1" applyAlignment="1">
      <alignment horizontal="right"/>
    </xf>
    <xf numFmtId="9" fontId="0" fillId="0" borderId="0" xfId="1" applyFont="1" applyFill="1" applyBorder="1"/>
    <xf numFmtId="9" fontId="0" fillId="0" borderId="2" xfId="1" applyFont="1" applyFill="1" applyBorder="1"/>
    <xf numFmtId="9" fontId="0" fillId="0" borderId="9" xfId="0" applyNumberFormat="1" applyBorder="1"/>
    <xf numFmtId="0" fontId="1" fillId="0" borderId="13" xfId="0" applyFont="1" applyBorder="1" applyAlignment="1">
      <alignment horizontal="center" wrapText="1"/>
    </xf>
    <xf numFmtId="0" fontId="1" fillId="0" borderId="8" xfId="0" applyFont="1" applyBorder="1" applyAlignment="1">
      <alignment horizontal="center"/>
    </xf>
    <xf numFmtId="0" fontId="1" fillId="0" borderId="7" xfId="0" applyFont="1" applyBorder="1" applyAlignment="1">
      <alignment horizontal="center"/>
    </xf>
    <xf numFmtId="0" fontId="1" fillId="0" borderId="7" xfId="0" applyFont="1" applyBorder="1" applyAlignment="1">
      <alignment horizontal="center" wrapText="1"/>
    </xf>
    <xf numFmtId="0" fontId="8" fillId="0" borderId="8" xfId="0" applyFont="1" applyBorder="1"/>
    <xf numFmtId="9" fontId="6" fillId="0" borderId="11" xfId="1" applyFont="1" applyFill="1" applyBorder="1"/>
    <xf numFmtId="0" fontId="0" fillId="6" borderId="0" xfId="0" applyFill="1"/>
    <xf numFmtId="166" fontId="0" fillId="0" borderId="10" xfId="0" applyNumberFormat="1" applyBorder="1"/>
    <xf numFmtId="2" fontId="0" fillId="5" borderId="14" xfId="0" applyNumberFormat="1" applyFill="1" applyBorder="1"/>
    <xf numFmtId="9" fontId="0" fillId="4" borderId="4" xfId="1" applyFont="1" applyFill="1" applyBorder="1"/>
    <xf numFmtId="0" fontId="2" fillId="0" borderId="15" xfId="0" applyFont="1" applyBorder="1"/>
    <xf numFmtId="2" fontId="19" fillId="0" borderId="1" xfId="0" applyNumberFormat="1" applyFont="1" applyBorder="1"/>
    <xf numFmtId="0" fontId="0" fillId="0" borderId="41" xfId="0" applyBorder="1"/>
    <xf numFmtId="0" fontId="0" fillId="0" borderId="42" xfId="0" applyBorder="1"/>
    <xf numFmtId="0" fontId="0" fillId="0" borderId="43" xfId="0" applyBorder="1"/>
    <xf numFmtId="0" fontId="0" fillId="0" borderId="44" xfId="0" applyBorder="1"/>
    <xf numFmtId="0" fontId="0" fillId="0" borderId="45" xfId="0" applyBorder="1"/>
    <xf numFmtId="0" fontId="0" fillId="0" borderId="46" xfId="0" applyBorder="1"/>
    <xf numFmtId="0" fontId="0" fillId="4" borderId="45" xfId="0" applyFill="1" applyBorder="1"/>
    <xf numFmtId="0" fontId="0" fillId="4" borderId="43" xfId="0" applyFill="1" applyBorder="1"/>
    <xf numFmtId="0" fontId="0" fillId="4" borderId="9" xfId="0" applyFill="1" applyBorder="1"/>
    <xf numFmtId="9" fontId="0" fillId="0" borderId="7" xfId="0" applyNumberFormat="1" applyBorder="1"/>
    <xf numFmtId="49" fontId="0" fillId="0" borderId="0" xfId="0" applyNumberFormat="1"/>
    <xf numFmtId="0" fontId="23" fillId="0" borderId="0" xfId="0" applyFont="1"/>
    <xf numFmtId="0" fontId="23" fillId="0" borderId="5" xfId="0" applyFont="1" applyBorder="1"/>
    <xf numFmtId="0" fontId="23" fillId="0" borderId="3" xfId="0" applyFont="1" applyBorder="1"/>
    <xf numFmtId="0" fontId="23" fillId="0" borderId="1" xfId="0" applyFont="1" applyBorder="1"/>
    <xf numFmtId="0" fontId="23" fillId="0" borderId="7" xfId="0" applyFont="1" applyBorder="1"/>
    <xf numFmtId="0" fontId="23" fillId="0" borderId="4" xfId="0" applyFont="1" applyBorder="1"/>
    <xf numFmtId="0" fontId="23" fillId="0" borderId="8" xfId="0" applyFont="1" applyBorder="1"/>
    <xf numFmtId="0" fontId="23" fillId="0" borderId="13" xfId="0" applyFont="1" applyBorder="1"/>
    <xf numFmtId="0" fontId="23" fillId="0" borderId="9" xfId="0" applyFont="1" applyBorder="1"/>
    <xf numFmtId="0" fontId="23" fillId="0" borderId="10" xfId="0" applyFont="1" applyBorder="1"/>
    <xf numFmtId="0" fontId="23" fillId="0" borderId="14" xfId="0" applyFont="1" applyBorder="1"/>
    <xf numFmtId="0" fontId="23" fillId="0" borderId="11" xfId="0" applyFont="1" applyBorder="1"/>
    <xf numFmtId="0" fontId="23" fillId="0" borderId="2" xfId="0" applyFont="1" applyBorder="1"/>
    <xf numFmtId="0" fontId="23" fillId="0" borderId="15" xfId="0" applyFont="1" applyBorder="1"/>
    <xf numFmtId="0" fontId="9" fillId="7" borderId="0" xfId="0" applyFont="1" applyFill="1"/>
    <xf numFmtId="0" fontId="16" fillId="7" borderId="0" xfId="0" applyFont="1" applyFill="1"/>
    <xf numFmtId="0" fontId="6" fillId="0" borderId="4" xfId="0" applyFont="1" applyBorder="1" applyAlignment="1">
      <alignment wrapText="1"/>
    </xf>
    <xf numFmtId="0" fontId="6" fillId="0" borderId="8" xfId="0" applyFont="1" applyBorder="1" applyAlignment="1">
      <alignment wrapText="1"/>
    </xf>
    <xf numFmtId="0" fontId="26" fillId="8" borderId="9" xfId="0" applyFont="1" applyFill="1" applyBorder="1" applyAlignment="1">
      <alignment horizontal="left" vertical="center"/>
    </xf>
    <xf numFmtId="0" fontId="26" fillId="8" borderId="11" xfId="0" applyFont="1" applyFill="1" applyBorder="1" applyAlignment="1">
      <alignment horizontal="left" vertical="center"/>
    </xf>
    <xf numFmtId="0" fontId="8" fillId="0" borderId="5" xfId="0" applyFont="1" applyBorder="1"/>
    <xf numFmtId="0" fontId="0" fillId="4" borderId="15" xfId="0" applyFill="1" applyBorder="1"/>
    <xf numFmtId="0" fontId="8" fillId="0" borderId="8" xfId="0" applyFont="1" applyBorder="1" applyAlignment="1">
      <alignment horizontal="center"/>
    </xf>
    <xf numFmtId="0" fontId="6" fillId="0" borderId="9" xfId="0" applyFont="1" applyBorder="1" applyAlignment="1">
      <alignment horizontal="center"/>
    </xf>
    <xf numFmtId="0" fontId="6" fillId="0" borderId="10" xfId="0" applyFont="1" applyBorder="1" applyAlignment="1">
      <alignment horizontal="center"/>
    </xf>
    <xf numFmtId="169" fontId="0" fillId="5" borderId="0" xfId="0" applyNumberFormat="1" applyFill="1"/>
    <xf numFmtId="166" fontId="0" fillId="5" borderId="2" xfId="0" applyNumberFormat="1" applyFill="1" applyBorder="1"/>
    <xf numFmtId="0" fontId="2" fillId="0" borderId="14" xfId="0" applyFont="1" applyBorder="1"/>
    <xf numFmtId="2" fontId="19" fillId="0" borderId="0" xfId="0" applyNumberFormat="1" applyFont="1"/>
    <xf numFmtId="2" fontId="19" fillId="0" borderId="4" xfId="0" applyNumberFormat="1" applyFont="1" applyBorder="1"/>
    <xf numFmtId="0" fontId="8" fillId="0" borderId="7" xfId="0" applyFont="1" applyBorder="1" applyAlignment="1">
      <alignment horizontal="center" wrapText="1"/>
    </xf>
    <xf numFmtId="2" fontId="6" fillId="5" borderId="15" xfId="0" applyNumberFormat="1" applyFont="1" applyFill="1" applyBorder="1"/>
    <xf numFmtId="2" fontId="6" fillId="0" borderId="6" xfId="0" applyNumberFormat="1" applyFont="1" applyBorder="1"/>
    <xf numFmtId="0" fontId="6" fillId="3" borderId="1" xfId="0" applyFont="1" applyFill="1" applyBorder="1" applyAlignment="1">
      <alignment horizontal="left"/>
    </xf>
    <xf numFmtId="0" fontId="1" fillId="0" borderId="9" xfId="0" applyFont="1" applyBorder="1" applyAlignment="1">
      <alignment wrapText="1"/>
    </xf>
    <xf numFmtId="0" fontId="1" fillId="0" borderId="4" xfId="0" applyFont="1" applyBorder="1" applyAlignment="1">
      <alignment wrapText="1"/>
    </xf>
    <xf numFmtId="0" fontId="1" fillId="0" borderId="8" xfId="0" applyFont="1" applyBorder="1" applyAlignment="1">
      <alignment wrapText="1"/>
    </xf>
    <xf numFmtId="0" fontId="23" fillId="4" borderId="7" xfId="0" applyFont="1" applyFill="1" applyBorder="1"/>
    <xf numFmtId="0" fontId="23" fillId="4" borderId="9" xfId="0" applyFont="1" applyFill="1" applyBorder="1"/>
    <xf numFmtId="0" fontId="22" fillId="0" borderId="0" xfId="0" applyFont="1"/>
    <xf numFmtId="0" fontId="0" fillId="0" borderId="5" xfId="0" applyBorder="1" applyAlignment="1">
      <alignment vertical="center"/>
    </xf>
    <xf numFmtId="166" fontId="23" fillId="0" borderId="4" xfId="0" applyNumberFormat="1" applyFont="1" applyBorder="1"/>
    <xf numFmtId="0" fontId="1" fillId="0" borderId="0" xfId="0" applyFont="1" applyAlignment="1">
      <alignment horizontal="right" wrapText="1"/>
    </xf>
    <xf numFmtId="0" fontId="6" fillId="5" borderId="6" xfId="0" applyFont="1" applyFill="1" applyBorder="1"/>
    <xf numFmtId="164" fontId="0" fillId="0" borderId="0" xfId="0" applyNumberFormat="1" applyAlignment="1">
      <alignment horizontal="left"/>
    </xf>
    <xf numFmtId="0" fontId="23" fillId="4" borderId="11" xfId="0" applyFont="1" applyFill="1" applyBorder="1"/>
    <xf numFmtId="0" fontId="23" fillId="4" borderId="2" xfId="0" applyFont="1" applyFill="1" applyBorder="1"/>
    <xf numFmtId="1" fontId="6" fillId="0" borderId="7" xfId="0" applyNumberFormat="1" applyFont="1" applyBorder="1"/>
    <xf numFmtId="9" fontId="6" fillId="0" borderId="0" xfId="1" applyFont="1" applyFill="1" applyBorder="1"/>
    <xf numFmtId="164" fontId="0" fillId="5" borderId="3" xfId="0" applyNumberFormat="1" applyFill="1" applyBorder="1"/>
    <xf numFmtId="0" fontId="0" fillId="0" borderId="39" xfId="0" applyBorder="1"/>
    <xf numFmtId="0" fontId="23" fillId="4" borderId="0" xfId="0" applyFont="1" applyFill="1"/>
    <xf numFmtId="0" fontId="27" fillId="0" borderId="0" xfId="0" applyFont="1"/>
    <xf numFmtId="1" fontId="6" fillId="0" borderId="2" xfId="0" applyNumberFormat="1" applyFont="1" applyBorder="1"/>
    <xf numFmtId="0" fontId="8" fillId="0" borderId="23" xfId="0" applyFont="1" applyBorder="1"/>
    <xf numFmtId="0" fontId="16" fillId="0" borderId="33" xfId="0" applyFont="1" applyBorder="1"/>
    <xf numFmtId="2" fontId="1" fillId="0" borderId="27" xfId="0" applyNumberFormat="1" applyFont="1" applyBorder="1"/>
    <xf numFmtId="2" fontId="1" fillId="0" borderId="23" xfId="0" applyNumberFormat="1" applyFont="1" applyBorder="1"/>
    <xf numFmtId="164" fontId="0" fillId="0" borderId="33" xfId="0" applyNumberFormat="1" applyBorder="1" applyAlignment="1">
      <alignment horizontal="left"/>
    </xf>
    <xf numFmtId="164" fontId="0" fillId="0" borderId="26" xfId="0" applyNumberFormat="1" applyBorder="1" applyAlignment="1">
      <alignment horizontal="left"/>
    </xf>
    <xf numFmtId="2" fontId="0" fillId="0" borderId="25" xfId="0" applyNumberFormat="1" applyBorder="1"/>
    <xf numFmtId="164" fontId="0" fillId="0" borderId="25" xfId="0" applyNumberFormat="1" applyBorder="1"/>
    <xf numFmtId="0" fontId="16" fillId="0" borderId="26" xfId="0" applyFont="1" applyBorder="1"/>
    <xf numFmtId="0" fontId="1" fillId="0" borderId="40" xfId="0" applyFont="1" applyBorder="1"/>
    <xf numFmtId="0" fontId="0" fillId="0" borderId="16" xfId="0" applyBorder="1"/>
    <xf numFmtId="0" fontId="0" fillId="0" borderId="18" xfId="0" applyBorder="1"/>
    <xf numFmtId="2" fontId="0" fillId="0" borderId="16" xfId="0" applyNumberFormat="1" applyBorder="1"/>
    <xf numFmtId="2" fontId="0" fillId="0" borderId="30" xfId="0" applyNumberFormat="1" applyBorder="1"/>
    <xf numFmtId="2" fontId="0" fillId="0" borderId="20" xfId="0" applyNumberFormat="1" applyBorder="1"/>
    <xf numFmtId="164" fontId="0" fillId="0" borderId="19" xfId="0" applyNumberFormat="1" applyBorder="1"/>
    <xf numFmtId="2" fontId="0" fillId="0" borderId="28" xfId="0" applyNumberFormat="1" applyBorder="1"/>
    <xf numFmtId="164" fontId="0" fillId="0" borderId="22" xfId="0" applyNumberFormat="1" applyBorder="1"/>
    <xf numFmtId="164" fontId="0" fillId="5" borderId="17" xfId="0" applyNumberFormat="1" applyFill="1" applyBorder="1"/>
    <xf numFmtId="164" fontId="0" fillId="0" borderId="30" xfId="0" applyNumberFormat="1" applyBorder="1"/>
    <xf numFmtId="2" fontId="2" fillId="0" borderId="34" xfId="0" applyNumberFormat="1" applyFont="1" applyBorder="1" applyAlignment="1">
      <alignment horizontal="right"/>
    </xf>
    <xf numFmtId="2" fontId="1" fillId="0" borderId="37" xfId="0" applyNumberFormat="1" applyFont="1" applyBorder="1"/>
    <xf numFmtId="2" fontId="0" fillId="0" borderId="31" xfId="0" applyNumberFormat="1" applyBorder="1"/>
    <xf numFmtId="0" fontId="16" fillId="0" borderId="34" xfId="0" applyFont="1" applyBorder="1"/>
    <xf numFmtId="2" fontId="6" fillId="5" borderId="2" xfId="0" applyNumberFormat="1" applyFont="1" applyFill="1" applyBorder="1"/>
    <xf numFmtId="0" fontId="8" fillId="0" borderId="1" xfId="0" applyFont="1" applyBorder="1"/>
    <xf numFmtId="0" fontId="22" fillId="0" borderId="14" xfId="0" applyFont="1" applyBorder="1" applyAlignment="1">
      <alignment horizontal="right"/>
    </xf>
    <xf numFmtId="1" fontId="23" fillId="0" borderId="0" xfId="0" applyNumberFormat="1" applyFont="1"/>
    <xf numFmtId="0" fontId="22" fillId="0" borderId="15" xfId="0" applyFont="1" applyBorder="1" applyAlignment="1">
      <alignment horizontal="right"/>
    </xf>
    <xf numFmtId="0" fontId="8" fillId="0" borderId="3" xfId="0" applyFont="1" applyBorder="1"/>
    <xf numFmtId="0" fontId="16" fillId="9" borderId="0" xfId="0" applyFont="1" applyFill="1"/>
    <xf numFmtId="0" fontId="0" fillId="9" borderId="0" xfId="0" applyFill="1"/>
    <xf numFmtId="166" fontId="0" fillId="4" borderId="13" xfId="0" applyNumberFormat="1" applyFill="1" applyBorder="1"/>
    <xf numFmtId="166" fontId="0" fillId="4" borderId="14" xfId="0" applyNumberFormat="1" applyFill="1" applyBorder="1"/>
    <xf numFmtId="0" fontId="1" fillId="0" borderId="5" xfId="0" applyFont="1" applyBorder="1" applyAlignment="1">
      <alignment horizontal="left" vertical="center"/>
    </xf>
    <xf numFmtId="2" fontId="6" fillId="5" borderId="7" xfId="0" applyNumberFormat="1" applyFont="1" applyFill="1" applyBorder="1"/>
    <xf numFmtId="2" fontId="6" fillId="5" borderId="8" xfId="0" applyNumberFormat="1" applyFont="1" applyFill="1" applyBorder="1"/>
    <xf numFmtId="2" fontId="6" fillId="5" borderId="9" xfId="0" applyNumberFormat="1" applyFont="1" applyFill="1" applyBorder="1"/>
    <xf numFmtId="2" fontId="6" fillId="5" borderId="10" xfId="0" applyNumberFormat="1" applyFont="1" applyFill="1" applyBorder="1"/>
    <xf numFmtId="2" fontId="6" fillId="5" borderId="11" xfId="0" applyNumberFormat="1" applyFont="1" applyFill="1" applyBorder="1"/>
    <xf numFmtId="2" fontId="6" fillId="5" borderId="12" xfId="0" applyNumberFormat="1" applyFont="1" applyFill="1" applyBorder="1"/>
    <xf numFmtId="2" fontId="6" fillId="5" borderId="5" xfId="0" applyNumberFormat="1" applyFont="1" applyFill="1" applyBorder="1"/>
    <xf numFmtId="166" fontId="0" fillId="0" borderId="38" xfId="0" applyNumberFormat="1" applyBorder="1"/>
    <xf numFmtId="2" fontId="0" fillId="0" borderId="18" xfId="0" applyNumberFormat="1" applyBorder="1"/>
    <xf numFmtId="2" fontId="0" fillId="0" borderId="35" xfId="0" applyNumberFormat="1" applyBorder="1"/>
    <xf numFmtId="2" fontId="0" fillId="0" borderId="39" xfId="0" applyNumberFormat="1" applyBorder="1"/>
    <xf numFmtId="0" fontId="0" fillId="4" borderId="5" xfId="0" applyFill="1" applyBorder="1"/>
    <xf numFmtId="0" fontId="0" fillId="4" borderId="3" xfId="0" applyFill="1" applyBorder="1"/>
    <xf numFmtId="0" fontId="0" fillId="4" borderId="6" xfId="0" applyFill="1" applyBorder="1"/>
    <xf numFmtId="2" fontId="0" fillId="5" borderId="1" xfId="0" applyNumberFormat="1" applyFill="1" applyBorder="1"/>
    <xf numFmtId="0" fontId="0" fillId="5" borderId="3" xfId="0" applyFill="1" applyBorder="1"/>
    <xf numFmtId="9" fontId="0" fillId="0" borderId="0" xfId="0" applyNumberFormat="1"/>
    <xf numFmtId="0" fontId="9" fillId="9" borderId="0" xfId="0" applyFont="1" applyFill="1" applyAlignment="1">
      <alignment horizontal="centerContinuous"/>
    </xf>
    <xf numFmtId="0" fontId="29" fillId="0" borderId="0" xfId="0" applyFont="1"/>
    <xf numFmtId="0" fontId="1" fillId="0" borderId="1" xfId="0" applyFont="1" applyBorder="1" applyAlignment="1">
      <alignment horizontal="center" vertical="top"/>
    </xf>
    <xf numFmtId="1" fontId="6" fillId="5" borderId="1" xfId="0" applyNumberFormat="1" applyFont="1" applyFill="1" applyBorder="1"/>
    <xf numFmtId="0" fontId="6" fillId="0" borderId="11" xfId="0" applyFont="1" applyBorder="1" applyAlignment="1">
      <alignment horizontal="center"/>
    </xf>
    <xf numFmtId="0" fontId="8" fillId="0" borderId="7" xfId="0" applyFont="1" applyBorder="1" applyAlignment="1">
      <alignment horizontal="centerContinuous"/>
    </xf>
    <xf numFmtId="2" fontId="0" fillId="0" borderId="1" xfId="0" applyNumberFormat="1" applyBorder="1"/>
    <xf numFmtId="0" fontId="0" fillId="2" borderId="15" xfId="0" applyFill="1" applyBorder="1"/>
    <xf numFmtId="2" fontId="0" fillId="0" borderId="9" xfId="0" applyNumberFormat="1" applyBorder="1"/>
    <xf numFmtId="0" fontId="0" fillId="3" borderId="1" xfId="0" applyFill="1" applyBorder="1"/>
    <xf numFmtId="1" fontId="0" fillId="3" borderId="1" xfId="0" applyNumberFormat="1" applyFill="1" applyBorder="1"/>
    <xf numFmtId="0" fontId="31" fillId="0" borderId="0" xfId="0" applyFont="1"/>
    <xf numFmtId="1" fontId="0" fillId="4" borderId="0" xfId="0" applyNumberFormat="1" applyFill="1"/>
    <xf numFmtId="1" fontId="0" fillId="4" borderId="10" xfId="0" applyNumberFormat="1" applyFill="1" applyBorder="1"/>
    <xf numFmtId="1" fontId="0" fillId="4" borderId="2" xfId="0" applyNumberFormat="1" applyFill="1" applyBorder="1"/>
    <xf numFmtId="1" fontId="0" fillId="4" borderId="12" xfId="0" applyNumberFormat="1" applyFill="1" applyBorder="1"/>
    <xf numFmtId="0" fontId="32" fillId="0" borderId="0" xfId="0" applyFont="1"/>
    <xf numFmtId="0" fontId="0" fillId="0" borderId="10" xfId="0" applyBorder="1" applyAlignment="1">
      <alignment horizontal="left"/>
    </xf>
    <xf numFmtId="0" fontId="33" fillId="0" borderId="0" xfId="0" applyFont="1"/>
    <xf numFmtId="0" fontId="1" fillId="0" borderId="3" xfId="0" applyFont="1" applyBorder="1"/>
    <xf numFmtId="0" fontId="1" fillId="0" borderId="6" xfId="0" applyFont="1" applyBorder="1"/>
    <xf numFmtId="0" fontId="6" fillId="0" borderId="11" xfId="0" applyFont="1" applyBorder="1" applyAlignment="1">
      <alignment wrapText="1"/>
    </xf>
    <xf numFmtId="0" fontId="6" fillId="0" borderId="2" xfId="0" applyFont="1" applyBorder="1" applyAlignment="1">
      <alignment wrapText="1"/>
    </xf>
    <xf numFmtId="0" fontId="0" fillId="0" borderId="4" xfId="0" applyBorder="1" applyAlignment="1">
      <alignment wrapText="1"/>
    </xf>
    <xf numFmtId="2" fontId="0" fillId="0" borderId="8" xfId="0" applyNumberFormat="1" applyBorder="1"/>
    <xf numFmtId="164" fontId="0" fillId="0" borderId="24" xfId="0" applyNumberFormat="1" applyBorder="1"/>
    <xf numFmtId="1" fontId="0" fillId="0" borderId="0" xfId="0" applyNumberFormat="1"/>
    <xf numFmtId="0" fontId="1" fillId="0" borderId="1" xfId="0" applyFont="1" applyBorder="1" applyAlignment="1">
      <alignment horizontal="left" vertical="top"/>
    </xf>
    <xf numFmtId="0" fontId="34" fillId="0" borderId="0" xfId="0" applyFont="1"/>
    <xf numFmtId="2" fontId="6" fillId="5" borderId="4" xfId="0" applyNumberFormat="1" applyFont="1" applyFill="1" applyBorder="1"/>
    <xf numFmtId="2" fontId="6" fillId="5" borderId="0" xfId="0" applyNumberFormat="1" applyFont="1" applyFill="1"/>
    <xf numFmtId="0" fontId="6" fillId="4" borderId="7" xfId="0" applyFont="1" applyFill="1" applyBorder="1"/>
    <xf numFmtId="0" fontId="6" fillId="4" borderId="9" xfId="0" applyFont="1" applyFill="1" applyBorder="1"/>
    <xf numFmtId="0" fontId="6" fillId="4" borderId="11" xfId="0" applyFont="1" applyFill="1" applyBorder="1"/>
    <xf numFmtId="2" fontId="1" fillId="5" borderId="36" xfId="0" applyNumberFormat="1" applyFont="1" applyFill="1" applyBorder="1"/>
    <xf numFmtId="164" fontId="0" fillId="0" borderId="2" xfId="0" applyNumberFormat="1" applyBorder="1"/>
    <xf numFmtId="164" fontId="0" fillId="0" borderId="4" xfId="0" applyNumberFormat="1" applyBorder="1"/>
    <xf numFmtId="0" fontId="6" fillId="5" borderId="7" xfId="0" applyFont="1" applyFill="1" applyBorder="1"/>
    <xf numFmtId="0" fontId="6" fillId="0" borderId="6" xfId="0" applyFont="1" applyBorder="1" applyAlignment="1">
      <alignment horizontal="centerContinuous"/>
    </xf>
    <xf numFmtId="2" fontId="0" fillId="0" borderId="12" xfId="0" applyNumberFormat="1" applyBorder="1"/>
    <xf numFmtId="164" fontId="0" fillId="5" borderId="11" xfId="0" applyNumberFormat="1" applyFill="1" applyBorder="1"/>
    <xf numFmtId="1" fontId="0" fillId="0" borderId="8" xfId="0" applyNumberFormat="1" applyBorder="1"/>
    <xf numFmtId="1" fontId="0" fillId="0" borderId="12" xfId="0" applyNumberFormat="1" applyBorder="1"/>
    <xf numFmtId="11" fontId="0" fillId="0" borderId="0" xfId="0" applyNumberFormat="1"/>
    <xf numFmtId="0" fontId="1" fillId="0" borderId="0" xfId="0" applyFont="1" applyAlignment="1">
      <alignment horizontal="left" vertical="top"/>
    </xf>
    <xf numFmtId="0" fontId="36" fillId="0" borderId="0" xfId="0" applyFont="1"/>
    <xf numFmtId="1" fontId="6" fillId="0" borderId="13" xfId="0" applyNumberFormat="1" applyFont="1" applyBorder="1"/>
    <xf numFmtId="1" fontId="6" fillId="0" borderId="15" xfId="0" applyNumberFormat="1" applyFont="1" applyBorder="1"/>
    <xf numFmtId="0" fontId="0" fillId="4" borderId="2" xfId="0" applyFill="1" applyBorder="1"/>
    <xf numFmtId="0" fontId="6" fillId="5" borderId="11" xfId="0" applyFont="1" applyFill="1" applyBorder="1"/>
    <xf numFmtId="0" fontId="8" fillId="0" borderId="5" xfId="0" applyFont="1" applyBorder="1" applyAlignment="1">
      <alignment horizontal="centerContinuous"/>
    </xf>
    <xf numFmtId="2" fontId="0" fillId="0" borderId="4" xfId="0" applyNumberFormat="1" applyBorder="1"/>
    <xf numFmtId="2" fontId="0" fillId="0" borderId="11" xfId="0" applyNumberFormat="1" applyBorder="1"/>
    <xf numFmtId="171" fontId="6" fillId="0" borderId="0" xfId="0" applyNumberFormat="1" applyFont="1"/>
    <xf numFmtId="166" fontId="0" fillId="0" borderId="7" xfId="0" applyNumberFormat="1" applyBorder="1"/>
    <xf numFmtId="0" fontId="1" fillId="0" borderId="5" xfId="0" applyFont="1" applyBorder="1" applyAlignment="1">
      <alignment horizontal="center" vertical="top"/>
    </xf>
    <xf numFmtId="9" fontId="0" fillId="0" borderId="4" xfId="0" applyNumberFormat="1" applyBorder="1"/>
    <xf numFmtId="9" fontId="0" fillId="0" borderId="8" xfId="0" applyNumberFormat="1" applyBorder="1"/>
    <xf numFmtId="9" fontId="0" fillId="0" borderId="10" xfId="0" applyNumberFormat="1" applyBorder="1"/>
    <xf numFmtId="0" fontId="11" fillId="0" borderId="13" xfId="0" applyFont="1" applyBorder="1" applyAlignment="1">
      <alignment vertical="center"/>
    </xf>
    <xf numFmtId="9" fontId="0" fillId="4" borderId="13" xfId="0" applyNumberFormat="1" applyFill="1" applyBorder="1"/>
    <xf numFmtId="9" fontId="0" fillId="4" borderId="7" xfId="1" applyFont="1" applyFill="1" applyBorder="1"/>
    <xf numFmtId="9" fontId="0" fillId="4" borderId="8" xfId="1" applyFont="1" applyFill="1" applyBorder="1"/>
    <xf numFmtId="9" fontId="0" fillId="0" borderId="4" xfId="1" applyFont="1" applyFill="1" applyBorder="1"/>
    <xf numFmtId="9" fontId="0" fillId="5" borderId="7" xfId="1" applyFont="1" applyFill="1" applyBorder="1"/>
    <xf numFmtId="9" fontId="0" fillId="0" borderId="11" xfId="0" applyNumberFormat="1" applyBorder="1"/>
    <xf numFmtId="0" fontId="0" fillId="0" borderId="13" xfId="0" applyBorder="1" applyAlignment="1">
      <alignment vertical="center"/>
    </xf>
    <xf numFmtId="0" fontId="0" fillId="0" borderId="14" xfId="0" applyBorder="1" applyAlignment="1">
      <alignment vertical="center"/>
    </xf>
    <xf numFmtId="0" fontId="0" fillId="0" borderId="15" xfId="0" applyBorder="1" applyAlignment="1">
      <alignment vertical="center"/>
    </xf>
    <xf numFmtId="0" fontId="0" fillId="0" borderId="1" xfId="0" applyBorder="1" applyAlignment="1">
      <alignment vertical="center"/>
    </xf>
    <xf numFmtId="166" fontId="0" fillId="0" borderId="9" xfId="0" applyNumberFormat="1" applyBorder="1"/>
    <xf numFmtId="166" fontId="0" fillId="0" borderId="11" xfId="0" applyNumberFormat="1" applyBorder="1"/>
    <xf numFmtId="166" fontId="0" fillId="0" borderId="12" xfId="0" applyNumberFormat="1" applyBorder="1"/>
    <xf numFmtId="166" fontId="0" fillId="0" borderId="4" xfId="0" applyNumberFormat="1" applyBorder="1"/>
    <xf numFmtId="166" fontId="0" fillId="0" borderId="8" xfId="0" applyNumberFormat="1" applyBorder="1"/>
    <xf numFmtId="166" fontId="0" fillId="0" borderId="0" xfId="0" applyNumberFormat="1"/>
    <xf numFmtId="166" fontId="0" fillId="0" borderId="2" xfId="0" applyNumberFormat="1" applyBorder="1"/>
    <xf numFmtId="166" fontId="0" fillId="4" borderId="7" xfId="0" applyNumberFormat="1" applyFill="1" applyBorder="1"/>
    <xf numFmtId="166" fontId="0" fillId="4" borderId="4" xfId="0" applyNumberFormat="1" applyFill="1" applyBorder="1"/>
    <xf numFmtId="166" fontId="0" fillId="4" borderId="8" xfId="0" applyNumberFormat="1" applyFill="1" applyBorder="1"/>
    <xf numFmtId="166" fontId="0" fillId="4" borderId="9" xfId="0" applyNumberFormat="1" applyFill="1" applyBorder="1"/>
    <xf numFmtId="166" fontId="0" fillId="4" borderId="0" xfId="0" applyNumberFormat="1" applyFill="1"/>
    <xf numFmtId="166" fontId="0" fillId="4" borderId="10" xfId="0" applyNumberFormat="1" applyFill="1" applyBorder="1"/>
    <xf numFmtId="166" fontId="0" fillId="0" borderId="13" xfId="0" applyNumberFormat="1" applyBorder="1"/>
    <xf numFmtId="166" fontId="0" fillId="0" borderId="14" xfId="0" applyNumberFormat="1" applyBorder="1"/>
    <xf numFmtId="166" fontId="0" fillId="0" borderId="15" xfId="0" applyNumberFormat="1" applyBorder="1"/>
    <xf numFmtId="0" fontId="32" fillId="0" borderId="0" xfId="0" applyFont="1" applyAlignment="1">
      <alignment vertical="center"/>
    </xf>
    <xf numFmtId="0" fontId="29" fillId="0" borderId="10" xfId="0" applyFont="1" applyBorder="1"/>
    <xf numFmtId="0" fontId="0" fillId="4" borderId="5" xfId="0" applyFill="1" applyBorder="1" applyAlignment="1">
      <alignment vertical="center"/>
    </xf>
    <xf numFmtId="0" fontId="0" fillId="4" borderId="6" xfId="0" applyFill="1" applyBorder="1" applyAlignment="1">
      <alignment vertical="center"/>
    </xf>
    <xf numFmtId="2" fontId="0" fillId="0" borderId="5" xfId="0" applyNumberFormat="1" applyBorder="1"/>
    <xf numFmtId="2" fontId="0" fillId="0" borderId="3" xfId="0" applyNumberFormat="1" applyBorder="1"/>
    <xf numFmtId="0" fontId="6" fillId="5" borderId="9" xfId="0" applyFont="1" applyFill="1" applyBorder="1"/>
    <xf numFmtId="164" fontId="0" fillId="0" borderId="6" xfId="0" applyNumberFormat="1" applyBorder="1"/>
    <xf numFmtId="164" fontId="0" fillId="0" borderId="12" xfId="0" applyNumberFormat="1" applyBorder="1"/>
    <xf numFmtId="0" fontId="1" fillId="0" borderId="0" xfId="0" applyFont="1" applyAlignment="1">
      <alignment horizontal="center"/>
    </xf>
    <xf numFmtId="0" fontId="1" fillId="0" borderId="13" xfId="0" applyFont="1" applyBorder="1" applyAlignment="1">
      <alignment horizontal="left" vertical="top"/>
    </xf>
    <xf numFmtId="0" fontId="0" fillId="2" borderId="8" xfId="0" applyFill="1" applyBorder="1"/>
    <xf numFmtId="0" fontId="0" fillId="2" borderId="10" xfId="0" applyFill="1" applyBorder="1"/>
    <xf numFmtId="0" fontId="0" fillId="2" borderId="12" xfId="0" applyFill="1" applyBorder="1"/>
    <xf numFmtId="164" fontId="0" fillId="0" borderId="8" xfId="0" applyNumberFormat="1" applyBorder="1"/>
    <xf numFmtId="164" fontId="0" fillId="0" borderId="10" xfId="0" applyNumberFormat="1" applyBorder="1"/>
    <xf numFmtId="1" fontId="0" fillId="0" borderId="10" xfId="0" applyNumberFormat="1" applyBorder="1"/>
    <xf numFmtId="1" fontId="0" fillId="0" borderId="7" xfId="0" applyNumberFormat="1" applyBorder="1"/>
    <xf numFmtId="1" fontId="0" fillId="0" borderId="4" xfId="0" applyNumberFormat="1" applyBorder="1"/>
    <xf numFmtId="1" fontId="0" fillId="0" borderId="2" xfId="0" applyNumberFormat="1" applyBorder="1"/>
    <xf numFmtId="0" fontId="0" fillId="2" borderId="13" xfId="0" applyFill="1" applyBorder="1"/>
    <xf numFmtId="0" fontId="0" fillId="2" borderId="14" xfId="0" applyFill="1" applyBorder="1"/>
    <xf numFmtId="0" fontId="1" fillId="2" borderId="1" xfId="0" applyFont="1" applyFill="1" applyBorder="1"/>
    <xf numFmtId="0" fontId="0" fillId="0" borderId="29" xfId="0" applyBorder="1"/>
    <xf numFmtId="0" fontId="0" fillId="0" borderId="47" xfId="0" applyBorder="1"/>
    <xf numFmtId="2" fontId="0" fillId="0" borderId="29" xfId="0" applyNumberFormat="1" applyBorder="1"/>
    <xf numFmtId="2" fontId="0" fillId="0" borderId="32" xfId="0" applyNumberFormat="1" applyBorder="1"/>
    <xf numFmtId="164" fontId="0" fillId="0" borderId="38" xfId="0" applyNumberFormat="1" applyBorder="1"/>
    <xf numFmtId="1" fontId="0" fillId="0" borderId="1" xfId="0" applyNumberFormat="1" applyBorder="1"/>
    <xf numFmtId="169" fontId="0" fillId="0" borderId="0" xfId="0" applyNumberFormat="1"/>
    <xf numFmtId="2" fontId="6" fillId="0" borderId="10" xfId="0" applyNumberFormat="1" applyFont="1" applyBorder="1"/>
    <xf numFmtId="2" fontId="6" fillId="0" borderId="12" xfId="0" applyNumberFormat="1" applyFont="1" applyBorder="1"/>
    <xf numFmtId="172" fontId="6" fillId="0" borderId="0" xfId="0" applyNumberFormat="1" applyFont="1"/>
    <xf numFmtId="0" fontId="38" fillId="0" borderId="0" xfId="0" applyFont="1"/>
    <xf numFmtId="11" fontId="6" fillId="0" borderId="0" xfId="0" applyNumberFormat="1" applyFont="1"/>
    <xf numFmtId="168" fontId="6" fillId="0" borderId="0" xfId="0" applyNumberFormat="1" applyFont="1"/>
    <xf numFmtId="0" fontId="0" fillId="4" borderId="7" xfId="0" applyFill="1" applyBorder="1"/>
    <xf numFmtId="0" fontId="0" fillId="4" borderId="10" xfId="0" applyFill="1" applyBorder="1"/>
    <xf numFmtId="0" fontId="0" fillId="4" borderId="11" xfId="0" applyFill="1" applyBorder="1"/>
    <xf numFmtId="0" fontId="0" fillId="4" borderId="12" xfId="0" applyFill="1" applyBorder="1"/>
    <xf numFmtId="1" fontId="0" fillId="5" borderId="8" xfId="0" applyNumberFormat="1" applyFill="1" applyBorder="1"/>
    <xf numFmtId="1" fontId="0" fillId="5" borderId="10" xfId="0" applyNumberFormat="1" applyFill="1" applyBorder="1"/>
    <xf numFmtId="2" fontId="0" fillId="5" borderId="12" xfId="0" applyNumberFormat="1" applyFill="1" applyBorder="1"/>
    <xf numFmtId="2" fontId="0" fillId="5" borderId="0" xfId="0" applyNumberFormat="1" applyFill="1"/>
    <xf numFmtId="164" fontId="0" fillId="5" borderId="10" xfId="0" applyNumberFormat="1" applyFill="1" applyBorder="1"/>
    <xf numFmtId="164" fontId="0" fillId="5" borderId="12" xfId="0" applyNumberFormat="1" applyFill="1" applyBorder="1"/>
    <xf numFmtId="1" fontId="0" fillId="5" borderId="12" xfId="0" applyNumberFormat="1" applyFill="1" applyBorder="1"/>
    <xf numFmtId="1" fontId="0" fillId="5" borderId="7" xfId="0" applyNumberFormat="1" applyFill="1" applyBorder="1"/>
    <xf numFmtId="1" fontId="0" fillId="5" borderId="4" xfId="0" applyNumberFormat="1" applyFill="1" applyBorder="1"/>
    <xf numFmtId="1" fontId="0" fillId="5" borderId="9" xfId="0" applyNumberFormat="1" applyFill="1" applyBorder="1"/>
    <xf numFmtId="1" fontId="0" fillId="5" borderId="0" xfId="0" applyNumberFormat="1" applyFill="1"/>
    <xf numFmtId="1" fontId="0" fillId="5" borderId="11" xfId="0" applyNumberFormat="1" applyFill="1" applyBorder="1"/>
    <xf numFmtId="1" fontId="0" fillId="5" borderId="2" xfId="0" applyNumberFormat="1" applyFill="1" applyBorder="1"/>
    <xf numFmtId="164" fontId="0" fillId="5" borderId="0" xfId="0" applyNumberFormat="1" applyFill="1"/>
    <xf numFmtId="2" fontId="0" fillId="5" borderId="2" xfId="0" applyNumberFormat="1" applyFill="1" applyBorder="1"/>
    <xf numFmtId="164" fontId="0" fillId="5" borderId="4" xfId="0" applyNumberFormat="1" applyFill="1" applyBorder="1"/>
    <xf numFmtId="164" fontId="0" fillId="5" borderId="8" xfId="0" applyNumberFormat="1" applyFill="1" applyBorder="1"/>
    <xf numFmtId="164" fontId="0" fillId="5" borderId="7" xfId="0" applyNumberFormat="1" applyFill="1" applyBorder="1"/>
    <xf numFmtId="164" fontId="0" fillId="5" borderId="9" xfId="0" applyNumberFormat="1" applyFill="1" applyBorder="1"/>
    <xf numFmtId="164" fontId="0" fillId="5" borderId="2" xfId="0" applyNumberFormat="1" applyFill="1" applyBorder="1"/>
    <xf numFmtId="169" fontId="0" fillId="4" borderId="12" xfId="0" applyNumberFormat="1" applyFill="1" applyBorder="1"/>
    <xf numFmtId="2" fontId="0" fillId="5" borderId="15" xfId="0" applyNumberFormat="1" applyFill="1" applyBorder="1"/>
    <xf numFmtId="2" fontId="6" fillId="0" borderId="14" xfId="0" applyNumberFormat="1" applyFont="1" applyBorder="1"/>
    <xf numFmtId="0" fontId="8" fillId="0" borderId="4" xfId="0" applyFont="1" applyBorder="1"/>
    <xf numFmtId="0" fontId="6" fillId="4" borderId="0" xfId="0" applyFont="1" applyFill="1"/>
    <xf numFmtId="0" fontId="6" fillId="4" borderId="4" xfId="0" applyFont="1" applyFill="1" applyBorder="1"/>
    <xf numFmtId="0" fontId="1" fillId="0" borderId="5" xfId="0" applyFont="1" applyBorder="1" applyAlignment="1">
      <alignment horizontal="left" vertical="top"/>
    </xf>
    <xf numFmtId="9" fontId="6" fillId="0" borderId="14" xfId="1" applyFont="1" applyBorder="1"/>
    <xf numFmtId="164" fontId="6" fillId="0" borderId="15" xfId="1" applyNumberFormat="1" applyFont="1" applyBorder="1"/>
    <xf numFmtId="170" fontId="6" fillId="0" borderId="0" xfId="0" applyNumberFormat="1" applyFont="1"/>
    <xf numFmtId="9" fontId="6" fillId="3" borderId="1" xfId="1" applyFont="1" applyFill="1" applyBorder="1"/>
    <xf numFmtId="2" fontId="6" fillId="0" borderId="8" xfId="0" applyNumberFormat="1" applyFont="1" applyBorder="1"/>
    <xf numFmtId="9" fontId="0" fillId="0" borderId="0" xfId="1" applyFont="1"/>
    <xf numFmtId="2" fontId="0" fillId="0" borderId="0" xfId="0" applyNumberFormat="1" applyAlignment="1">
      <alignment wrapText="1"/>
    </xf>
    <xf numFmtId="0" fontId="41" fillId="0" borderId="0" xfId="0" applyFont="1" applyAlignment="1">
      <alignment horizontal="left" vertical="center" wrapText="1"/>
    </xf>
    <xf numFmtId="3" fontId="41" fillId="0" borderId="0" xfId="0" applyNumberFormat="1" applyFont="1" applyAlignment="1">
      <alignment horizontal="left" vertical="center" wrapText="1"/>
    </xf>
    <xf numFmtId="0" fontId="6" fillId="0" borderId="8" xfId="0" applyFont="1" applyBorder="1" applyAlignment="1">
      <alignment horizontal="centerContinuous"/>
    </xf>
    <xf numFmtId="2" fontId="6" fillId="0" borderId="4" xfId="0" applyNumberFormat="1" applyFont="1" applyBorder="1"/>
    <xf numFmtId="0" fontId="6" fillId="3" borderId="7" xfId="0" applyFont="1" applyFill="1" applyBorder="1"/>
    <xf numFmtId="0" fontId="1" fillId="6" borderId="0" xfId="0" applyFont="1" applyFill="1"/>
    <xf numFmtId="172" fontId="0" fillId="0" borderId="0" xfId="0" applyNumberFormat="1"/>
    <xf numFmtId="0" fontId="6" fillId="0" borderId="3" xfId="0" applyFont="1" applyBorder="1" applyAlignment="1">
      <alignment horizontal="centerContinuous"/>
    </xf>
    <xf numFmtId="0" fontId="8" fillId="0" borderId="8" xfId="0" applyFont="1" applyBorder="1" applyAlignment="1">
      <alignment horizontal="center" wrapText="1"/>
    </xf>
    <xf numFmtId="2" fontId="6" fillId="0" borderId="52" xfId="0" applyNumberFormat="1" applyFont="1" applyBorder="1"/>
    <xf numFmtId="0" fontId="8" fillId="0" borderId="11" xfId="0" applyFont="1" applyBorder="1"/>
    <xf numFmtId="0" fontId="6" fillId="0" borderId="12" xfId="0" applyFont="1" applyBorder="1" applyAlignment="1">
      <alignment horizontal="center"/>
    </xf>
    <xf numFmtId="1" fontId="6" fillId="0" borderId="52" xfId="0" applyNumberFormat="1" applyFont="1" applyBorder="1"/>
    <xf numFmtId="1" fontId="6" fillId="0" borderId="53" xfId="0" applyNumberFormat="1" applyFont="1" applyBorder="1"/>
    <xf numFmtId="0" fontId="6" fillId="0" borderId="0" xfId="0" applyFont="1" applyAlignment="1">
      <alignment horizontal="center"/>
    </xf>
    <xf numFmtId="166" fontId="6" fillId="0" borderId="2" xfId="0" applyNumberFormat="1" applyFont="1" applyBorder="1"/>
    <xf numFmtId="0" fontId="6" fillId="0" borderId="55" xfId="0" applyFont="1" applyBorder="1"/>
    <xf numFmtId="0" fontId="6" fillId="0" borderId="48" xfId="0" applyFont="1" applyBorder="1"/>
    <xf numFmtId="0" fontId="6" fillId="0" borderId="56" xfId="0" applyFont="1" applyBorder="1"/>
    <xf numFmtId="0" fontId="6" fillId="0" borderId="8" xfId="0" applyFont="1" applyBorder="1" applyAlignment="1">
      <alignment horizontal="center"/>
    </xf>
    <xf numFmtId="166" fontId="6" fillId="0" borderId="52" xfId="0" applyNumberFormat="1" applyFont="1" applyBorder="1"/>
    <xf numFmtId="166" fontId="6" fillId="0" borderId="58" xfId="0" applyNumberFormat="1" applyFont="1" applyBorder="1"/>
    <xf numFmtId="0" fontId="35" fillId="0" borderId="0" xfId="0" applyFont="1"/>
    <xf numFmtId="164" fontId="6" fillId="0" borderId="10" xfId="0" applyNumberFormat="1" applyFont="1" applyBorder="1"/>
    <xf numFmtId="164" fontId="6" fillId="0" borderId="12" xfId="0" applyNumberFormat="1" applyFont="1" applyBorder="1"/>
    <xf numFmtId="0" fontId="1" fillId="0" borderId="1" xfId="0" applyFont="1" applyBorder="1" applyAlignment="1">
      <alignment horizontal="left"/>
    </xf>
    <xf numFmtId="0" fontId="1" fillId="0" borderId="4" xfId="0" applyFont="1" applyBorder="1" applyAlignment="1">
      <alignment horizontal="left"/>
    </xf>
    <xf numFmtId="0" fontId="1" fillId="0" borderId="8" xfId="0" applyFont="1" applyBorder="1" applyAlignment="1">
      <alignment horizontal="left"/>
    </xf>
    <xf numFmtId="2" fontId="1" fillId="0" borderId="8" xfId="0" applyNumberFormat="1" applyFont="1" applyBorder="1" applyAlignment="1">
      <alignment horizontal="right"/>
    </xf>
    <xf numFmtId="0" fontId="37" fillId="0" borderId="0" xfId="0" applyFont="1"/>
    <xf numFmtId="0" fontId="8" fillId="0" borderId="8" xfId="0" applyFont="1" applyBorder="1" applyAlignment="1">
      <alignment horizontal="centerContinuous"/>
    </xf>
    <xf numFmtId="0" fontId="8" fillId="0" borderId="3" xfId="0" applyFont="1" applyBorder="1" applyAlignment="1">
      <alignment horizontal="centerContinuous"/>
    </xf>
    <xf numFmtId="0" fontId="8" fillId="0" borderId="6" xfId="0" applyFont="1" applyBorder="1" applyAlignment="1">
      <alignment horizontal="centerContinuous"/>
    </xf>
    <xf numFmtId="0" fontId="38" fillId="0" borderId="0" xfId="0" applyFont="1" applyAlignment="1">
      <alignment horizontal="centerContinuous"/>
    </xf>
    <xf numFmtId="0" fontId="9" fillId="0" borderId="0" xfId="0" applyFont="1" applyAlignment="1">
      <alignment horizontal="centerContinuous"/>
    </xf>
    <xf numFmtId="0" fontId="9" fillId="0" borderId="0" xfId="0" applyFont="1" applyAlignment="1">
      <alignment wrapText="1"/>
    </xf>
    <xf numFmtId="0" fontId="1" fillId="0" borderId="5" xfId="0" applyFont="1" applyBorder="1" applyAlignment="1">
      <alignment vertical="center"/>
    </xf>
    <xf numFmtId="0" fontId="1" fillId="0" borderId="3" xfId="0" applyFont="1" applyBorder="1" applyAlignment="1">
      <alignment vertical="center"/>
    </xf>
    <xf numFmtId="0" fontId="1" fillId="0" borderId="3" xfId="0" applyFont="1" applyBorder="1" applyAlignment="1">
      <alignment horizontal="center" vertical="center"/>
    </xf>
    <xf numFmtId="0" fontId="26" fillId="8" borderId="0" xfId="0" applyFont="1" applyFill="1" applyAlignment="1">
      <alignment horizontal="left" vertical="center"/>
    </xf>
    <xf numFmtId="0" fontId="26" fillId="8" borderId="14" xfId="0" applyFont="1" applyFill="1" applyBorder="1" applyAlignment="1">
      <alignment horizontal="left" vertical="center"/>
    </xf>
    <xf numFmtId="0" fontId="26" fillId="8" borderId="15" xfId="0" applyFont="1" applyFill="1" applyBorder="1" applyAlignment="1">
      <alignment horizontal="left" vertical="center"/>
    </xf>
    <xf numFmtId="2" fontId="22" fillId="0" borderId="0" xfId="0" applyNumberFormat="1" applyFont="1"/>
    <xf numFmtId="2" fontId="1" fillId="0" borderId="3" xfId="0" applyNumberFormat="1" applyFont="1" applyBorder="1" applyAlignment="1">
      <alignment horizontal="center" vertical="center"/>
    </xf>
    <xf numFmtId="0" fontId="1" fillId="0" borderId="7" xfId="0" applyFont="1" applyBorder="1" applyAlignment="1">
      <alignment wrapText="1"/>
    </xf>
    <xf numFmtId="0" fontId="42" fillId="0" borderId="0" xfId="0" applyFont="1" applyAlignment="1">
      <alignment horizontal="left" vertical="center"/>
    </xf>
    <xf numFmtId="0" fontId="26" fillId="0" borderId="0" xfId="0" applyFont="1" applyAlignment="1">
      <alignment horizontal="left" vertical="center"/>
    </xf>
    <xf numFmtId="0" fontId="42" fillId="8" borderId="5" xfId="0" applyFont="1" applyFill="1" applyBorder="1" applyAlignment="1">
      <alignment horizontal="left" vertical="center"/>
    </xf>
    <xf numFmtId="0" fontId="42" fillId="0" borderId="6" xfId="0" applyFont="1" applyBorder="1" applyAlignment="1">
      <alignment horizontal="left" vertical="center"/>
    </xf>
    <xf numFmtId="0" fontId="6" fillId="3" borderId="9" xfId="0" applyFont="1" applyFill="1" applyBorder="1"/>
    <xf numFmtId="0" fontId="6" fillId="3" borderId="11" xfId="0" applyFont="1" applyFill="1" applyBorder="1"/>
    <xf numFmtId="0" fontId="6" fillId="3" borderId="8" xfId="0" applyFont="1" applyFill="1" applyBorder="1"/>
    <xf numFmtId="0" fontId="6" fillId="3" borderId="10" xfId="0" applyFont="1" applyFill="1" applyBorder="1"/>
    <xf numFmtId="0" fontId="6" fillId="0" borderId="6" xfId="0" applyFont="1" applyBorder="1" applyAlignment="1">
      <alignment horizontal="right"/>
    </xf>
    <xf numFmtId="0" fontId="6" fillId="3" borderId="4" xfId="0" applyFont="1" applyFill="1" applyBorder="1"/>
    <xf numFmtId="0" fontId="6" fillId="3" borderId="2" xfId="0" applyFont="1" applyFill="1" applyBorder="1"/>
    <xf numFmtId="0" fontId="6" fillId="0" borderId="6" xfId="0" applyFont="1" applyBorder="1" applyAlignment="1">
      <alignment horizontal="left"/>
    </xf>
    <xf numFmtId="1" fontId="6" fillId="0" borderId="6" xfId="0" applyNumberFormat="1" applyFont="1" applyBorder="1"/>
    <xf numFmtId="0" fontId="8" fillId="0" borderId="0" xfId="0" applyFont="1" applyAlignment="1">
      <alignment horizontal="center" wrapText="1"/>
    </xf>
    <xf numFmtId="0" fontId="8" fillId="0" borderId="0" xfId="0" applyFont="1" applyAlignment="1">
      <alignment horizontal="center"/>
    </xf>
    <xf numFmtId="1" fontId="6" fillId="0" borderId="1" xfId="0" applyNumberFormat="1" applyFont="1" applyBorder="1"/>
    <xf numFmtId="0" fontId="6" fillId="0" borderId="8" xfId="0" quotePrefix="1" applyFont="1" applyBorder="1"/>
    <xf numFmtId="0" fontId="8" fillId="0" borderId="14" xfId="0" applyFont="1" applyBorder="1"/>
    <xf numFmtId="0" fontId="8" fillId="0" borderId="15" xfId="0" applyFont="1" applyBorder="1"/>
    <xf numFmtId="0" fontId="33" fillId="0" borderId="0" xfId="0" quotePrefix="1" applyFont="1" applyAlignment="1">
      <alignment horizontal="center"/>
    </xf>
    <xf numFmtId="167" fontId="0" fillId="0" borderId="0" xfId="1" applyNumberFormat="1" applyFont="1"/>
    <xf numFmtId="2" fontId="32" fillId="0" borderId="0" xfId="0" applyNumberFormat="1" applyFont="1"/>
    <xf numFmtId="166" fontId="23" fillId="5" borderId="9" xfId="1" applyNumberFormat="1" applyFont="1" applyFill="1" applyBorder="1"/>
    <xf numFmtId="166" fontId="23" fillId="0" borderId="2" xfId="0" applyNumberFormat="1" applyFont="1" applyBorder="1"/>
    <xf numFmtId="166" fontId="23" fillId="0" borderId="12" xfId="0" applyNumberFormat="1" applyFont="1" applyBorder="1"/>
    <xf numFmtId="1" fontId="6" fillId="0" borderId="8" xfId="0" applyNumberFormat="1" applyFont="1" applyBorder="1"/>
    <xf numFmtId="1" fontId="6" fillId="0" borderId="12" xfId="0" applyNumberFormat="1" applyFont="1" applyBorder="1"/>
    <xf numFmtId="0" fontId="1" fillId="0" borderId="7" xfId="0" applyFont="1" applyBorder="1" applyAlignment="1">
      <alignment horizontal="center" vertical="top"/>
    </xf>
    <xf numFmtId="0" fontId="0" fillId="0" borderId="7" xfId="0" applyBorder="1" applyAlignment="1">
      <alignment horizontal="left" vertical="top"/>
    </xf>
    <xf numFmtId="0" fontId="0" fillId="0" borderId="9" xfId="0" applyBorder="1" applyAlignment="1">
      <alignment horizontal="left"/>
    </xf>
    <xf numFmtId="0" fontId="0" fillId="0" borderId="0" xfId="0" applyAlignment="1">
      <alignment horizontal="center"/>
    </xf>
    <xf numFmtId="0" fontId="0" fillId="0" borderId="4" xfId="0" applyBorder="1" applyAlignment="1">
      <alignment horizontal="left"/>
    </xf>
    <xf numFmtId="0" fontId="0" fillId="0" borderId="8" xfId="0" applyBorder="1" applyAlignment="1">
      <alignment horizontal="left"/>
    </xf>
    <xf numFmtId="0" fontId="0" fillId="0" borderId="2" xfId="0" applyBorder="1" applyAlignment="1">
      <alignment horizontal="left"/>
    </xf>
    <xf numFmtId="0" fontId="0" fillId="0" borderId="12" xfId="0" applyBorder="1" applyAlignment="1">
      <alignment horizontal="left"/>
    </xf>
    <xf numFmtId="169" fontId="6" fillId="0" borderId="0" xfId="0" applyNumberFormat="1" applyFont="1"/>
    <xf numFmtId="0" fontId="1" fillId="0" borderId="4" xfId="0" applyFont="1" applyBorder="1" applyAlignment="1">
      <alignment vertical="center"/>
    </xf>
    <xf numFmtId="0" fontId="2" fillId="0" borderId="7" xfId="0" applyFont="1" applyBorder="1" applyAlignment="1">
      <alignment vertical="center"/>
    </xf>
    <xf numFmtId="0" fontId="6" fillId="4" borderId="3" xfId="0" applyFont="1" applyFill="1" applyBorder="1"/>
    <xf numFmtId="0" fontId="8" fillId="0" borderId="9" xfId="0" applyFont="1" applyBorder="1"/>
    <xf numFmtId="0" fontId="6" fillId="3" borderId="6" xfId="0" applyFont="1" applyFill="1" applyBorder="1"/>
    <xf numFmtId="11" fontId="25" fillId="0" borderId="0" xfId="0" applyNumberFormat="1" applyFont="1"/>
    <xf numFmtId="0" fontId="2" fillId="0" borderId="7" xfId="0" applyFont="1" applyBorder="1" applyAlignment="1">
      <alignment horizontal="left" vertical="center"/>
    </xf>
    <xf numFmtId="0" fontId="1" fillId="0" borderId="4" xfId="0" applyFont="1" applyBorder="1" applyAlignment="1">
      <alignment horizontal="center" vertical="center"/>
    </xf>
    <xf numFmtId="0" fontId="1" fillId="0" borderId="4" xfId="0" applyFont="1" applyBorder="1" applyAlignment="1">
      <alignment horizontal="left" vertical="center"/>
    </xf>
    <xf numFmtId="0" fontId="0" fillId="4" borderId="7" xfId="0" applyFill="1" applyBorder="1" applyAlignment="1">
      <alignment horizontal="left" vertical="center"/>
    </xf>
    <xf numFmtId="11" fontId="0" fillId="4" borderId="4" xfId="0" applyNumberFormat="1" applyFill="1" applyBorder="1" applyAlignment="1">
      <alignment horizontal="center" vertical="center"/>
    </xf>
    <xf numFmtId="0" fontId="0" fillId="4" borderId="4" xfId="0" applyFill="1" applyBorder="1" applyAlignment="1">
      <alignment horizontal="center" vertical="center"/>
    </xf>
    <xf numFmtId="0" fontId="0" fillId="4" borderId="4" xfId="0" applyFill="1" applyBorder="1" applyAlignment="1">
      <alignment horizontal="left" vertical="center"/>
    </xf>
    <xf numFmtId="0" fontId="0" fillId="4" borderId="9" xfId="0" applyFill="1" applyBorder="1" applyAlignment="1">
      <alignment horizontal="left" vertical="center"/>
    </xf>
    <xf numFmtId="0" fontId="0" fillId="4" borderId="0" xfId="0" applyFill="1" applyAlignment="1">
      <alignment horizontal="center" vertical="center"/>
    </xf>
    <xf numFmtId="0" fontId="0" fillId="4" borderId="0" xfId="0" applyFill="1" applyAlignment="1">
      <alignment horizontal="left" vertical="center"/>
    </xf>
    <xf numFmtId="0" fontId="0" fillId="4" borderId="11" xfId="0" applyFill="1" applyBorder="1" applyAlignment="1">
      <alignment horizontal="left" vertical="center"/>
    </xf>
    <xf numFmtId="11" fontId="0" fillId="4" borderId="2" xfId="0" applyNumberFormat="1" applyFill="1" applyBorder="1" applyAlignment="1">
      <alignment horizontal="center" vertical="center"/>
    </xf>
    <xf numFmtId="0" fontId="0" fillId="4" borderId="2" xfId="0" applyFill="1" applyBorder="1" applyAlignment="1">
      <alignment horizontal="center" vertical="center"/>
    </xf>
    <xf numFmtId="0" fontId="0" fillId="4" borderId="2" xfId="0" applyFill="1" applyBorder="1" applyAlignment="1">
      <alignment horizontal="left" vertical="center"/>
    </xf>
    <xf numFmtId="0" fontId="0" fillId="4" borderId="8" xfId="0" applyFill="1" applyBorder="1" applyAlignment="1">
      <alignment horizontal="left" vertical="center"/>
    </xf>
    <xf numFmtId="11" fontId="0" fillId="0" borderId="4" xfId="0" applyNumberFormat="1" applyBorder="1" applyAlignment="1">
      <alignment horizontal="center" vertical="center"/>
    </xf>
    <xf numFmtId="0" fontId="0" fillId="0" borderId="4" xfId="0" applyBorder="1" applyAlignment="1">
      <alignment horizontal="center" vertical="center"/>
    </xf>
    <xf numFmtId="0" fontId="0" fillId="4" borderId="5" xfId="0" applyFill="1" applyBorder="1" applyAlignment="1">
      <alignment horizontal="left" vertical="center"/>
    </xf>
    <xf numFmtId="11" fontId="0" fillId="4" borderId="3" xfId="0" applyNumberFormat="1" applyFill="1" applyBorder="1" applyAlignment="1">
      <alignment horizontal="center" vertical="center"/>
    </xf>
    <xf numFmtId="0" fontId="0" fillId="4" borderId="3" xfId="0" applyFill="1" applyBorder="1" applyAlignment="1">
      <alignment horizontal="center" vertical="center"/>
    </xf>
    <xf numFmtId="11" fontId="0" fillId="0" borderId="0" xfId="0" applyNumberFormat="1" applyAlignment="1">
      <alignment horizontal="center" vertical="center"/>
    </xf>
    <xf numFmtId="0" fontId="0" fillId="0" borderId="0" xfId="0" applyAlignment="1">
      <alignment horizontal="center" vertical="center"/>
    </xf>
    <xf numFmtId="0" fontId="0" fillId="4" borderId="7" xfId="0" applyFill="1" applyBorder="1" applyAlignment="1">
      <alignment vertical="center"/>
    </xf>
    <xf numFmtId="2" fontId="0" fillId="4" borderId="4" xfId="0" applyNumberFormat="1" applyFill="1" applyBorder="1" applyAlignment="1">
      <alignment vertical="center"/>
    </xf>
    <xf numFmtId="0" fontId="0" fillId="4" borderId="4" xfId="0" applyFill="1" applyBorder="1" applyAlignment="1">
      <alignment vertical="center"/>
    </xf>
    <xf numFmtId="0" fontId="0" fillId="4" borderId="11" xfId="0" applyFill="1" applyBorder="1" applyAlignment="1">
      <alignment vertical="center"/>
    </xf>
    <xf numFmtId="2" fontId="0" fillId="4" borderId="2" xfId="0" applyNumberFormat="1" applyFill="1" applyBorder="1" applyAlignment="1">
      <alignment vertical="center"/>
    </xf>
    <xf numFmtId="0" fontId="0" fillId="4" borderId="2" xfId="0" applyFill="1" applyBorder="1" applyAlignment="1">
      <alignment vertical="center"/>
    </xf>
    <xf numFmtId="2" fontId="0" fillId="4" borderId="4" xfId="0" applyNumberFormat="1" applyFill="1" applyBorder="1" applyAlignment="1">
      <alignment horizontal="center" vertical="center"/>
    </xf>
    <xf numFmtId="2" fontId="0" fillId="4" borderId="2" xfId="0" applyNumberFormat="1" applyFill="1" applyBorder="1" applyAlignment="1">
      <alignment horizontal="center" vertical="center"/>
    </xf>
    <xf numFmtId="0" fontId="1" fillId="0" borderId="3" xfId="0" applyFont="1" applyBorder="1" applyAlignment="1">
      <alignment horizontal="left" vertical="center"/>
    </xf>
    <xf numFmtId="0" fontId="1" fillId="0" borderId="6" xfId="0" applyFont="1" applyBorder="1" applyAlignment="1">
      <alignment horizontal="left" vertical="center"/>
    </xf>
    <xf numFmtId="0" fontId="1" fillId="0" borderId="8" xfId="0" applyFont="1" applyBorder="1" applyAlignment="1">
      <alignment horizontal="center" vertical="center"/>
    </xf>
    <xf numFmtId="11" fontId="0" fillId="0" borderId="2" xfId="0" applyNumberFormat="1" applyBorder="1" applyAlignment="1">
      <alignment horizontal="center" vertical="center"/>
    </xf>
    <xf numFmtId="0" fontId="32" fillId="0" borderId="0" xfId="0" applyFont="1" applyAlignment="1">
      <alignment horizontal="left" vertical="center"/>
    </xf>
    <xf numFmtId="0" fontId="1" fillId="0" borderId="3" xfId="0" applyFont="1" applyBorder="1" applyAlignment="1">
      <alignment horizontal="center" vertical="center" wrapText="1"/>
    </xf>
    <xf numFmtId="0" fontId="1" fillId="0" borderId="6" xfId="0" applyFont="1" applyBorder="1" applyAlignment="1">
      <alignment horizontal="center" vertical="center" wrapText="1"/>
    </xf>
    <xf numFmtId="169" fontId="0" fillId="0" borderId="4" xfId="0" applyNumberFormat="1" applyBorder="1" applyAlignment="1">
      <alignment horizontal="center" vertical="center"/>
    </xf>
    <xf numFmtId="0" fontId="0" fillId="0" borderId="8" xfId="0" applyBorder="1" applyAlignment="1">
      <alignment vertical="center"/>
    </xf>
    <xf numFmtId="169" fontId="0" fillId="0" borderId="0" xfId="0" applyNumberFormat="1" applyAlignment="1">
      <alignment horizontal="center" vertical="center"/>
    </xf>
    <xf numFmtId="2" fontId="0" fillId="0" borderId="0" xfId="0" applyNumberFormat="1" applyAlignment="1">
      <alignment horizontal="center" vertical="center"/>
    </xf>
    <xf numFmtId="11" fontId="0" fillId="4" borderId="0" xfId="0" applyNumberFormat="1" applyFill="1" applyAlignment="1">
      <alignment horizontal="center" vertical="center"/>
    </xf>
    <xf numFmtId="0" fontId="0" fillId="4" borderId="12" xfId="0" applyFill="1" applyBorder="1" applyAlignment="1">
      <alignment horizontal="left" vertical="center"/>
    </xf>
    <xf numFmtId="0" fontId="2" fillId="0" borderId="9" xfId="0" applyFont="1" applyBorder="1" applyAlignment="1">
      <alignment horizontal="left" vertical="center"/>
    </xf>
    <xf numFmtId="0" fontId="1" fillId="0" borderId="7" xfId="0" applyFont="1" applyBorder="1" applyAlignment="1">
      <alignment horizontal="left" vertical="center"/>
    </xf>
    <xf numFmtId="0" fontId="1" fillId="0" borderId="8" xfId="0" applyFont="1" applyBorder="1" applyAlignment="1">
      <alignment horizontal="left" vertical="center"/>
    </xf>
    <xf numFmtId="0" fontId="0" fillId="4" borderId="8" xfId="0" applyFill="1" applyBorder="1"/>
    <xf numFmtId="0" fontId="2" fillId="0" borderId="7" xfId="0" applyFont="1" applyBorder="1"/>
    <xf numFmtId="0" fontId="2" fillId="0" borderId="11" xfId="0" applyFont="1" applyBorder="1" applyAlignment="1">
      <alignment horizontal="left" vertical="center"/>
    </xf>
    <xf numFmtId="0" fontId="6" fillId="4" borderId="11" xfId="0" applyFont="1" applyFill="1" applyBorder="1" applyAlignment="1">
      <alignment horizontal="left" vertical="center"/>
    </xf>
    <xf numFmtId="169" fontId="0" fillId="4" borderId="4" xfId="0" applyNumberFormat="1" applyFill="1" applyBorder="1" applyAlignment="1">
      <alignment horizontal="center" vertical="center"/>
    </xf>
    <xf numFmtId="169" fontId="0" fillId="4" borderId="2" xfId="0" applyNumberFormat="1" applyFill="1" applyBorder="1" applyAlignment="1">
      <alignment horizontal="center" vertical="center"/>
    </xf>
    <xf numFmtId="0" fontId="0" fillId="4" borderId="12" xfId="0" applyFill="1" applyBorder="1" applyAlignment="1">
      <alignment vertical="center"/>
    </xf>
    <xf numFmtId="0" fontId="0" fillId="4" borderId="9" xfId="0" applyFill="1" applyBorder="1" applyAlignment="1">
      <alignment vertical="center"/>
    </xf>
    <xf numFmtId="2" fontId="0" fillId="4" borderId="0" xfId="0" applyNumberFormat="1" applyFill="1" applyAlignment="1">
      <alignment horizontal="center" vertical="center"/>
    </xf>
    <xf numFmtId="0" fontId="0" fillId="4" borderId="0" xfId="0" applyFill="1" applyAlignment="1">
      <alignment vertical="center"/>
    </xf>
    <xf numFmtId="0" fontId="0" fillId="4" borderId="10" xfId="0" applyFill="1" applyBorder="1" applyAlignment="1">
      <alignment vertical="center"/>
    </xf>
    <xf numFmtId="0" fontId="1" fillId="0" borderId="4" xfId="0" applyFont="1" applyBorder="1" applyAlignment="1">
      <alignment horizontal="center" vertical="center" wrapText="1"/>
    </xf>
    <xf numFmtId="0" fontId="1" fillId="0" borderId="8" xfId="0" applyFont="1" applyBorder="1" applyAlignment="1">
      <alignment horizontal="center" vertical="center" wrapText="1"/>
    </xf>
    <xf numFmtId="2" fontId="0" fillId="0" borderId="10" xfId="0" applyNumberFormat="1" applyBorder="1"/>
    <xf numFmtId="2" fontId="0" fillId="0" borderId="7" xfId="0" applyNumberFormat="1" applyBorder="1"/>
    <xf numFmtId="174" fontId="0" fillId="0" borderId="0" xfId="0" applyNumberFormat="1"/>
    <xf numFmtId="170" fontId="0" fillId="4" borderId="10" xfId="0" applyNumberFormat="1" applyFill="1" applyBorder="1"/>
    <xf numFmtId="176" fontId="0" fillId="0" borderId="0" xfId="0" applyNumberFormat="1"/>
    <xf numFmtId="174" fontId="6" fillId="0" borderId="4" xfId="0" applyNumberFormat="1" applyFont="1" applyBorder="1"/>
    <xf numFmtId="174" fontId="0" fillId="0" borderId="2" xfId="0" applyNumberFormat="1" applyBorder="1"/>
    <xf numFmtId="169" fontId="0" fillId="0" borderId="5" xfId="0" applyNumberFormat="1" applyBorder="1"/>
    <xf numFmtId="11" fontId="2" fillId="0" borderId="0" xfId="0" applyNumberFormat="1" applyFont="1"/>
    <xf numFmtId="0" fontId="43" fillId="0" borderId="0" xfId="0" applyFont="1"/>
    <xf numFmtId="0" fontId="6" fillId="0" borderId="1" xfId="0" applyFont="1" applyBorder="1" applyAlignment="1">
      <alignment horizontal="center" wrapText="1"/>
    </xf>
    <xf numFmtId="0" fontId="6" fillId="0" borderId="13" xfId="0" applyFont="1" applyBorder="1" applyAlignment="1">
      <alignment horizontal="center" wrapText="1"/>
    </xf>
    <xf numFmtId="0" fontId="6" fillId="0" borderId="8" xfId="0" applyFont="1" applyBorder="1" applyAlignment="1">
      <alignment horizontal="center" wrapText="1"/>
    </xf>
    <xf numFmtId="0" fontId="6" fillId="0" borderId="5" xfId="0" applyFont="1" applyBorder="1" applyAlignment="1">
      <alignment horizontal="center" wrapText="1"/>
    </xf>
    <xf numFmtId="1" fontId="6" fillId="0" borderId="14" xfId="0" applyNumberFormat="1" applyFont="1" applyBorder="1"/>
    <xf numFmtId="175" fontId="6" fillId="0" borderId="15" xfId="0" applyNumberFormat="1" applyFont="1" applyBorder="1"/>
    <xf numFmtId="169" fontId="0" fillId="4" borderId="3" xfId="0" applyNumberFormat="1" applyFill="1" applyBorder="1" applyAlignment="1">
      <alignment horizontal="center" vertical="center"/>
    </xf>
    <xf numFmtId="174" fontId="6" fillId="0" borderId="0" xfId="0" applyNumberFormat="1" applyFont="1"/>
    <xf numFmtId="0" fontId="6" fillId="0" borderId="6" xfId="0" applyFont="1" applyBorder="1" applyAlignment="1">
      <alignment horizontal="center" wrapText="1"/>
    </xf>
    <xf numFmtId="0" fontId="0" fillId="0" borderId="1" xfId="0" applyBorder="1" applyAlignment="1">
      <alignment horizontal="left"/>
    </xf>
    <xf numFmtId="11" fontId="8" fillId="0" borderId="0" xfId="0" applyNumberFormat="1" applyFont="1"/>
    <xf numFmtId="0" fontId="6" fillId="0" borderId="7" xfId="0" applyFont="1" applyBorder="1" applyAlignment="1">
      <alignment horizontal="center" wrapText="1"/>
    </xf>
    <xf numFmtId="2" fontId="6" fillId="0" borderId="3" xfId="0" applyNumberFormat="1" applyFont="1" applyBorder="1"/>
    <xf numFmtId="2" fontId="6" fillId="0" borderId="11" xfId="1" applyNumberFormat="1" applyFont="1" applyFill="1" applyBorder="1"/>
    <xf numFmtId="0" fontId="6" fillId="4" borderId="13" xfId="0" applyFont="1" applyFill="1" applyBorder="1"/>
    <xf numFmtId="0" fontId="6" fillId="4" borderId="15" xfId="0" applyFont="1" applyFill="1" applyBorder="1"/>
    <xf numFmtId="0" fontId="6" fillId="4" borderId="14" xfId="0" applyFont="1" applyFill="1" applyBorder="1"/>
    <xf numFmtId="0" fontId="6" fillId="0" borderId="4" xfId="0" applyFont="1" applyBorder="1" applyAlignment="1">
      <alignment horizontal="centerContinuous"/>
    </xf>
    <xf numFmtId="0" fontId="6" fillId="0" borderId="7" xfId="0" applyFont="1" applyBorder="1" applyAlignment="1">
      <alignment horizontal="centerContinuous"/>
    </xf>
    <xf numFmtId="1" fontId="6" fillId="0" borderId="10" xfId="0" applyNumberFormat="1" applyFont="1" applyBorder="1"/>
    <xf numFmtId="0" fontId="6" fillId="0" borderId="2" xfId="0" applyFont="1" applyBorder="1" applyAlignment="1">
      <alignment horizontal="center"/>
    </xf>
    <xf numFmtId="0" fontId="6" fillId="0" borderId="5" xfId="0" applyFont="1" applyBorder="1" applyAlignment="1">
      <alignment horizontal="centerContinuous"/>
    </xf>
    <xf numFmtId="2" fontId="6" fillId="0" borderId="7" xfId="0" applyNumberFormat="1" applyFont="1" applyBorder="1"/>
    <xf numFmtId="164" fontId="6" fillId="0" borderId="0" xfId="0" applyNumberFormat="1" applyFont="1" applyAlignment="1">
      <alignment horizontal="left" indent="1"/>
    </xf>
    <xf numFmtId="0" fontId="8" fillId="0" borderId="13" xfId="0" applyFont="1" applyBorder="1" applyAlignment="1">
      <alignment horizontal="left"/>
    </xf>
    <xf numFmtId="0" fontId="39" fillId="0" borderId="13" xfId="0" applyFont="1" applyBorder="1" applyAlignment="1">
      <alignment horizontal="right"/>
    </xf>
    <xf numFmtId="0" fontId="39" fillId="0" borderId="14" xfId="0" applyFont="1" applyBorder="1" applyAlignment="1">
      <alignment horizontal="right"/>
    </xf>
    <xf numFmtId="0" fontId="40" fillId="0" borderId="14" xfId="0" applyFont="1" applyBorder="1" applyAlignment="1">
      <alignment horizontal="right"/>
    </xf>
    <xf numFmtId="0" fontId="1" fillId="0" borderId="4" xfId="0" applyFont="1" applyBorder="1" applyAlignment="1">
      <alignment horizontal="left" wrapText="1"/>
    </xf>
    <xf numFmtId="9" fontId="0" fillId="0" borderId="12" xfId="1" applyFont="1" applyFill="1" applyBorder="1"/>
    <xf numFmtId="9" fontId="0" fillId="0" borderId="15" xfId="1" applyFont="1" applyFill="1" applyBorder="1"/>
    <xf numFmtId="0" fontId="6" fillId="0" borderId="12" xfId="0" applyFont="1" applyFill="1" applyBorder="1"/>
    <xf numFmtId="0" fontId="6" fillId="0" borderId="0" xfId="0" applyFont="1" applyBorder="1"/>
    <xf numFmtId="9" fontId="6" fillId="5" borderId="4" xfId="1" applyFont="1" applyFill="1" applyBorder="1"/>
    <xf numFmtId="166" fontId="0" fillId="5" borderId="7" xfId="0" applyNumberFormat="1" applyFill="1" applyBorder="1"/>
    <xf numFmtId="166" fontId="0" fillId="5" borderId="4" xfId="0" applyNumberFormat="1" applyFill="1" applyBorder="1"/>
    <xf numFmtId="166" fontId="0" fillId="5" borderId="8" xfId="0" applyNumberFormat="1" applyFill="1" applyBorder="1"/>
    <xf numFmtId="166" fontId="0" fillId="5" borderId="9" xfId="0" applyNumberFormat="1" applyFill="1" applyBorder="1"/>
    <xf numFmtId="166" fontId="0" fillId="5" borderId="0" xfId="0" applyNumberFormat="1" applyFill="1"/>
    <xf numFmtId="166" fontId="0" fillId="5" borderId="10" xfId="0" applyNumberFormat="1" applyFill="1" applyBorder="1"/>
    <xf numFmtId="166" fontId="0" fillId="5" borderId="11" xfId="0" applyNumberFormat="1" applyFill="1" applyBorder="1"/>
    <xf numFmtId="166" fontId="0" fillId="5" borderId="12" xfId="0" applyNumberFormat="1" applyFill="1" applyBorder="1"/>
    <xf numFmtId="164" fontId="6" fillId="0" borderId="60" xfId="0" applyNumberFormat="1" applyFont="1" applyBorder="1"/>
    <xf numFmtId="0" fontId="8" fillId="0" borderId="0" xfId="0" applyFont="1" applyFill="1" applyBorder="1" applyAlignment="1">
      <alignment horizontal="center"/>
    </xf>
    <xf numFmtId="0" fontId="6" fillId="0" borderId="0" xfId="0" applyFont="1" applyFill="1" applyBorder="1" applyAlignment="1">
      <alignment horizontal="center"/>
    </xf>
    <xf numFmtId="1" fontId="6" fillId="0" borderId="0" xfId="0" applyNumberFormat="1" applyFont="1" applyFill="1" applyBorder="1"/>
    <xf numFmtId="0" fontId="6" fillId="0" borderId="0" xfId="0" applyFont="1" applyFill="1" applyBorder="1"/>
    <xf numFmtId="2" fontId="6" fillId="0" borderId="0" xfId="0" applyNumberFormat="1" applyFont="1" applyFill="1" applyBorder="1"/>
    <xf numFmtId="166" fontId="6" fillId="5" borderId="6" xfId="0" applyNumberFormat="1" applyFont="1" applyFill="1" applyBorder="1"/>
    <xf numFmtId="1" fontId="6" fillId="0" borderId="60" xfId="0" applyNumberFormat="1" applyFont="1" applyBorder="1"/>
    <xf numFmtId="0" fontId="44" fillId="0" borderId="0" xfId="0" applyFont="1"/>
    <xf numFmtId="0" fontId="0" fillId="0" borderId="62" xfId="0" applyBorder="1"/>
    <xf numFmtId="0" fontId="0" fillId="0" borderId="63" xfId="0" applyBorder="1"/>
    <xf numFmtId="0" fontId="0" fillId="0" borderId="64" xfId="0" applyBorder="1"/>
    <xf numFmtId="0" fontId="0" fillId="0" borderId="66" xfId="0" applyBorder="1"/>
    <xf numFmtId="0" fontId="0" fillId="0" borderId="67" xfId="0" applyBorder="1"/>
    <xf numFmtId="0" fontId="0" fillId="0" borderId="68" xfId="0" applyBorder="1"/>
    <xf numFmtId="9" fontId="0" fillId="0" borderId="0" xfId="1" applyFont="1" applyFill="1"/>
    <xf numFmtId="0" fontId="0" fillId="0" borderId="0" xfId="0" applyBorder="1"/>
    <xf numFmtId="0" fontId="1" fillId="0" borderId="13" xfId="0" applyFont="1" applyBorder="1" applyAlignment="1"/>
    <xf numFmtId="0" fontId="0" fillId="0" borderId="7" xfId="0" applyBorder="1" applyAlignment="1"/>
    <xf numFmtId="0" fontId="0" fillId="0" borderId="14" xfId="0" applyBorder="1" applyAlignment="1"/>
    <xf numFmtId="0" fontId="0" fillId="0" borderId="9" xfId="0" applyBorder="1" applyAlignment="1"/>
    <xf numFmtId="0" fontId="0" fillId="0" borderId="61" xfId="0" applyBorder="1" applyAlignment="1"/>
    <xf numFmtId="0" fontId="0" fillId="0" borderId="62" xfId="0" applyBorder="1" applyAlignment="1"/>
    <xf numFmtId="0" fontId="0" fillId="0" borderId="65" xfId="0" applyBorder="1" applyAlignment="1"/>
    <xf numFmtId="0" fontId="0" fillId="0" borderId="66" xfId="0" applyBorder="1" applyAlignment="1"/>
    <xf numFmtId="9" fontId="0" fillId="0" borderId="61" xfId="1" applyFont="1" applyFill="1" applyBorder="1" applyAlignment="1"/>
    <xf numFmtId="0" fontId="0" fillId="0" borderId="0" xfId="0" applyAlignment="1"/>
    <xf numFmtId="0" fontId="32" fillId="0" borderId="0" xfId="0" applyFont="1" applyAlignment="1"/>
    <xf numFmtId="9" fontId="0" fillId="0" borderId="0" xfId="1" applyFont="1" applyFill="1" applyAlignment="1"/>
    <xf numFmtId="0" fontId="0" fillId="0" borderId="70" xfId="0" applyBorder="1" applyAlignment="1"/>
    <xf numFmtId="0" fontId="32" fillId="0" borderId="3" xfId="0" applyFont="1" applyBorder="1"/>
    <xf numFmtId="0" fontId="1" fillId="0" borderId="62" xfId="0" applyFont="1" applyBorder="1" applyAlignment="1"/>
    <xf numFmtId="0" fontId="0" fillId="0" borderId="5" xfId="0" applyBorder="1" applyAlignment="1"/>
    <xf numFmtId="0" fontId="0" fillId="0" borderId="0" xfId="0" applyBorder="1" applyAlignment="1"/>
    <xf numFmtId="0" fontId="32" fillId="0" borderId="4" xfId="0" applyFont="1" applyBorder="1"/>
    <xf numFmtId="0" fontId="32" fillId="0" borderId="0" xfId="0" applyFont="1" applyBorder="1"/>
    <xf numFmtId="0" fontId="32" fillId="0" borderId="2" xfId="0" applyFont="1" applyBorder="1"/>
    <xf numFmtId="0" fontId="32" fillId="0" borderId="6" xfId="0" applyFont="1" applyBorder="1"/>
    <xf numFmtId="9" fontId="0" fillId="0" borderId="15" xfId="0" applyNumberFormat="1" applyFill="1" applyBorder="1"/>
    <xf numFmtId="164" fontId="0" fillId="5" borderId="13" xfId="0" applyNumberFormat="1" applyFill="1" applyBorder="1"/>
    <xf numFmtId="164" fontId="0" fillId="5" borderId="14" xfId="0" applyNumberFormat="1" applyFill="1" applyBorder="1"/>
    <xf numFmtId="164" fontId="0" fillId="5" borderId="15" xfId="0" applyNumberFormat="1" applyFill="1" applyBorder="1"/>
    <xf numFmtId="0" fontId="6" fillId="0" borderId="0" xfId="0" applyFont="1" applyBorder="1" applyAlignment="1">
      <alignment wrapText="1"/>
    </xf>
    <xf numFmtId="0" fontId="8" fillId="0" borderId="0" xfId="0" applyFont="1" applyBorder="1"/>
    <xf numFmtId="0" fontId="14" fillId="0" borderId="5" xfId="0" applyFont="1" applyBorder="1"/>
    <xf numFmtId="0" fontId="6" fillId="0" borderId="9" xfId="0" applyFont="1" applyBorder="1" applyAlignment="1"/>
    <xf numFmtId="0" fontId="6" fillId="0" borderId="5" xfId="0" applyFont="1" applyBorder="1" applyAlignment="1"/>
    <xf numFmtId="164" fontId="6" fillId="0" borderId="52" xfId="0" applyNumberFormat="1" applyFont="1" applyBorder="1"/>
    <xf numFmtId="0" fontId="8" fillId="0" borderId="1" xfId="0" applyFont="1" applyBorder="1" applyAlignment="1"/>
    <xf numFmtId="0" fontId="6" fillId="0" borderId="0" xfId="0" applyFont="1" applyAlignment="1"/>
    <xf numFmtId="166" fontId="6" fillId="0" borderId="0" xfId="0" applyNumberFormat="1" applyFont="1" applyFill="1" applyBorder="1"/>
    <xf numFmtId="2" fontId="6" fillId="0" borderId="48" xfId="0" applyNumberFormat="1" applyFont="1" applyBorder="1"/>
    <xf numFmtId="2" fontId="6" fillId="0" borderId="56" xfId="0" applyNumberFormat="1" applyFont="1" applyBorder="1"/>
    <xf numFmtId="169" fontId="6" fillId="0" borderId="12" xfId="0" applyNumberFormat="1" applyFont="1" applyFill="1" applyBorder="1"/>
    <xf numFmtId="164" fontId="6" fillId="0" borderId="52" xfId="0" applyNumberFormat="1" applyFont="1" applyFill="1" applyBorder="1"/>
    <xf numFmtId="169" fontId="6" fillId="0" borderId="0" xfId="0" applyNumberFormat="1" applyFont="1" applyFill="1" applyBorder="1"/>
    <xf numFmtId="0" fontId="45" fillId="0" borderId="0" xfId="0" applyFont="1"/>
    <xf numFmtId="0" fontId="45" fillId="0" borderId="5" xfId="0" applyFont="1" applyBorder="1"/>
    <xf numFmtId="0" fontId="45" fillId="0" borderId="6" xfId="0" applyFont="1" applyBorder="1"/>
    <xf numFmtId="0" fontId="45" fillId="0" borderId="13" xfId="0" applyFont="1" applyBorder="1"/>
    <xf numFmtId="0" fontId="45" fillId="0" borderId="14" xfId="0" applyFont="1" applyBorder="1"/>
    <xf numFmtId="0" fontId="45" fillId="0" borderId="15" xfId="0" applyFont="1" applyBorder="1"/>
    <xf numFmtId="0" fontId="0" fillId="0" borderId="7" xfId="0" applyFill="1" applyBorder="1"/>
    <xf numFmtId="0" fontId="0" fillId="0" borderId="0" xfId="0" applyFill="1" applyBorder="1"/>
    <xf numFmtId="0" fontId="0" fillId="0" borderId="11" xfId="0" applyFill="1" applyBorder="1"/>
    <xf numFmtId="0" fontId="23" fillId="0" borderId="5" xfId="0" applyFont="1" applyFill="1" applyBorder="1"/>
    <xf numFmtId="0" fontId="23" fillId="0" borderId="3" xfId="0" applyFont="1" applyFill="1" applyBorder="1"/>
    <xf numFmtId="0" fontId="23" fillId="0" borderId="6" xfId="0" applyFont="1" applyFill="1" applyBorder="1"/>
    <xf numFmtId="0" fontId="23" fillId="0" borderId="7" xfId="0" applyFont="1" applyFill="1" applyBorder="1"/>
    <xf numFmtId="0" fontId="23" fillId="0" borderId="4" xfId="0" applyFont="1" applyFill="1" applyBorder="1"/>
    <xf numFmtId="0" fontId="23" fillId="0" borderId="8" xfId="0" applyFont="1" applyFill="1" applyBorder="1"/>
    <xf numFmtId="0" fontId="23" fillId="0" borderId="9" xfId="0" applyFont="1" applyFill="1" applyBorder="1"/>
    <xf numFmtId="0" fontId="23" fillId="0" borderId="10" xfId="0" applyFont="1" applyFill="1" applyBorder="1"/>
    <xf numFmtId="0" fontId="23" fillId="0" borderId="0" xfId="0" applyFont="1" applyFill="1" applyBorder="1"/>
    <xf numFmtId="0" fontId="23" fillId="0" borderId="11" xfId="0" applyFont="1" applyFill="1" applyBorder="1"/>
    <xf numFmtId="0" fontId="45" fillId="4" borderId="13" xfId="0" applyFont="1" applyFill="1" applyBorder="1"/>
    <xf numFmtId="0" fontId="45" fillId="4" borderId="14" xfId="0" applyFont="1" applyFill="1" applyBorder="1"/>
    <xf numFmtId="0" fontId="45" fillId="4" borderId="15" xfId="0" applyFont="1" applyFill="1" applyBorder="1"/>
    <xf numFmtId="9" fontId="0" fillId="5" borderId="11" xfId="0" applyNumberFormat="1" applyFill="1" applyBorder="1"/>
    <xf numFmtId="9" fontId="0" fillId="5" borderId="15" xfId="0" applyNumberFormat="1" applyFill="1" applyBorder="1"/>
    <xf numFmtId="9" fontId="0" fillId="5" borderId="13" xfId="1" applyFont="1" applyFill="1" applyBorder="1"/>
    <xf numFmtId="9" fontId="0" fillId="5" borderId="14" xfId="1" applyFont="1" applyFill="1" applyBorder="1"/>
    <xf numFmtId="9" fontId="0" fillId="5" borderId="15" xfId="1" applyFont="1" applyFill="1" applyBorder="1"/>
    <xf numFmtId="1" fontId="6" fillId="5" borderId="15" xfId="0" applyNumberFormat="1" applyFont="1" applyFill="1" applyBorder="1"/>
    <xf numFmtId="166" fontId="6" fillId="5" borderId="59" xfId="0" applyNumberFormat="1" applyFont="1" applyFill="1" applyBorder="1"/>
    <xf numFmtId="164" fontId="6" fillId="5" borderId="60" xfId="0" applyNumberFormat="1" applyFont="1" applyFill="1" applyBorder="1"/>
    <xf numFmtId="166" fontId="6" fillId="5" borderId="49" xfId="0" applyNumberFormat="1" applyFont="1" applyFill="1" applyBorder="1"/>
    <xf numFmtId="164" fontId="6" fillId="5" borderId="52" xfId="0" applyNumberFormat="1" applyFont="1" applyFill="1" applyBorder="1"/>
    <xf numFmtId="2" fontId="6" fillId="5" borderId="13" xfId="0" applyNumberFormat="1" applyFont="1" applyFill="1" applyBorder="1"/>
    <xf numFmtId="9" fontId="6" fillId="5" borderId="15" xfId="1" applyFont="1" applyFill="1" applyBorder="1"/>
    <xf numFmtId="166" fontId="6" fillId="5" borderId="57" xfId="0" applyNumberFormat="1" applyFont="1" applyFill="1" applyBorder="1"/>
    <xf numFmtId="166" fontId="6" fillId="5" borderId="5" xfId="0" applyNumberFormat="1" applyFont="1" applyFill="1" applyBorder="1"/>
    <xf numFmtId="164" fontId="6" fillId="5" borderId="6" xfId="0" applyNumberFormat="1" applyFont="1" applyFill="1" applyBorder="1"/>
    <xf numFmtId="0" fontId="6" fillId="5" borderId="8" xfId="0" applyFont="1" applyFill="1" applyBorder="1"/>
    <xf numFmtId="0" fontId="6" fillId="5" borderId="13" xfId="0" applyFont="1" applyFill="1" applyBorder="1"/>
    <xf numFmtId="0" fontId="6" fillId="5" borderId="15" xfId="0" applyFont="1" applyFill="1" applyBorder="1"/>
    <xf numFmtId="0" fontId="6" fillId="5" borderId="10" xfId="0" applyFont="1" applyFill="1" applyBorder="1"/>
    <xf numFmtId="9" fontId="6" fillId="5" borderId="1" xfId="1" applyFont="1" applyFill="1" applyBorder="1"/>
    <xf numFmtId="164" fontId="6" fillId="5" borderId="7" xfId="0" applyNumberFormat="1" applyFont="1" applyFill="1" applyBorder="1"/>
    <xf numFmtId="164" fontId="6" fillId="5" borderId="4" xfId="0" applyNumberFormat="1" applyFont="1" applyFill="1" applyBorder="1"/>
    <xf numFmtId="164" fontId="6" fillId="5" borderId="13" xfId="0" applyNumberFormat="1" applyFont="1" applyFill="1" applyBorder="1"/>
    <xf numFmtId="164" fontId="6" fillId="5" borderId="11" xfId="1" applyNumberFormat="1" applyFont="1" applyFill="1" applyBorder="1"/>
    <xf numFmtId="164" fontId="6" fillId="5" borderId="11" xfId="0" applyNumberFormat="1" applyFont="1" applyFill="1" applyBorder="1"/>
    <xf numFmtId="164" fontId="6" fillId="5" borderId="2" xfId="0" applyNumberFormat="1" applyFont="1" applyFill="1" applyBorder="1"/>
    <xf numFmtId="164" fontId="6" fillId="5" borderId="15" xfId="0" applyNumberFormat="1" applyFont="1" applyFill="1" applyBorder="1"/>
    <xf numFmtId="164" fontId="6" fillId="5" borderId="1" xfId="0" applyNumberFormat="1" applyFont="1" applyFill="1" applyBorder="1"/>
    <xf numFmtId="0" fontId="6" fillId="5" borderId="14" xfId="0" applyFont="1" applyFill="1" applyBorder="1"/>
    <xf numFmtId="164" fontId="6" fillId="5" borderId="14" xfId="0" applyNumberFormat="1" applyFont="1" applyFill="1" applyBorder="1"/>
    <xf numFmtId="166" fontId="6" fillId="5" borderId="1" xfId="0" applyNumberFormat="1" applyFont="1" applyFill="1" applyBorder="1"/>
    <xf numFmtId="172" fontId="6" fillId="5" borderId="7" xfId="0" applyNumberFormat="1" applyFont="1" applyFill="1" applyBorder="1"/>
    <xf numFmtId="172" fontId="6" fillId="5" borderId="11" xfId="0" applyNumberFormat="1" applyFont="1" applyFill="1" applyBorder="1"/>
    <xf numFmtId="166" fontId="6" fillId="5" borderId="48" xfId="0" applyNumberFormat="1" applyFont="1" applyFill="1" applyBorder="1"/>
    <xf numFmtId="2" fontId="6" fillId="5" borderId="48" xfId="0" applyNumberFormat="1" applyFont="1" applyFill="1" applyBorder="1"/>
    <xf numFmtId="2" fontId="6" fillId="5" borderId="52" xfId="0" applyNumberFormat="1" applyFont="1" applyFill="1" applyBorder="1"/>
    <xf numFmtId="2" fontId="6" fillId="5" borderId="56" xfId="0" applyNumberFormat="1" applyFont="1" applyFill="1" applyBorder="1"/>
    <xf numFmtId="2" fontId="6" fillId="5" borderId="58" xfId="0" applyNumberFormat="1" applyFont="1" applyFill="1" applyBorder="1"/>
    <xf numFmtId="166" fontId="6" fillId="5" borderId="3" xfId="0" applyNumberFormat="1" applyFont="1" applyFill="1" applyBorder="1"/>
    <xf numFmtId="164" fontId="6" fillId="5" borderId="10" xfId="0" applyNumberFormat="1" applyFont="1" applyFill="1" applyBorder="1"/>
    <xf numFmtId="0" fontId="6" fillId="0" borderId="7" xfId="0" applyFont="1" applyFill="1" applyBorder="1"/>
    <xf numFmtId="0" fontId="6" fillId="0" borderId="8" xfId="0" applyFont="1" applyFill="1" applyBorder="1"/>
    <xf numFmtId="0" fontId="6" fillId="0" borderId="13" xfId="0" applyFont="1" applyFill="1" applyBorder="1"/>
    <xf numFmtId="0" fontId="6" fillId="0" borderId="11" xfId="0" applyFont="1" applyFill="1" applyBorder="1"/>
    <xf numFmtId="0" fontId="6" fillId="0" borderId="15" xfId="0" applyFont="1" applyFill="1" applyBorder="1"/>
    <xf numFmtId="2" fontId="6" fillId="0" borderId="13" xfId="0" applyNumberFormat="1" applyFont="1" applyBorder="1"/>
    <xf numFmtId="2" fontId="6" fillId="5" borderId="0" xfId="0" applyNumberFormat="1" applyFont="1" applyFill="1" applyBorder="1" applyAlignment="1">
      <alignment horizontal="right"/>
    </xf>
    <xf numFmtId="2" fontId="6" fillId="0" borderId="13" xfId="0" applyNumberFormat="1" applyFont="1" applyFill="1" applyBorder="1"/>
    <xf numFmtId="0" fontId="0" fillId="0" borderId="12" xfId="0" applyFill="1" applyBorder="1"/>
    <xf numFmtId="2" fontId="0" fillId="4" borderId="7" xfId="1" applyNumberFormat="1" applyFont="1" applyFill="1" applyBorder="1"/>
    <xf numFmtId="2" fontId="0" fillId="4" borderId="8" xfId="1" applyNumberFormat="1" applyFont="1" applyFill="1" applyBorder="1"/>
    <xf numFmtId="2" fontId="0" fillId="4" borderId="9" xfId="1" applyNumberFormat="1" applyFont="1" applyFill="1" applyBorder="1"/>
    <xf numFmtId="2" fontId="0" fillId="4" borderId="10" xfId="1" applyNumberFormat="1" applyFont="1" applyFill="1" applyBorder="1"/>
    <xf numFmtId="2" fontId="0" fillId="4" borderId="11" xfId="1" applyNumberFormat="1" applyFont="1" applyFill="1" applyBorder="1"/>
    <xf numFmtId="2" fontId="0" fillId="4" borderId="12" xfId="1" applyNumberFormat="1" applyFont="1" applyFill="1" applyBorder="1"/>
    <xf numFmtId="2" fontId="0" fillId="5" borderId="7" xfId="0" applyNumberFormat="1" applyFill="1" applyBorder="1"/>
    <xf numFmtId="168" fontId="6" fillId="5" borderId="13" xfId="0" applyNumberFormat="1" applyFont="1" applyFill="1" applyBorder="1"/>
    <xf numFmtId="2" fontId="0" fillId="0" borderId="0" xfId="0" applyNumberFormat="1" applyFill="1" applyBorder="1"/>
    <xf numFmtId="166" fontId="0" fillId="5" borderId="1" xfId="0" applyNumberFormat="1" applyFill="1" applyBorder="1"/>
    <xf numFmtId="0" fontId="0" fillId="0" borderId="0" xfId="0" applyFill="1"/>
    <xf numFmtId="169" fontId="6" fillId="5" borderId="49" xfId="0" applyNumberFormat="1" applyFont="1" applyFill="1" applyBorder="1"/>
    <xf numFmtId="169" fontId="0" fillId="5" borderId="13" xfId="0" applyNumberFormat="1" applyFill="1" applyBorder="1"/>
    <xf numFmtId="169" fontId="0" fillId="5" borderId="15" xfId="0" applyNumberFormat="1" applyFill="1" applyBorder="1"/>
    <xf numFmtId="169" fontId="6" fillId="5" borderId="15" xfId="0" applyNumberFormat="1" applyFont="1" applyFill="1" applyBorder="1"/>
    <xf numFmtId="166" fontId="6" fillId="5" borderId="7" xfId="0" applyNumberFormat="1" applyFont="1" applyFill="1" applyBorder="1"/>
    <xf numFmtId="166" fontId="6" fillId="5" borderId="11" xfId="0" applyNumberFormat="1" applyFont="1" applyFill="1" applyBorder="1"/>
    <xf numFmtId="169" fontId="0" fillId="0" borderId="0" xfId="0" applyNumberFormat="1" applyFill="1" applyBorder="1"/>
    <xf numFmtId="9" fontId="6" fillId="5" borderId="6" xfId="1" applyFont="1" applyFill="1" applyBorder="1"/>
    <xf numFmtId="0" fontId="0" fillId="0" borderId="70" xfId="0" applyFill="1" applyBorder="1" applyAlignment="1"/>
    <xf numFmtId="2" fontId="6" fillId="5" borderId="4" xfId="0" applyNumberFormat="1" applyFont="1" applyFill="1" applyBorder="1" applyAlignment="1">
      <alignment horizontal="right"/>
    </xf>
    <xf numFmtId="2" fontId="6" fillId="5" borderId="2" xfId="0" applyNumberFormat="1" applyFont="1" applyFill="1" applyBorder="1" applyAlignment="1">
      <alignment horizontal="right"/>
    </xf>
    <xf numFmtId="2" fontId="6" fillId="5" borderId="10" xfId="0" applyNumberFormat="1" applyFont="1" applyFill="1" applyBorder="1" applyAlignment="1">
      <alignment horizontal="right"/>
    </xf>
    <xf numFmtId="168" fontId="6" fillId="5" borderId="15" xfId="0" applyNumberFormat="1" applyFont="1" applyFill="1" applyBorder="1"/>
    <xf numFmtId="164" fontId="6" fillId="0" borderId="58" xfId="0" applyNumberFormat="1" applyFont="1" applyBorder="1"/>
    <xf numFmtId="166" fontId="6" fillId="5" borderId="9" xfId="0" applyNumberFormat="1" applyFont="1" applyFill="1" applyBorder="1"/>
    <xf numFmtId="0" fontId="6" fillId="0" borderId="0" xfId="0" applyFont="1" applyFill="1" applyBorder="1" applyAlignment="1">
      <alignment horizontal="right"/>
    </xf>
    <xf numFmtId="1" fontId="6" fillId="0" borderId="52" xfId="0" applyNumberFormat="1" applyFont="1" applyFill="1" applyBorder="1"/>
    <xf numFmtId="1" fontId="6" fillId="0" borderId="58" xfId="0" applyNumberFormat="1" applyFont="1" applyBorder="1"/>
    <xf numFmtId="0" fontId="6" fillId="0" borderId="0" xfId="0" applyFont="1" applyBorder="1" applyAlignment="1">
      <alignment horizontal="right"/>
    </xf>
    <xf numFmtId="9" fontId="6" fillId="5" borderId="1" xfId="1" applyFont="1" applyFill="1" applyBorder="1" applyAlignment="1">
      <alignment horizontal="right"/>
    </xf>
    <xf numFmtId="169" fontId="6" fillId="5" borderId="9" xfId="0" applyNumberFormat="1" applyFont="1" applyFill="1" applyBorder="1"/>
    <xf numFmtId="2" fontId="6" fillId="5" borderId="6" xfId="0" applyNumberFormat="1" applyFont="1" applyFill="1" applyBorder="1"/>
    <xf numFmtId="2" fontId="6" fillId="5" borderId="14" xfId="0" applyNumberFormat="1" applyFont="1" applyFill="1" applyBorder="1"/>
    <xf numFmtId="0" fontId="6" fillId="0" borderId="34" xfId="0" applyFont="1" applyBorder="1" applyAlignment="1"/>
    <xf numFmtId="0" fontId="6" fillId="0" borderId="37" xfId="0" applyFont="1" applyBorder="1"/>
    <xf numFmtId="0" fontId="6" fillId="0" borderId="14" xfId="0" applyFont="1" applyFill="1" applyBorder="1"/>
    <xf numFmtId="2" fontId="6" fillId="5" borderId="14" xfId="0" applyNumberFormat="1" applyFont="1" applyFill="1" applyBorder="1" applyAlignment="1"/>
    <xf numFmtId="9" fontId="6" fillId="5" borderId="14" xfId="1" applyNumberFormat="1" applyFont="1" applyFill="1" applyBorder="1"/>
    <xf numFmtId="0" fontId="6" fillId="0" borderId="0" xfId="0" applyFont="1" applyFill="1" applyBorder="1" applyAlignment="1">
      <alignment horizontal="left"/>
    </xf>
    <xf numFmtId="2" fontId="6" fillId="5" borderId="7" xfId="1" applyNumberFormat="1" applyFont="1" applyFill="1" applyBorder="1"/>
    <xf numFmtId="2" fontId="6" fillId="0" borderId="48" xfId="0" applyNumberFormat="1" applyFont="1" applyFill="1" applyBorder="1"/>
    <xf numFmtId="1" fontId="6" fillId="5" borderId="6" xfId="0" applyNumberFormat="1" applyFont="1" applyFill="1" applyBorder="1"/>
    <xf numFmtId="9" fontId="6" fillId="5" borderId="7" xfId="1" applyFont="1" applyFill="1" applyBorder="1"/>
    <xf numFmtId="166" fontId="6" fillId="5" borderId="50" xfId="0" applyNumberFormat="1" applyFont="1" applyFill="1" applyBorder="1"/>
    <xf numFmtId="2" fontId="6" fillId="5" borderId="51" xfId="0" applyNumberFormat="1" applyFont="1" applyFill="1" applyBorder="1"/>
    <xf numFmtId="1" fontId="6" fillId="5" borderId="9" xfId="0" applyNumberFormat="1" applyFont="1" applyFill="1" applyBorder="1"/>
    <xf numFmtId="1" fontId="6" fillId="5" borderId="10" xfId="0" applyNumberFormat="1" applyFont="1" applyFill="1" applyBorder="1"/>
    <xf numFmtId="2" fontId="6" fillId="5" borderId="54" xfId="0" applyNumberFormat="1" applyFont="1" applyFill="1" applyBorder="1"/>
    <xf numFmtId="1" fontId="6" fillId="5" borderId="3" xfId="0" applyNumberFormat="1" applyFont="1" applyFill="1" applyBorder="1"/>
    <xf numFmtId="1" fontId="6" fillId="5" borderId="12" xfId="0" applyNumberFormat="1" applyFont="1" applyFill="1" applyBorder="1"/>
    <xf numFmtId="0" fontId="6" fillId="5" borderId="4" xfId="0" applyFont="1" applyFill="1" applyBorder="1"/>
    <xf numFmtId="0" fontId="6" fillId="5" borderId="0" xfId="0" applyFont="1" applyFill="1"/>
    <xf numFmtId="0" fontId="6" fillId="5" borderId="2" xfId="0" applyFont="1" applyFill="1" applyBorder="1"/>
    <xf numFmtId="164" fontId="6" fillId="5" borderId="14" xfId="1" applyNumberFormat="1" applyFont="1" applyFill="1" applyBorder="1"/>
    <xf numFmtId="164" fontId="6" fillId="5" borderId="15" xfId="1" applyNumberFormat="1" applyFont="1" applyFill="1" applyBorder="1"/>
    <xf numFmtId="166" fontId="6" fillId="5" borderId="12" xfId="0" applyNumberFormat="1" applyFont="1" applyFill="1" applyBorder="1"/>
    <xf numFmtId="10" fontId="6" fillId="5" borderId="7" xfId="1" applyNumberFormat="1" applyFont="1" applyFill="1" applyBorder="1"/>
    <xf numFmtId="9" fontId="6" fillId="5" borderId="11" xfId="1" applyFont="1" applyFill="1" applyBorder="1"/>
    <xf numFmtId="9" fontId="6" fillId="5" borderId="5" xfId="1" applyFont="1" applyFill="1" applyBorder="1"/>
    <xf numFmtId="10" fontId="6" fillId="5" borderId="9" xfId="1" applyNumberFormat="1" applyFont="1" applyFill="1" applyBorder="1"/>
    <xf numFmtId="10" fontId="6" fillId="5" borderId="11" xfId="1" applyNumberFormat="1" applyFont="1" applyFill="1" applyBorder="1"/>
    <xf numFmtId="169" fontId="6" fillId="5" borderId="11" xfId="0" applyNumberFormat="1" applyFont="1" applyFill="1" applyBorder="1"/>
    <xf numFmtId="169" fontId="6" fillId="5" borderId="5" xfId="0" applyNumberFormat="1" applyFont="1" applyFill="1" applyBorder="1"/>
    <xf numFmtId="9" fontId="6" fillId="5" borderId="7" xfId="0" applyNumberFormat="1" applyFont="1" applyFill="1" applyBorder="1"/>
    <xf numFmtId="9" fontId="6" fillId="5" borderId="9" xfId="0" applyNumberFormat="1" applyFont="1" applyFill="1" applyBorder="1"/>
    <xf numFmtId="9" fontId="6" fillId="5" borderId="0" xfId="0" applyNumberFormat="1" applyFont="1" applyFill="1"/>
    <xf numFmtId="9" fontId="6" fillId="5" borderId="10" xfId="0" applyNumberFormat="1" applyFont="1" applyFill="1" applyBorder="1"/>
    <xf numFmtId="9" fontId="6" fillId="5" borderId="11" xfId="0" applyNumberFormat="1" applyFont="1" applyFill="1" applyBorder="1"/>
    <xf numFmtId="9" fontId="6" fillId="5" borderId="12" xfId="0" applyNumberFormat="1" applyFont="1" applyFill="1" applyBorder="1"/>
    <xf numFmtId="164" fontId="6" fillId="5" borderId="0" xfId="0" applyNumberFormat="1" applyFont="1" applyFill="1"/>
    <xf numFmtId="164" fontId="6" fillId="5" borderId="2" xfId="0" applyNumberFormat="1" applyFont="1" applyFill="1" applyBorder="1" applyAlignment="1">
      <alignment horizontal="right"/>
    </xf>
    <xf numFmtId="167" fontId="6" fillId="5" borderId="1" xfId="1" applyNumberFormat="1" applyFont="1" applyFill="1" applyBorder="1"/>
    <xf numFmtId="167" fontId="6" fillId="5" borderId="5" xfId="1" applyNumberFormat="1" applyFont="1" applyFill="1" applyBorder="1"/>
    <xf numFmtId="10" fontId="6" fillId="5" borderId="5" xfId="0" applyNumberFormat="1" applyFont="1" applyFill="1" applyBorder="1"/>
    <xf numFmtId="2" fontId="6" fillId="5" borderId="0" xfId="1" applyNumberFormat="1" applyFont="1" applyFill="1" applyBorder="1"/>
    <xf numFmtId="2" fontId="6" fillId="5" borderId="2" xfId="1" applyNumberFormat="1" applyFont="1" applyFill="1" applyBorder="1"/>
    <xf numFmtId="164" fontId="6" fillId="5" borderId="13" xfId="1" applyNumberFormat="1" applyFont="1" applyFill="1" applyBorder="1"/>
    <xf numFmtId="2" fontId="6" fillId="5" borderId="15" xfId="1" applyNumberFormat="1" applyFont="1" applyFill="1" applyBorder="1"/>
    <xf numFmtId="1" fontId="6" fillId="5" borderId="4" xfId="0" applyNumberFormat="1" applyFont="1" applyFill="1" applyBorder="1"/>
    <xf numFmtId="1" fontId="6" fillId="5" borderId="8" xfId="0" applyNumberFormat="1" applyFont="1" applyFill="1" applyBorder="1"/>
    <xf numFmtId="0" fontId="10" fillId="0" borderId="0" xfId="0" applyNumberFormat="1" applyFont="1" applyAlignment="1">
      <alignment horizontal="left"/>
    </xf>
    <xf numFmtId="0" fontId="10" fillId="0" borderId="0" xfId="0" applyFont="1" applyAlignment="1">
      <alignment horizontal="left"/>
    </xf>
    <xf numFmtId="1" fontId="6" fillId="5" borderId="0" xfId="0" applyNumberFormat="1" applyFont="1" applyFill="1" applyBorder="1"/>
    <xf numFmtId="2" fontId="6" fillId="5" borderId="0" xfId="0" applyNumberFormat="1" applyFont="1" applyFill="1" applyBorder="1"/>
    <xf numFmtId="2" fontId="6" fillId="0" borderId="0" xfId="0" applyNumberFormat="1" applyFont="1" applyBorder="1"/>
    <xf numFmtId="1" fontId="6" fillId="5" borderId="2" xfId="0" applyNumberFormat="1" applyFont="1" applyFill="1" applyBorder="1" applyAlignment="1">
      <alignment horizontal="right"/>
    </xf>
    <xf numFmtId="2" fontId="6" fillId="5" borderId="3" xfId="0" applyNumberFormat="1" applyFont="1" applyFill="1" applyBorder="1" applyAlignment="1">
      <alignment horizontal="right"/>
    </xf>
    <xf numFmtId="2" fontId="6" fillId="0" borderId="8" xfId="0" applyNumberFormat="1" applyFont="1" applyFill="1" applyBorder="1"/>
    <xf numFmtId="9" fontId="6" fillId="5" borderId="9" xfId="1" applyFont="1" applyFill="1" applyBorder="1"/>
    <xf numFmtId="0" fontId="6" fillId="0" borderId="59" xfId="0" applyFont="1" applyBorder="1"/>
    <xf numFmtId="0" fontId="6" fillId="0" borderId="49" xfId="0" applyFont="1" applyBorder="1"/>
    <xf numFmtId="0" fontId="6" fillId="0" borderId="0" xfId="0" applyFont="1" applyBorder="1" applyAlignment="1">
      <alignment horizontal="center"/>
    </xf>
    <xf numFmtId="0" fontId="8" fillId="0" borderId="4" xfId="0" applyFont="1" applyBorder="1" applyAlignment="1">
      <alignment horizontal="centerContinuous"/>
    </xf>
    <xf numFmtId="1" fontId="6" fillId="0" borderId="5" xfId="0" applyNumberFormat="1" applyFont="1" applyBorder="1"/>
    <xf numFmtId="164" fontId="6" fillId="5" borderId="5" xfId="0" applyNumberFormat="1" applyFont="1" applyFill="1" applyBorder="1"/>
    <xf numFmtId="164" fontId="6" fillId="5" borderId="3" xfId="0" applyNumberFormat="1" applyFont="1" applyFill="1" applyBorder="1"/>
    <xf numFmtId="1" fontId="6" fillId="0" borderId="0" xfId="1" applyNumberFormat="1" applyFont="1" applyFill="1" applyBorder="1"/>
    <xf numFmtId="2" fontId="6" fillId="5" borderId="25" xfId="0" applyNumberFormat="1" applyFont="1" applyFill="1" applyBorder="1"/>
    <xf numFmtId="2" fontId="6" fillId="5" borderId="5" xfId="0" applyNumberFormat="1" applyFont="1" applyFill="1" applyBorder="1" applyAlignment="1">
      <alignment horizontal="right"/>
    </xf>
    <xf numFmtId="1" fontId="6" fillId="0" borderId="0" xfId="0" applyNumberFormat="1" applyFont="1" applyBorder="1"/>
    <xf numFmtId="9" fontId="6" fillId="3" borderId="8" xfId="0" applyNumberFormat="1" applyFont="1" applyFill="1" applyBorder="1"/>
    <xf numFmtId="9" fontId="6" fillId="3" borderId="10" xfId="0" applyNumberFormat="1" applyFont="1" applyFill="1" applyBorder="1"/>
    <xf numFmtId="9" fontId="6" fillId="3" borderId="12" xfId="0" applyNumberFormat="1" applyFont="1" applyFill="1" applyBorder="1"/>
    <xf numFmtId="0" fontId="6" fillId="0" borderId="5" xfId="0" applyFont="1" applyFill="1" applyBorder="1"/>
    <xf numFmtId="0" fontId="6" fillId="3" borderId="7" xfId="0" applyFont="1" applyFill="1" applyBorder="1" applyAlignment="1">
      <alignment horizontal="left"/>
    </xf>
    <xf numFmtId="0" fontId="6" fillId="3" borderId="4" xfId="0" applyFont="1" applyFill="1" applyBorder="1" applyAlignment="1">
      <alignment horizontal="left"/>
    </xf>
    <xf numFmtId="0" fontId="6" fillId="0" borderId="4" xfId="0" applyFont="1" applyBorder="1" applyAlignment="1">
      <alignment horizontal="left"/>
    </xf>
    <xf numFmtId="9" fontId="6" fillId="3" borderId="0" xfId="1" applyFont="1" applyFill="1" applyBorder="1" applyAlignment="1">
      <alignment horizontal="left"/>
    </xf>
    <xf numFmtId="0" fontId="6" fillId="5" borderId="0" xfId="0" applyFont="1" applyFill="1" applyBorder="1" applyAlignment="1">
      <alignment horizontal="left"/>
    </xf>
    <xf numFmtId="0" fontId="6" fillId="3" borderId="0" xfId="0" applyFont="1" applyFill="1" applyBorder="1" applyAlignment="1">
      <alignment horizontal="left"/>
    </xf>
    <xf numFmtId="0" fontId="6" fillId="3" borderId="10" xfId="0" applyFont="1" applyFill="1" applyBorder="1" applyAlignment="1">
      <alignment horizontal="left"/>
    </xf>
    <xf numFmtId="0" fontId="6" fillId="3" borderId="9" xfId="0" applyFont="1" applyFill="1" applyBorder="1" applyAlignment="1">
      <alignment horizontal="left"/>
    </xf>
    <xf numFmtId="0" fontId="6" fillId="0" borderId="0" xfId="0" applyFont="1" applyBorder="1" applyAlignment="1">
      <alignment horizontal="left"/>
    </xf>
    <xf numFmtId="0" fontId="6" fillId="0" borderId="10" xfId="0" applyFont="1" applyBorder="1" applyAlignment="1">
      <alignment horizontal="left"/>
    </xf>
    <xf numFmtId="0" fontId="6" fillId="0" borderId="12" xfId="0" applyFont="1" applyBorder="1" applyAlignment="1">
      <alignment horizontal="left"/>
    </xf>
    <xf numFmtId="0" fontId="6" fillId="0" borderId="11" xfId="0" applyFont="1" applyBorder="1" applyAlignment="1">
      <alignment horizontal="left"/>
    </xf>
    <xf numFmtId="0" fontId="6" fillId="3" borderId="2" xfId="0" applyFont="1" applyFill="1" applyBorder="1" applyAlignment="1">
      <alignment horizontal="left"/>
    </xf>
    <xf numFmtId="0" fontId="6" fillId="0" borderId="0" xfId="0" applyFont="1" applyBorder="1" applyAlignment="1">
      <alignment horizontal="left" vertical="center"/>
    </xf>
    <xf numFmtId="9" fontId="6" fillId="5" borderId="26" xfId="1" applyFont="1" applyFill="1" applyBorder="1"/>
    <xf numFmtId="2" fontId="6" fillId="0" borderId="55" xfId="0" applyNumberFormat="1" applyFont="1" applyBorder="1"/>
    <xf numFmtId="0" fontId="6" fillId="0" borderId="53" xfId="0" applyFont="1" applyBorder="1"/>
    <xf numFmtId="2" fontId="6" fillId="0" borderId="76" xfId="0" applyNumberFormat="1" applyFont="1" applyBorder="1"/>
    <xf numFmtId="0" fontId="6" fillId="0" borderId="0" xfId="0" applyFont="1" applyBorder="1" applyAlignment="1">
      <alignment horizontal="left" wrapText="1"/>
    </xf>
    <xf numFmtId="0" fontId="0" fillId="0" borderId="0" xfId="0" applyBorder="1" applyAlignment="1">
      <alignment wrapText="1"/>
    </xf>
    <xf numFmtId="168" fontId="0" fillId="0" borderId="0" xfId="0" applyNumberFormat="1" applyBorder="1"/>
    <xf numFmtId="0" fontId="0" fillId="0" borderId="0" xfId="0" applyFill="1" applyBorder="1" applyAlignment="1">
      <alignment wrapText="1"/>
    </xf>
    <xf numFmtId="0" fontId="1" fillId="0" borderId="0" xfId="0" applyFont="1" applyFill="1" applyBorder="1" applyAlignment="1">
      <alignment horizontal="left" vertical="top"/>
    </xf>
    <xf numFmtId="0" fontId="1" fillId="0" borderId="0" xfId="0" applyFont="1" applyFill="1" applyBorder="1" applyAlignment="1">
      <alignment horizontal="left"/>
    </xf>
    <xf numFmtId="3" fontId="0" fillId="0" borderId="0" xfId="0" applyNumberFormat="1" applyFill="1" applyBorder="1"/>
    <xf numFmtId="164" fontId="6" fillId="0" borderId="0" xfId="0" applyNumberFormat="1" applyFont="1" applyFill="1" applyBorder="1"/>
    <xf numFmtId="0" fontId="8" fillId="0" borderId="0" xfId="0" applyFont="1" applyFill="1" applyBorder="1"/>
    <xf numFmtId="0" fontId="14" fillId="0" borderId="0" xfId="0" applyFont="1" applyFill="1" applyBorder="1"/>
    <xf numFmtId="11" fontId="2" fillId="0" borderId="0" xfId="0" applyNumberFormat="1" applyFont="1" applyFill="1" applyBorder="1"/>
    <xf numFmtId="11" fontId="0" fillId="0" borderId="0" xfId="0" applyNumberFormat="1" applyFill="1" applyBorder="1"/>
    <xf numFmtId="9" fontId="6" fillId="5" borderId="77" xfId="1" applyFont="1" applyFill="1" applyBorder="1"/>
    <xf numFmtId="0" fontId="8" fillId="0" borderId="0" xfId="0" applyFont="1" applyBorder="1" applyAlignment="1">
      <alignment horizontal="center"/>
    </xf>
    <xf numFmtId="166" fontId="6" fillId="0" borderId="0" xfId="0" applyNumberFormat="1" applyFont="1" applyBorder="1"/>
    <xf numFmtId="0" fontId="8" fillId="0" borderId="13" xfId="0" applyFont="1" applyBorder="1" applyAlignment="1">
      <alignment horizontal="center"/>
    </xf>
    <xf numFmtId="0" fontId="16" fillId="0" borderId="0" xfId="0" applyFont="1" applyFill="1"/>
    <xf numFmtId="0" fontId="6" fillId="0" borderId="0" xfId="0" applyFont="1" applyFill="1"/>
    <xf numFmtId="0" fontId="8" fillId="0" borderId="0" xfId="0" applyFont="1" applyFill="1"/>
    <xf numFmtId="0" fontId="8" fillId="0" borderId="7" xfId="0" applyFont="1" applyBorder="1" applyAlignment="1">
      <alignment horizontal="center"/>
    </xf>
    <xf numFmtId="166" fontId="0" fillId="0" borderId="0" xfId="0" applyNumberFormat="1" applyBorder="1" applyAlignment="1">
      <alignment horizontal="right"/>
    </xf>
    <xf numFmtId="164" fontId="0" fillId="0" borderId="0" xfId="0" applyNumberFormat="1" applyBorder="1" applyAlignment="1">
      <alignment horizontal="right"/>
    </xf>
    <xf numFmtId="166" fontId="0" fillId="0" borderId="0" xfId="0" applyNumberFormat="1" applyBorder="1"/>
    <xf numFmtId="164" fontId="0" fillId="0" borderId="0" xfId="0" applyNumberFormat="1" applyBorder="1"/>
    <xf numFmtId="0" fontId="8" fillId="0" borderId="0" xfId="0" applyFont="1" applyBorder="1" applyAlignment="1">
      <alignment horizontal="centerContinuous"/>
    </xf>
    <xf numFmtId="0" fontId="1" fillId="0" borderId="0" xfId="0" applyFont="1" applyBorder="1"/>
    <xf numFmtId="0" fontId="46" fillId="9" borderId="0" xfId="0" applyFont="1" applyFill="1" applyAlignment="1">
      <alignment horizontal="left"/>
    </xf>
    <xf numFmtId="0" fontId="9" fillId="0" borderId="0" xfId="0" applyFont="1" applyFill="1" applyAlignment="1">
      <alignment horizontal="centerContinuous"/>
    </xf>
    <xf numFmtId="0" fontId="0" fillId="0" borderId="0" xfId="0" applyFont="1" applyFill="1"/>
    <xf numFmtId="0" fontId="9" fillId="0" borderId="0" xfId="0" applyFont="1" applyFill="1" applyAlignment="1">
      <alignment horizontal="left"/>
    </xf>
    <xf numFmtId="2" fontId="1" fillId="0" borderId="0" xfId="0" applyNumberFormat="1" applyFont="1" applyBorder="1" applyAlignment="1">
      <alignment horizontal="right"/>
    </xf>
    <xf numFmtId="2" fontId="0" fillId="0" borderId="0" xfId="0" applyNumberFormat="1" applyFont="1" applyBorder="1" applyAlignment="1">
      <alignment horizontal="right"/>
    </xf>
    <xf numFmtId="2" fontId="0" fillId="0" borderId="0" xfId="0" applyNumberFormat="1" applyFont="1" applyBorder="1"/>
    <xf numFmtId="0" fontId="9" fillId="6" borderId="0" xfId="0" applyFont="1" applyFill="1" applyAlignment="1">
      <alignment horizontal="centerContinuous"/>
    </xf>
    <xf numFmtId="0" fontId="6" fillId="0" borderId="1" xfId="0" applyFont="1" applyFill="1" applyBorder="1"/>
    <xf numFmtId="1" fontId="6" fillId="5" borderId="2" xfId="0" applyNumberFormat="1" applyFont="1" applyFill="1" applyBorder="1"/>
    <xf numFmtId="169" fontId="6" fillId="5" borderId="7" xfId="0" applyNumberFormat="1" applyFont="1" applyFill="1" applyBorder="1"/>
    <xf numFmtId="2" fontId="6" fillId="5" borderId="3" xfId="0" applyNumberFormat="1" applyFont="1" applyFill="1" applyBorder="1"/>
    <xf numFmtId="168" fontId="6" fillId="5" borderId="9" xfId="0" applyNumberFormat="1" applyFont="1" applyFill="1" applyBorder="1"/>
    <xf numFmtId="168" fontId="6" fillId="5" borderId="10" xfId="0" applyNumberFormat="1" applyFont="1" applyFill="1" applyBorder="1"/>
    <xf numFmtId="166" fontId="6" fillId="5" borderId="8" xfId="0" applyNumberFormat="1" applyFont="1" applyFill="1" applyBorder="1"/>
    <xf numFmtId="168" fontId="6" fillId="5" borderId="12" xfId="0" applyNumberFormat="1" applyFont="1" applyFill="1" applyBorder="1"/>
    <xf numFmtId="168" fontId="6" fillId="5" borderId="6" xfId="0" applyNumberFormat="1" applyFont="1" applyFill="1" applyBorder="1"/>
    <xf numFmtId="168" fontId="0" fillId="5" borderId="12" xfId="0" applyNumberFormat="1" applyFill="1" applyBorder="1"/>
    <xf numFmtId="11" fontId="6" fillId="5" borderId="6" xfId="0" applyNumberFormat="1" applyFont="1" applyFill="1" applyBorder="1"/>
    <xf numFmtId="168" fontId="6" fillId="5" borderId="1" xfId="0" applyNumberFormat="1" applyFont="1" applyFill="1" applyBorder="1"/>
    <xf numFmtId="169" fontId="0" fillId="5" borderId="5" xfId="0" applyNumberFormat="1" applyFill="1" applyBorder="1"/>
    <xf numFmtId="169" fontId="0" fillId="5" borderId="6" xfId="0" applyNumberFormat="1" applyFill="1" applyBorder="1"/>
    <xf numFmtId="175" fontId="6" fillId="5" borderId="13" xfId="0" applyNumberFormat="1" applyFont="1" applyFill="1" applyBorder="1"/>
    <xf numFmtId="175" fontId="6" fillId="5" borderId="14" xfId="0" applyNumberFormat="1" applyFont="1" applyFill="1" applyBorder="1"/>
    <xf numFmtId="175" fontId="6" fillId="5" borderId="1" xfId="0" applyNumberFormat="1" applyFont="1" applyFill="1" applyBorder="1"/>
    <xf numFmtId="166" fontId="6" fillId="5" borderId="52" xfId="0" applyNumberFormat="1" applyFont="1" applyFill="1" applyBorder="1"/>
    <xf numFmtId="166" fontId="6" fillId="5" borderId="2" xfId="0" applyNumberFormat="1" applyFont="1" applyFill="1" applyBorder="1"/>
    <xf numFmtId="166" fontId="6" fillId="5" borderId="4" xfId="0" applyNumberFormat="1" applyFont="1" applyFill="1" applyBorder="1"/>
    <xf numFmtId="166" fontId="6" fillId="5" borderId="0" xfId="0" applyNumberFormat="1" applyFont="1" applyFill="1"/>
    <xf numFmtId="164" fontId="0" fillId="5" borderId="5" xfId="0" applyNumberFormat="1" applyFill="1" applyBorder="1"/>
    <xf numFmtId="1" fontId="6" fillId="5" borderId="5" xfId="0" applyNumberFormat="1" applyFont="1" applyFill="1" applyBorder="1"/>
    <xf numFmtId="0" fontId="0" fillId="5" borderId="8" xfId="0" applyFill="1" applyBorder="1"/>
    <xf numFmtId="0" fontId="0" fillId="5" borderId="10" xfId="0" applyFill="1" applyBorder="1"/>
    <xf numFmtId="1" fontId="23" fillId="5" borderId="0" xfId="0" applyNumberFormat="1" applyFont="1" applyFill="1" applyBorder="1"/>
    <xf numFmtId="9" fontId="23" fillId="5" borderId="9" xfId="1" applyFont="1" applyFill="1" applyBorder="1"/>
    <xf numFmtId="9" fontId="23" fillId="5" borderId="10" xfId="1" applyFont="1" applyFill="1" applyBorder="1"/>
    <xf numFmtId="1" fontId="23" fillId="5" borderId="2" xfId="0" applyNumberFormat="1" applyFont="1" applyFill="1" applyBorder="1"/>
    <xf numFmtId="9" fontId="23" fillId="5" borderId="12" xfId="1" applyFont="1" applyFill="1" applyBorder="1"/>
    <xf numFmtId="0" fontId="0" fillId="5" borderId="0" xfId="0" applyFill="1"/>
    <xf numFmtId="0" fontId="0" fillId="5" borderId="4" xfId="0" applyFill="1" applyBorder="1" applyAlignment="1">
      <alignment horizontal="left" vertical="top"/>
    </xf>
    <xf numFmtId="0" fontId="0" fillId="5" borderId="0" xfId="0" applyFill="1" applyAlignment="1">
      <alignment horizontal="left" vertical="top"/>
    </xf>
    <xf numFmtId="0" fontId="0" fillId="5" borderId="2" xfId="0" applyFill="1" applyBorder="1" applyAlignment="1">
      <alignment horizontal="left" vertical="top"/>
    </xf>
    <xf numFmtId="168" fontId="6" fillId="5" borderId="0" xfId="0" applyNumberFormat="1" applyFont="1" applyFill="1"/>
    <xf numFmtId="174" fontId="6" fillId="5" borderId="8" xfId="0" applyNumberFormat="1" applyFont="1" applyFill="1" applyBorder="1"/>
    <xf numFmtId="174" fontId="0" fillId="5" borderId="10" xfId="0" applyNumberFormat="1" applyFill="1" applyBorder="1"/>
    <xf numFmtId="174" fontId="0" fillId="5" borderId="6" xfId="0" applyNumberFormat="1" applyFill="1" applyBorder="1"/>
    <xf numFmtId="174" fontId="6" fillId="5" borderId="4" xfId="0" applyNumberFormat="1" applyFont="1" applyFill="1" applyBorder="1"/>
    <xf numFmtId="174" fontId="6" fillId="5" borderId="0" xfId="0" applyNumberFormat="1" applyFont="1" applyFill="1"/>
    <xf numFmtId="174" fontId="0" fillId="5" borderId="11" xfId="0" applyNumberFormat="1" applyFill="1" applyBorder="1"/>
    <xf numFmtId="11" fontId="6" fillId="5" borderId="12" xfId="0" applyNumberFormat="1" applyFont="1" applyFill="1" applyBorder="1"/>
    <xf numFmtId="0" fontId="0" fillId="5" borderId="11" xfId="0" applyFill="1" applyBorder="1" applyAlignment="1">
      <alignment horizontal="left" vertical="center"/>
    </xf>
    <xf numFmtId="11" fontId="0" fillId="5" borderId="2" xfId="0" applyNumberFormat="1" applyFill="1" applyBorder="1" applyAlignment="1">
      <alignment horizontal="center" vertical="center"/>
    </xf>
    <xf numFmtId="0" fontId="0" fillId="5" borderId="5" xfId="0" applyFill="1" applyBorder="1" applyAlignment="1">
      <alignment horizontal="left" vertical="center"/>
    </xf>
    <xf numFmtId="2" fontId="0" fillId="5" borderId="3" xfId="0" applyNumberFormat="1" applyFill="1" applyBorder="1" applyAlignment="1">
      <alignment horizontal="center" vertical="center"/>
    </xf>
    <xf numFmtId="0" fontId="0" fillId="5" borderId="5" xfId="0" applyFill="1" applyBorder="1"/>
    <xf numFmtId="0" fontId="0" fillId="5" borderId="6" xfId="0" applyFill="1" applyBorder="1"/>
    <xf numFmtId="0" fontId="0" fillId="5" borderId="8" xfId="0" applyFill="1" applyBorder="1" applyAlignment="1">
      <alignment vertical="center"/>
    </xf>
    <xf numFmtId="0" fontId="0" fillId="5" borderId="10" xfId="0" applyFill="1" applyBorder="1" applyAlignment="1">
      <alignment vertical="center"/>
    </xf>
    <xf numFmtId="0" fontId="0" fillId="5" borderId="12" xfId="0" applyFill="1" applyBorder="1" applyAlignment="1">
      <alignment vertical="center"/>
    </xf>
    <xf numFmtId="0" fontId="42" fillId="8" borderId="1" xfId="0" applyFont="1" applyFill="1" applyBorder="1" applyAlignment="1">
      <alignment horizontal="left" vertical="center"/>
    </xf>
    <xf numFmtId="0" fontId="42" fillId="8" borderId="6" xfId="0" applyFont="1" applyFill="1" applyBorder="1" applyAlignment="1">
      <alignment horizontal="left" vertical="center"/>
    </xf>
    <xf numFmtId="0" fontId="0" fillId="4" borderId="0" xfId="0" applyFill="1" applyBorder="1"/>
    <xf numFmtId="2" fontId="6" fillId="0" borderId="11" xfId="0" applyNumberFormat="1" applyFont="1" applyBorder="1"/>
    <xf numFmtId="2" fontId="6" fillId="0" borderId="2" xfId="0" applyNumberFormat="1" applyFont="1" applyBorder="1"/>
    <xf numFmtId="0" fontId="8" fillId="0" borderId="2" xfId="0" applyFont="1" applyBorder="1"/>
    <xf numFmtId="0" fontId="8" fillId="0" borderId="12" xfId="0" applyFont="1" applyBorder="1"/>
    <xf numFmtId="0" fontId="6" fillId="0" borderId="79" xfId="0" applyFont="1" applyBorder="1"/>
    <xf numFmtId="0" fontId="6" fillId="0" borderId="60" xfId="0" applyFont="1" applyBorder="1"/>
    <xf numFmtId="0" fontId="6" fillId="0" borderId="80" xfId="0" applyFont="1" applyBorder="1"/>
    <xf numFmtId="0" fontId="6" fillId="0" borderId="52" xfId="0" applyFont="1" applyBorder="1"/>
    <xf numFmtId="0" fontId="6" fillId="0" borderId="57" xfId="0" applyFont="1" applyBorder="1"/>
    <xf numFmtId="0" fontId="6" fillId="0" borderId="81" xfId="0" applyFont="1" applyBorder="1"/>
    <xf numFmtId="0" fontId="6" fillId="0" borderId="58" xfId="0" applyFont="1" applyBorder="1"/>
    <xf numFmtId="166" fontId="6" fillId="5" borderId="10" xfId="0" applyNumberFormat="1" applyFont="1" applyFill="1" applyBorder="1"/>
    <xf numFmtId="166" fontId="6" fillId="5" borderId="0" xfId="0" applyNumberFormat="1" applyFont="1" applyFill="1" applyBorder="1"/>
    <xf numFmtId="2" fontId="6" fillId="0" borderId="5" xfId="0" applyNumberFormat="1" applyFont="1" applyFill="1" applyBorder="1"/>
    <xf numFmtId="169" fontId="6" fillId="5" borderId="1" xfId="0" applyNumberFormat="1" applyFont="1" applyFill="1" applyBorder="1"/>
    <xf numFmtId="0" fontId="6" fillId="0" borderId="9" xfId="0" applyFont="1" applyFill="1" applyBorder="1" applyAlignment="1">
      <alignment horizontal="left"/>
    </xf>
    <xf numFmtId="0" fontId="6" fillId="3" borderId="11" xfId="0" applyFont="1" applyFill="1" applyBorder="1" applyAlignment="1">
      <alignment horizontal="left"/>
    </xf>
    <xf numFmtId="0" fontId="6" fillId="0" borderId="2" xfId="0" applyFont="1" applyFill="1" applyBorder="1" applyAlignment="1">
      <alignment horizontal="right"/>
    </xf>
    <xf numFmtId="0" fontId="6" fillId="3" borderId="0" xfId="0" applyFont="1" applyFill="1" applyBorder="1"/>
    <xf numFmtId="169" fontId="6" fillId="0" borderId="6" xfId="0" applyNumberFormat="1" applyFont="1" applyFill="1" applyBorder="1"/>
    <xf numFmtId="0" fontId="43" fillId="0" borderId="4" xfId="0" applyFont="1" applyBorder="1" applyAlignment="1">
      <alignment horizontal="centerContinuous"/>
    </xf>
    <xf numFmtId="0" fontId="43" fillId="0" borderId="0" xfId="0" applyFont="1" applyBorder="1" applyAlignment="1">
      <alignment horizontal="centerContinuous"/>
    </xf>
    <xf numFmtId="164" fontId="6" fillId="0" borderId="0" xfId="0" applyNumberFormat="1" applyFont="1" applyBorder="1"/>
    <xf numFmtId="11" fontId="2" fillId="0" borderId="0" xfId="0" applyNumberFormat="1" applyFont="1" applyBorder="1"/>
    <xf numFmtId="11" fontId="0" fillId="0" borderId="0" xfId="0" applyNumberFormat="1" applyBorder="1"/>
    <xf numFmtId="2" fontId="6" fillId="5" borderId="78" xfId="0" applyNumberFormat="1" applyFont="1" applyFill="1" applyBorder="1"/>
    <xf numFmtId="0" fontId="43" fillId="0" borderId="0" xfId="0" applyFont="1" applyBorder="1" applyAlignment="1">
      <alignment horizontal="left"/>
    </xf>
    <xf numFmtId="0" fontId="43" fillId="0" borderId="4" xfId="0" applyFont="1" applyBorder="1" applyAlignment="1">
      <alignment horizontal="center"/>
    </xf>
    <xf numFmtId="1" fontId="6" fillId="3" borderId="9" xfId="0" applyNumberFormat="1" applyFont="1" applyFill="1" applyBorder="1" applyAlignment="1">
      <alignment horizontal="left"/>
    </xf>
    <xf numFmtId="0" fontId="6" fillId="0" borderId="10" xfId="0" applyFont="1" applyFill="1" applyBorder="1"/>
    <xf numFmtId="0" fontId="23" fillId="0" borderId="0" xfId="0" applyFont="1" applyBorder="1"/>
    <xf numFmtId="0" fontId="0" fillId="0" borderId="0" xfId="0" applyBorder="1" applyAlignment="1">
      <alignment horizontal="left"/>
    </xf>
    <xf numFmtId="177" fontId="6" fillId="0" borderId="0" xfId="0" applyNumberFormat="1" applyFont="1" applyBorder="1"/>
    <xf numFmtId="0" fontId="0" fillId="4" borderId="63" xfId="0" applyFill="1" applyBorder="1"/>
    <xf numFmtId="0" fontId="0" fillId="4" borderId="64" xfId="0" applyFill="1" applyBorder="1"/>
    <xf numFmtId="0" fontId="0" fillId="4" borderId="69" xfId="0" applyFill="1" applyBorder="1"/>
    <xf numFmtId="0" fontId="0" fillId="4" borderId="71" xfId="0" applyFill="1" applyBorder="1"/>
    <xf numFmtId="0" fontId="0" fillId="4" borderId="9" xfId="0" applyFill="1" applyBorder="1" applyAlignment="1"/>
    <xf numFmtId="0" fontId="0" fillId="4" borderId="62" xfId="0" applyFill="1" applyBorder="1" applyAlignment="1"/>
    <xf numFmtId="0" fontId="0" fillId="4" borderId="62" xfId="0" applyFill="1" applyBorder="1"/>
    <xf numFmtId="9" fontId="0" fillId="4" borderId="62" xfId="1" applyFont="1" applyFill="1" applyBorder="1" applyAlignment="1"/>
    <xf numFmtId="9" fontId="0" fillId="4" borderId="63" xfId="1" applyFont="1" applyFill="1" applyBorder="1"/>
    <xf numFmtId="9" fontId="0" fillId="4" borderId="64" xfId="1" applyFont="1" applyFill="1" applyBorder="1"/>
    <xf numFmtId="9" fontId="0" fillId="4" borderId="62" xfId="1" applyFont="1" applyFill="1" applyBorder="1"/>
    <xf numFmtId="0" fontId="0" fillId="4" borderId="66" xfId="0" applyFill="1" applyBorder="1" applyAlignment="1"/>
    <xf numFmtId="0" fontId="0" fillId="4" borderId="67" xfId="0" applyFill="1" applyBorder="1"/>
    <xf numFmtId="0" fontId="0" fillId="4" borderId="68" xfId="0" applyFill="1" applyBorder="1"/>
    <xf numFmtId="0" fontId="0" fillId="4" borderId="66" xfId="0" applyFill="1" applyBorder="1"/>
    <xf numFmtId="0" fontId="8" fillId="0" borderId="0" xfId="0" applyFont="1" applyAlignment="1"/>
    <xf numFmtId="0" fontId="6" fillId="0" borderId="7" xfId="0" applyFont="1" applyBorder="1" applyAlignment="1"/>
    <xf numFmtId="0" fontId="6" fillId="0" borderId="11" xfId="0" applyFont="1" applyBorder="1" applyAlignment="1"/>
    <xf numFmtId="9" fontId="6" fillId="5" borderId="3" xfId="1" applyFont="1" applyFill="1" applyBorder="1"/>
    <xf numFmtId="0" fontId="38" fillId="0" borderId="0" xfId="0" applyFont="1" applyFill="1" applyBorder="1"/>
    <xf numFmtId="0" fontId="6" fillId="0" borderId="13" xfId="0" applyFont="1" applyBorder="1" applyAlignment="1">
      <alignment vertical="center"/>
    </xf>
    <xf numFmtId="0" fontId="6" fillId="0" borderId="14" xfId="0" applyFont="1" applyBorder="1" applyAlignment="1">
      <alignment vertical="center"/>
    </xf>
    <xf numFmtId="0" fontId="6" fillId="0" borderId="15" xfId="0" applyFont="1" applyBorder="1" applyAlignment="1">
      <alignment vertical="center"/>
    </xf>
    <xf numFmtId="9" fontId="6" fillId="3" borderId="9" xfId="1" applyFont="1" applyFill="1" applyBorder="1" applyAlignment="1">
      <alignment horizontal="left"/>
    </xf>
    <xf numFmtId="2" fontId="6" fillId="5" borderId="1" xfId="0" applyNumberFormat="1" applyFont="1" applyFill="1" applyBorder="1" applyAlignment="1">
      <alignment horizontal="right"/>
    </xf>
    <xf numFmtId="2" fontId="1" fillId="0" borderId="28" xfId="0" applyNumberFormat="1" applyFont="1" applyBorder="1"/>
    <xf numFmtId="2" fontId="1" fillId="0" borderId="38" xfId="0" applyNumberFormat="1" applyFont="1" applyBorder="1"/>
    <xf numFmtId="2" fontId="1" fillId="0" borderId="39" xfId="0" applyNumberFormat="1" applyFont="1" applyBorder="1"/>
    <xf numFmtId="2" fontId="8" fillId="0" borderId="28" xfId="0" applyNumberFormat="1" applyFont="1" applyBorder="1"/>
    <xf numFmtId="2" fontId="8" fillId="0" borderId="38" xfId="0" applyNumberFormat="1" applyFont="1" applyBorder="1"/>
    <xf numFmtId="0" fontId="16" fillId="0" borderId="0" xfId="0" applyFont="1" applyAlignment="1">
      <alignment horizontal="centerContinuous"/>
    </xf>
    <xf numFmtId="2" fontId="6" fillId="5" borderId="13" xfId="0" applyNumberFormat="1" applyFont="1" applyFill="1" applyBorder="1" applyAlignment="1"/>
    <xf numFmtId="0" fontId="1" fillId="0" borderId="3" xfId="0" applyFont="1" applyBorder="1"/>
    <xf numFmtId="0" fontId="14" fillId="0" borderId="0" xfId="0" applyFont="1" applyAlignment="1"/>
    <xf numFmtId="0" fontId="14" fillId="0" borderId="0" xfId="0" applyFont="1" applyAlignment="1">
      <alignment horizontal="right"/>
    </xf>
    <xf numFmtId="2" fontId="6" fillId="5" borderId="3" xfId="1" applyNumberFormat="1" applyFont="1" applyFill="1" applyBorder="1"/>
    <xf numFmtId="2" fontId="6" fillId="5" borderId="6" xfId="1" applyNumberFormat="1" applyFont="1" applyFill="1" applyBorder="1"/>
    <xf numFmtId="0" fontId="32" fillId="0" borderId="9" xfId="0" applyFont="1" applyBorder="1"/>
    <xf numFmtId="0" fontId="32" fillId="0" borderId="10" xfId="0" applyFont="1" applyBorder="1"/>
    <xf numFmtId="2" fontId="6" fillId="5" borderId="5" xfId="1" applyNumberFormat="1" applyFont="1" applyFill="1" applyBorder="1"/>
    <xf numFmtId="0" fontId="33" fillId="0" borderId="9" xfId="0" applyFont="1" applyBorder="1" applyAlignment="1">
      <alignment horizontal="right"/>
    </xf>
    <xf numFmtId="0" fontId="33" fillId="0" borderId="0" xfId="0" applyFont="1" applyBorder="1" applyAlignment="1">
      <alignment horizontal="right"/>
    </xf>
    <xf numFmtId="0" fontId="33" fillId="0" borderId="10" xfId="0" applyFont="1" applyBorder="1" applyAlignment="1">
      <alignment horizontal="right"/>
    </xf>
    <xf numFmtId="2" fontId="32" fillId="0" borderId="11" xfId="0" applyNumberFormat="1" applyFont="1" applyBorder="1" applyAlignment="1">
      <alignment horizontal="right"/>
    </xf>
    <xf numFmtId="2" fontId="32" fillId="0" borderId="2" xfId="0" applyNumberFormat="1" applyFont="1" applyBorder="1" applyAlignment="1">
      <alignment horizontal="right"/>
    </xf>
    <xf numFmtId="2" fontId="32" fillId="0" borderId="12" xfId="0" applyNumberFormat="1" applyFont="1" applyBorder="1" applyAlignment="1">
      <alignment horizontal="right"/>
    </xf>
    <xf numFmtId="0" fontId="6" fillId="5" borderId="0" xfId="0" applyFont="1" applyFill="1" applyBorder="1"/>
    <xf numFmtId="1" fontId="6" fillId="5" borderId="7" xfId="0" applyNumberFormat="1" applyFont="1" applyFill="1" applyBorder="1"/>
    <xf numFmtId="2" fontId="6" fillId="5" borderId="7" xfId="0" applyNumberFormat="1" applyFont="1" applyFill="1" applyBorder="1" applyAlignment="1"/>
    <xf numFmtId="2" fontId="6" fillId="5" borderId="9" xfId="0" applyNumberFormat="1" applyFont="1" applyFill="1" applyBorder="1" applyAlignment="1"/>
    <xf numFmtId="9" fontId="6" fillId="5" borderId="5" xfId="1" applyFont="1" applyFill="1" applyBorder="1" applyAlignment="1"/>
    <xf numFmtId="0" fontId="32" fillId="0" borderId="9" xfId="0" applyFont="1" applyBorder="1" applyAlignment="1"/>
    <xf numFmtId="2" fontId="6" fillId="5" borderId="5" xfId="1" applyNumberFormat="1" applyFont="1" applyFill="1" applyBorder="1" applyAlignment="1"/>
    <xf numFmtId="0" fontId="6" fillId="5" borderId="9" xfId="0" applyFont="1" applyFill="1" applyBorder="1" applyAlignment="1"/>
    <xf numFmtId="1" fontId="6" fillId="5" borderId="7" xfId="0" applyNumberFormat="1" applyFont="1" applyFill="1" applyBorder="1" applyAlignment="1"/>
    <xf numFmtId="1" fontId="6" fillId="5" borderId="11" xfId="0" applyNumberFormat="1" applyFont="1" applyFill="1" applyBorder="1" applyAlignment="1"/>
    <xf numFmtId="0" fontId="1" fillId="0" borderId="0" xfId="0" applyFont="1" applyAlignment="1"/>
    <xf numFmtId="0" fontId="6" fillId="0" borderId="9" xfId="0" applyFont="1" applyBorder="1" applyAlignment="1">
      <alignment wrapText="1"/>
    </xf>
    <xf numFmtId="0" fontId="6" fillId="0" borderId="10" xfId="0" applyFont="1" applyBorder="1" applyAlignment="1">
      <alignment wrapText="1"/>
    </xf>
    <xf numFmtId="0" fontId="1" fillId="0" borderId="7" xfId="0" applyFont="1" applyBorder="1" applyAlignment="1"/>
    <xf numFmtId="0" fontId="47" fillId="0" borderId="0" xfId="0" applyFont="1"/>
    <xf numFmtId="0" fontId="0" fillId="4" borderId="70" xfId="0" applyFill="1" applyBorder="1" applyAlignment="1"/>
    <xf numFmtId="0" fontId="0" fillId="4" borderId="5" xfId="0" applyFill="1" applyBorder="1" applyAlignment="1"/>
    <xf numFmtId="166" fontId="6" fillId="0" borderId="48" xfId="0" applyNumberFormat="1" applyFont="1" applyFill="1" applyBorder="1"/>
    <xf numFmtId="0" fontId="0" fillId="3" borderId="6" xfId="0" applyFill="1" applyBorder="1"/>
    <xf numFmtId="9" fontId="6" fillId="4" borderId="0" xfId="0" applyNumberFormat="1" applyFont="1" applyFill="1"/>
    <xf numFmtId="9" fontId="6" fillId="4" borderId="0" xfId="1" applyFont="1" applyFill="1" applyBorder="1"/>
    <xf numFmtId="9" fontId="6" fillId="4" borderId="7" xfId="1" applyFont="1" applyFill="1" applyBorder="1"/>
    <xf numFmtId="9" fontId="6" fillId="4" borderId="4" xfId="1" applyFont="1" applyFill="1" applyBorder="1"/>
    <xf numFmtId="9" fontId="6" fillId="4" borderId="8" xfId="1" applyFont="1" applyFill="1" applyBorder="1"/>
    <xf numFmtId="0" fontId="31" fillId="0" borderId="8" xfId="0" applyFont="1" applyBorder="1" applyAlignment="1">
      <alignment horizontal="centerContinuous"/>
    </xf>
    <xf numFmtId="0" fontId="10" fillId="0" borderId="8" xfId="0" applyFont="1" applyBorder="1" applyAlignment="1">
      <alignment horizontal="centerContinuous"/>
    </xf>
    <xf numFmtId="0" fontId="6" fillId="0" borderId="15" xfId="0" applyFont="1" applyBorder="1" applyAlignment="1">
      <alignment horizontal="left" vertical="center"/>
    </xf>
    <xf numFmtId="169" fontId="6" fillId="0" borderId="0" xfId="0" applyNumberFormat="1" applyFont="1" applyBorder="1" applyAlignment="1">
      <alignment horizontal="right"/>
    </xf>
    <xf numFmtId="169" fontId="48" fillId="0" borderId="0" xfId="0" applyNumberFormat="1" applyFont="1" applyBorder="1" applyAlignment="1">
      <alignment horizontal="right"/>
    </xf>
    <xf numFmtId="169" fontId="0" fillId="0" borderId="29" xfId="0" applyNumberFormat="1" applyBorder="1"/>
    <xf numFmtId="169" fontId="0" fillId="0" borderId="4" xfId="0" applyNumberFormat="1" applyBorder="1"/>
    <xf numFmtId="169" fontId="0" fillId="0" borderId="47" xfId="0" applyNumberFormat="1" applyBorder="1"/>
    <xf numFmtId="169" fontId="0" fillId="0" borderId="82" xfId="0" applyNumberFormat="1" applyBorder="1"/>
    <xf numFmtId="169" fontId="0" fillId="0" borderId="0" xfId="0" applyNumberFormat="1" applyBorder="1"/>
    <xf numFmtId="169" fontId="0" fillId="0" borderId="83" xfId="0" applyNumberFormat="1" applyBorder="1"/>
    <xf numFmtId="169" fontId="0" fillId="0" borderId="84" xfId="0" applyNumberFormat="1" applyBorder="1"/>
    <xf numFmtId="169" fontId="0" fillId="0" borderId="2" xfId="0" applyNumberFormat="1" applyBorder="1"/>
    <xf numFmtId="169" fontId="0" fillId="0" borderId="85" xfId="0" applyNumberFormat="1" applyBorder="1"/>
    <xf numFmtId="0" fontId="0" fillId="0" borderId="0" xfId="0" applyAlignment="1">
      <alignment horizontal="left" vertical="top" wrapText="1"/>
    </xf>
    <xf numFmtId="0" fontId="0" fillId="0" borderId="0" xfId="0" applyAlignment="1">
      <alignment horizontal="left" vertical="top" wrapText="1"/>
    </xf>
    <xf numFmtId="0" fontId="0" fillId="0" borderId="0" xfId="0" applyAlignment="1">
      <alignment horizontal="left" vertical="top"/>
    </xf>
    <xf numFmtId="0" fontId="0" fillId="0" borderId="0" xfId="0" applyAlignment="1">
      <alignment vertical="top" wrapText="1"/>
    </xf>
    <xf numFmtId="0" fontId="6" fillId="0" borderId="13" xfId="0" applyFont="1" applyBorder="1" applyAlignment="1">
      <alignment horizontal="left" vertical="center"/>
    </xf>
    <xf numFmtId="0" fontId="6" fillId="0" borderId="15" xfId="0" applyFont="1" applyBorder="1" applyAlignment="1">
      <alignment horizontal="left" vertical="center"/>
    </xf>
    <xf numFmtId="0" fontId="1" fillId="0" borderId="3" xfId="0" applyFont="1" applyBorder="1"/>
    <xf numFmtId="0" fontId="16" fillId="0" borderId="0" xfId="0" applyFont="1" applyBorder="1"/>
    <xf numFmtId="0" fontId="6" fillId="0" borderId="11" xfId="0" applyFont="1" applyBorder="1" applyAlignment="1">
      <alignment vertical="center"/>
    </xf>
    <xf numFmtId="0" fontId="51" fillId="0" borderId="0" xfId="0" applyFont="1"/>
    <xf numFmtId="0" fontId="6" fillId="0" borderId="14" xfId="0" applyFont="1" applyBorder="1" applyAlignment="1"/>
    <xf numFmtId="164" fontId="6" fillId="5" borderId="14" xfId="0" applyNumberFormat="1" applyFont="1" applyFill="1" applyBorder="1" applyAlignment="1"/>
    <xf numFmtId="0" fontId="6" fillId="0" borderId="1" xfId="0" applyFont="1" applyBorder="1" applyAlignment="1"/>
    <xf numFmtId="0" fontId="14" fillId="0" borderId="1" xfId="0" applyFont="1" applyBorder="1"/>
    <xf numFmtId="166" fontId="6" fillId="0" borderId="48" xfId="0" applyNumberFormat="1" applyFont="1" applyBorder="1"/>
    <xf numFmtId="166" fontId="6" fillId="0" borderId="55" xfId="0" applyNumberFormat="1" applyFont="1" applyBorder="1"/>
    <xf numFmtId="166" fontId="6" fillId="0" borderId="76" xfId="0" applyNumberFormat="1" applyFont="1" applyBorder="1"/>
    <xf numFmtId="166" fontId="6" fillId="0" borderId="1" xfId="0" applyNumberFormat="1" applyFont="1" applyBorder="1"/>
    <xf numFmtId="0" fontId="6" fillId="0" borderId="1" xfId="0" applyFont="1" applyBorder="1" applyAlignment="1">
      <alignment horizontal="center"/>
    </xf>
    <xf numFmtId="1" fontId="6" fillId="5" borderId="14" xfId="0" applyNumberFormat="1" applyFont="1" applyFill="1" applyBorder="1"/>
    <xf numFmtId="1" fontId="6" fillId="5" borderId="13" xfId="0" applyNumberFormat="1" applyFont="1" applyFill="1" applyBorder="1"/>
    <xf numFmtId="169" fontId="6" fillId="0" borderId="10" xfId="0" applyNumberFormat="1" applyFont="1" applyBorder="1" applyAlignment="1">
      <alignment horizontal="right"/>
    </xf>
    <xf numFmtId="169" fontId="6" fillId="0" borderId="8" xfId="0" applyNumberFormat="1" applyFont="1" applyBorder="1" applyAlignment="1">
      <alignment horizontal="right"/>
    </xf>
    <xf numFmtId="169" fontId="6" fillId="0" borderId="6" xfId="0" applyNumberFormat="1" applyFont="1" applyBorder="1" applyAlignment="1">
      <alignment horizontal="right"/>
    </xf>
    <xf numFmtId="1" fontId="0" fillId="0" borderId="0" xfId="0" applyNumberFormat="1" applyFill="1" applyBorder="1"/>
    <xf numFmtId="0" fontId="26" fillId="8" borderId="7" xfId="0" applyFont="1" applyFill="1" applyBorder="1" applyAlignment="1">
      <alignment horizontal="left" vertical="center"/>
    </xf>
    <xf numFmtId="0" fontId="26" fillId="8" borderId="4" xfId="0" applyFont="1" applyFill="1" applyBorder="1" applyAlignment="1">
      <alignment horizontal="left" vertical="center"/>
    </xf>
    <xf numFmtId="0" fontId="26" fillId="8" borderId="8" xfId="0" applyFont="1" applyFill="1" applyBorder="1" applyAlignment="1">
      <alignment horizontal="left" vertical="center"/>
    </xf>
    <xf numFmtId="0" fontId="26" fillId="8" borderId="0" xfId="0" applyFont="1" applyFill="1" applyBorder="1" applyAlignment="1">
      <alignment horizontal="left" vertical="center"/>
    </xf>
    <xf numFmtId="0" fontId="26" fillId="0" borderId="10" xfId="0" applyFont="1" applyBorder="1" applyAlignment="1">
      <alignment horizontal="left" vertical="center"/>
    </xf>
    <xf numFmtId="0" fontId="26" fillId="8" borderId="2" xfId="0" applyFont="1" applyFill="1" applyBorder="1" applyAlignment="1">
      <alignment horizontal="left" vertical="center"/>
    </xf>
    <xf numFmtId="0" fontId="26" fillId="0" borderId="12" xfId="0" applyFont="1" applyBorder="1" applyAlignment="1">
      <alignment horizontal="left" vertical="center"/>
    </xf>
    <xf numFmtId="176" fontId="0" fillId="5" borderId="13" xfId="0" applyNumberFormat="1" applyFill="1" applyBorder="1"/>
    <xf numFmtId="176" fontId="0" fillId="5" borderId="14" xfId="0" applyNumberFormat="1" applyFill="1" applyBorder="1"/>
    <xf numFmtId="176" fontId="0" fillId="5" borderId="15" xfId="0" applyNumberFormat="1" applyFill="1" applyBorder="1"/>
    <xf numFmtId="0" fontId="1" fillId="0" borderId="0" xfId="0" applyFont="1" applyFill="1" applyAlignment="1">
      <alignment horizontal="right"/>
    </xf>
    <xf numFmtId="0" fontId="39" fillId="0" borderId="0" xfId="0" applyFont="1" applyFill="1" applyBorder="1"/>
    <xf numFmtId="0" fontId="1" fillId="0" borderId="0" xfId="0" applyFont="1" applyFill="1" applyBorder="1" applyAlignment="1">
      <alignment horizontal="right"/>
    </xf>
    <xf numFmtId="0" fontId="0" fillId="0" borderId="0" xfId="0" applyFont="1"/>
    <xf numFmtId="11" fontId="6" fillId="5" borderId="1" xfId="0" applyNumberFormat="1" applyFont="1" applyFill="1" applyBorder="1"/>
    <xf numFmtId="0" fontId="39" fillId="0" borderId="6" xfId="0" applyFont="1" applyBorder="1" applyAlignment="1">
      <alignment horizontal="centerContinuous"/>
    </xf>
    <xf numFmtId="0" fontId="1" fillId="0" borderId="0" xfId="0" applyFont="1" applyFill="1" applyAlignment="1">
      <alignment horizontal="left"/>
    </xf>
    <xf numFmtId="0" fontId="1" fillId="0" borderId="0" xfId="0" applyFont="1" applyFill="1" applyAlignment="1">
      <alignment horizontal="centerContinuous"/>
    </xf>
    <xf numFmtId="0" fontId="0" fillId="0" borderId="0" xfId="0" applyFill="1" applyAlignment="1">
      <alignment horizontal="centerContinuous"/>
    </xf>
    <xf numFmtId="0" fontId="39" fillId="0" borderId="0" xfId="0" applyFont="1" applyFill="1" applyAlignment="1">
      <alignment horizontal="right"/>
    </xf>
    <xf numFmtId="0" fontId="39" fillId="0" borderId="0" xfId="0" applyFont="1" applyFill="1" applyAlignment="1">
      <alignment horizontal="center"/>
    </xf>
    <xf numFmtId="0" fontId="1" fillId="0" borderId="0" xfId="0" applyFont="1" applyFill="1"/>
    <xf numFmtId="0" fontId="1" fillId="0" borderId="0" xfId="0" applyFont="1" applyFill="1" applyAlignment="1">
      <alignment horizontal="center"/>
    </xf>
    <xf numFmtId="0" fontId="1" fillId="0" borderId="0" xfId="0" applyFont="1" applyFill="1" applyAlignment="1">
      <alignment horizontal="center" wrapText="1"/>
    </xf>
    <xf numFmtId="0" fontId="0" fillId="0" borderId="0" xfId="0" applyFill="1" applyAlignment="1">
      <alignment horizontal="right"/>
    </xf>
    <xf numFmtId="0" fontId="40" fillId="0" borderId="0" xfId="0" applyFont="1" applyFill="1" applyAlignment="1">
      <alignment horizontal="right"/>
    </xf>
    <xf numFmtId="0" fontId="38" fillId="0" borderId="0" xfId="0" applyFont="1" applyFill="1" applyAlignment="1">
      <alignment horizontal="right"/>
    </xf>
    <xf numFmtId="0" fontId="2" fillId="0" borderId="0" xfId="0" applyFont="1" applyFill="1" applyAlignment="1">
      <alignment horizontal="right"/>
    </xf>
    <xf numFmtId="1" fontId="38" fillId="0" borderId="0" xfId="0" applyNumberFormat="1" applyFont="1" applyFill="1" applyAlignment="1">
      <alignment horizontal="right"/>
    </xf>
    <xf numFmtId="1" fontId="0" fillId="0" borderId="0" xfId="0" applyNumberFormat="1" applyFill="1" applyAlignment="1">
      <alignment wrapText="1"/>
    </xf>
    <xf numFmtId="1" fontId="0" fillId="0" borderId="0" xfId="0" applyNumberFormat="1" applyFill="1"/>
    <xf numFmtId="0" fontId="0" fillId="0" borderId="0" xfId="0" applyFont="1" applyFill="1" applyAlignment="1">
      <alignment wrapText="1"/>
    </xf>
    <xf numFmtId="0" fontId="1" fillId="0" borderId="0" xfId="0" applyFont="1" applyFill="1" applyAlignment="1">
      <alignment wrapText="1"/>
    </xf>
    <xf numFmtId="0" fontId="6" fillId="6" borderId="0" xfId="0" applyFont="1" applyFill="1"/>
    <xf numFmtId="0" fontId="8" fillId="0" borderId="0" xfId="0" applyFont="1" applyAlignment="1">
      <alignment horizontal="left" vertical="center"/>
    </xf>
    <xf numFmtId="0" fontId="6" fillId="3" borderId="14" xfId="0" applyFont="1" applyFill="1" applyBorder="1" applyAlignment="1">
      <alignment horizontal="left" vertical="center"/>
    </xf>
    <xf numFmtId="166" fontId="6" fillId="3" borderId="9" xfId="0" applyNumberFormat="1" applyFont="1" applyFill="1" applyBorder="1"/>
    <xf numFmtId="0" fontId="6" fillId="3" borderId="15" xfId="0" applyFont="1" applyFill="1" applyBorder="1" applyAlignment="1">
      <alignment horizontal="left" vertical="center"/>
    </xf>
    <xf numFmtId="166" fontId="6" fillId="3" borderId="11" xfId="0" applyNumberFormat="1" applyFont="1" applyFill="1" applyBorder="1"/>
    <xf numFmtId="2" fontId="6" fillId="4" borderId="15" xfId="0" applyNumberFormat="1" applyFont="1" applyFill="1" applyBorder="1"/>
    <xf numFmtId="0" fontId="9" fillId="0" borderId="0" xfId="0" applyFont="1" applyFill="1"/>
    <xf numFmtId="166" fontId="14" fillId="0" borderId="0" xfId="0" applyNumberFormat="1" applyFont="1" applyFill="1" applyBorder="1"/>
    <xf numFmtId="2" fontId="6" fillId="0" borderId="0" xfId="0" applyNumberFormat="1" applyFont="1" applyBorder="1" applyAlignment="1">
      <alignment horizontal="right"/>
    </xf>
    <xf numFmtId="0" fontId="14" fillId="3" borderId="14" xfId="0" applyFont="1" applyFill="1" applyBorder="1" applyAlignment="1">
      <alignment horizontal="left" vertical="center"/>
    </xf>
    <xf numFmtId="0" fontId="14" fillId="3" borderId="10" xfId="0" applyFont="1" applyFill="1" applyBorder="1"/>
    <xf numFmtId="0" fontId="14" fillId="3" borderId="12" xfId="0" applyFont="1" applyFill="1" applyBorder="1"/>
    <xf numFmtId="0" fontId="14" fillId="2" borderId="0" xfId="0" applyFont="1" applyFill="1" applyBorder="1" applyAlignment="1">
      <alignment horizontal="left" vertical="center"/>
    </xf>
    <xf numFmtId="166" fontId="14" fillId="3" borderId="7" xfId="0" applyNumberFormat="1" applyFont="1" applyFill="1" applyBorder="1"/>
    <xf numFmtId="0" fontId="14" fillId="3" borderId="8" xfId="0" applyFont="1" applyFill="1" applyBorder="1"/>
    <xf numFmtId="0" fontId="0" fillId="0" borderId="0" xfId="0" applyFill="1" applyAlignment="1">
      <alignment wrapText="1"/>
    </xf>
    <xf numFmtId="0" fontId="23" fillId="0" borderId="0" xfId="0" applyFont="1" applyFill="1"/>
    <xf numFmtId="9" fontId="0" fillId="3" borderId="3" xfId="1" applyFont="1" applyFill="1" applyBorder="1"/>
    <xf numFmtId="9" fontId="0" fillId="3" borderId="6" xfId="1" applyFont="1" applyFill="1" applyBorder="1"/>
    <xf numFmtId="0" fontId="32" fillId="0" borderId="0" xfId="0" applyFont="1" applyFill="1" applyBorder="1"/>
    <xf numFmtId="0" fontId="1" fillId="0" borderId="0" xfId="0" applyFont="1" applyFill="1" applyBorder="1"/>
    <xf numFmtId="0" fontId="0" fillId="0" borderId="0" xfId="0" applyBorder="1" applyAlignment="1">
      <alignment vertical="center"/>
    </xf>
    <xf numFmtId="0" fontId="1" fillId="5" borderId="3" xfId="0" applyFont="1" applyFill="1" applyBorder="1"/>
    <xf numFmtId="0" fontId="1" fillId="5" borderId="6" xfId="0" applyFont="1" applyFill="1" applyBorder="1"/>
    <xf numFmtId="0" fontId="1" fillId="5" borderId="3" xfId="0" applyFont="1" applyFill="1" applyBorder="1" applyAlignment="1">
      <alignment horizontal="right"/>
    </xf>
    <xf numFmtId="169" fontId="8" fillId="0" borderId="0" xfId="0" applyNumberFormat="1" applyFont="1" applyAlignment="1">
      <alignment horizontal="center"/>
    </xf>
    <xf numFmtId="169" fontId="0" fillId="0" borderId="0" xfId="0" applyNumberFormat="1" applyFill="1" applyBorder="1" applyAlignment="1">
      <alignment wrapText="1"/>
    </xf>
    <xf numFmtId="164" fontId="0" fillId="4" borderId="1" xfId="0" applyNumberFormat="1" applyFill="1" applyBorder="1"/>
    <xf numFmtId="0" fontId="0" fillId="0" borderId="1" xfId="0" applyFill="1" applyBorder="1"/>
    <xf numFmtId="0" fontId="0" fillId="0" borderId="1" xfId="0" applyBorder="1" applyAlignment="1">
      <alignment wrapText="1"/>
    </xf>
    <xf numFmtId="0" fontId="6" fillId="0" borderId="13" xfId="0" applyFont="1" applyBorder="1" applyAlignment="1">
      <alignment horizontal="center"/>
    </xf>
    <xf numFmtId="169" fontId="0" fillId="4" borderId="14" xfId="0" applyNumberFormat="1" applyFill="1" applyBorder="1"/>
    <xf numFmtId="11" fontId="6" fillId="5" borderId="15" xfId="0" applyNumberFormat="1" applyFont="1" applyFill="1" applyBorder="1"/>
    <xf numFmtId="2" fontId="6" fillId="0" borderId="10" xfId="0" applyNumberFormat="1" applyFont="1" applyFill="1" applyBorder="1"/>
    <xf numFmtId="171" fontId="6" fillId="5" borderId="13" xfId="0" applyNumberFormat="1" applyFont="1" applyFill="1" applyBorder="1"/>
    <xf numFmtId="1" fontId="0" fillId="4" borderId="11" xfId="0" applyNumberFormat="1" applyFill="1" applyBorder="1"/>
    <xf numFmtId="0" fontId="2" fillId="0" borderId="0" xfId="0" applyFont="1" applyFill="1"/>
    <xf numFmtId="0" fontId="0" fillId="0" borderId="0" xfId="0" applyBorder="1" applyAlignment="1">
      <alignment horizontal="center" vertical="center"/>
    </xf>
    <xf numFmtId="0" fontId="0" fillId="4" borderId="0" xfId="0" applyFill="1" applyBorder="1" applyAlignment="1">
      <alignment horizontal="center" vertical="center"/>
    </xf>
    <xf numFmtId="0" fontId="21" fillId="0" borderId="0" xfId="0" applyFont="1" applyFill="1" applyBorder="1" applyAlignment="1">
      <alignment vertical="center"/>
    </xf>
    <xf numFmtId="0" fontId="1" fillId="0" borderId="0" xfId="0" applyFont="1" applyFill="1" applyBorder="1" applyAlignment="1">
      <alignment horizontal="center" vertical="center"/>
    </xf>
    <xf numFmtId="0" fontId="1" fillId="0" borderId="0" xfId="0" applyFont="1" applyFill="1" applyBorder="1" applyAlignment="1">
      <alignment horizontal="left" vertical="center"/>
    </xf>
    <xf numFmtId="0" fontId="0" fillId="0" borderId="0" xfId="0" applyFill="1" applyBorder="1" applyAlignment="1">
      <alignment horizontal="center" vertical="center"/>
    </xf>
    <xf numFmtId="0" fontId="0" fillId="0" borderId="0" xfId="0" applyFill="1" applyBorder="1" applyAlignment="1">
      <alignment horizontal="left" vertical="center"/>
    </xf>
    <xf numFmtId="11" fontId="6" fillId="0" borderId="0" xfId="0" applyNumberFormat="1" applyFont="1" applyFill="1" applyBorder="1"/>
    <xf numFmtId="0" fontId="0" fillId="0" borderId="0" xfId="0" applyBorder="1" applyAlignment="1">
      <alignment horizontal="left" vertical="center"/>
    </xf>
    <xf numFmtId="0" fontId="0" fillId="4" borderId="8" xfId="0" applyFill="1" applyBorder="1" applyAlignment="1">
      <alignment horizontal="center" vertical="center"/>
    </xf>
    <xf numFmtId="11" fontId="0" fillId="4" borderId="0" xfId="0" applyNumberFormat="1" applyFill="1" applyBorder="1" applyAlignment="1">
      <alignment horizontal="center" vertical="center"/>
    </xf>
    <xf numFmtId="0" fontId="0" fillId="4" borderId="10" xfId="0" applyFill="1" applyBorder="1" applyAlignment="1">
      <alignment horizontal="center" vertical="center"/>
    </xf>
    <xf numFmtId="0" fontId="0" fillId="4" borderId="12" xfId="0" applyFill="1" applyBorder="1" applyAlignment="1">
      <alignment horizontal="center" vertical="center"/>
    </xf>
    <xf numFmtId="0" fontId="0" fillId="0" borderId="8" xfId="0" applyBorder="1" applyAlignment="1">
      <alignment horizontal="center" vertical="center"/>
    </xf>
    <xf numFmtId="0" fontId="0" fillId="4" borderId="6" xfId="0" applyFill="1" applyBorder="1" applyAlignment="1">
      <alignment horizontal="center" vertical="center"/>
    </xf>
    <xf numFmtId="0" fontId="0" fillId="0" borderId="4" xfId="0" applyFill="1" applyBorder="1" applyAlignment="1">
      <alignment vertical="center"/>
    </xf>
    <xf numFmtId="0" fontId="0" fillId="0" borderId="2" xfId="0" applyFill="1" applyBorder="1" applyAlignment="1">
      <alignment vertical="center"/>
    </xf>
    <xf numFmtId="0" fontId="1" fillId="0" borderId="0" xfId="0" applyFont="1" applyFill="1" applyBorder="1" applyAlignment="1">
      <alignment vertical="center"/>
    </xf>
    <xf numFmtId="0" fontId="0" fillId="0" borderId="0" xfId="0" applyFill="1" applyBorder="1" applyAlignment="1">
      <alignment vertical="center"/>
    </xf>
    <xf numFmtId="0" fontId="1" fillId="0" borderId="9" xfId="0" applyFont="1" applyFill="1" applyBorder="1" applyAlignment="1">
      <alignment vertical="center"/>
    </xf>
    <xf numFmtId="0" fontId="0" fillId="0" borderId="9" xfId="0" applyFill="1" applyBorder="1" applyAlignment="1">
      <alignment vertical="center"/>
    </xf>
    <xf numFmtId="2" fontId="0" fillId="0" borderId="3" xfId="0" applyNumberFormat="1" applyBorder="1" applyAlignment="1">
      <alignment vertical="center"/>
    </xf>
    <xf numFmtId="0" fontId="0" fillId="0" borderId="6" xfId="0" applyBorder="1" applyAlignment="1">
      <alignment vertical="center"/>
    </xf>
    <xf numFmtId="168" fontId="0" fillId="5" borderId="10" xfId="0" applyNumberFormat="1" applyFill="1" applyBorder="1"/>
    <xf numFmtId="0" fontId="1" fillId="0" borderId="3" xfId="0" applyFont="1" applyFill="1" applyBorder="1" applyAlignment="1">
      <alignment horizontal="center" vertical="center"/>
    </xf>
    <xf numFmtId="0" fontId="0" fillId="0" borderId="4" xfId="0" applyFill="1" applyBorder="1" applyAlignment="1">
      <alignment horizontal="center" vertical="center"/>
    </xf>
    <xf numFmtId="0" fontId="0" fillId="0" borderId="2" xfId="0" applyFill="1" applyBorder="1" applyAlignment="1">
      <alignment horizontal="center" vertical="center"/>
    </xf>
    <xf numFmtId="0" fontId="0" fillId="0" borderId="3" xfId="0" applyFill="1" applyBorder="1" applyAlignment="1">
      <alignment horizontal="center" vertical="center"/>
    </xf>
    <xf numFmtId="0" fontId="1" fillId="0" borderId="6" xfId="0" applyFont="1" applyBorder="1" applyAlignment="1">
      <alignment horizontal="center" vertical="center"/>
    </xf>
    <xf numFmtId="0" fontId="0" fillId="5" borderId="6" xfId="0" applyFill="1" applyBorder="1" applyAlignment="1">
      <alignment horizontal="center" vertical="center"/>
    </xf>
    <xf numFmtId="9" fontId="6" fillId="3" borderId="6" xfId="0" applyNumberFormat="1" applyFont="1" applyFill="1" applyBorder="1"/>
    <xf numFmtId="11" fontId="0" fillId="0" borderId="0" xfId="0" applyNumberFormat="1" applyFill="1" applyBorder="1" applyAlignment="1">
      <alignment horizontal="center" vertical="center"/>
    </xf>
    <xf numFmtId="0" fontId="1" fillId="0" borderId="3" xfId="0" applyFont="1" applyFill="1" applyBorder="1" applyAlignment="1">
      <alignment horizontal="left" vertical="center"/>
    </xf>
    <xf numFmtId="0" fontId="1" fillId="0" borderId="4" xfId="0" applyFont="1" applyFill="1" applyBorder="1" applyAlignment="1">
      <alignment horizontal="left" vertical="center"/>
    </xf>
    <xf numFmtId="0" fontId="1" fillId="0" borderId="4" xfId="0" applyFont="1" applyFill="1" applyBorder="1" applyAlignment="1">
      <alignment horizontal="center" vertical="center"/>
    </xf>
    <xf numFmtId="0" fontId="0" fillId="0" borderId="3" xfId="0" applyFill="1" applyBorder="1" applyAlignment="1">
      <alignment horizontal="left" vertical="center"/>
    </xf>
    <xf numFmtId="0" fontId="0" fillId="0" borderId="2" xfId="0" applyFill="1" applyBorder="1" applyAlignment="1">
      <alignment horizontal="left" vertical="center"/>
    </xf>
    <xf numFmtId="0" fontId="0" fillId="5" borderId="12" xfId="0" applyFill="1" applyBorder="1" applyAlignment="1">
      <alignment horizontal="center" vertical="center"/>
    </xf>
    <xf numFmtId="2" fontId="0" fillId="4" borderId="0" xfId="0" applyNumberFormat="1" applyFill="1" applyBorder="1" applyAlignment="1">
      <alignment horizontal="center" vertical="center"/>
    </xf>
    <xf numFmtId="0" fontId="0" fillId="0" borderId="12" xfId="0" applyBorder="1" applyAlignment="1">
      <alignment horizontal="center" vertical="center"/>
    </xf>
    <xf numFmtId="11" fontId="0" fillId="0" borderId="0" xfId="0" applyNumberFormat="1" applyBorder="1" applyAlignment="1">
      <alignment horizontal="center" vertical="center"/>
    </xf>
    <xf numFmtId="0" fontId="0" fillId="0" borderId="10" xfId="0" applyBorder="1" applyAlignment="1">
      <alignment horizontal="center" vertical="center"/>
    </xf>
    <xf numFmtId="0" fontId="0" fillId="0" borderId="4" xfId="0" applyFill="1" applyBorder="1" applyAlignment="1">
      <alignment horizontal="left" vertical="center"/>
    </xf>
    <xf numFmtId="0" fontId="0" fillId="0" borderId="9" xfId="0" applyFill="1" applyBorder="1" applyAlignment="1">
      <alignment horizontal="center" vertical="center"/>
    </xf>
    <xf numFmtId="0" fontId="0" fillId="0" borderId="3" xfId="0" applyFill="1" applyBorder="1" applyAlignment="1">
      <alignment vertical="center"/>
    </xf>
    <xf numFmtId="169" fontId="0" fillId="4" borderId="0" xfId="0" applyNumberFormat="1" applyFill="1" applyBorder="1" applyAlignment="1">
      <alignment horizontal="center" vertical="center"/>
    </xf>
    <xf numFmtId="0" fontId="2" fillId="0" borderId="9" xfId="0" applyFont="1" applyBorder="1" applyAlignment="1">
      <alignment vertical="center"/>
    </xf>
    <xf numFmtId="169" fontId="0" fillId="0" borderId="0" xfId="0" applyNumberFormat="1" applyBorder="1" applyAlignment="1">
      <alignment horizontal="center" vertical="center"/>
    </xf>
    <xf numFmtId="0" fontId="0" fillId="0" borderId="10" xfId="0" applyBorder="1" applyAlignment="1">
      <alignment vertical="center"/>
    </xf>
    <xf numFmtId="0" fontId="8" fillId="3" borderId="17" xfId="0" applyFont="1" applyFill="1" applyBorder="1" applyAlignment="1">
      <alignment horizontal="centerContinuous"/>
    </xf>
    <xf numFmtId="0" fontId="1" fillId="3" borderId="17" xfId="0" applyFont="1" applyFill="1" applyBorder="1"/>
    <xf numFmtId="0" fontId="1" fillId="3" borderId="18" xfId="0" applyFont="1" applyFill="1" applyBorder="1"/>
    <xf numFmtId="0" fontId="8" fillId="3" borderId="16" xfId="0" applyFont="1" applyFill="1" applyBorder="1" applyAlignment="1">
      <alignment horizontal="centerContinuous"/>
    </xf>
    <xf numFmtId="0" fontId="8" fillId="3" borderId="18" xfId="0" applyFont="1" applyFill="1" applyBorder="1" applyAlignment="1">
      <alignment horizontal="centerContinuous"/>
    </xf>
    <xf numFmtId="0" fontId="32" fillId="0" borderId="0" xfId="0" applyFont="1" applyFill="1" applyBorder="1" applyAlignment="1">
      <alignment horizontal="left"/>
    </xf>
    <xf numFmtId="0" fontId="0" fillId="0" borderId="0" xfId="0" applyAlignment="1">
      <alignment horizontal="left" wrapText="1"/>
    </xf>
    <xf numFmtId="169" fontId="49" fillId="0" borderId="10" xfId="0" applyNumberFormat="1" applyFont="1" applyBorder="1"/>
    <xf numFmtId="169" fontId="6" fillId="0" borderId="10" xfId="0" applyNumberFormat="1" applyFont="1" applyBorder="1"/>
    <xf numFmtId="169" fontId="49" fillId="0" borderId="0" xfId="0" applyNumberFormat="1" applyFont="1" applyBorder="1"/>
    <xf numFmtId="169" fontId="6" fillId="0" borderId="0" xfId="0" applyNumberFormat="1" applyFont="1" applyBorder="1"/>
    <xf numFmtId="169" fontId="6" fillId="0" borderId="9" xfId="0" applyNumberFormat="1" applyFont="1" applyBorder="1" applyAlignment="1">
      <alignment horizontal="right"/>
    </xf>
    <xf numFmtId="0" fontId="8" fillId="3" borderId="5" xfId="0" applyFont="1" applyFill="1" applyBorder="1" applyAlignment="1">
      <alignment horizontal="left"/>
    </xf>
    <xf numFmtId="0" fontId="8" fillId="3" borderId="3" xfId="0" applyFont="1" applyFill="1" applyBorder="1" applyAlignment="1">
      <alignment horizontal="centerContinuous"/>
    </xf>
    <xf numFmtId="0" fontId="1" fillId="3" borderId="3" xfId="0" applyFont="1" applyFill="1" applyBorder="1"/>
    <xf numFmtId="0" fontId="1" fillId="3" borderId="6" xfId="0" applyFont="1" applyFill="1" applyBorder="1"/>
    <xf numFmtId="0" fontId="9" fillId="9" borderId="0" xfId="0" applyFont="1" applyFill="1" applyBorder="1" applyAlignment="1">
      <alignment horizontal="centerContinuous"/>
    </xf>
    <xf numFmtId="0" fontId="9" fillId="0" borderId="0" xfId="0" applyFont="1" applyBorder="1" applyAlignment="1">
      <alignment horizontal="centerContinuous"/>
    </xf>
    <xf numFmtId="0" fontId="9" fillId="0" borderId="0" xfId="0" applyFont="1" applyFill="1" applyBorder="1" applyAlignment="1">
      <alignment horizontal="centerContinuous"/>
    </xf>
    <xf numFmtId="2" fontId="1" fillId="0" borderId="5" xfId="0" applyNumberFormat="1" applyFont="1" applyBorder="1" applyAlignment="1">
      <alignment horizontal="right"/>
    </xf>
    <xf numFmtId="2" fontId="1" fillId="0" borderId="3" xfId="0" applyNumberFormat="1" applyFont="1" applyBorder="1" applyAlignment="1">
      <alignment horizontal="right"/>
    </xf>
    <xf numFmtId="2" fontId="1" fillId="0" borderId="3" xfId="0" applyNumberFormat="1" applyFont="1" applyBorder="1"/>
    <xf numFmtId="2" fontId="1" fillId="0" borderId="6" xfId="0" applyNumberFormat="1" applyFont="1" applyBorder="1"/>
    <xf numFmtId="0" fontId="52" fillId="0" borderId="0" xfId="0" applyFont="1" applyFill="1" applyBorder="1" applyAlignment="1"/>
    <xf numFmtId="0" fontId="33" fillId="0" borderId="0" xfId="0" applyFont="1" applyFill="1" applyBorder="1" applyAlignment="1"/>
    <xf numFmtId="0" fontId="8" fillId="0" borderId="8" xfId="0" applyFont="1" applyBorder="1" applyAlignment="1"/>
    <xf numFmtId="9" fontId="8" fillId="5" borderId="13" xfId="1" applyFont="1" applyFill="1" applyBorder="1" applyAlignment="1"/>
    <xf numFmtId="2" fontId="0" fillId="11" borderId="1" xfId="0" applyNumberFormat="1" applyFill="1" applyBorder="1"/>
    <xf numFmtId="9" fontId="6" fillId="11" borderId="13" xfId="0" applyNumberFormat="1" applyFont="1" applyFill="1" applyBorder="1"/>
    <xf numFmtId="9" fontId="6" fillId="4" borderId="9" xfId="1" applyFont="1" applyFill="1" applyBorder="1"/>
    <xf numFmtId="9" fontId="6" fillId="4" borderId="10" xfId="1" applyFont="1" applyFill="1" applyBorder="1"/>
    <xf numFmtId="9" fontId="6" fillId="4" borderId="2" xfId="1" applyFont="1" applyFill="1" applyBorder="1"/>
    <xf numFmtId="9" fontId="6" fillId="4" borderId="11" xfId="1" applyFont="1" applyFill="1" applyBorder="1"/>
    <xf numFmtId="1" fontId="6" fillId="4" borderId="12" xfId="1" applyNumberFormat="1" applyFont="1" applyFill="1" applyBorder="1"/>
    <xf numFmtId="168" fontId="0" fillId="4" borderId="4" xfId="0" applyNumberFormat="1" applyFill="1" applyBorder="1"/>
    <xf numFmtId="168" fontId="0" fillId="0" borderId="8" xfId="0" applyNumberFormat="1" applyBorder="1"/>
    <xf numFmtId="168" fontId="0" fillId="3" borderId="12" xfId="0" applyNumberFormat="1" applyFill="1" applyBorder="1"/>
    <xf numFmtId="2" fontId="0" fillId="5" borderId="8" xfId="1" applyNumberFormat="1" applyFont="1" applyFill="1" applyBorder="1"/>
    <xf numFmtId="176" fontId="6" fillId="5" borderId="1" xfId="0" applyNumberFormat="1" applyFont="1" applyFill="1" applyBorder="1"/>
    <xf numFmtId="0" fontId="0" fillId="0" borderId="2" xfId="0" applyFill="1" applyBorder="1"/>
    <xf numFmtId="2" fontId="0" fillId="0" borderId="12" xfId="0" applyNumberFormat="1" applyFill="1" applyBorder="1"/>
    <xf numFmtId="1" fontId="32" fillId="0" borderId="0" xfId="0" applyNumberFormat="1" applyFont="1" applyFill="1" applyBorder="1"/>
    <xf numFmtId="1" fontId="6" fillId="11" borderId="4" xfId="0" applyNumberFormat="1" applyFont="1" applyFill="1" applyBorder="1"/>
    <xf numFmtId="9" fontId="6" fillId="11" borderId="9" xfId="0" applyNumberFormat="1" applyFont="1" applyFill="1" applyBorder="1"/>
    <xf numFmtId="9" fontId="6" fillId="11" borderId="11" xfId="1" applyFont="1" applyFill="1" applyBorder="1"/>
    <xf numFmtId="0" fontId="6" fillId="11" borderId="13" xfId="0" applyFont="1" applyFill="1" applyBorder="1"/>
    <xf numFmtId="3" fontId="0" fillId="11" borderId="1" xfId="0" applyNumberFormat="1" applyFill="1" applyBorder="1"/>
    <xf numFmtId="178" fontId="0" fillId="4" borderId="7" xfId="9" applyNumberFormat="1" applyFont="1" applyFill="1" applyBorder="1"/>
    <xf numFmtId="178" fontId="0" fillId="4" borderId="11" xfId="9" applyNumberFormat="1" applyFont="1" applyFill="1" applyBorder="1"/>
    <xf numFmtId="178" fontId="0" fillId="4" borderId="9" xfId="9" applyNumberFormat="1" applyFont="1" applyFill="1" applyBorder="1"/>
    <xf numFmtId="0" fontId="6" fillId="4" borderId="0" xfId="0" applyFont="1" applyFill="1" applyBorder="1"/>
    <xf numFmtId="169" fontId="0" fillId="5" borderId="14" xfId="0" applyNumberFormat="1" applyFill="1" applyBorder="1"/>
    <xf numFmtId="169" fontId="32" fillId="0" borderId="9" xfId="0" applyNumberFormat="1" applyFont="1" applyFill="1" applyBorder="1"/>
    <xf numFmtId="0" fontId="0" fillId="0" borderId="10" xfId="0" applyFill="1" applyBorder="1"/>
    <xf numFmtId="0" fontId="0" fillId="0" borderId="5" xfId="0" applyFill="1" applyBorder="1" applyAlignment="1">
      <alignment wrapText="1"/>
    </xf>
    <xf numFmtId="0" fontId="0" fillId="0" borderId="6" xfId="0" applyFill="1" applyBorder="1" applyAlignment="1">
      <alignment wrapText="1"/>
    </xf>
    <xf numFmtId="1" fontId="0" fillId="3" borderId="11" xfId="0" applyNumberFormat="1" applyFill="1" applyBorder="1"/>
    <xf numFmtId="0" fontId="0" fillId="0" borderId="15" xfId="0" applyFont="1" applyFill="1" applyBorder="1"/>
    <xf numFmtId="164" fontId="0" fillId="4" borderId="10" xfId="0" applyNumberFormat="1" applyFill="1" applyBorder="1"/>
    <xf numFmtId="164" fontId="0" fillId="3" borderId="12" xfId="0" applyNumberFormat="1" applyFill="1" applyBorder="1"/>
    <xf numFmtId="2" fontId="6" fillId="11" borderId="1" xfId="0" applyNumberFormat="1" applyFont="1" applyFill="1" applyBorder="1"/>
    <xf numFmtId="2" fontId="6" fillId="0" borderId="8" xfId="0" applyNumberFormat="1" applyFont="1" applyBorder="1" applyAlignment="1">
      <alignment horizontal="left" indent="2"/>
    </xf>
    <xf numFmtId="1" fontId="6" fillId="0" borderId="10" xfId="0" applyNumberFormat="1" applyFont="1" applyBorder="1" applyAlignment="1">
      <alignment horizontal="left" indent="2"/>
    </xf>
    <xf numFmtId="2" fontId="6" fillId="0" borderId="10" xfId="0" applyNumberFormat="1" applyFont="1" applyBorder="1" applyAlignment="1">
      <alignment horizontal="left" indent="2"/>
    </xf>
    <xf numFmtId="170" fontId="6" fillId="0" borderId="1" xfId="0" applyNumberFormat="1" applyFont="1" applyBorder="1"/>
    <xf numFmtId="2" fontId="6" fillId="0" borderId="6" xfId="0" applyNumberFormat="1" applyFont="1" applyBorder="1" applyAlignment="1">
      <alignment horizontal="left" indent="2"/>
    </xf>
    <xf numFmtId="170" fontId="6" fillId="0" borderId="6" xfId="0" applyNumberFormat="1" applyFont="1" applyBorder="1"/>
    <xf numFmtId="0" fontId="26" fillId="3" borderId="10" xfId="0" applyFont="1" applyFill="1" applyBorder="1" applyAlignment="1">
      <alignment horizontal="left" vertical="center"/>
    </xf>
    <xf numFmtId="0" fontId="26" fillId="3" borderId="13" xfId="0" applyFont="1" applyFill="1" applyBorder="1" applyAlignment="1">
      <alignment horizontal="left" vertical="center"/>
    </xf>
    <xf numFmtId="0" fontId="26" fillId="3" borderId="14" xfId="0" applyFont="1" applyFill="1" applyBorder="1" applyAlignment="1">
      <alignment horizontal="left" vertical="center"/>
    </xf>
    <xf numFmtId="0" fontId="26" fillId="3" borderId="9" xfId="0" applyFont="1" applyFill="1" applyBorder="1" applyAlignment="1">
      <alignment horizontal="left" vertical="center"/>
    </xf>
    <xf numFmtId="0" fontId="26" fillId="3" borderId="15" xfId="0" applyFont="1" applyFill="1" applyBorder="1" applyAlignment="1">
      <alignment horizontal="left" vertical="center"/>
    </xf>
    <xf numFmtId="0" fontId="6" fillId="0" borderId="0" xfId="0" applyFont="1" applyFill="1" applyAlignment="1">
      <alignment horizontal="left"/>
    </xf>
    <xf numFmtId="0" fontId="6" fillId="0" borderId="7" xfId="0" applyFont="1" applyFill="1" applyBorder="1" applyAlignment="1">
      <alignment horizontal="right"/>
    </xf>
    <xf numFmtId="0" fontId="6" fillId="0" borderId="11" xfId="0" applyFont="1" applyFill="1" applyBorder="1" applyAlignment="1">
      <alignment horizontal="right"/>
    </xf>
    <xf numFmtId="0" fontId="6" fillId="0" borderId="3" xfId="0" applyFont="1" applyBorder="1" applyAlignment="1">
      <alignment horizontal="right"/>
    </xf>
    <xf numFmtId="0" fontId="6" fillId="5" borderId="0" xfId="0" applyFont="1" applyFill="1" applyBorder="1" applyAlignment="1">
      <alignment horizontal="right"/>
    </xf>
    <xf numFmtId="0" fontId="6" fillId="5" borderId="10" xfId="0" applyFont="1" applyFill="1" applyBorder="1" applyAlignment="1">
      <alignment horizontal="right"/>
    </xf>
    <xf numFmtId="0" fontId="6" fillId="5" borderId="2" xfId="0" applyFont="1" applyFill="1" applyBorder="1" applyAlignment="1">
      <alignment horizontal="right"/>
    </xf>
    <xf numFmtId="0" fontId="6" fillId="5" borderId="12" xfId="0" applyFont="1" applyFill="1" applyBorder="1" applyAlignment="1">
      <alignment horizontal="right"/>
    </xf>
    <xf numFmtId="0" fontId="6" fillId="0" borderId="11" xfId="0" applyFont="1" applyFill="1" applyBorder="1" applyAlignment="1">
      <alignment horizontal="left"/>
    </xf>
    <xf numFmtId="0" fontId="6" fillId="0" borderId="4" xfId="0" applyFont="1" applyFill="1" applyBorder="1"/>
    <xf numFmtId="0" fontId="29" fillId="0" borderId="2" xfId="0" applyFont="1" applyBorder="1"/>
    <xf numFmtId="9" fontId="0" fillId="11" borderId="7" xfId="0" applyNumberFormat="1" applyFill="1" applyBorder="1"/>
    <xf numFmtId="9" fontId="0" fillId="11" borderId="9" xfId="0" applyNumberFormat="1" applyFill="1" applyBorder="1"/>
    <xf numFmtId="9" fontId="0" fillId="11" borderId="11" xfId="0" applyNumberFormat="1" applyFill="1" applyBorder="1"/>
    <xf numFmtId="11" fontId="0" fillId="5" borderId="4" xfId="0" applyNumberFormat="1" applyFill="1" applyBorder="1"/>
    <xf numFmtId="11" fontId="0" fillId="5" borderId="2" xfId="0" applyNumberFormat="1" applyFill="1" applyBorder="1"/>
    <xf numFmtId="0" fontId="6" fillId="11" borderId="14" xfId="0" applyFont="1" applyFill="1" applyBorder="1" applyAlignment="1">
      <alignment horizontal="right"/>
    </xf>
    <xf numFmtId="0" fontId="0" fillId="11" borderId="14" xfId="0" applyFill="1" applyBorder="1"/>
    <xf numFmtId="0" fontId="6" fillId="11" borderId="15" xfId="0" applyFont="1" applyFill="1" applyBorder="1" applyAlignment="1">
      <alignment horizontal="right"/>
    </xf>
    <xf numFmtId="0" fontId="0" fillId="5" borderId="7" xfId="0" applyFill="1" applyBorder="1"/>
    <xf numFmtId="0" fontId="0" fillId="5" borderId="4" xfId="0" applyFill="1" applyBorder="1"/>
    <xf numFmtId="0" fontId="0" fillId="5" borderId="9" xfId="0" applyFill="1" applyBorder="1"/>
    <xf numFmtId="0" fontId="0" fillId="5" borderId="11" xfId="0" applyFill="1" applyBorder="1"/>
    <xf numFmtId="169" fontId="0" fillId="4" borderId="0" xfId="0" applyNumberFormat="1" applyFill="1"/>
    <xf numFmtId="0" fontId="0" fillId="11" borderId="1" xfId="0" applyFill="1" applyBorder="1"/>
    <xf numFmtId="166" fontId="0" fillId="5" borderId="5" xfId="0" applyNumberFormat="1" applyFill="1" applyBorder="1"/>
    <xf numFmtId="166" fontId="0" fillId="5" borderId="3" xfId="0" applyNumberFormat="1" applyFill="1" applyBorder="1"/>
    <xf numFmtId="168" fontId="0" fillId="3" borderId="2" xfId="0" applyNumberFormat="1" applyFill="1" applyBorder="1"/>
    <xf numFmtId="0" fontId="2" fillId="3" borderId="11" xfId="0" applyFont="1" applyFill="1" applyBorder="1"/>
    <xf numFmtId="0" fontId="36" fillId="0" borderId="0" xfId="0" applyFont="1" applyBorder="1"/>
    <xf numFmtId="1" fontId="0" fillId="4" borderId="9" xfId="0" applyNumberFormat="1" applyFill="1" applyBorder="1"/>
    <xf numFmtId="1" fontId="0" fillId="4" borderId="0" xfId="0" applyNumberFormat="1" applyFill="1" applyBorder="1"/>
    <xf numFmtId="0" fontId="1" fillId="0" borderId="8" xfId="0" applyFont="1" applyFill="1" applyBorder="1" applyAlignment="1">
      <alignment horizontal="left" vertical="top"/>
    </xf>
    <xf numFmtId="0" fontId="0" fillId="5" borderId="14" xfId="0" applyFill="1" applyBorder="1"/>
    <xf numFmtId="0" fontId="0" fillId="5" borderId="15" xfId="0" applyFill="1" applyBorder="1"/>
    <xf numFmtId="0" fontId="0" fillId="0" borderId="0" xfId="0" applyFill="1" applyAlignment="1">
      <alignment horizontal="left"/>
    </xf>
    <xf numFmtId="0" fontId="2" fillId="3" borderId="9" xfId="0" applyFont="1" applyFill="1" applyBorder="1"/>
    <xf numFmtId="0" fontId="0" fillId="0" borderId="14" xfId="0" applyFont="1" applyFill="1" applyBorder="1"/>
    <xf numFmtId="1" fontId="0" fillId="3" borderId="9" xfId="0" applyNumberFormat="1" applyFill="1" applyBorder="1"/>
    <xf numFmtId="164" fontId="0" fillId="3" borderId="10" xfId="0" applyNumberFormat="1" applyFill="1" applyBorder="1"/>
    <xf numFmtId="0" fontId="0" fillId="0" borderId="61" xfId="0" applyFill="1" applyBorder="1" applyAlignment="1"/>
    <xf numFmtId="0" fontId="0" fillId="0" borderId="4" xfId="0" applyBorder="1" applyAlignment="1">
      <alignment horizontal="left" vertical="top" wrapText="1"/>
    </xf>
    <xf numFmtId="0" fontId="0" fillId="0" borderId="8" xfId="0" applyBorder="1" applyAlignment="1">
      <alignment horizontal="left" vertical="top" wrapText="1"/>
    </xf>
    <xf numFmtId="0" fontId="2" fillId="0" borderId="0" xfId="0" applyFont="1" applyBorder="1" applyAlignment="1">
      <alignment horizontal="left" vertical="top"/>
    </xf>
    <xf numFmtId="0" fontId="0" fillId="0" borderId="0" xfId="0" applyBorder="1" applyAlignment="1">
      <alignment horizontal="left" vertical="top" wrapText="1"/>
    </xf>
    <xf numFmtId="0" fontId="0" fillId="0" borderId="10" xfId="0" applyBorder="1" applyAlignment="1">
      <alignment horizontal="left" vertical="top" wrapText="1"/>
    </xf>
    <xf numFmtId="0" fontId="0" fillId="0" borderId="9" xfId="0" applyBorder="1" applyAlignment="1">
      <alignment horizontal="left" vertical="top"/>
    </xf>
    <xf numFmtId="0" fontId="5" fillId="0" borderId="0" xfId="3" applyBorder="1" applyAlignment="1">
      <alignment horizontal="left" vertical="top"/>
    </xf>
    <xf numFmtId="0" fontId="5" fillId="0" borderId="0" xfId="3" applyBorder="1" applyAlignment="1">
      <alignment horizontal="left" vertical="top" wrapText="1"/>
    </xf>
    <xf numFmtId="0" fontId="6" fillId="0" borderId="11" xfId="3" applyFont="1" applyBorder="1" applyAlignment="1">
      <alignment horizontal="left" vertical="top"/>
    </xf>
    <xf numFmtId="0" fontId="5" fillId="0" borderId="2" xfId="3" applyBorder="1" applyAlignment="1">
      <alignment horizontal="left" vertical="top"/>
    </xf>
    <xf numFmtId="0" fontId="0" fillId="0" borderId="2" xfId="0" applyBorder="1" applyAlignment="1">
      <alignment horizontal="left" vertical="top"/>
    </xf>
    <xf numFmtId="0" fontId="0" fillId="0" borderId="2" xfId="0" applyBorder="1" applyAlignment="1">
      <alignment horizontal="left" vertical="top" wrapText="1"/>
    </xf>
    <xf numFmtId="0" fontId="0" fillId="0" borderId="12" xfId="0" applyBorder="1" applyAlignment="1">
      <alignment horizontal="left" vertical="top" wrapText="1"/>
    </xf>
    <xf numFmtId="49" fontId="0" fillId="0" borderId="4" xfId="0" applyNumberFormat="1" applyBorder="1"/>
    <xf numFmtId="49" fontId="0" fillId="0" borderId="0" xfId="0" applyNumberFormat="1" applyBorder="1"/>
    <xf numFmtId="49" fontId="0" fillId="0" borderId="2" xfId="0" applyNumberFormat="1" applyBorder="1"/>
    <xf numFmtId="0" fontId="0" fillId="0" borderId="7" xfId="0" applyFont="1" applyBorder="1"/>
    <xf numFmtId="0" fontId="1" fillId="3" borderId="9" xfId="0" applyFont="1" applyFill="1" applyBorder="1"/>
    <xf numFmtId="0" fontId="16" fillId="0" borderId="3" xfId="0" applyFont="1" applyBorder="1"/>
    <xf numFmtId="0" fontId="16" fillId="0" borderId="6" xfId="0" applyFont="1" applyBorder="1"/>
    <xf numFmtId="0" fontId="0" fillId="10" borderId="7" xfId="0" applyFill="1" applyBorder="1"/>
    <xf numFmtId="0" fontId="0" fillId="0" borderId="4" xfId="0" applyBorder="1" applyAlignment="1"/>
    <xf numFmtId="0" fontId="0" fillId="0" borderId="2" xfId="0" applyBorder="1" applyAlignment="1"/>
    <xf numFmtId="0" fontId="0" fillId="0" borderId="1" xfId="0" applyBorder="1" applyAlignment="1">
      <alignment vertical="top"/>
    </xf>
    <xf numFmtId="0" fontId="0" fillId="0" borderId="1" xfId="0" applyBorder="1" applyAlignment="1">
      <alignment vertical="top" wrapText="1"/>
    </xf>
    <xf numFmtId="0" fontId="1" fillId="0" borderId="1" xfId="0" applyFont="1" applyBorder="1" applyAlignment="1">
      <alignment vertical="top"/>
    </xf>
    <xf numFmtId="0" fontId="0" fillId="0" borderId="1" xfId="0" applyBorder="1" applyAlignment="1">
      <alignment horizontal="left" vertical="center"/>
    </xf>
    <xf numFmtId="0" fontId="8" fillId="0" borderId="86" xfId="0" applyFont="1" applyBorder="1" applyAlignment="1">
      <alignment horizontal="left" vertical="top"/>
    </xf>
    <xf numFmtId="0" fontId="8" fillId="0" borderId="87" xfId="0" applyFont="1" applyBorder="1" applyAlignment="1">
      <alignment horizontal="left" vertical="top"/>
    </xf>
    <xf numFmtId="0" fontId="8" fillId="0" borderId="88" xfId="0" applyFont="1" applyBorder="1" applyAlignment="1">
      <alignment horizontal="left" vertical="top"/>
    </xf>
    <xf numFmtId="0" fontId="8" fillId="0" borderId="89" xfId="0" applyFont="1" applyBorder="1" applyAlignment="1">
      <alignment horizontal="left" vertical="top"/>
    </xf>
    <xf numFmtId="3" fontId="8" fillId="0" borderId="90" xfId="0" applyNumberFormat="1" applyFont="1" applyBorder="1" applyAlignment="1">
      <alignment horizontal="left" vertical="top"/>
    </xf>
    <xf numFmtId="3" fontId="8" fillId="0" borderId="88" xfId="0" applyNumberFormat="1" applyFont="1" applyBorder="1" applyAlignment="1">
      <alignment horizontal="left" vertical="top"/>
    </xf>
    <xf numFmtId="0" fontId="8" fillId="0" borderId="89" xfId="0" applyFont="1" applyBorder="1"/>
    <xf numFmtId="0" fontId="8" fillId="0" borderId="90" xfId="0" applyFont="1" applyBorder="1"/>
    <xf numFmtId="0" fontId="8" fillId="0" borderId="88" xfId="0" applyFont="1" applyBorder="1"/>
    <xf numFmtId="0" fontId="8" fillId="0" borderId="89" xfId="0" applyFont="1" applyFill="1" applyBorder="1"/>
    <xf numFmtId="0" fontId="8" fillId="0" borderId="90" xfId="0" applyFont="1" applyFill="1" applyBorder="1"/>
    <xf numFmtId="0" fontId="6" fillId="0" borderId="87" xfId="0" applyFont="1" applyBorder="1"/>
    <xf numFmtId="0" fontId="6" fillId="0" borderId="91" xfId="0" applyFont="1" applyBorder="1"/>
    <xf numFmtId="0" fontId="6" fillId="0" borderId="92" xfId="0" applyFont="1" applyBorder="1"/>
    <xf numFmtId="0" fontId="6" fillId="0" borderId="93" xfId="0" applyFont="1" applyBorder="1"/>
    <xf numFmtId="0" fontId="6" fillId="0" borderId="94" xfId="0" applyFont="1" applyBorder="1"/>
    <xf numFmtId="2" fontId="6" fillId="4" borderId="95" xfId="0" applyNumberFormat="1" applyFont="1" applyFill="1" applyBorder="1"/>
    <xf numFmtId="2" fontId="6" fillId="0" borderId="93" xfId="0" applyNumberFormat="1" applyFont="1" applyBorder="1"/>
    <xf numFmtId="2" fontId="6" fillId="4" borderId="94" xfId="0" applyNumberFormat="1" applyFont="1" applyFill="1" applyBorder="1"/>
    <xf numFmtId="0" fontId="6" fillId="0" borderId="95" xfId="0" applyFont="1" applyBorder="1"/>
    <xf numFmtId="0" fontId="29" fillId="0" borderId="93" xfId="0" applyFont="1" applyBorder="1" applyAlignment="1">
      <alignment vertical="center"/>
    </xf>
    <xf numFmtId="0" fontId="29" fillId="0" borderId="94" xfId="0" applyFont="1" applyBorder="1" applyAlignment="1">
      <alignment vertical="center"/>
    </xf>
    <xf numFmtId="0" fontId="6" fillId="4" borderId="95" xfId="0" applyFont="1" applyFill="1" applyBorder="1"/>
    <xf numFmtId="2" fontId="29" fillId="0" borderId="93" xfId="0" applyNumberFormat="1" applyFont="1" applyBorder="1" applyAlignment="1">
      <alignment vertical="center"/>
    </xf>
    <xf numFmtId="1" fontId="6" fillId="4" borderId="95" xfId="0" applyNumberFormat="1" applyFont="1" applyFill="1" applyBorder="1"/>
    <xf numFmtId="0" fontId="6" fillId="0" borderId="91" xfId="0" applyFont="1" applyFill="1" applyBorder="1"/>
    <xf numFmtId="0" fontId="6" fillId="0" borderId="92" xfId="0" applyFont="1" applyFill="1" applyBorder="1"/>
    <xf numFmtId="0" fontId="29" fillId="0" borderId="93" xfId="0" applyFont="1" applyFill="1" applyBorder="1" applyAlignment="1">
      <alignment vertical="center"/>
    </xf>
    <xf numFmtId="0" fontId="29" fillId="0" borderId="94" xfId="0" applyFont="1" applyFill="1" applyBorder="1" applyAlignment="1">
      <alignment vertical="center"/>
    </xf>
    <xf numFmtId="2" fontId="29" fillId="4" borderId="95" xfId="0" applyNumberFormat="1" applyFont="1" applyFill="1" applyBorder="1" applyAlignment="1">
      <alignment vertical="center"/>
    </xf>
    <xf numFmtId="2" fontId="29" fillId="0" borderId="93" xfId="0" applyNumberFormat="1" applyFont="1" applyFill="1" applyBorder="1" applyAlignment="1">
      <alignment vertical="center"/>
    </xf>
    <xf numFmtId="0" fontId="29" fillId="4" borderId="95" xfId="0" applyFont="1" applyFill="1" applyBorder="1" applyAlignment="1">
      <alignment horizontal="right" vertical="center"/>
    </xf>
    <xf numFmtId="169" fontId="29" fillId="4" borderId="95" xfId="0" applyNumberFormat="1" applyFont="1" applyFill="1" applyBorder="1" applyAlignment="1">
      <alignment vertical="center"/>
    </xf>
    <xf numFmtId="0" fontId="6" fillId="0" borderId="94" xfId="0" applyFont="1" applyFill="1" applyBorder="1"/>
    <xf numFmtId="0" fontId="6" fillId="0" borderId="93" xfId="0" applyFont="1" applyFill="1" applyBorder="1"/>
    <xf numFmtId="169" fontId="6" fillId="4" borderId="95" xfId="0" applyNumberFormat="1" applyFont="1" applyFill="1" applyBorder="1"/>
    <xf numFmtId="3" fontId="6" fillId="4" borderId="95" xfId="0" applyNumberFormat="1" applyFont="1" applyFill="1" applyBorder="1"/>
    <xf numFmtId="0" fontId="6" fillId="3" borderId="93" xfId="0" applyFont="1" applyFill="1" applyBorder="1"/>
    <xf numFmtId="0" fontId="6" fillId="4" borderId="94" xfId="0" applyFont="1" applyFill="1" applyBorder="1"/>
    <xf numFmtId="9" fontId="6" fillId="3" borderId="95" xfId="0" applyNumberFormat="1" applyFont="1" applyFill="1" applyBorder="1"/>
    <xf numFmtId="9" fontId="6" fillId="0" borderId="95" xfId="0" applyNumberFormat="1" applyFont="1" applyFill="1" applyBorder="1"/>
    <xf numFmtId="1" fontId="6" fillId="4" borderId="96" xfId="0" applyNumberFormat="1" applyFont="1" applyFill="1" applyBorder="1"/>
    <xf numFmtId="0" fontId="6" fillId="0" borderId="92" xfId="0" applyFont="1" applyBorder="1" applyAlignment="1">
      <alignment wrapText="1"/>
    </xf>
    <xf numFmtId="0" fontId="6" fillId="5" borderId="93" xfId="0" applyFont="1" applyFill="1" applyBorder="1"/>
    <xf numFmtId="0" fontId="6" fillId="5" borderId="94" xfId="0" applyFont="1" applyFill="1" applyBorder="1"/>
    <xf numFmtId="9" fontId="6" fillId="5" borderId="95" xfId="0" applyNumberFormat="1" applyFont="1" applyFill="1" applyBorder="1"/>
    <xf numFmtId="173" fontId="6" fillId="4" borderId="92" xfId="0" applyNumberFormat="1" applyFont="1" applyFill="1" applyBorder="1"/>
    <xf numFmtId="2" fontId="6" fillId="4" borderId="97" xfId="0" applyNumberFormat="1" applyFont="1" applyFill="1" applyBorder="1"/>
    <xf numFmtId="169" fontId="6" fillId="4" borderId="92" xfId="0" applyNumberFormat="1" applyFont="1" applyFill="1" applyBorder="1"/>
    <xf numFmtId="0" fontId="6" fillId="4" borderId="96" xfId="0" applyFont="1" applyFill="1" applyBorder="1"/>
    <xf numFmtId="0" fontId="6" fillId="0" borderId="97" xfId="0" applyFont="1" applyFill="1" applyBorder="1"/>
    <xf numFmtId="0" fontId="8" fillId="0" borderId="91" xfId="0" applyFont="1" applyBorder="1"/>
    <xf numFmtId="0" fontId="29" fillId="0" borderId="92" xfId="0" applyFont="1" applyBorder="1" applyAlignment="1">
      <alignment vertical="center"/>
    </xf>
    <xf numFmtId="11" fontId="29" fillId="0" borderId="92" xfId="0" applyNumberFormat="1" applyFont="1" applyBorder="1" applyAlignment="1">
      <alignment vertical="center"/>
    </xf>
    <xf numFmtId="0" fontId="6" fillId="0" borderId="98" xfId="0" applyFont="1" applyBorder="1"/>
    <xf numFmtId="0" fontId="6" fillId="0" borderId="99" xfId="0" applyFont="1" applyBorder="1"/>
    <xf numFmtId="0" fontId="8" fillId="0" borderId="100" xfId="0" applyFont="1" applyBorder="1" applyAlignment="1">
      <alignment horizontal="left" vertical="center"/>
    </xf>
    <xf numFmtId="0" fontId="8" fillId="0" borderId="101" xfId="0" applyFont="1" applyBorder="1" applyAlignment="1">
      <alignment horizontal="left" vertical="center"/>
    </xf>
    <xf numFmtId="0" fontId="8" fillId="0" borderId="102" xfId="0" applyFont="1" applyBorder="1" applyAlignment="1">
      <alignment horizontal="left" vertical="center"/>
    </xf>
    <xf numFmtId="0" fontId="8" fillId="0" borderId="103" xfId="0" applyFont="1" applyBorder="1" applyAlignment="1">
      <alignment horizontal="left" vertical="center"/>
    </xf>
    <xf numFmtId="0" fontId="8" fillId="0" borderId="104" xfId="0" applyFont="1" applyBorder="1" applyAlignment="1">
      <alignment horizontal="left" vertical="center"/>
    </xf>
    <xf numFmtId="0" fontId="8" fillId="0" borderId="105" xfId="0" applyFont="1" applyBorder="1" applyAlignment="1">
      <alignment horizontal="left" vertical="center"/>
    </xf>
    <xf numFmtId="0" fontId="8" fillId="0" borderId="106" xfId="0" applyFont="1" applyFill="1" applyBorder="1"/>
    <xf numFmtId="0" fontId="6" fillId="0" borderId="107" xfId="0" applyFont="1" applyBorder="1"/>
    <xf numFmtId="166" fontId="0" fillId="11" borderId="11" xfId="0" applyNumberFormat="1" applyFill="1" applyBorder="1"/>
    <xf numFmtId="166" fontId="0" fillId="11" borderId="2" xfId="0" applyNumberFormat="1" applyFill="1" applyBorder="1"/>
    <xf numFmtId="166" fontId="0" fillId="11" borderId="12" xfId="0" applyNumberFormat="1" applyFill="1" applyBorder="1"/>
    <xf numFmtId="0" fontId="0" fillId="0" borderId="0" xfId="0" applyAlignment="1">
      <alignment horizontal="left" wrapText="1"/>
    </xf>
    <xf numFmtId="0" fontId="0" fillId="0" borderId="5" xfId="0" applyBorder="1" applyAlignment="1">
      <alignment horizontal="left" vertical="top" wrapText="1"/>
    </xf>
    <xf numFmtId="0" fontId="0" fillId="0" borderId="3" xfId="0" applyBorder="1" applyAlignment="1">
      <alignment horizontal="left" vertical="top" wrapText="1"/>
    </xf>
    <xf numFmtId="0" fontId="0" fillId="0" borderId="6" xfId="0" applyBorder="1" applyAlignment="1">
      <alignment horizontal="left" vertical="top" wrapText="1"/>
    </xf>
    <xf numFmtId="0" fontId="0" fillId="0" borderId="11" xfId="0" applyBorder="1" applyAlignment="1">
      <alignment horizontal="left" vertical="top" wrapText="1"/>
    </xf>
    <xf numFmtId="0" fontId="0" fillId="0" borderId="2" xfId="0" applyBorder="1" applyAlignment="1">
      <alignment horizontal="left" vertical="top" wrapText="1"/>
    </xf>
    <xf numFmtId="0" fontId="0" fillId="0" borderId="12" xfId="0" applyBorder="1" applyAlignment="1">
      <alignment horizontal="left" vertical="top" wrapText="1"/>
    </xf>
    <xf numFmtId="0" fontId="0" fillId="0" borderId="7" xfId="0" applyBorder="1" applyAlignment="1">
      <alignment horizontal="left" wrapText="1"/>
    </xf>
    <xf numFmtId="0" fontId="0" fillId="0" borderId="4" xfId="0" applyBorder="1" applyAlignment="1">
      <alignment horizontal="left" wrapText="1"/>
    </xf>
    <xf numFmtId="0" fontId="0" fillId="0" borderId="8" xfId="0" applyBorder="1" applyAlignment="1">
      <alignment horizontal="left" wrapText="1"/>
    </xf>
    <xf numFmtId="0" fontId="6" fillId="0" borderId="11" xfId="0" applyFont="1" applyFill="1" applyBorder="1" applyAlignment="1">
      <alignment horizontal="left" vertical="top" wrapText="1"/>
    </xf>
    <xf numFmtId="0" fontId="6" fillId="0" borderId="2" xfId="0" applyFont="1" applyFill="1" applyBorder="1" applyAlignment="1">
      <alignment horizontal="left" vertical="top" wrapText="1"/>
    </xf>
    <xf numFmtId="0" fontId="6" fillId="0" borderId="12" xfId="0" applyFont="1" applyFill="1" applyBorder="1" applyAlignment="1">
      <alignment horizontal="left" vertical="top" wrapText="1"/>
    </xf>
    <xf numFmtId="0" fontId="46" fillId="9" borderId="0" xfId="0" applyFont="1" applyFill="1" applyAlignment="1">
      <alignment horizontal="center"/>
    </xf>
    <xf numFmtId="0" fontId="0" fillId="0" borderId="0" xfId="0" applyAlignment="1">
      <alignment horizontal="left" vertical="top" wrapText="1"/>
    </xf>
    <xf numFmtId="0" fontId="0" fillId="0" borderId="0" xfId="0" applyAlignment="1">
      <alignment horizontal="left" vertical="top"/>
    </xf>
    <xf numFmtId="0" fontId="1" fillId="0" borderId="0" xfId="0" applyFont="1" applyAlignment="1">
      <alignment horizontal="left" wrapText="1"/>
    </xf>
    <xf numFmtId="0" fontId="1" fillId="0" borderId="0" xfId="0" applyFont="1" applyAlignment="1">
      <alignment horizontal="left" vertical="top" wrapText="1"/>
    </xf>
    <xf numFmtId="0" fontId="6" fillId="0" borderId="1" xfId="0" applyFont="1" applyBorder="1" applyAlignment="1">
      <alignment horizontal="left" vertical="center"/>
    </xf>
    <xf numFmtId="0" fontId="6" fillId="0" borderId="5" xfId="0" applyFont="1" applyBorder="1" applyAlignment="1">
      <alignment horizontal="center"/>
    </xf>
    <xf numFmtId="0" fontId="6" fillId="0" borderId="6" xfId="0" applyFont="1" applyBorder="1" applyAlignment="1">
      <alignment horizontal="center"/>
    </xf>
    <xf numFmtId="0" fontId="6" fillId="0" borderId="13" xfId="0" applyFont="1" applyBorder="1" applyAlignment="1">
      <alignment horizontal="left" vertical="center"/>
    </xf>
    <xf numFmtId="0" fontId="6" fillId="0" borderId="14" xfId="0" applyFont="1" applyBorder="1" applyAlignment="1">
      <alignment horizontal="left" vertical="center"/>
    </xf>
    <xf numFmtId="0" fontId="6" fillId="0" borderId="15" xfId="0" applyFont="1" applyBorder="1" applyAlignment="1">
      <alignment horizontal="left" vertical="center"/>
    </xf>
    <xf numFmtId="0" fontId="6" fillId="0" borderId="74" xfId="0" applyFont="1" applyBorder="1" applyAlignment="1">
      <alignment horizontal="left" vertical="center"/>
    </xf>
    <xf numFmtId="0" fontId="6" fillId="0" borderId="75" xfId="0" applyFont="1" applyBorder="1" applyAlignment="1">
      <alignment horizontal="left" vertical="center"/>
    </xf>
    <xf numFmtId="0" fontId="6" fillId="0" borderId="72" xfId="0" applyFont="1" applyBorder="1" applyAlignment="1">
      <alignment horizontal="left" vertical="center"/>
    </xf>
    <xf numFmtId="0" fontId="6" fillId="0" borderId="73" xfId="0" applyFont="1" applyBorder="1" applyAlignment="1">
      <alignment horizontal="left" vertical="center"/>
    </xf>
    <xf numFmtId="0" fontId="6" fillId="3" borderId="5" xfId="0" applyFont="1" applyFill="1" applyBorder="1" applyAlignment="1">
      <alignment horizontal="left"/>
    </xf>
    <xf numFmtId="0" fontId="6" fillId="3" borderId="4" xfId="0" applyFont="1" applyFill="1" applyBorder="1" applyAlignment="1">
      <alignment horizontal="left"/>
    </xf>
    <xf numFmtId="0" fontId="6" fillId="3" borderId="8" xfId="0" applyFont="1" applyFill="1" applyBorder="1" applyAlignment="1">
      <alignment horizontal="left"/>
    </xf>
    <xf numFmtId="0" fontId="6" fillId="0" borderId="74" xfId="0" applyFont="1" applyFill="1" applyBorder="1" applyAlignment="1">
      <alignment horizontal="left" vertical="center"/>
    </xf>
    <xf numFmtId="0" fontId="6" fillId="0" borderId="75" xfId="0" applyFont="1" applyFill="1" applyBorder="1" applyAlignment="1">
      <alignment horizontal="left" vertical="center"/>
    </xf>
    <xf numFmtId="0" fontId="26" fillId="8" borderId="0" xfId="0" applyFont="1" applyFill="1" applyAlignment="1">
      <alignment horizontal="left" vertical="top" wrapText="1"/>
    </xf>
    <xf numFmtId="0" fontId="32" fillId="0" borderId="2" xfId="0" applyFont="1" applyBorder="1" applyAlignment="1">
      <alignment horizontal="left" wrapText="1"/>
    </xf>
    <xf numFmtId="0" fontId="1" fillId="0" borderId="7" xfId="0" applyFont="1" applyBorder="1" applyAlignment="1">
      <alignment horizontal="center" wrapText="1"/>
    </xf>
    <xf numFmtId="0" fontId="1" fillId="0" borderId="8" xfId="0" applyFont="1" applyBorder="1" applyAlignment="1">
      <alignment horizontal="center" wrapText="1"/>
    </xf>
    <xf numFmtId="0" fontId="1" fillId="0" borderId="3" xfId="0" applyFont="1" applyBorder="1"/>
    <xf numFmtId="0" fontId="32" fillId="0" borderId="0" xfId="0" applyFont="1" applyAlignment="1">
      <alignment horizontal="left" vertical="top" wrapText="1"/>
    </xf>
    <xf numFmtId="0" fontId="32" fillId="0" borderId="0" xfId="0" applyFont="1" applyAlignment="1">
      <alignment horizontal="left" vertical="top"/>
    </xf>
    <xf numFmtId="0" fontId="0" fillId="0" borderId="0" xfId="0" applyAlignment="1">
      <alignment horizontal="center"/>
    </xf>
  </cellXfs>
  <cellStyles count="10">
    <cellStyle name="Comma" xfId="9" builtinId="3"/>
    <cellStyle name="Excel Built-in Normal" xfId="2" xr:uid="{935C09CE-3935-4487-AA27-8E33F6C5D11B}"/>
    <cellStyle name="Hyperlink" xfId="3" builtinId="8"/>
    <cellStyle name="Normal" xfId="0" builtinId="0"/>
    <cellStyle name="Normal 2" xfId="5" xr:uid="{00000000-0005-0000-0000-000031000000}"/>
    <cellStyle name="Normal 3" xfId="4" xr:uid="{00000000-0005-0000-0000-000032000000}"/>
    <cellStyle name="Normal 4" xfId="7" xr:uid="{B8A87145-4DEB-4969-A8B9-0967765963F3}"/>
    <cellStyle name="Percent" xfId="1" builtinId="5"/>
    <cellStyle name="Percent 2" xfId="6" xr:uid="{00000000-0005-0000-0000-000032000000}"/>
    <cellStyle name="Percent 3" xfId="8" xr:uid="{2845C2CE-8050-4391-8993-77F698055E67}"/>
  </cellStyles>
  <dxfs count="25">
    <dxf>
      <numFmt numFmtId="166" formatCode="0.000"/>
      <fill>
        <patternFill>
          <bgColor theme="7" tint="0.79998168889431442"/>
        </patternFill>
      </fill>
    </dxf>
    <dxf>
      <border>
        <bottom style="thin">
          <color theme="2" tint="-9.9948118533890809E-2"/>
        </bottom>
        <vertical/>
        <horizontal/>
      </border>
    </dxf>
    <dxf>
      <font>
        <color rgb="FF9C0006"/>
      </font>
      <fill>
        <patternFill>
          <bgColor rgb="FFFFC7CE"/>
        </patternFill>
      </fill>
    </dxf>
    <dxf>
      <font>
        <color theme="2" tint="-9.9948118533890809E-2"/>
      </font>
    </dxf>
    <dxf>
      <font>
        <color theme="2" tint="-9.9948118533890809E-2"/>
      </font>
    </dxf>
    <dxf>
      <font>
        <color theme="0" tint="-4.9989318521683403E-2"/>
      </font>
    </dxf>
    <dxf>
      <font>
        <color theme="2"/>
      </font>
    </dxf>
    <dxf>
      <font>
        <color theme="2"/>
      </font>
    </dxf>
    <dxf>
      <font>
        <color theme="2" tint="-9.9948118533890809E-2"/>
      </font>
      <border>
        <left style="thin">
          <color theme="2" tint="-9.9948118533890809E-2"/>
        </left>
        <right style="thin">
          <color theme="2" tint="-9.9948118533890809E-2"/>
        </right>
        <vertical/>
        <horizontal/>
      </border>
    </dxf>
    <dxf>
      <fill>
        <patternFill>
          <bgColor theme="7" tint="0.79998168889431442"/>
        </patternFill>
      </fill>
    </dxf>
    <dxf>
      <fill>
        <patternFill>
          <bgColor theme="7" tint="0.79998168889431442"/>
        </patternFill>
      </fill>
    </dxf>
    <dxf>
      <font>
        <color theme="2"/>
      </font>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ont>
        <color theme="2"/>
      </font>
    </dxf>
    <dxf>
      <fill>
        <patternFill>
          <bgColor theme="7" tint="0.79998168889431442"/>
        </patternFill>
      </fill>
    </dxf>
    <dxf>
      <font>
        <color theme="2"/>
      </font>
      <fill>
        <patternFill>
          <bgColor theme="0"/>
        </patternFill>
      </fill>
      <border>
        <left/>
        <right/>
        <top/>
        <bottom/>
      </border>
    </dxf>
    <dxf>
      <font>
        <color theme="2"/>
      </font>
      <fill>
        <patternFill patternType="solid">
          <bgColor theme="0"/>
        </patternFill>
      </fill>
    </dxf>
    <dxf>
      <font>
        <color theme="2"/>
      </font>
    </dxf>
    <dxf>
      <font>
        <color theme="2"/>
      </font>
    </dxf>
    <dxf>
      <font>
        <color theme="2" tint="-9.9948118533890809E-2"/>
      </font>
    </dxf>
  </dxfs>
  <tableStyles count="0" defaultTableStyle="TableStyleMedium2" defaultPivotStyle="PivotStyleLight16"/>
  <colors>
    <mruColors>
      <color rgb="FFFBC9C9"/>
      <color rgb="FFFCD6D6"/>
      <color rgb="FF600000"/>
      <color rgb="FFFFFFFF"/>
      <color rgb="FFBF5711"/>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calcChain" Target="calcChain.xml"/><Relationship Id="rId3" Type="http://schemas.openxmlformats.org/officeDocument/2006/relationships/worksheet" Target="worksheets/sheet3.xml"/><Relationship Id="rId21" Type="http://schemas.openxmlformats.org/officeDocument/2006/relationships/worksheet" Target="worksheets/sheet21.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sheetMetadata" Target="metadata.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sharedStrings" Target="sharedStrings.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styles" Target="styles.xml"/><Relationship Id="rId10" Type="http://schemas.openxmlformats.org/officeDocument/2006/relationships/worksheet" Target="worksheets/sheet10.xml"/><Relationship Id="rId19" Type="http://schemas.openxmlformats.org/officeDocument/2006/relationships/worksheet" Target="worksheets/sheet19.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theme" Target="theme/theme1.xml"/></Relationships>
</file>

<file path=xl/charts/_rels/chart1.xml.rels><?xml version="1.0" encoding="UTF-8" standalone="yes"?>
<Relationships xmlns="http://schemas.openxmlformats.org/package/2006/relationships"><Relationship Id="rId2" Type="http://schemas.microsoft.com/office/2011/relationships/chartColorStyle" Target="colors1.xml"/><Relationship Id="rId1" Type="http://schemas.microsoft.com/office/2011/relationships/chartStyle" Target="style1.xml"/></Relationships>
</file>

<file path=xl/charts/_rels/chart10.xml.rels><?xml version="1.0" encoding="UTF-8" standalone="yes"?>
<Relationships xmlns="http://schemas.openxmlformats.org/package/2006/relationships"><Relationship Id="rId2" Type="http://schemas.microsoft.com/office/2011/relationships/chartColorStyle" Target="colors7.xml"/><Relationship Id="rId1" Type="http://schemas.microsoft.com/office/2011/relationships/chartStyle" Target="style7.xml"/></Relationships>
</file>

<file path=xl/charts/_rels/chart11.xml.rels><?xml version="1.0" encoding="UTF-8" standalone="yes"?>
<Relationships xmlns="http://schemas.openxmlformats.org/package/2006/relationships"><Relationship Id="rId2" Type="http://schemas.microsoft.com/office/2011/relationships/chartColorStyle" Target="colors8.xml"/><Relationship Id="rId1" Type="http://schemas.microsoft.com/office/2011/relationships/chartStyle" Target="style8.xml"/></Relationships>
</file>

<file path=xl/charts/_rels/chart12.xml.rels><?xml version="1.0" encoding="UTF-8" standalone="yes"?>
<Relationships xmlns="http://schemas.openxmlformats.org/package/2006/relationships"><Relationship Id="rId2" Type="http://schemas.microsoft.com/office/2011/relationships/chartColorStyle" Target="colors9.xml"/><Relationship Id="rId1" Type="http://schemas.microsoft.com/office/2011/relationships/chartStyle" Target="style9.xml"/></Relationships>
</file>

<file path=xl/charts/_rels/chart13.xml.rels><?xml version="1.0" encoding="UTF-8" standalone="yes"?>
<Relationships xmlns="http://schemas.openxmlformats.org/package/2006/relationships"><Relationship Id="rId2" Type="http://schemas.microsoft.com/office/2011/relationships/chartColorStyle" Target="colors10.xml"/><Relationship Id="rId1" Type="http://schemas.microsoft.com/office/2011/relationships/chartStyle" Target="style10.xml"/></Relationships>
</file>

<file path=xl/charts/_rels/chart3.xml.rels><?xml version="1.0" encoding="UTF-8" standalone="yes"?>
<Relationships xmlns="http://schemas.openxmlformats.org/package/2006/relationships"><Relationship Id="rId2" Type="http://schemas.microsoft.com/office/2011/relationships/chartColorStyle" Target="colors2.xml"/><Relationship Id="rId1" Type="http://schemas.microsoft.com/office/2011/relationships/chartStyle" Target="style2.xml"/></Relationships>
</file>

<file path=xl/charts/_rels/chart6.xml.rels><?xml version="1.0" encoding="UTF-8" standalone="yes"?>
<Relationships xmlns="http://schemas.openxmlformats.org/package/2006/relationships"><Relationship Id="rId2" Type="http://schemas.microsoft.com/office/2011/relationships/chartColorStyle" Target="colors3.xml"/><Relationship Id="rId1" Type="http://schemas.microsoft.com/office/2011/relationships/chartStyle" Target="style3.xml"/></Relationships>
</file>

<file path=xl/charts/_rels/chart7.xml.rels><?xml version="1.0" encoding="UTF-8" standalone="yes"?>
<Relationships xmlns="http://schemas.openxmlformats.org/package/2006/relationships"><Relationship Id="rId2" Type="http://schemas.microsoft.com/office/2011/relationships/chartColorStyle" Target="colors4.xml"/><Relationship Id="rId1" Type="http://schemas.microsoft.com/office/2011/relationships/chartStyle" Target="style4.xml"/></Relationships>
</file>

<file path=xl/charts/_rels/chart8.xml.rels><?xml version="1.0" encoding="UTF-8" standalone="yes"?>
<Relationships xmlns="http://schemas.openxmlformats.org/package/2006/relationships"><Relationship Id="rId2" Type="http://schemas.microsoft.com/office/2011/relationships/chartColorStyle" Target="colors5.xml"/><Relationship Id="rId1" Type="http://schemas.microsoft.com/office/2011/relationships/chartStyle" Target="style5.xml"/></Relationships>
</file>

<file path=xl/charts/_rels/chart9.xml.rels><?xml version="1.0" encoding="UTF-8" standalone="yes"?>
<Relationships xmlns="http://schemas.openxmlformats.org/package/2006/relationships"><Relationship Id="rId2" Type="http://schemas.microsoft.com/office/2011/relationships/chartColorStyle" Target="colors6.xml"/><Relationship Id="rId1" Type="http://schemas.microsoft.com/office/2011/relationships/chartStyle" Target="style6.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100" b="0" i="0" u="none" strike="noStrike" kern="1200" spc="0" baseline="0">
                <a:solidFill>
                  <a:sysClr val="windowText" lastClr="000000"/>
                </a:solidFill>
                <a:latin typeface="+mn-lt"/>
                <a:ea typeface="+mn-ea"/>
                <a:cs typeface="+mn-cs"/>
              </a:defRPr>
            </a:pPr>
            <a:r>
              <a:rPr lang="en-GB" sz="1100" b="0" i="0" u="none" strike="noStrike" kern="1200" spc="0" baseline="0">
                <a:solidFill>
                  <a:sysClr val="windowText" lastClr="000000"/>
                </a:solidFill>
                <a:effectLst/>
              </a:rPr>
              <a:t>Tons of GHG emissions per ton of CO</a:t>
            </a:r>
            <a:r>
              <a:rPr lang="en-GB" sz="1100" b="0" i="0" u="none" strike="noStrike" kern="1200" spc="0" baseline="-25000">
                <a:solidFill>
                  <a:sysClr val="windowText" lastClr="000000"/>
                </a:solidFill>
                <a:effectLst/>
              </a:rPr>
              <a:t>2</a:t>
            </a:r>
            <a:r>
              <a:rPr lang="en-GB" sz="1100" b="0" i="0" u="none" strike="noStrike" kern="1200" spc="0" baseline="0">
                <a:solidFill>
                  <a:sysClr val="windowText" lastClr="000000"/>
                </a:solidFill>
                <a:effectLst/>
              </a:rPr>
              <a:t> removed</a:t>
            </a:r>
          </a:p>
        </c:rich>
      </c:tx>
      <c:layout>
        <c:manualLayout>
          <c:xMode val="edge"/>
          <c:yMode val="edge"/>
          <c:x val="0.15304032633532838"/>
          <c:y val="5.7947699180562178E-3"/>
        </c:manualLayout>
      </c:layout>
      <c:overlay val="0"/>
      <c:spPr>
        <a:noFill/>
        <a:ln>
          <a:noFill/>
        </a:ln>
        <a:effectLst/>
      </c:spPr>
      <c:txPr>
        <a:bodyPr rot="0" spcFirstLastPara="1" vertOverflow="ellipsis" vert="horz" wrap="square" anchor="ctr" anchorCtr="1"/>
        <a:lstStyle/>
        <a:p>
          <a:pPr>
            <a:defRPr sz="1100" b="0" i="0" u="none" strike="noStrike" kern="1200" spc="0" baseline="0">
              <a:solidFill>
                <a:sysClr val="windowText" lastClr="000000"/>
              </a:solidFill>
              <a:latin typeface="+mn-lt"/>
              <a:ea typeface="+mn-ea"/>
              <a:cs typeface="+mn-cs"/>
            </a:defRPr>
          </a:pPr>
          <a:endParaRPr lang="en-US"/>
        </a:p>
      </c:txPr>
    </c:title>
    <c:autoTitleDeleted val="0"/>
    <c:plotArea>
      <c:layout>
        <c:manualLayout>
          <c:layoutTarget val="inner"/>
          <c:xMode val="edge"/>
          <c:yMode val="edge"/>
          <c:x val="6.2848231195706511E-2"/>
          <c:y val="0.13917051647036652"/>
          <c:w val="0.70277832127533046"/>
          <c:h val="0.7491264109308875"/>
        </c:manualLayout>
      </c:layout>
      <c:barChart>
        <c:barDir val="col"/>
        <c:grouping val="stacked"/>
        <c:varyColors val="0"/>
        <c:ser>
          <c:idx val="0"/>
          <c:order val="0"/>
          <c:tx>
            <c:strRef>
              <c:f>Comparison!$B$23</c:f>
              <c:strCache>
                <c:ptCount val="1"/>
                <c:pt idx="0">
                  <c:v>Biomass</c:v>
                </c:pt>
              </c:strCache>
            </c:strRef>
          </c:tx>
          <c:spPr>
            <a:solidFill>
              <a:schemeClr val="accent1"/>
            </a:solidFill>
            <a:ln>
              <a:noFill/>
            </a:ln>
            <a:effectLst/>
          </c:spPr>
          <c:invertIfNegative val="0"/>
          <c:cat>
            <c:strRef>
              <c:f>Comparison!$C$22:$G$22</c:f>
              <c:strCache>
                <c:ptCount val="5"/>
                <c:pt idx="0">
                  <c:v>Biochar_1</c:v>
                </c:pt>
                <c:pt idx="1">
                  <c:v>Biochar_2</c:v>
                </c:pt>
                <c:pt idx="2">
                  <c:v>Biochar_3</c:v>
                </c:pt>
                <c:pt idx="3">
                  <c:v>Biochar_4</c:v>
                </c:pt>
                <c:pt idx="4">
                  <c:v>Biochar_5</c:v>
                </c:pt>
              </c:strCache>
            </c:strRef>
          </c:cat>
          <c:val>
            <c:numRef>
              <c:f>Comparison!$C$23:$G$23</c:f>
              <c:numCache>
                <c:formatCode>0.0000</c:formatCode>
                <c:ptCount val="5"/>
                <c:pt idx="0">
                  <c:v>7.125705135144457E-2</c:v>
                </c:pt>
                <c:pt idx="1">
                  <c:v>0</c:v>
                </c:pt>
                <c:pt idx="2">
                  <c:v>0</c:v>
                </c:pt>
                <c:pt idx="3">
                  <c:v>0</c:v>
                </c:pt>
                <c:pt idx="4">
                  <c:v>0</c:v>
                </c:pt>
              </c:numCache>
            </c:numRef>
          </c:val>
          <c:extLst>
            <c:ext xmlns:c16="http://schemas.microsoft.com/office/drawing/2014/chart" uri="{C3380CC4-5D6E-409C-BE32-E72D297353CC}">
              <c16:uniqueId val="{00000000-BAEF-43D4-AA15-6E0AB749CBF0}"/>
            </c:ext>
          </c:extLst>
        </c:ser>
        <c:ser>
          <c:idx val="1"/>
          <c:order val="1"/>
          <c:tx>
            <c:strRef>
              <c:f>Comparison!$B$24</c:f>
              <c:strCache>
                <c:ptCount val="1"/>
                <c:pt idx="0">
                  <c:v>Biomass drying</c:v>
                </c:pt>
              </c:strCache>
            </c:strRef>
          </c:tx>
          <c:spPr>
            <a:solidFill>
              <a:schemeClr val="accent2"/>
            </a:solidFill>
            <a:ln>
              <a:noFill/>
            </a:ln>
            <a:effectLst/>
          </c:spPr>
          <c:invertIfNegative val="0"/>
          <c:cat>
            <c:strRef>
              <c:f>Comparison!$C$22:$G$22</c:f>
              <c:strCache>
                <c:ptCount val="5"/>
                <c:pt idx="0">
                  <c:v>Biochar_1</c:v>
                </c:pt>
                <c:pt idx="1">
                  <c:v>Biochar_2</c:v>
                </c:pt>
                <c:pt idx="2">
                  <c:v>Biochar_3</c:v>
                </c:pt>
                <c:pt idx="3">
                  <c:v>Biochar_4</c:v>
                </c:pt>
                <c:pt idx="4">
                  <c:v>Biochar_5</c:v>
                </c:pt>
              </c:strCache>
            </c:strRef>
          </c:cat>
          <c:val>
            <c:numRef>
              <c:f>Comparison!$C$24:$G$24</c:f>
              <c:numCache>
                <c:formatCode>0.0000</c:formatCode>
                <c:ptCount val="5"/>
                <c:pt idx="0">
                  <c:v>8.276442053615523E-4</c:v>
                </c:pt>
                <c:pt idx="1">
                  <c:v>0</c:v>
                </c:pt>
                <c:pt idx="2">
                  <c:v>0</c:v>
                </c:pt>
                <c:pt idx="3">
                  <c:v>0</c:v>
                </c:pt>
                <c:pt idx="4">
                  <c:v>0</c:v>
                </c:pt>
              </c:numCache>
            </c:numRef>
          </c:val>
          <c:extLst>
            <c:ext xmlns:c16="http://schemas.microsoft.com/office/drawing/2014/chart" uri="{C3380CC4-5D6E-409C-BE32-E72D297353CC}">
              <c16:uniqueId val="{00000001-BAEF-43D4-AA15-6E0AB749CBF0}"/>
            </c:ext>
          </c:extLst>
        </c:ser>
        <c:ser>
          <c:idx val="2"/>
          <c:order val="2"/>
          <c:tx>
            <c:strRef>
              <c:f>Comparison!$B$25</c:f>
              <c:strCache>
                <c:ptCount val="1"/>
                <c:pt idx="0">
                  <c:v>Biomass transport</c:v>
                </c:pt>
              </c:strCache>
            </c:strRef>
          </c:tx>
          <c:spPr>
            <a:solidFill>
              <a:schemeClr val="accent3"/>
            </a:solidFill>
            <a:ln>
              <a:noFill/>
            </a:ln>
            <a:effectLst/>
          </c:spPr>
          <c:invertIfNegative val="0"/>
          <c:cat>
            <c:strRef>
              <c:f>Comparison!$C$22:$G$22</c:f>
              <c:strCache>
                <c:ptCount val="5"/>
                <c:pt idx="0">
                  <c:v>Biochar_1</c:v>
                </c:pt>
                <c:pt idx="1">
                  <c:v>Biochar_2</c:v>
                </c:pt>
                <c:pt idx="2">
                  <c:v>Biochar_3</c:v>
                </c:pt>
                <c:pt idx="3">
                  <c:v>Biochar_4</c:v>
                </c:pt>
                <c:pt idx="4">
                  <c:v>Biochar_5</c:v>
                </c:pt>
              </c:strCache>
            </c:strRef>
          </c:cat>
          <c:val>
            <c:numRef>
              <c:f>Comparison!$C$25:$G$25</c:f>
              <c:numCache>
                <c:formatCode>0.0000</c:formatCode>
                <c:ptCount val="5"/>
                <c:pt idx="0">
                  <c:v>2.3005850920570715E-2</c:v>
                </c:pt>
                <c:pt idx="1">
                  <c:v>0</c:v>
                </c:pt>
                <c:pt idx="2">
                  <c:v>0</c:v>
                </c:pt>
                <c:pt idx="3">
                  <c:v>0</c:v>
                </c:pt>
                <c:pt idx="4">
                  <c:v>0</c:v>
                </c:pt>
              </c:numCache>
            </c:numRef>
          </c:val>
          <c:extLst>
            <c:ext xmlns:c16="http://schemas.microsoft.com/office/drawing/2014/chart" uri="{C3380CC4-5D6E-409C-BE32-E72D297353CC}">
              <c16:uniqueId val="{00000002-BAEF-43D4-AA15-6E0AB749CBF0}"/>
            </c:ext>
          </c:extLst>
        </c:ser>
        <c:ser>
          <c:idx val="3"/>
          <c:order val="3"/>
          <c:tx>
            <c:strRef>
              <c:f>Comparison!$B$26</c:f>
              <c:strCache>
                <c:ptCount val="1"/>
                <c:pt idx="0">
                  <c:v>Pyrolysis</c:v>
                </c:pt>
              </c:strCache>
            </c:strRef>
          </c:tx>
          <c:spPr>
            <a:solidFill>
              <a:schemeClr val="accent4"/>
            </a:solidFill>
            <a:ln>
              <a:noFill/>
            </a:ln>
            <a:effectLst/>
          </c:spPr>
          <c:invertIfNegative val="0"/>
          <c:cat>
            <c:strRef>
              <c:f>Comparison!$C$22:$G$22</c:f>
              <c:strCache>
                <c:ptCount val="5"/>
                <c:pt idx="0">
                  <c:v>Biochar_1</c:v>
                </c:pt>
                <c:pt idx="1">
                  <c:v>Biochar_2</c:v>
                </c:pt>
                <c:pt idx="2">
                  <c:v>Biochar_3</c:v>
                </c:pt>
                <c:pt idx="3">
                  <c:v>Biochar_4</c:v>
                </c:pt>
                <c:pt idx="4">
                  <c:v>Biochar_5</c:v>
                </c:pt>
              </c:strCache>
            </c:strRef>
          </c:cat>
          <c:val>
            <c:numRef>
              <c:f>Comparison!$C$26:$G$26</c:f>
              <c:numCache>
                <c:formatCode>0.0000</c:formatCode>
                <c:ptCount val="5"/>
                <c:pt idx="0">
                  <c:v>1.5439448227834653E-3</c:v>
                </c:pt>
                <c:pt idx="1">
                  <c:v>0</c:v>
                </c:pt>
                <c:pt idx="2">
                  <c:v>0</c:v>
                </c:pt>
                <c:pt idx="3">
                  <c:v>0</c:v>
                </c:pt>
                <c:pt idx="4">
                  <c:v>0</c:v>
                </c:pt>
              </c:numCache>
            </c:numRef>
          </c:val>
          <c:extLst>
            <c:ext xmlns:c16="http://schemas.microsoft.com/office/drawing/2014/chart" uri="{C3380CC4-5D6E-409C-BE32-E72D297353CC}">
              <c16:uniqueId val="{00000003-BAEF-43D4-AA15-6E0AB749CBF0}"/>
            </c:ext>
          </c:extLst>
        </c:ser>
        <c:ser>
          <c:idx val="4"/>
          <c:order val="4"/>
          <c:tx>
            <c:strRef>
              <c:f>Comparison!$B$27</c:f>
              <c:strCache>
                <c:ptCount val="1"/>
                <c:pt idx="0">
                  <c:v>Biochar transport</c:v>
                </c:pt>
              </c:strCache>
            </c:strRef>
          </c:tx>
          <c:spPr>
            <a:solidFill>
              <a:schemeClr val="accent5"/>
            </a:solidFill>
            <a:ln>
              <a:noFill/>
            </a:ln>
            <a:effectLst/>
          </c:spPr>
          <c:invertIfNegative val="0"/>
          <c:cat>
            <c:strRef>
              <c:f>Comparison!$C$22:$G$22</c:f>
              <c:strCache>
                <c:ptCount val="5"/>
                <c:pt idx="0">
                  <c:v>Biochar_1</c:v>
                </c:pt>
                <c:pt idx="1">
                  <c:v>Biochar_2</c:v>
                </c:pt>
                <c:pt idx="2">
                  <c:v>Biochar_3</c:v>
                </c:pt>
                <c:pt idx="3">
                  <c:v>Biochar_4</c:v>
                </c:pt>
                <c:pt idx="4">
                  <c:v>Biochar_5</c:v>
                </c:pt>
              </c:strCache>
            </c:strRef>
          </c:cat>
          <c:val>
            <c:numRef>
              <c:f>Comparison!$C$27:$G$27</c:f>
              <c:numCache>
                <c:formatCode>0.0000</c:formatCode>
                <c:ptCount val="5"/>
                <c:pt idx="0">
                  <c:v>4.9758828053031593E-3</c:v>
                </c:pt>
                <c:pt idx="1">
                  <c:v>0</c:v>
                </c:pt>
                <c:pt idx="2">
                  <c:v>0</c:v>
                </c:pt>
                <c:pt idx="3">
                  <c:v>0</c:v>
                </c:pt>
                <c:pt idx="4">
                  <c:v>0</c:v>
                </c:pt>
              </c:numCache>
            </c:numRef>
          </c:val>
          <c:extLst>
            <c:ext xmlns:c16="http://schemas.microsoft.com/office/drawing/2014/chart" uri="{C3380CC4-5D6E-409C-BE32-E72D297353CC}">
              <c16:uniqueId val="{00000004-BAEF-43D4-AA15-6E0AB749CBF0}"/>
            </c:ext>
          </c:extLst>
        </c:ser>
        <c:ser>
          <c:idx val="5"/>
          <c:order val="5"/>
          <c:tx>
            <c:strRef>
              <c:f>Comparison!$B$28</c:f>
              <c:strCache>
                <c:ptCount val="1"/>
                <c:pt idx="0">
                  <c:v>Net removal</c:v>
                </c:pt>
              </c:strCache>
            </c:strRef>
          </c:tx>
          <c:spPr>
            <a:noFill/>
            <a:ln w="12700">
              <a:solidFill>
                <a:schemeClr val="tx1"/>
              </a:solidFill>
              <a:prstDash val="dash"/>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1000" b="0" i="0" u="none" strike="noStrike" kern="1200" baseline="0">
                    <a:solidFill>
                      <a:sysClr val="windowText" lastClr="000000"/>
                    </a:solidFill>
                    <a:latin typeface="+mn-lt"/>
                    <a:ea typeface="+mn-ea"/>
                    <a:cs typeface="+mn-cs"/>
                  </a:defRPr>
                </a:pPr>
                <a:endParaRPr lang="en-US"/>
              </a:p>
            </c:tx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Comparison!$C$22:$G$22</c:f>
              <c:strCache>
                <c:ptCount val="5"/>
                <c:pt idx="0">
                  <c:v>Biochar_1</c:v>
                </c:pt>
                <c:pt idx="1">
                  <c:v>Biochar_2</c:v>
                </c:pt>
                <c:pt idx="2">
                  <c:v>Biochar_3</c:v>
                </c:pt>
                <c:pt idx="3">
                  <c:v>Biochar_4</c:v>
                </c:pt>
                <c:pt idx="4">
                  <c:v>Biochar_5</c:v>
                </c:pt>
              </c:strCache>
            </c:strRef>
          </c:cat>
          <c:val>
            <c:numRef>
              <c:f>Comparison!$C$28:$G$28</c:f>
              <c:numCache>
                <c:formatCode>0.00</c:formatCode>
                <c:ptCount val="5"/>
                <c:pt idx="0">
                  <c:v>0.89838962589453641</c:v>
                </c:pt>
                <c:pt idx="1">
                  <c:v>0</c:v>
                </c:pt>
                <c:pt idx="2">
                  <c:v>0</c:v>
                </c:pt>
                <c:pt idx="3">
                  <c:v>0</c:v>
                </c:pt>
                <c:pt idx="4">
                  <c:v>0</c:v>
                </c:pt>
              </c:numCache>
            </c:numRef>
          </c:val>
          <c:extLst>
            <c:ext xmlns:c16="http://schemas.microsoft.com/office/drawing/2014/chart" uri="{C3380CC4-5D6E-409C-BE32-E72D297353CC}">
              <c16:uniqueId val="{00000005-BAEF-43D4-AA15-6E0AB749CBF0}"/>
            </c:ext>
          </c:extLst>
        </c:ser>
        <c:dLbls>
          <c:showLegendKey val="0"/>
          <c:showVal val="0"/>
          <c:showCatName val="0"/>
          <c:showSerName val="0"/>
          <c:showPercent val="0"/>
          <c:showBubbleSize val="0"/>
        </c:dLbls>
        <c:gapWidth val="150"/>
        <c:overlap val="100"/>
        <c:axId val="1167484431"/>
        <c:axId val="1167481103"/>
      </c:barChart>
      <c:catAx>
        <c:axId val="1167484431"/>
        <c:scaling>
          <c:orientation val="minMax"/>
        </c:scaling>
        <c:delete val="0"/>
        <c:axPos val="b"/>
        <c:numFmt formatCode="General" sourceLinked="1"/>
        <c:majorTickMark val="none"/>
        <c:minorTickMark val="none"/>
        <c:tickLblPos val="nextTo"/>
        <c:spPr>
          <a:noFill/>
          <a:ln w="9525" cap="flat" cmpd="sng" algn="ctr">
            <a:solidFill>
              <a:schemeClr val="tx1"/>
            </a:solidFill>
            <a:round/>
          </a:ln>
          <a:effectLst/>
        </c:spPr>
        <c:txPr>
          <a:bodyPr rot="-60000000" spcFirstLastPara="1" vertOverflow="ellipsis" vert="horz" wrap="square" anchor="ctr" anchorCtr="1"/>
          <a:lstStyle/>
          <a:p>
            <a:pPr>
              <a:defRPr sz="900" b="0" i="0" u="none" strike="noStrike" kern="1200" baseline="0">
                <a:solidFill>
                  <a:sysClr val="windowText" lastClr="000000"/>
                </a:solidFill>
                <a:latin typeface="+mn-lt"/>
                <a:ea typeface="+mn-ea"/>
                <a:cs typeface="+mn-cs"/>
              </a:defRPr>
            </a:pPr>
            <a:endParaRPr lang="en-US"/>
          </a:p>
        </c:txPr>
        <c:crossAx val="1167481103"/>
        <c:crosses val="autoZero"/>
        <c:auto val="1"/>
        <c:lblAlgn val="ctr"/>
        <c:lblOffset val="100"/>
        <c:noMultiLvlLbl val="0"/>
      </c:catAx>
      <c:valAx>
        <c:axId val="1167481103"/>
        <c:scaling>
          <c:orientation val="minMax"/>
          <c:max val="1"/>
          <c:min val="0"/>
        </c:scaling>
        <c:delete val="0"/>
        <c:axPos val="l"/>
        <c:majorGridlines>
          <c:spPr>
            <a:ln w="9525" cap="flat" cmpd="sng" algn="ctr">
              <a:solidFill>
                <a:schemeClr val="tx1">
                  <a:lumMod val="15000"/>
                  <a:lumOff val="85000"/>
                </a:schemeClr>
              </a:solidFill>
              <a:round/>
            </a:ln>
            <a:effectLst/>
          </c:spPr>
        </c:majorGridlines>
        <c:numFmt formatCode="0.0" sourceLinked="0"/>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ysClr val="windowText" lastClr="000000"/>
                </a:solidFill>
                <a:latin typeface="+mn-lt"/>
                <a:ea typeface="+mn-ea"/>
                <a:cs typeface="+mn-cs"/>
              </a:defRPr>
            </a:pPr>
            <a:endParaRPr lang="en-US"/>
          </a:p>
        </c:txPr>
        <c:crossAx val="1167484431"/>
        <c:crosses val="autoZero"/>
        <c:crossBetween val="between"/>
        <c:majorUnit val="0.2"/>
      </c:valAx>
      <c:spPr>
        <a:noFill/>
        <a:ln>
          <a:noFill/>
        </a:ln>
        <a:effectLst/>
      </c:spPr>
    </c:plotArea>
    <c:legend>
      <c:legendPos val="r"/>
      <c:layout>
        <c:manualLayout>
          <c:xMode val="edge"/>
          <c:yMode val="edge"/>
          <c:x val="0.76337475294214763"/>
          <c:y val="0.18239096932090457"/>
          <c:w val="0.23419861540601555"/>
          <c:h val="0.67221810915196711"/>
        </c:manualLayout>
      </c:layout>
      <c:overlay val="0"/>
      <c:spPr>
        <a:noFill/>
        <a:ln>
          <a:noFill/>
        </a:ln>
        <a:effectLst/>
      </c:spPr>
      <c:txPr>
        <a:bodyPr rot="0" spcFirstLastPara="1" vertOverflow="ellipsis" vert="horz" wrap="square" anchor="ctr" anchorCtr="1"/>
        <a:lstStyle/>
        <a:p>
          <a:pPr>
            <a:defRPr sz="900" b="0" i="0" u="none" strike="noStrike" kern="1200" baseline="0">
              <a:solidFill>
                <a:sysClr val="windowText" lastClr="000000"/>
              </a:solidFill>
              <a:latin typeface="+mn-lt"/>
              <a:ea typeface="+mn-ea"/>
              <a:cs typeface="+mn-cs"/>
            </a:defRPr>
          </a:pPr>
          <a:endParaRPr lang="en-US"/>
        </a:p>
      </c:txPr>
    </c:legend>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solidFill>
            <a:sysClr val="windowText" lastClr="000000"/>
          </a:solidFill>
        </a:defRPr>
      </a:pPr>
      <a:endParaRPr lang="en-US"/>
    </a:p>
  </c:txPr>
  <c:printSettings>
    <c:headerFooter/>
    <c:pageMargins b="0.75" l="0.7" r="0.7" t="0.75" header="0.3" footer="0.3"/>
    <c:pageSetup/>
  </c:printSettings>
</c:chartSpace>
</file>

<file path=xl/charts/chart10.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900" b="0" i="0" u="none" strike="noStrike" kern="1200" spc="0" baseline="0">
                <a:solidFill>
                  <a:sysClr val="windowText" lastClr="000000"/>
                </a:solidFill>
                <a:latin typeface="+mn-lt"/>
                <a:ea typeface="+mn-ea"/>
                <a:cs typeface="+mn-cs"/>
              </a:defRPr>
            </a:pPr>
            <a:r>
              <a:rPr lang="en-GB" sz="900">
                <a:solidFill>
                  <a:sysClr val="windowText" lastClr="000000"/>
                </a:solidFill>
              </a:rPr>
              <a:t>Tons of GHG Emissions per ton CO</a:t>
            </a:r>
            <a:r>
              <a:rPr lang="en-GB" sz="900" baseline="-25000">
                <a:solidFill>
                  <a:sysClr val="windowText" lastClr="000000"/>
                </a:solidFill>
              </a:rPr>
              <a:t>2</a:t>
            </a:r>
            <a:r>
              <a:rPr lang="en-GB" sz="900" baseline="0">
                <a:solidFill>
                  <a:sysClr val="windowText" lastClr="000000"/>
                </a:solidFill>
              </a:rPr>
              <a:t> removed</a:t>
            </a:r>
            <a:endParaRPr lang="en-GB" sz="900">
              <a:solidFill>
                <a:sysClr val="windowText" lastClr="000000"/>
              </a:solidFill>
            </a:endParaRPr>
          </a:p>
        </c:rich>
      </c:tx>
      <c:layout>
        <c:manualLayout>
          <c:xMode val="edge"/>
          <c:yMode val="edge"/>
          <c:x val="0.19688307046272654"/>
          <c:y val="5.8393399859917143E-2"/>
        </c:manualLayout>
      </c:layout>
      <c:overlay val="0"/>
      <c:spPr>
        <a:noFill/>
        <a:ln>
          <a:noFill/>
        </a:ln>
        <a:effectLst/>
      </c:spPr>
      <c:txPr>
        <a:bodyPr rot="0" spcFirstLastPara="1" vertOverflow="ellipsis" vert="horz" wrap="square" anchor="ctr" anchorCtr="1"/>
        <a:lstStyle/>
        <a:p>
          <a:pPr>
            <a:defRPr sz="900" b="0" i="0" u="none" strike="noStrike" kern="1200" spc="0" baseline="0">
              <a:solidFill>
                <a:sysClr val="windowText" lastClr="000000"/>
              </a:solidFill>
              <a:latin typeface="+mn-lt"/>
              <a:ea typeface="+mn-ea"/>
              <a:cs typeface="+mn-cs"/>
            </a:defRPr>
          </a:pPr>
          <a:endParaRPr lang="en-US"/>
        </a:p>
      </c:txPr>
    </c:title>
    <c:autoTitleDeleted val="0"/>
    <c:plotArea>
      <c:layout>
        <c:manualLayout>
          <c:layoutTarget val="inner"/>
          <c:xMode val="edge"/>
          <c:yMode val="edge"/>
          <c:x val="0.10252600708618489"/>
          <c:y val="0.21689903970189225"/>
          <c:w val="0.35557283276332913"/>
          <c:h val="0.63258699109487881"/>
        </c:manualLayout>
      </c:layout>
      <c:barChart>
        <c:barDir val="col"/>
        <c:grouping val="stacked"/>
        <c:varyColors val="0"/>
        <c:ser>
          <c:idx val="0"/>
          <c:order val="0"/>
          <c:tx>
            <c:strRef>
              <c:f>DACCS_1!$R$6</c:f>
              <c:strCache>
                <c:ptCount val="1"/>
                <c:pt idx="0">
                  <c:v>DAC construction &amp; EoL</c:v>
                </c:pt>
              </c:strCache>
            </c:strRef>
          </c:tx>
          <c:spPr>
            <a:solidFill>
              <a:schemeClr val="accent1"/>
            </a:solidFill>
            <a:ln>
              <a:noFill/>
            </a:ln>
            <a:effectLst/>
          </c:spPr>
          <c:invertIfNegative val="0"/>
          <c:cat>
            <c:strRef>
              <c:f>DACCS_1!$S$5</c:f>
              <c:strCache>
                <c:ptCount val="1"/>
                <c:pt idx="0">
                  <c:v>Emissions</c:v>
                </c:pt>
              </c:strCache>
            </c:strRef>
          </c:cat>
          <c:val>
            <c:numRef>
              <c:f>DACCS_1!$S$6</c:f>
              <c:numCache>
                <c:formatCode>0.0000</c:formatCode>
                <c:ptCount val="1"/>
                <c:pt idx="0">
                  <c:v>2.0851031904274946E-2</c:v>
                </c:pt>
              </c:numCache>
            </c:numRef>
          </c:val>
          <c:extLst>
            <c:ext xmlns:c16="http://schemas.microsoft.com/office/drawing/2014/chart" uri="{C3380CC4-5D6E-409C-BE32-E72D297353CC}">
              <c16:uniqueId val="{00000000-6948-455A-AD5C-53233E25F02E}"/>
            </c:ext>
          </c:extLst>
        </c:ser>
        <c:ser>
          <c:idx val="1"/>
          <c:order val="1"/>
          <c:tx>
            <c:strRef>
              <c:f>DACCS_1!$R$7</c:f>
              <c:strCache>
                <c:ptCount val="1"/>
                <c:pt idx="0">
                  <c:v>CO2 capture</c:v>
                </c:pt>
              </c:strCache>
            </c:strRef>
          </c:tx>
          <c:spPr>
            <a:solidFill>
              <a:schemeClr val="accent2"/>
            </a:solidFill>
            <a:ln>
              <a:noFill/>
            </a:ln>
            <a:effectLst/>
          </c:spPr>
          <c:invertIfNegative val="0"/>
          <c:cat>
            <c:strRef>
              <c:f>DACCS_1!$S$5</c:f>
              <c:strCache>
                <c:ptCount val="1"/>
                <c:pt idx="0">
                  <c:v>Emissions</c:v>
                </c:pt>
              </c:strCache>
            </c:strRef>
          </c:cat>
          <c:val>
            <c:numRef>
              <c:f>DACCS_1!$S$7</c:f>
              <c:numCache>
                <c:formatCode>0.0000</c:formatCode>
                <c:ptCount val="1"/>
                <c:pt idx="0">
                  <c:v>1.0613024160298773E-2</c:v>
                </c:pt>
              </c:numCache>
            </c:numRef>
          </c:val>
          <c:extLst>
            <c:ext xmlns:c16="http://schemas.microsoft.com/office/drawing/2014/chart" uri="{C3380CC4-5D6E-409C-BE32-E72D297353CC}">
              <c16:uniqueId val="{00000001-6948-455A-AD5C-53233E25F02E}"/>
            </c:ext>
          </c:extLst>
        </c:ser>
        <c:ser>
          <c:idx val="4"/>
          <c:order val="2"/>
          <c:tx>
            <c:strRef>
              <c:f>DACCS_1!$R$8</c:f>
              <c:strCache>
                <c:ptCount val="1"/>
                <c:pt idx="0">
                  <c:v>CO2 compression</c:v>
                </c:pt>
              </c:strCache>
            </c:strRef>
          </c:tx>
          <c:spPr>
            <a:solidFill>
              <a:schemeClr val="accent5"/>
            </a:solidFill>
            <a:ln>
              <a:noFill/>
            </a:ln>
            <a:effectLst/>
          </c:spPr>
          <c:invertIfNegative val="0"/>
          <c:cat>
            <c:strRef>
              <c:f>DACCS_1!$S$5</c:f>
              <c:strCache>
                <c:ptCount val="1"/>
                <c:pt idx="0">
                  <c:v>Emissions</c:v>
                </c:pt>
              </c:strCache>
            </c:strRef>
          </c:cat>
          <c:val>
            <c:numRef>
              <c:f>DACCS_1!$S$8</c:f>
              <c:numCache>
                <c:formatCode>0.0000</c:formatCode>
                <c:ptCount val="1"/>
                <c:pt idx="0">
                  <c:v>3.5689040523124071E-6</c:v>
                </c:pt>
              </c:numCache>
            </c:numRef>
          </c:val>
          <c:extLst>
            <c:ext xmlns:c16="http://schemas.microsoft.com/office/drawing/2014/chart" uri="{C3380CC4-5D6E-409C-BE32-E72D297353CC}">
              <c16:uniqueId val="{00000002-6948-455A-AD5C-53233E25F02E}"/>
            </c:ext>
          </c:extLst>
        </c:ser>
        <c:ser>
          <c:idx val="2"/>
          <c:order val="3"/>
          <c:tx>
            <c:strRef>
              <c:f>DACCS_1!$R$9</c:f>
              <c:strCache>
                <c:ptCount val="1"/>
                <c:pt idx="0">
                  <c:v>CO2 transport</c:v>
                </c:pt>
              </c:strCache>
            </c:strRef>
          </c:tx>
          <c:spPr>
            <a:solidFill>
              <a:schemeClr val="accent3"/>
            </a:solidFill>
            <a:ln>
              <a:noFill/>
            </a:ln>
            <a:effectLst/>
          </c:spPr>
          <c:invertIfNegative val="0"/>
          <c:cat>
            <c:strRef>
              <c:f>DACCS_1!$S$5</c:f>
              <c:strCache>
                <c:ptCount val="1"/>
                <c:pt idx="0">
                  <c:v>Emissions</c:v>
                </c:pt>
              </c:strCache>
            </c:strRef>
          </c:cat>
          <c:val>
            <c:numRef>
              <c:f>DACCS_1!$S$9</c:f>
              <c:numCache>
                <c:formatCode>0.0000</c:formatCode>
                <c:ptCount val="1"/>
                <c:pt idx="0">
                  <c:v>1.5273924925749147E-2</c:v>
                </c:pt>
              </c:numCache>
            </c:numRef>
          </c:val>
          <c:extLst>
            <c:ext xmlns:c16="http://schemas.microsoft.com/office/drawing/2014/chart" uri="{C3380CC4-5D6E-409C-BE32-E72D297353CC}">
              <c16:uniqueId val="{00000003-6948-455A-AD5C-53233E25F02E}"/>
            </c:ext>
          </c:extLst>
        </c:ser>
        <c:ser>
          <c:idx val="3"/>
          <c:order val="4"/>
          <c:tx>
            <c:strRef>
              <c:f>DACCS_1!$R$10</c:f>
              <c:strCache>
                <c:ptCount val="1"/>
                <c:pt idx="0">
                  <c:v>CO2 storage</c:v>
                </c:pt>
              </c:strCache>
            </c:strRef>
          </c:tx>
          <c:spPr>
            <a:solidFill>
              <a:schemeClr val="accent4"/>
            </a:solidFill>
            <a:ln>
              <a:noFill/>
            </a:ln>
            <a:effectLst/>
          </c:spPr>
          <c:invertIfNegative val="0"/>
          <c:cat>
            <c:strRef>
              <c:f>DACCS_1!$S$5</c:f>
              <c:strCache>
                <c:ptCount val="1"/>
                <c:pt idx="0">
                  <c:v>Emissions</c:v>
                </c:pt>
              </c:strCache>
            </c:strRef>
          </c:cat>
          <c:val>
            <c:numRef>
              <c:f>DACCS_1!$S$10</c:f>
              <c:numCache>
                <c:formatCode>0.0000</c:formatCode>
                <c:ptCount val="1"/>
                <c:pt idx="0">
                  <c:v>2.4494537475388798E-2</c:v>
                </c:pt>
              </c:numCache>
            </c:numRef>
          </c:val>
          <c:extLst>
            <c:ext xmlns:c16="http://schemas.microsoft.com/office/drawing/2014/chart" uri="{C3380CC4-5D6E-409C-BE32-E72D297353CC}">
              <c16:uniqueId val="{00000004-6948-455A-AD5C-53233E25F02E}"/>
            </c:ext>
          </c:extLst>
        </c:ser>
        <c:ser>
          <c:idx val="5"/>
          <c:order val="5"/>
          <c:tx>
            <c:strRef>
              <c:f>DACCS_1!$R$11</c:f>
              <c:strCache>
                <c:ptCount val="1"/>
                <c:pt idx="0">
                  <c:v>Net removal</c:v>
                </c:pt>
              </c:strCache>
            </c:strRef>
          </c:tx>
          <c:spPr>
            <a:noFill/>
            <a:ln w="12700">
              <a:solidFill>
                <a:schemeClr val="tx1"/>
              </a:solidFill>
              <a:prstDash val="dash"/>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ysClr val="windowText" lastClr="000000"/>
                    </a:solidFill>
                    <a:latin typeface="+mn-lt"/>
                    <a:ea typeface="+mn-ea"/>
                    <a:cs typeface="+mn-cs"/>
                  </a:defRPr>
                </a:pPr>
                <a:endParaRPr lang="en-US"/>
              </a:p>
            </c:tx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DACCS_1!$S$5</c:f>
              <c:strCache>
                <c:ptCount val="1"/>
                <c:pt idx="0">
                  <c:v>Emissions</c:v>
                </c:pt>
              </c:strCache>
            </c:strRef>
          </c:cat>
          <c:val>
            <c:numRef>
              <c:f>DACCS_1!$S$11</c:f>
              <c:numCache>
                <c:formatCode>0.0000</c:formatCode>
                <c:ptCount val="1"/>
                <c:pt idx="0">
                  <c:v>0.92876391263023605</c:v>
                </c:pt>
              </c:numCache>
            </c:numRef>
          </c:val>
          <c:extLst>
            <c:ext xmlns:c16="http://schemas.microsoft.com/office/drawing/2014/chart" uri="{C3380CC4-5D6E-409C-BE32-E72D297353CC}">
              <c16:uniqueId val="{00000005-6948-455A-AD5C-53233E25F02E}"/>
            </c:ext>
          </c:extLst>
        </c:ser>
        <c:dLbls>
          <c:showLegendKey val="0"/>
          <c:showVal val="0"/>
          <c:showCatName val="0"/>
          <c:showSerName val="0"/>
          <c:showPercent val="0"/>
          <c:showBubbleSize val="0"/>
        </c:dLbls>
        <c:gapWidth val="150"/>
        <c:overlap val="100"/>
        <c:axId val="1987940512"/>
        <c:axId val="1987946336"/>
      </c:barChart>
      <c:catAx>
        <c:axId val="1987940512"/>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ysClr val="windowText" lastClr="000000"/>
                </a:solidFill>
                <a:latin typeface="+mn-lt"/>
                <a:ea typeface="+mn-ea"/>
                <a:cs typeface="+mn-cs"/>
              </a:defRPr>
            </a:pPr>
            <a:endParaRPr lang="en-US"/>
          </a:p>
        </c:txPr>
        <c:crossAx val="1987946336"/>
        <c:crosses val="autoZero"/>
        <c:auto val="1"/>
        <c:lblAlgn val="ctr"/>
        <c:lblOffset val="100"/>
        <c:noMultiLvlLbl val="0"/>
      </c:catAx>
      <c:valAx>
        <c:axId val="1987946336"/>
        <c:scaling>
          <c:orientation val="minMax"/>
          <c:max val="1"/>
          <c:min val="0"/>
        </c:scaling>
        <c:delete val="0"/>
        <c:axPos val="l"/>
        <c:majorGridlines>
          <c:spPr>
            <a:ln w="9525" cap="flat" cmpd="sng" algn="ctr">
              <a:solidFill>
                <a:schemeClr val="tx1">
                  <a:lumMod val="15000"/>
                  <a:lumOff val="85000"/>
                </a:schemeClr>
              </a:solidFill>
              <a:round/>
            </a:ln>
            <a:effectLst/>
          </c:spPr>
        </c:majorGridlines>
        <c:numFmt formatCode="0.0" sourceLinked="0"/>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ysClr val="windowText" lastClr="000000"/>
                </a:solidFill>
                <a:latin typeface="+mn-lt"/>
                <a:ea typeface="+mn-ea"/>
                <a:cs typeface="+mn-cs"/>
              </a:defRPr>
            </a:pPr>
            <a:endParaRPr lang="en-US"/>
          </a:p>
        </c:txPr>
        <c:crossAx val="1987940512"/>
        <c:crosses val="autoZero"/>
        <c:crossBetween val="between"/>
        <c:majorUnit val="0.2"/>
      </c:valAx>
      <c:spPr>
        <a:noFill/>
        <a:ln>
          <a:noFill/>
        </a:ln>
        <a:effectLst/>
      </c:spPr>
    </c:plotArea>
    <c:legend>
      <c:legendPos val="r"/>
      <c:layout>
        <c:manualLayout>
          <c:xMode val="edge"/>
          <c:yMode val="edge"/>
          <c:x val="0.47028427083343594"/>
          <c:y val="0.15030144379341509"/>
          <c:w val="0.45203164785180794"/>
          <c:h val="0.8240018841194986"/>
        </c:manualLayout>
      </c:layout>
      <c:overlay val="0"/>
      <c:spPr>
        <a:noFill/>
        <a:ln>
          <a:noFill/>
        </a:ln>
        <a:effectLst/>
      </c:spPr>
      <c:txPr>
        <a:bodyPr rot="0" spcFirstLastPara="1" vertOverflow="ellipsis" vert="horz" wrap="square" anchor="ctr" anchorCtr="1"/>
        <a:lstStyle/>
        <a:p>
          <a:pPr>
            <a:defRPr sz="900" b="0" i="0" u="none" strike="noStrike" kern="1200" baseline="0">
              <a:solidFill>
                <a:sysClr val="windowText" lastClr="000000"/>
              </a:solidFill>
              <a:latin typeface="+mn-lt"/>
              <a:ea typeface="+mn-ea"/>
              <a:cs typeface="+mn-cs"/>
            </a:defRPr>
          </a:pPr>
          <a:endParaRPr lang="en-US"/>
        </a:p>
      </c:txPr>
    </c:legend>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baseline="0">
          <a:solidFill>
            <a:sysClr val="windowText" lastClr="000000"/>
          </a:solidFill>
        </a:defRPr>
      </a:pPr>
      <a:endParaRPr lang="en-US"/>
    </a:p>
  </c:txPr>
  <c:printSettings>
    <c:headerFooter/>
    <c:pageMargins b="0.75" l="0.7" r="0.7" t="0.75" header="0.3" footer="0.3"/>
    <c:pageSetup/>
  </c:printSettings>
</c:chartSpace>
</file>

<file path=xl/charts/chart1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900" b="0" i="0" u="none" strike="noStrike" kern="1200" spc="0" baseline="0">
                <a:solidFill>
                  <a:sysClr val="windowText" lastClr="000000"/>
                </a:solidFill>
                <a:latin typeface="+mn-lt"/>
                <a:ea typeface="+mn-ea"/>
                <a:cs typeface="+mn-cs"/>
              </a:defRPr>
            </a:pPr>
            <a:r>
              <a:rPr lang="en-GB" sz="900">
                <a:solidFill>
                  <a:sysClr val="windowText" lastClr="000000"/>
                </a:solidFill>
              </a:rPr>
              <a:t>Tons of GHG Emissions per ton CO</a:t>
            </a:r>
            <a:r>
              <a:rPr lang="en-GB" sz="900" baseline="-25000">
                <a:solidFill>
                  <a:sysClr val="windowText" lastClr="000000"/>
                </a:solidFill>
              </a:rPr>
              <a:t>2</a:t>
            </a:r>
            <a:r>
              <a:rPr lang="en-GB" sz="900">
                <a:solidFill>
                  <a:sysClr val="windowText" lastClr="000000"/>
                </a:solidFill>
              </a:rPr>
              <a:t> removed</a:t>
            </a:r>
          </a:p>
        </c:rich>
      </c:tx>
      <c:layout>
        <c:manualLayout>
          <c:xMode val="edge"/>
          <c:yMode val="edge"/>
          <c:x val="0.17077753375535998"/>
          <c:y val="5.0862837402551035E-2"/>
        </c:manualLayout>
      </c:layout>
      <c:overlay val="0"/>
      <c:spPr>
        <a:noFill/>
        <a:ln>
          <a:noFill/>
        </a:ln>
        <a:effectLst/>
      </c:spPr>
      <c:txPr>
        <a:bodyPr rot="0" spcFirstLastPara="1" vertOverflow="ellipsis" vert="horz" wrap="square" anchor="ctr" anchorCtr="1"/>
        <a:lstStyle/>
        <a:p>
          <a:pPr>
            <a:defRPr sz="900" b="0" i="0" u="none" strike="noStrike" kern="1200" spc="0" baseline="0">
              <a:solidFill>
                <a:sysClr val="windowText" lastClr="000000"/>
              </a:solidFill>
              <a:latin typeface="+mn-lt"/>
              <a:ea typeface="+mn-ea"/>
              <a:cs typeface="+mn-cs"/>
            </a:defRPr>
          </a:pPr>
          <a:endParaRPr lang="en-US"/>
        </a:p>
      </c:txPr>
    </c:title>
    <c:autoTitleDeleted val="0"/>
    <c:plotArea>
      <c:layout/>
      <c:barChart>
        <c:barDir val="col"/>
        <c:grouping val="stacked"/>
        <c:varyColors val="0"/>
        <c:ser>
          <c:idx val="0"/>
          <c:order val="0"/>
          <c:tx>
            <c:strRef>
              <c:f>EW_1!$R$6</c:f>
              <c:strCache>
                <c:ptCount val="1"/>
                <c:pt idx="0">
                  <c:v>Olivine/rock mining</c:v>
                </c:pt>
              </c:strCache>
            </c:strRef>
          </c:tx>
          <c:spPr>
            <a:solidFill>
              <a:srgbClr val="7030A0"/>
            </a:solidFill>
            <a:ln>
              <a:noFill/>
            </a:ln>
            <a:effectLst/>
          </c:spPr>
          <c:invertIfNegative val="0"/>
          <c:cat>
            <c:strRef>
              <c:f>EW_1!$S$5</c:f>
              <c:strCache>
                <c:ptCount val="1"/>
                <c:pt idx="0">
                  <c:v>Emissions</c:v>
                </c:pt>
              </c:strCache>
            </c:strRef>
          </c:cat>
          <c:val>
            <c:numRef>
              <c:f>EW_1!$S$6</c:f>
              <c:numCache>
                <c:formatCode>0.00</c:formatCode>
                <c:ptCount val="1"/>
                <c:pt idx="0">
                  <c:v>1.2803366475769719E-2</c:v>
                </c:pt>
              </c:numCache>
            </c:numRef>
          </c:val>
          <c:extLst>
            <c:ext xmlns:c16="http://schemas.microsoft.com/office/drawing/2014/chart" uri="{C3380CC4-5D6E-409C-BE32-E72D297353CC}">
              <c16:uniqueId val="{00000000-C3A9-460E-B5BB-2449F6F11E8F}"/>
            </c:ext>
          </c:extLst>
        </c:ser>
        <c:ser>
          <c:idx val="1"/>
          <c:order val="1"/>
          <c:tx>
            <c:strRef>
              <c:f>EW_1!$R$7</c:f>
              <c:strCache>
                <c:ptCount val="1"/>
                <c:pt idx="0">
                  <c:v>Comminution</c:v>
                </c:pt>
              </c:strCache>
            </c:strRef>
          </c:tx>
          <c:spPr>
            <a:solidFill>
              <a:schemeClr val="accent2"/>
            </a:solidFill>
            <a:ln>
              <a:noFill/>
            </a:ln>
            <a:effectLst/>
          </c:spPr>
          <c:invertIfNegative val="0"/>
          <c:cat>
            <c:strRef>
              <c:f>EW_1!$S$5</c:f>
              <c:strCache>
                <c:ptCount val="1"/>
                <c:pt idx="0">
                  <c:v>Emissions</c:v>
                </c:pt>
              </c:strCache>
            </c:strRef>
          </c:cat>
          <c:val>
            <c:numRef>
              <c:f>EW_1!$S$7</c:f>
              <c:numCache>
                <c:formatCode>0</c:formatCode>
                <c:ptCount val="1"/>
                <c:pt idx="0">
                  <c:v>9.3602916870650348E-3</c:v>
                </c:pt>
              </c:numCache>
            </c:numRef>
          </c:val>
          <c:extLst>
            <c:ext xmlns:c16="http://schemas.microsoft.com/office/drawing/2014/chart" uri="{C3380CC4-5D6E-409C-BE32-E72D297353CC}">
              <c16:uniqueId val="{00000001-C3A9-460E-B5BB-2449F6F11E8F}"/>
            </c:ext>
          </c:extLst>
        </c:ser>
        <c:ser>
          <c:idx val="2"/>
          <c:order val="2"/>
          <c:tx>
            <c:strRef>
              <c:f>EW_1!$R$8</c:f>
              <c:strCache>
                <c:ptCount val="1"/>
                <c:pt idx="0">
                  <c:v>Olivine/rock transport</c:v>
                </c:pt>
              </c:strCache>
            </c:strRef>
          </c:tx>
          <c:spPr>
            <a:solidFill>
              <a:schemeClr val="accent3"/>
            </a:solidFill>
            <a:ln>
              <a:noFill/>
            </a:ln>
            <a:effectLst/>
          </c:spPr>
          <c:invertIfNegative val="0"/>
          <c:cat>
            <c:strRef>
              <c:f>EW_1!$S$5</c:f>
              <c:strCache>
                <c:ptCount val="1"/>
                <c:pt idx="0">
                  <c:v>Emissions</c:v>
                </c:pt>
              </c:strCache>
            </c:strRef>
          </c:cat>
          <c:val>
            <c:numRef>
              <c:f>EW_1!$S$8</c:f>
              <c:numCache>
                <c:formatCode>0.00</c:formatCode>
                <c:ptCount val="1"/>
                <c:pt idx="0">
                  <c:v>4.675E-2</c:v>
                </c:pt>
              </c:numCache>
            </c:numRef>
          </c:val>
          <c:extLst>
            <c:ext xmlns:c16="http://schemas.microsoft.com/office/drawing/2014/chart" uri="{C3380CC4-5D6E-409C-BE32-E72D297353CC}">
              <c16:uniqueId val="{00000002-C3A9-460E-B5BB-2449F6F11E8F}"/>
            </c:ext>
          </c:extLst>
        </c:ser>
        <c:ser>
          <c:idx val="3"/>
          <c:order val="3"/>
          <c:tx>
            <c:strRef>
              <c:f>EW_1!$R$9</c:f>
              <c:strCache>
                <c:ptCount val="1"/>
                <c:pt idx="0">
                  <c:v>(Coastal) Spreading</c:v>
                </c:pt>
              </c:strCache>
            </c:strRef>
          </c:tx>
          <c:spPr>
            <a:solidFill>
              <a:srgbClr val="00B0F0"/>
            </a:solidFill>
            <a:ln>
              <a:noFill/>
            </a:ln>
            <a:effectLst/>
          </c:spPr>
          <c:invertIfNegative val="0"/>
          <c:cat>
            <c:strRef>
              <c:f>EW_1!$S$5</c:f>
              <c:strCache>
                <c:ptCount val="1"/>
                <c:pt idx="0">
                  <c:v>Emissions</c:v>
                </c:pt>
              </c:strCache>
            </c:strRef>
          </c:cat>
          <c:val>
            <c:numRef>
              <c:f>EW_1!$S$9</c:f>
              <c:numCache>
                <c:formatCode>0.00</c:formatCode>
                <c:ptCount val="1"/>
                <c:pt idx="0">
                  <c:v>2.2938917117455385E-2</c:v>
                </c:pt>
              </c:numCache>
            </c:numRef>
          </c:val>
          <c:extLst>
            <c:ext xmlns:c16="http://schemas.microsoft.com/office/drawing/2014/chart" uri="{C3380CC4-5D6E-409C-BE32-E72D297353CC}">
              <c16:uniqueId val="{00000003-C3A9-460E-B5BB-2449F6F11E8F}"/>
            </c:ext>
          </c:extLst>
        </c:ser>
        <c:ser>
          <c:idx val="4"/>
          <c:order val="4"/>
          <c:tx>
            <c:strRef>
              <c:f>EW_1!$R$10</c:f>
              <c:strCache>
                <c:ptCount val="1"/>
                <c:pt idx="0">
                  <c:v>Net removal</c:v>
                </c:pt>
              </c:strCache>
            </c:strRef>
          </c:tx>
          <c:spPr>
            <a:noFill/>
            <a:ln w="12700">
              <a:solidFill>
                <a:schemeClr val="tx1"/>
              </a:solidFill>
              <a:prstDash val="dash"/>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ysClr val="windowText" lastClr="000000"/>
                    </a:solidFill>
                    <a:latin typeface="+mn-lt"/>
                    <a:ea typeface="+mn-ea"/>
                    <a:cs typeface="+mn-cs"/>
                  </a:defRPr>
                </a:pPr>
                <a:endParaRPr lang="en-US"/>
              </a:p>
            </c:tx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EW_1!$S$5</c:f>
              <c:strCache>
                <c:ptCount val="1"/>
                <c:pt idx="0">
                  <c:v>Emissions</c:v>
                </c:pt>
              </c:strCache>
            </c:strRef>
          </c:cat>
          <c:val>
            <c:numRef>
              <c:f>EW_1!$S$10</c:f>
              <c:numCache>
                <c:formatCode>0.00</c:formatCode>
                <c:ptCount val="1"/>
                <c:pt idx="0">
                  <c:v>0.90814742471970988</c:v>
                </c:pt>
              </c:numCache>
            </c:numRef>
          </c:val>
          <c:extLst>
            <c:ext xmlns:c16="http://schemas.microsoft.com/office/drawing/2014/chart" uri="{C3380CC4-5D6E-409C-BE32-E72D297353CC}">
              <c16:uniqueId val="{00000004-C3A9-460E-B5BB-2449F6F11E8F}"/>
            </c:ext>
          </c:extLst>
        </c:ser>
        <c:dLbls>
          <c:showLegendKey val="0"/>
          <c:showVal val="0"/>
          <c:showCatName val="0"/>
          <c:showSerName val="0"/>
          <c:showPercent val="0"/>
          <c:showBubbleSize val="0"/>
        </c:dLbls>
        <c:gapWidth val="150"/>
        <c:overlap val="100"/>
        <c:axId val="1273914079"/>
        <c:axId val="682925167"/>
      </c:barChart>
      <c:catAx>
        <c:axId val="1273914079"/>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ysClr val="windowText" lastClr="000000"/>
                </a:solidFill>
                <a:latin typeface="+mn-lt"/>
                <a:ea typeface="+mn-ea"/>
                <a:cs typeface="+mn-cs"/>
              </a:defRPr>
            </a:pPr>
            <a:endParaRPr lang="en-US"/>
          </a:p>
        </c:txPr>
        <c:crossAx val="682925167"/>
        <c:crosses val="autoZero"/>
        <c:auto val="1"/>
        <c:lblAlgn val="ctr"/>
        <c:lblOffset val="100"/>
        <c:noMultiLvlLbl val="0"/>
      </c:catAx>
      <c:valAx>
        <c:axId val="682925167"/>
        <c:scaling>
          <c:orientation val="minMax"/>
          <c:max val="1"/>
          <c:min val="0"/>
        </c:scaling>
        <c:delete val="0"/>
        <c:axPos val="l"/>
        <c:majorGridlines>
          <c:spPr>
            <a:ln w="9525" cap="flat" cmpd="sng" algn="ctr">
              <a:solidFill>
                <a:schemeClr val="tx1">
                  <a:lumMod val="15000"/>
                  <a:lumOff val="85000"/>
                </a:schemeClr>
              </a:solidFill>
              <a:round/>
            </a:ln>
            <a:effectLst/>
          </c:spPr>
        </c:majorGridlines>
        <c:numFmt formatCode="0.00"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ysClr val="windowText" lastClr="000000"/>
                </a:solidFill>
                <a:latin typeface="+mn-lt"/>
                <a:ea typeface="+mn-ea"/>
                <a:cs typeface="+mn-cs"/>
              </a:defRPr>
            </a:pPr>
            <a:endParaRPr lang="en-US"/>
          </a:p>
        </c:txPr>
        <c:crossAx val="1273914079"/>
        <c:crosses val="autoZero"/>
        <c:crossBetween val="between"/>
        <c:majorUnit val="0.2"/>
      </c:valAx>
      <c:spPr>
        <a:noFill/>
        <a:ln>
          <a:noFill/>
        </a:ln>
        <a:effectLst/>
      </c:spPr>
    </c:plotArea>
    <c:legend>
      <c:legendPos val="r"/>
      <c:layout>
        <c:manualLayout>
          <c:xMode val="edge"/>
          <c:yMode val="edge"/>
          <c:x val="0.6274417150682069"/>
          <c:y val="0.22817160400449013"/>
          <c:w val="0.30347366878840454"/>
          <c:h val="0.72843364201945493"/>
        </c:manualLayout>
      </c:layout>
      <c:overlay val="0"/>
      <c:spPr>
        <a:noFill/>
        <a:ln>
          <a:noFill/>
        </a:ln>
        <a:effectLst/>
      </c:spPr>
      <c:txPr>
        <a:bodyPr rot="0" spcFirstLastPara="1" vertOverflow="ellipsis" vert="horz" wrap="square" anchor="ctr" anchorCtr="1"/>
        <a:lstStyle/>
        <a:p>
          <a:pPr>
            <a:defRPr sz="900" b="0" i="0" u="none" strike="noStrike" kern="1200" baseline="0">
              <a:solidFill>
                <a:sysClr val="windowText" lastClr="000000"/>
              </a:solidFill>
              <a:latin typeface="+mn-lt"/>
              <a:ea typeface="+mn-ea"/>
              <a:cs typeface="+mn-cs"/>
            </a:defRPr>
          </a:pPr>
          <a:endParaRPr lang="en-US"/>
        </a:p>
      </c:txPr>
    </c:legend>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n-US"/>
    </a:p>
  </c:txPr>
  <c:printSettings>
    <c:headerFooter/>
    <c:pageMargins b="0.75" l="0.7" r="0.7" t="0.75" header="0.3" footer="0.3"/>
    <c:pageSetup/>
  </c:printSettings>
</c:chartSpace>
</file>

<file path=xl/charts/chart1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900" b="0" i="0" u="none" strike="noStrike" kern="1200" spc="0" baseline="0">
                <a:solidFill>
                  <a:sysClr val="windowText" lastClr="000000"/>
                </a:solidFill>
                <a:latin typeface="+mn-lt"/>
                <a:ea typeface="+mn-ea"/>
                <a:cs typeface="+mn-cs"/>
              </a:defRPr>
            </a:pPr>
            <a:r>
              <a:rPr lang="en-GB" sz="900">
                <a:solidFill>
                  <a:sysClr val="windowText" lastClr="000000"/>
                </a:solidFill>
              </a:rPr>
              <a:t>Tons of GHG Emissions per ton CO</a:t>
            </a:r>
            <a:r>
              <a:rPr lang="en-GB" sz="900" baseline="-25000">
                <a:solidFill>
                  <a:sysClr val="windowText" lastClr="000000"/>
                </a:solidFill>
              </a:rPr>
              <a:t>2</a:t>
            </a:r>
            <a:r>
              <a:rPr lang="en-GB" sz="900">
                <a:solidFill>
                  <a:sysClr val="windowText" lastClr="000000"/>
                </a:solidFill>
              </a:rPr>
              <a:t> removed</a:t>
            </a:r>
          </a:p>
        </c:rich>
      </c:tx>
      <c:layout>
        <c:manualLayout>
          <c:xMode val="edge"/>
          <c:yMode val="edge"/>
          <c:x val="0.26230911509413313"/>
          <c:y val="4.2328032251199015E-2"/>
        </c:manualLayout>
      </c:layout>
      <c:overlay val="0"/>
      <c:spPr>
        <a:noFill/>
        <a:ln>
          <a:noFill/>
        </a:ln>
        <a:effectLst/>
      </c:spPr>
      <c:txPr>
        <a:bodyPr rot="0" spcFirstLastPara="1" vertOverflow="ellipsis" vert="horz" wrap="square" anchor="ctr" anchorCtr="1"/>
        <a:lstStyle/>
        <a:p>
          <a:pPr>
            <a:defRPr sz="900" b="0" i="0" u="none" strike="noStrike" kern="1200" spc="0" baseline="0">
              <a:solidFill>
                <a:sysClr val="windowText" lastClr="000000"/>
              </a:solidFill>
              <a:latin typeface="+mn-lt"/>
              <a:ea typeface="+mn-ea"/>
              <a:cs typeface="+mn-cs"/>
            </a:defRPr>
          </a:pPr>
          <a:endParaRPr lang="en-US"/>
        </a:p>
      </c:txPr>
    </c:title>
    <c:autoTitleDeleted val="0"/>
    <c:plotArea>
      <c:layout>
        <c:manualLayout>
          <c:layoutTarget val="inner"/>
          <c:xMode val="edge"/>
          <c:yMode val="edge"/>
          <c:x val="0.14510786941853571"/>
          <c:y val="0.20214658830822615"/>
          <c:w val="0.40837647194994459"/>
          <c:h val="0.65757669396642227"/>
        </c:manualLayout>
      </c:layout>
      <c:barChart>
        <c:barDir val="col"/>
        <c:grouping val="stacked"/>
        <c:varyColors val="0"/>
        <c:ser>
          <c:idx val="0"/>
          <c:order val="0"/>
          <c:tx>
            <c:strRef>
              <c:f>OL_1!$R$6</c:f>
              <c:strCache>
                <c:ptCount val="1"/>
                <c:pt idx="0">
                  <c:v>Limestone mining</c:v>
                </c:pt>
              </c:strCache>
            </c:strRef>
          </c:tx>
          <c:spPr>
            <a:solidFill>
              <a:srgbClr val="7030A0"/>
            </a:solidFill>
            <a:ln>
              <a:noFill/>
            </a:ln>
            <a:effectLst/>
          </c:spPr>
          <c:invertIfNegative val="0"/>
          <c:cat>
            <c:strRef>
              <c:f>OL_1!$S$5</c:f>
              <c:strCache>
                <c:ptCount val="1"/>
                <c:pt idx="0">
                  <c:v>Emissions</c:v>
                </c:pt>
              </c:strCache>
            </c:strRef>
          </c:cat>
          <c:val>
            <c:numRef>
              <c:f>OL_1!$S$6</c:f>
              <c:numCache>
                <c:formatCode>0.00</c:formatCode>
                <c:ptCount val="1"/>
                <c:pt idx="0">
                  <c:v>7.4009637702725393E-3</c:v>
                </c:pt>
              </c:numCache>
            </c:numRef>
          </c:val>
          <c:extLst>
            <c:ext xmlns:c16="http://schemas.microsoft.com/office/drawing/2014/chart" uri="{C3380CC4-5D6E-409C-BE32-E72D297353CC}">
              <c16:uniqueId val="{00000000-5BF8-4D21-B1FD-1E5018159113}"/>
            </c:ext>
          </c:extLst>
        </c:ser>
        <c:ser>
          <c:idx val="1"/>
          <c:order val="1"/>
          <c:tx>
            <c:strRef>
              <c:f>OL_1!$R$7</c:f>
              <c:strCache>
                <c:ptCount val="1"/>
                <c:pt idx="0">
                  <c:v>Crushing and washing</c:v>
                </c:pt>
              </c:strCache>
            </c:strRef>
          </c:tx>
          <c:spPr>
            <a:solidFill>
              <a:schemeClr val="accent2"/>
            </a:solidFill>
            <a:ln>
              <a:noFill/>
            </a:ln>
            <a:effectLst/>
          </c:spPr>
          <c:invertIfNegative val="0"/>
          <c:cat>
            <c:strRef>
              <c:f>OL_1!$S$5</c:f>
              <c:strCache>
                <c:ptCount val="1"/>
                <c:pt idx="0">
                  <c:v>Emissions</c:v>
                </c:pt>
              </c:strCache>
            </c:strRef>
          </c:cat>
          <c:val>
            <c:numRef>
              <c:f>OL_1!$S$7</c:f>
              <c:numCache>
                <c:formatCode>0.00</c:formatCode>
                <c:ptCount val="1"/>
                <c:pt idx="0">
                  <c:v>2.2690591148871197E-3</c:v>
                </c:pt>
              </c:numCache>
            </c:numRef>
          </c:val>
          <c:extLst>
            <c:ext xmlns:c16="http://schemas.microsoft.com/office/drawing/2014/chart" uri="{C3380CC4-5D6E-409C-BE32-E72D297353CC}">
              <c16:uniqueId val="{00000001-5BF8-4D21-B1FD-1E5018159113}"/>
            </c:ext>
          </c:extLst>
        </c:ser>
        <c:ser>
          <c:idx val="2"/>
          <c:order val="2"/>
          <c:tx>
            <c:strRef>
              <c:f>OL_1!$R$8</c:f>
              <c:strCache>
                <c:ptCount val="1"/>
                <c:pt idx="0">
                  <c:v>Quicklime production</c:v>
                </c:pt>
              </c:strCache>
            </c:strRef>
          </c:tx>
          <c:spPr>
            <a:solidFill>
              <a:schemeClr val="accent3"/>
            </a:solidFill>
            <a:ln>
              <a:noFill/>
            </a:ln>
            <a:effectLst/>
          </c:spPr>
          <c:invertIfNegative val="0"/>
          <c:cat>
            <c:strRef>
              <c:f>OL_1!$S$5</c:f>
              <c:strCache>
                <c:ptCount val="1"/>
                <c:pt idx="0">
                  <c:v>Emissions</c:v>
                </c:pt>
              </c:strCache>
            </c:strRef>
          </c:cat>
          <c:val>
            <c:numRef>
              <c:f>OL_1!$S$8</c:f>
              <c:numCache>
                <c:formatCode>0.00</c:formatCode>
                <c:ptCount val="1"/>
                <c:pt idx="0">
                  <c:v>0.24918432175448368</c:v>
                </c:pt>
              </c:numCache>
            </c:numRef>
          </c:val>
          <c:extLst>
            <c:ext xmlns:c16="http://schemas.microsoft.com/office/drawing/2014/chart" uri="{C3380CC4-5D6E-409C-BE32-E72D297353CC}">
              <c16:uniqueId val="{00000002-5BF8-4D21-B1FD-1E5018159113}"/>
            </c:ext>
          </c:extLst>
        </c:ser>
        <c:ser>
          <c:idx val="3"/>
          <c:order val="3"/>
          <c:tx>
            <c:strRef>
              <c:f>OL_1!$R$9</c:f>
              <c:strCache>
                <c:ptCount val="1"/>
                <c:pt idx="0">
                  <c:v>Hydrated lime production</c:v>
                </c:pt>
              </c:strCache>
            </c:strRef>
          </c:tx>
          <c:spPr>
            <a:solidFill>
              <a:schemeClr val="accent4"/>
            </a:solidFill>
            <a:ln>
              <a:noFill/>
            </a:ln>
            <a:effectLst/>
          </c:spPr>
          <c:invertIfNegative val="0"/>
          <c:cat>
            <c:strRef>
              <c:f>OL_1!$S$5</c:f>
              <c:strCache>
                <c:ptCount val="1"/>
                <c:pt idx="0">
                  <c:v>Emissions</c:v>
                </c:pt>
              </c:strCache>
            </c:strRef>
          </c:cat>
          <c:val>
            <c:numRef>
              <c:f>OL_1!$S$9</c:f>
              <c:numCache>
                <c:formatCode>0.00</c:formatCode>
                <c:ptCount val="1"/>
                <c:pt idx="0">
                  <c:v>3.9087028238032732E-4</c:v>
                </c:pt>
              </c:numCache>
            </c:numRef>
          </c:val>
          <c:extLst>
            <c:ext xmlns:c16="http://schemas.microsoft.com/office/drawing/2014/chart" uri="{C3380CC4-5D6E-409C-BE32-E72D297353CC}">
              <c16:uniqueId val="{00000003-5BF8-4D21-B1FD-1E5018159113}"/>
            </c:ext>
          </c:extLst>
        </c:ser>
        <c:ser>
          <c:idx val="4"/>
          <c:order val="4"/>
          <c:tx>
            <c:strRef>
              <c:f>OL_1!$R$10</c:f>
              <c:strCache>
                <c:ptCount val="1"/>
                <c:pt idx="0">
                  <c:v>Transport</c:v>
                </c:pt>
              </c:strCache>
            </c:strRef>
          </c:tx>
          <c:spPr>
            <a:solidFill>
              <a:schemeClr val="accent5"/>
            </a:solidFill>
            <a:ln>
              <a:noFill/>
            </a:ln>
            <a:effectLst/>
          </c:spPr>
          <c:invertIfNegative val="0"/>
          <c:cat>
            <c:strRef>
              <c:f>OL_1!$S$5</c:f>
              <c:strCache>
                <c:ptCount val="1"/>
                <c:pt idx="0">
                  <c:v>Emissions</c:v>
                </c:pt>
              </c:strCache>
            </c:strRef>
          </c:cat>
          <c:val>
            <c:numRef>
              <c:f>OL_1!$S$10</c:f>
              <c:numCache>
                <c:formatCode>0.00</c:formatCode>
                <c:ptCount val="1"/>
                <c:pt idx="0">
                  <c:v>2.6149190708422702E-2</c:v>
                </c:pt>
              </c:numCache>
            </c:numRef>
          </c:val>
          <c:extLst>
            <c:ext xmlns:c16="http://schemas.microsoft.com/office/drawing/2014/chart" uri="{C3380CC4-5D6E-409C-BE32-E72D297353CC}">
              <c16:uniqueId val="{00000004-5BF8-4D21-B1FD-1E5018159113}"/>
            </c:ext>
          </c:extLst>
        </c:ser>
        <c:ser>
          <c:idx val="5"/>
          <c:order val="5"/>
          <c:tx>
            <c:strRef>
              <c:f>OL_1!$R$11</c:f>
              <c:strCache>
                <c:ptCount val="1"/>
                <c:pt idx="0">
                  <c:v>Ocean spreading</c:v>
                </c:pt>
              </c:strCache>
            </c:strRef>
          </c:tx>
          <c:spPr>
            <a:solidFill>
              <a:schemeClr val="accent6"/>
            </a:solidFill>
            <a:ln>
              <a:noFill/>
            </a:ln>
            <a:effectLst/>
          </c:spPr>
          <c:invertIfNegative val="0"/>
          <c:cat>
            <c:strRef>
              <c:f>OL_1!$S$5</c:f>
              <c:strCache>
                <c:ptCount val="1"/>
                <c:pt idx="0">
                  <c:v>Emissions</c:v>
                </c:pt>
              </c:strCache>
            </c:strRef>
          </c:cat>
          <c:val>
            <c:numRef>
              <c:f>OL_1!$S$11</c:f>
              <c:numCache>
                <c:formatCode>0.00</c:formatCode>
                <c:ptCount val="1"/>
                <c:pt idx="0">
                  <c:v>1.6762832473194916E-2</c:v>
                </c:pt>
              </c:numCache>
            </c:numRef>
          </c:val>
          <c:extLst>
            <c:ext xmlns:c16="http://schemas.microsoft.com/office/drawing/2014/chart" uri="{C3380CC4-5D6E-409C-BE32-E72D297353CC}">
              <c16:uniqueId val="{00000005-5BF8-4D21-B1FD-1E5018159113}"/>
            </c:ext>
          </c:extLst>
        </c:ser>
        <c:ser>
          <c:idx val="6"/>
          <c:order val="6"/>
          <c:tx>
            <c:strRef>
              <c:f>OL_1!$R$12</c:f>
              <c:strCache>
                <c:ptCount val="1"/>
                <c:pt idx="0">
                  <c:v>Net removal</c:v>
                </c:pt>
              </c:strCache>
            </c:strRef>
          </c:tx>
          <c:spPr>
            <a:noFill/>
            <a:ln w="12700">
              <a:solidFill>
                <a:srgbClr val="600000"/>
              </a:solidFill>
              <a:prstDash val="dash"/>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OL_1!$S$5</c:f>
              <c:strCache>
                <c:ptCount val="1"/>
                <c:pt idx="0">
                  <c:v>Emissions</c:v>
                </c:pt>
              </c:strCache>
            </c:strRef>
          </c:cat>
          <c:val>
            <c:numRef>
              <c:f>OL_1!$S$12</c:f>
              <c:numCache>
                <c:formatCode>0.00</c:formatCode>
                <c:ptCount val="1"/>
                <c:pt idx="0">
                  <c:v>0.69784276189635874</c:v>
                </c:pt>
              </c:numCache>
            </c:numRef>
          </c:val>
          <c:extLst>
            <c:ext xmlns:c16="http://schemas.microsoft.com/office/drawing/2014/chart" uri="{C3380CC4-5D6E-409C-BE32-E72D297353CC}">
              <c16:uniqueId val="{00000006-5BF8-4D21-B1FD-1E5018159113}"/>
            </c:ext>
          </c:extLst>
        </c:ser>
        <c:dLbls>
          <c:showLegendKey val="0"/>
          <c:showVal val="0"/>
          <c:showCatName val="0"/>
          <c:showSerName val="0"/>
          <c:showPercent val="0"/>
          <c:showBubbleSize val="0"/>
        </c:dLbls>
        <c:gapWidth val="150"/>
        <c:overlap val="100"/>
        <c:axId val="1141414175"/>
        <c:axId val="682942927"/>
      </c:barChart>
      <c:catAx>
        <c:axId val="1141414175"/>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682942927"/>
        <c:crosses val="autoZero"/>
        <c:auto val="1"/>
        <c:lblAlgn val="ctr"/>
        <c:lblOffset val="100"/>
        <c:noMultiLvlLbl val="0"/>
      </c:catAx>
      <c:valAx>
        <c:axId val="682942927"/>
        <c:scaling>
          <c:orientation val="minMax"/>
          <c:max val="1"/>
          <c:min val="0"/>
        </c:scaling>
        <c:delete val="0"/>
        <c:axPos val="l"/>
        <c:majorGridlines>
          <c:spPr>
            <a:ln w="9525" cap="flat" cmpd="sng" algn="ctr">
              <a:solidFill>
                <a:schemeClr val="tx1">
                  <a:lumMod val="15000"/>
                  <a:lumOff val="85000"/>
                </a:schemeClr>
              </a:solidFill>
              <a:round/>
            </a:ln>
            <a:effectLst/>
          </c:spPr>
        </c:majorGridlines>
        <c:numFmt formatCode="0.00"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ysClr val="windowText" lastClr="000000"/>
                </a:solidFill>
                <a:latin typeface="+mn-lt"/>
                <a:ea typeface="+mn-ea"/>
                <a:cs typeface="+mn-cs"/>
              </a:defRPr>
            </a:pPr>
            <a:endParaRPr lang="en-US"/>
          </a:p>
        </c:txPr>
        <c:crossAx val="1141414175"/>
        <c:crosses val="autoZero"/>
        <c:crossBetween val="between"/>
        <c:majorUnit val="0.2"/>
      </c:valAx>
      <c:spPr>
        <a:noFill/>
        <a:ln>
          <a:noFill/>
        </a:ln>
        <a:effectLst/>
      </c:spPr>
    </c:plotArea>
    <c:legend>
      <c:legendPos val="r"/>
      <c:layout>
        <c:manualLayout>
          <c:xMode val="edge"/>
          <c:yMode val="edge"/>
          <c:x val="0.55123790205956191"/>
          <c:y val="0.17168326062021758"/>
          <c:w val="0.44460310658333124"/>
          <c:h val="0.75598341731487928"/>
        </c:manualLayout>
      </c:layout>
      <c:overlay val="0"/>
      <c:spPr>
        <a:noFill/>
        <a:ln>
          <a:noFill/>
        </a:ln>
        <a:effectLst/>
      </c:spPr>
      <c:txPr>
        <a:bodyPr rot="0" spcFirstLastPara="1" vertOverflow="ellipsis" vert="horz" wrap="square" anchor="ctr" anchorCtr="1"/>
        <a:lstStyle/>
        <a:p>
          <a:pPr>
            <a:defRPr sz="800" b="0" i="0" u="none" strike="noStrike" kern="1200" baseline="0">
              <a:solidFill>
                <a:sysClr val="windowText" lastClr="000000"/>
              </a:solidFill>
              <a:latin typeface="+mn-lt"/>
              <a:ea typeface="+mn-ea"/>
              <a:cs typeface="+mn-cs"/>
            </a:defRPr>
          </a:pPr>
          <a:endParaRPr lang="en-US"/>
        </a:p>
      </c:txPr>
    </c:legend>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n-US"/>
    </a:p>
  </c:txPr>
  <c:printSettings>
    <c:headerFooter/>
    <c:pageMargins b="0.75" l="0.7" r="0.7" t="0.75" header="0.3" footer="0.3"/>
    <c:pageSetup/>
  </c:printSettings>
</c:chartSpace>
</file>

<file path=xl/charts/chart1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en-US"/>
              <a:t>Biochar stability</a:t>
            </a:r>
          </a:p>
        </c:rich>
      </c:tx>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en-US"/>
        </a:p>
      </c:txPr>
    </c:title>
    <c:autoTitleDeleted val="0"/>
    <c:plotArea>
      <c:layout>
        <c:manualLayout>
          <c:layoutTarget val="inner"/>
          <c:xMode val="edge"/>
          <c:yMode val="edge"/>
          <c:x val="8.9339600934773861E-2"/>
          <c:y val="0.13481564913413299"/>
          <c:w val="0.74670778172045149"/>
          <c:h val="0.63357590105158412"/>
        </c:manualLayout>
      </c:layout>
      <c:scatterChart>
        <c:scatterStyle val="lineMarker"/>
        <c:varyColors val="0"/>
        <c:ser>
          <c:idx val="1"/>
          <c:order val="0"/>
          <c:tx>
            <c:strRef>
              <c:f>Biochar_i!$D$34</c:f>
              <c:strCache>
                <c:ptCount val="1"/>
                <c:pt idx="0">
                  <c:v>Low</c:v>
                </c:pt>
              </c:strCache>
            </c:strRef>
          </c:tx>
          <c:spPr>
            <a:ln w="19050" cap="rnd">
              <a:solidFill>
                <a:schemeClr val="accent2"/>
              </a:solidFill>
              <a:round/>
            </a:ln>
            <a:effectLst/>
          </c:spPr>
          <c:marker>
            <c:symbol val="circle"/>
            <c:size val="5"/>
            <c:spPr>
              <a:solidFill>
                <a:schemeClr val="accent2"/>
              </a:solidFill>
              <a:ln w="9525">
                <a:solidFill>
                  <a:schemeClr val="accent2"/>
                </a:solidFill>
              </a:ln>
              <a:effectLst/>
            </c:spPr>
          </c:marker>
          <c:trendline>
            <c:spPr>
              <a:ln w="19050" cap="rnd">
                <a:solidFill>
                  <a:schemeClr val="accent2"/>
                </a:solidFill>
                <a:prstDash val="sysDot"/>
              </a:ln>
              <a:effectLst/>
            </c:spPr>
            <c:trendlineType val="poly"/>
            <c:order val="2"/>
            <c:dispRSqr val="0"/>
            <c:dispEq val="1"/>
            <c:trendlineLbl>
              <c:layout>
                <c:manualLayout>
                  <c:x val="0.26954508798974364"/>
                  <c:y val="9.816593466592952E-3"/>
                </c:manualLayout>
              </c:layout>
              <c:numFmt formatCode="General" sourceLinked="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trendlineLbl>
          </c:trendline>
          <c:xVal>
            <c:numRef>
              <c:f>Biochar_i!$B$37:$B$41</c:f>
            </c:numRef>
          </c:xVal>
          <c:yVal>
            <c:numRef>
              <c:f>Biochar_i!$D$37:$D$41</c:f>
            </c:numRef>
          </c:yVal>
          <c:smooth val="0"/>
          <c:extLst>
            <c:ext xmlns:c16="http://schemas.microsoft.com/office/drawing/2014/chart" uri="{C3380CC4-5D6E-409C-BE32-E72D297353CC}">
              <c16:uniqueId val="{00000002-E81C-4E02-9225-1ABA0FE8A918}"/>
            </c:ext>
          </c:extLst>
        </c:ser>
        <c:ser>
          <c:idx val="0"/>
          <c:order val="1"/>
          <c:tx>
            <c:strRef>
              <c:f>Biochar_i!$E$34</c:f>
              <c:strCache>
                <c:ptCount val="1"/>
                <c:pt idx="0">
                  <c:v>Mid</c:v>
                </c:pt>
              </c:strCache>
            </c:strRef>
          </c:tx>
          <c:spPr>
            <a:ln w="19050" cap="rnd">
              <a:solidFill>
                <a:schemeClr val="accent1"/>
              </a:solidFill>
              <a:round/>
            </a:ln>
            <a:effectLst/>
          </c:spPr>
          <c:marker>
            <c:symbol val="circle"/>
            <c:size val="5"/>
            <c:spPr>
              <a:solidFill>
                <a:schemeClr val="accent1"/>
              </a:solidFill>
              <a:ln w="9525">
                <a:solidFill>
                  <a:schemeClr val="accent1"/>
                </a:solidFill>
              </a:ln>
              <a:effectLst/>
            </c:spPr>
          </c:marker>
          <c:trendline>
            <c:spPr>
              <a:ln w="19050" cap="rnd">
                <a:solidFill>
                  <a:schemeClr val="accent1"/>
                </a:solidFill>
                <a:prstDash val="sysDot"/>
              </a:ln>
              <a:effectLst/>
            </c:spPr>
            <c:trendlineType val="poly"/>
            <c:order val="2"/>
            <c:dispRSqr val="0"/>
            <c:dispEq val="1"/>
            <c:trendlineLbl>
              <c:layout>
                <c:manualLayout>
                  <c:x val="0.28849712091707236"/>
                  <c:y val="-4.2395376548275592E-3"/>
                </c:manualLayout>
              </c:layout>
              <c:numFmt formatCode="General" sourceLinked="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trendlineLbl>
          </c:trendline>
          <c:xVal>
            <c:numRef>
              <c:f>Biochar_i!$B$37:$B$41</c:f>
            </c:numRef>
          </c:xVal>
          <c:yVal>
            <c:numRef>
              <c:f>Biochar_i!$E$37:$E$41</c:f>
            </c:numRef>
          </c:yVal>
          <c:smooth val="0"/>
          <c:extLst>
            <c:ext xmlns:c16="http://schemas.microsoft.com/office/drawing/2014/chart" uri="{C3380CC4-5D6E-409C-BE32-E72D297353CC}">
              <c16:uniqueId val="{00000000-E81C-4E02-9225-1ABA0FE8A918}"/>
            </c:ext>
          </c:extLst>
        </c:ser>
        <c:ser>
          <c:idx val="2"/>
          <c:order val="2"/>
          <c:tx>
            <c:strRef>
              <c:f>Biochar_i!$F$34</c:f>
              <c:strCache>
                <c:ptCount val="1"/>
                <c:pt idx="0">
                  <c:v>High</c:v>
                </c:pt>
              </c:strCache>
            </c:strRef>
          </c:tx>
          <c:spPr>
            <a:ln w="19050" cap="rnd">
              <a:solidFill>
                <a:schemeClr val="accent3"/>
              </a:solidFill>
              <a:round/>
            </a:ln>
            <a:effectLst/>
          </c:spPr>
          <c:marker>
            <c:symbol val="circle"/>
            <c:size val="5"/>
            <c:spPr>
              <a:solidFill>
                <a:schemeClr val="accent3"/>
              </a:solidFill>
              <a:ln w="9525">
                <a:solidFill>
                  <a:schemeClr val="accent3"/>
                </a:solidFill>
              </a:ln>
              <a:effectLst/>
            </c:spPr>
          </c:marker>
          <c:trendline>
            <c:spPr>
              <a:ln w="19050" cap="rnd">
                <a:solidFill>
                  <a:schemeClr val="accent3"/>
                </a:solidFill>
                <a:prstDash val="sysDot"/>
              </a:ln>
              <a:effectLst/>
            </c:spPr>
            <c:trendlineType val="poly"/>
            <c:order val="2"/>
            <c:dispRSqr val="0"/>
            <c:dispEq val="1"/>
            <c:trendlineLbl>
              <c:layout>
                <c:manualLayout>
                  <c:x val="0.29083111511994525"/>
                  <c:y val="-2.8920610828574471E-3"/>
                </c:manualLayout>
              </c:layout>
              <c:numFmt formatCode="General" sourceLinked="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trendlineLbl>
          </c:trendline>
          <c:xVal>
            <c:numRef>
              <c:f>Biochar_i!$B$37:$B$41</c:f>
            </c:numRef>
          </c:xVal>
          <c:yVal>
            <c:numRef>
              <c:f>Biochar_i!$F$37:$F$41</c:f>
            </c:numRef>
          </c:yVal>
          <c:smooth val="0"/>
          <c:extLst>
            <c:ext xmlns:c16="http://schemas.microsoft.com/office/drawing/2014/chart" uri="{C3380CC4-5D6E-409C-BE32-E72D297353CC}">
              <c16:uniqueId val="{00000003-E81C-4E02-9225-1ABA0FE8A918}"/>
            </c:ext>
          </c:extLst>
        </c:ser>
        <c:dLbls>
          <c:showLegendKey val="0"/>
          <c:showVal val="0"/>
          <c:showCatName val="0"/>
          <c:showSerName val="0"/>
          <c:showPercent val="0"/>
          <c:showBubbleSize val="0"/>
        </c:dLbls>
        <c:axId val="150855808"/>
        <c:axId val="150858304"/>
      </c:scatterChart>
      <c:valAx>
        <c:axId val="150855808"/>
        <c:scaling>
          <c:orientation val="minMax"/>
        </c:scaling>
        <c:delete val="0"/>
        <c:axPos val="b"/>
        <c:majorGridlines>
          <c:spPr>
            <a:ln w="9525" cap="flat" cmpd="sng" algn="ctr">
              <a:solidFill>
                <a:schemeClr val="tx1">
                  <a:lumMod val="15000"/>
                  <a:lumOff val="85000"/>
                </a:schemeClr>
              </a:solidFill>
              <a:round/>
            </a:ln>
            <a:effectLst/>
          </c:spPr>
        </c:majorGridlines>
        <c:numFmt formatCode="General" sourceLinked="1"/>
        <c:majorTickMark val="none"/>
        <c:minorTickMark val="none"/>
        <c:tickLblPos val="nextTo"/>
        <c:spPr>
          <a:noFill/>
          <a:ln w="9525" cap="flat" cmpd="sng" algn="ctr">
            <a:solidFill>
              <a:schemeClr val="tx1">
                <a:lumMod val="25000"/>
                <a:lumOff val="7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150858304"/>
        <c:crosses val="autoZero"/>
        <c:crossBetween val="midCat"/>
      </c:valAx>
      <c:valAx>
        <c:axId val="150858304"/>
        <c:scaling>
          <c:orientation val="minMax"/>
        </c:scaling>
        <c:delete val="0"/>
        <c:axPos val="l"/>
        <c:majorGridlines>
          <c:spPr>
            <a:ln w="9525" cap="flat" cmpd="sng" algn="ctr">
              <a:solidFill>
                <a:schemeClr val="tx1">
                  <a:lumMod val="15000"/>
                  <a:lumOff val="85000"/>
                </a:schemeClr>
              </a:solidFill>
              <a:round/>
            </a:ln>
            <a:effectLst/>
          </c:spPr>
        </c:majorGridlines>
        <c:numFmt formatCode="General" sourceLinked="1"/>
        <c:majorTickMark val="none"/>
        <c:minorTickMark val="none"/>
        <c:tickLblPos val="nextTo"/>
        <c:spPr>
          <a:noFill/>
          <a:ln w="9525" cap="flat" cmpd="sng" algn="ctr">
            <a:solidFill>
              <a:schemeClr val="tx1">
                <a:lumMod val="25000"/>
                <a:lumOff val="7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150855808"/>
        <c:crosses val="autoZero"/>
        <c:crossBetween val="midCat"/>
      </c:valAx>
      <c:spPr>
        <a:noFill/>
        <a:ln>
          <a:noFill/>
        </a:ln>
        <a:effectLst/>
      </c:spPr>
    </c:plotArea>
    <c:legend>
      <c:legendPos val="b"/>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legend>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n-US"/>
    </a:p>
  </c:txPr>
  <c:printSettings>
    <c:headerFooter/>
    <c:pageMargins b="0.75" l="0.7" r="0.7" t="0.75" header="0.3" footer="0.3"/>
    <c:pageSetup/>
  </c:printSettings>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100" b="0" i="0" u="none" strike="noStrike" kern="1200" spc="0" baseline="0">
                <a:solidFill>
                  <a:sysClr val="windowText" lastClr="000000"/>
                </a:solidFill>
                <a:latin typeface="+mn-lt"/>
                <a:ea typeface="+mn-ea"/>
                <a:cs typeface="+mn-cs"/>
              </a:defRPr>
            </a:pPr>
            <a:r>
              <a:rPr lang="en-GB" sz="1100" b="0" i="0" u="none" strike="noStrike" kern="1200" spc="0" baseline="0">
                <a:solidFill>
                  <a:sysClr val="windowText" lastClr="000000"/>
                </a:solidFill>
                <a:effectLst/>
              </a:rPr>
              <a:t>Tons of GHG emissions per ton of CO</a:t>
            </a:r>
            <a:r>
              <a:rPr lang="en-GB" sz="1100" b="0" i="0" u="none" strike="noStrike" kern="1200" spc="0" baseline="-25000">
                <a:solidFill>
                  <a:sysClr val="windowText" lastClr="000000"/>
                </a:solidFill>
                <a:effectLst/>
              </a:rPr>
              <a:t>2</a:t>
            </a:r>
            <a:r>
              <a:rPr lang="en-GB" sz="1100" b="0" i="0" u="none" strike="noStrike" kern="1200" spc="0" baseline="0">
                <a:solidFill>
                  <a:sysClr val="windowText" lastClr="000000"/>
                </a:solidFill>
                <a:effectLst/>
              </a:rPr>
              <a:t> removed</a:t>
            </a:r>
          </a:p>
        </c:rich>
      </c:tx>
      <c:layout>
        <c:manualLayout>
          <c:xMode val="edge"/>
          <c:yMode val="edge"/>
          <c:x val="0.1507464989555064"/>
          <c:y val="3.4357397188194222E-2"/>
        </c:manualLayout>
      </c:layout>
      <c:overlay val="0"/>
      <c:spPr>
        <a:noFill/>
        <a:ln>
          <a:noFill/>
        </a:ln>
        <a:effectLst/>
      </c:spPr>
    </c:title>
    <c:autoTitleDeleted val="0"/>
    <c:plotArea>
      <c:layout>
        <c:manualLayout>
          <c:layoutTarget val="inner"/>
          <c:xMode val="edge"/>
          <c:yMode val="edge"/>
          <c:x val="6.2848231195706511E-2"/>
          <c:y val="0.16792200419953801"/>
          <c:w val="0.70246687170111843"/>
          <c:h val="0.72037452268241997"/>
        </c:manualLayout>
      </c:layout>
      <c:barChart>
        <c:barDir val="col"/>
        <c:grouping val="stacked"/>
        <c:varyColors val="0"/>
        <c:ser>
          <c:idx val="6"/>
          <c:order val="0"/>
          <c:tx>
            <c:strRef>
              <c:f>Comparison!$B$37</c:f>
              <c:strCache>
                <c:ptCount val="1"/>
                <c:pt idx="0">
                  <c:v>DAC construction &amp; EoL</c:v>
                </c:pt>
              </c:strCache>
            </c:strRef>
          </c:tx>
          <c:invertIfNegative val="0"/>
          <c:cat>
            <c:strRef>
              <c:f>Comparison!$C$36:$G$36</c:f>
              <c:strCache>
                <c:ptCount val="5"/>
                <c:pt idx="0">
                  <c:v>DACCS_1</c:v>
                </c:pt>
                <c:pt idx="1">
                  <c:v>DACCS_2</c:v>
                </c:pt>
                <c:pt idx="2">
                  <c:v>DACCS_3</c:v>
                </c:pt>
                <c:pt idx="3">
                  <c:v>DACCS_4</c:v>
                </c:pt>
                <c:pt idx="4">
                  <c:v>DACCS_5</c:v>
                </c:pt>
              </c:strCache>
            </c:strRef>
          </c:cat>
          <c:val>
            <c:numRef>
              <c:f>Comparison!$C$37:$G$37</c:f>
              <c:numCache>
                <c:formatCode>0.0000</c:formatCode>
                <c:ptCount val="5"/>
                <c:pt idx="0">
                  <c:v>2.0851031904274946E-2</c:v>
                </c:pt>
                <c:pt idx="1">
                  <c:v>0</c:v>
                </c:pt>
                <c:pt idx="2">
                  <c:v>0</c:v>
                </c:pt>
                <c:pt idx="3">
                  <c:v>0</c:v>
                </c:pt>
                <c:pt idx="4">
                  <c:v>0</c:v>
                </c:pt>
              </c:numCache>
            </c:numRef>
          </c:val>
          <c:extLst>
            <c:ext xmlns:c16="http://schemas.microsoft.com/office/drawing/2014/chart" uri="{C3380CC4-5D6E-409C-BE32-E72D297353CC}">
              <c16:uniqueId val="{0000000D-5F03-4908-A95B-EBC2EE61C087}"/>
            </c:ext>
          </c:extLst>
        </c:ser>
        <c:ser>
          <c:idx val="7"/>
          <c:order val="1"/>
          <c:tx>
            <c:strRef>
              <c:f>Comparison!$B$38</c:f>
              <c:strCache>
                <c:ptCount val="1"/>
                <c:pt idx="0">
                  <c:v>CO2 capture</c:v>
                </c:pt>
              </c:strCache>
            </c:strRef>
          </c:tx>
          <c:invertIfNegative val="0"/>
          <c:cat>
            <c:strRef>
              <c:f>Comparison!$C$36:$G$36</c:f>
              <c:strCache>
                <c:ptCount val="5"/>
                <c:pt idx="0">
                  <c:v>DACCS_1</c:v>
                </c:pt>
                <c:pt idx="1">
                  <c:v>DACCS_2</c:v>
                </c:pt>
                <c:pt idx="2">
                  <c:v>DACCS_3</c:v>
                </c:pt>
                <c:pt idx="3">
                  <c:v>DACCS_4</c:v>
                </c:pt>
                <c:pt idx="4">
                  <c:v>DACCS_5</c:v>
                </c:pt>
              </c:strCache>
            </c:strRef>
          </c:cat>
          <c:val>
            <c:numRef>
              <c:f>Comparison!$C$38:$G$38</c:f>
              <c:numCache>
                <c:formatCode>0.0000</c:formatCode>
                <c:ptCount val="5"/>
                <c:pt idx="0">
                  <c:v>1.0613024160298773E-2</c:v>
                </c:pt>
                <c:pt idx="1">
                  <c:v>0</c:v>
                </c:pt>
                <c:pt idx="2">
                  <c:v>0</c:v>
                </c:pt>
                <c:pt idx="3">
                  <c:v>0</c:v>
                </c:pt>
                <c:pt idx="4">
                  <c:v>0</c:v>
                </c:pt>
              </c:numCache>
            </c:numRef>
          </c:val>
          <c:extLst>
            <c:ext xmlns:c16="http://schemas.microsoft.com/office/drawing/2014/chart" uri="{C3380CC4-5D6E-409C-BE32-E72D297353CC}">
              <c16:uniqueId val="{0000000E-5F03-4908-A95B-EBC2EE61C087}"/>
            </c:ext>
          </c:extLst>
        </c:ser>
        <c:ser>
          <c:idx val="8"/>
          <c:order val="2"/>
          <c:tx>
            <c:strRef>
              <c:f>Comparison!$B$39</c:f>
              <c:strCache>
                <c:ptCount val="1"/>
                <c:pt idx="0">
                  <c:v>CO2 compression</c:v>
                </c:pt>
              </c:strCache>
            </c:strRef>
          </c:tx>
          <c:invertIfNegative val="0"/>
          <c:cat>
            <c:strRef>
              <c:f>Comparison!$C$36:$G$36</c:f>
              <c:strCache>
                <c:ptCount val="5"/>
                <c:pt idx="0">
                  <c:v>DACCS_1</c:v>
                </c:pt>
                <c:pt idx="1">
                  <c:v>DACCS_2</c:v>
                </c:pt>
                <c:pt idx="2">
                  <c:v>DACCS_3</c:v>
                </c:pt>
                <c:pt idx="3">
                  <c:v>DACCS_4</c:v>
                </c:pt>
                <c:pt idx="4">
                  <c:v>DACCS_5</c:v>
                </c:pt>
              </c:strCache>
            </c:strRef>
          </c:cat>
          <c:val>
            <c:numRef>
              <c:f>Comparison!$C$39:$G$39</c:f>
              <c:numCache>
                <c:formatCode>0.0000</c:formatCode>
                <c:ptCount val="5"/>
                <c:pt idx="0">
                  <c:v>3.5689040523124071E-6</c:v>
                </c:pt>
                <c:pt idx="1">
                  <c:v>0</c:v>
                </c:pt>
                <c:pt idx="2">
                  <c:v>0</c:v>
                </c:pt>
                <c:pt idx="3">
                  <c:v>0</c:v>
                </c:pt>
                <c:pt idx="4">
                  <c:v>0</c:v>
                </c:pt>
              </c:numCache>
            </c:numRef>
          </c:val>
          <c:extLst>
            <c:ext xmlns:c16="http://schemas.microsoft.com/office/drawing/2014/chart" uri="{C3380CC4-5D6E-409C-BE32-E72D297353CC}">
              <c16:uniqueId val="{0000000F-5F03-4908-A95B-EBC2EE61C087}"/>
            </c:ext>
          </c:extLst>
        </c:ser>
        <c:ser>
          <c:idx val="9"/>
          <c:order val="3"/>
          <c:tx>
            <c:strRef>
              <c:f>Comparison!$B$40</c:f>
              <c:strCache>
                <c:ptCount val="1"/>
                <c:pt idx="0">
                  <c:v>CO2 transport</c:v>
                </c:pt>
              </c:strCache>
            </c:strRef>
          </c:tx>
          <c:invertIfNegative val="0"/>
          <c:cat>
            <c:strRef>
              <c:f>Comparison!$C$36:$G$36</c:f>
              <c:strCache>
                <c:ptCount val="5"/>
                <c:pt idx="0">
                  <c:v>DACCS_1</c:v>
                </c:pt>
                <c:pt idx="1">
                  <c:v>DACCS_2</c:v>
                </c:pt>
                <c:pt idx="2">
                  <c:v>DACCS_3</c:v>
                </c:pt>
                <c:pt idx="3">
                  <c:v>DACCS_4</c:v>
                </c:pt>
                <c:pt idx="4">
                  <c:v>DACCS_5</c:v>
                </c:pt>
              </c:strCache>
            </c:strRef>
          </c:cat>
          <c:val>
            <c:numRef>
              <c:f>Comparison!$C$40:$G$40</c:f>
              <c:numCache>
                <c:formatCode>0.0000</c:formatCode>
                <c:ptCount val="5"/>
                <c:pt idx="0">
                  <c:v>1.5273924925749147E-2</c:v>
                </c:pt>
                <c:pt idx="1">
                  <c:v>0</c:v>
                </c:pt>
                <c:pt idx="2">
                  <c:v>0</c:v>
                </c:pt>
                <c:pt idx="3">
                  <c:v>0</c:v>
                </c:pt>
                <c:pt idx="4">
                  <c:v>0</c:v>
                </c:pt>
              </c:numCache>
            </c:numRef>
          </c:val>
          <c:extLst>
            <c:ext xmlns:c16="http://schemas.microsoft.com/office/drawing/2014/chart" uri="{C3380CC4-5D6E-409C-BE32-E72D297353CC}">
              <c16:uniqueId val="{00000010-5F03-4908-A95B-EBC2EE61C087}"/>
            </c:ext>
          </c:extLst>
        </c:ser>
        <c:ser>
          <c:idx val="10"/>
          <c:order val="4"/>
          <c:tx>
            <c:strRef>
              <c:f>Comparison!$B$41</c:f>
              <c:strCache>
                <c:ptCount val="1"/>
                <c:pt idx="0">
                  <c:v>CO2 storage</c:v>
                </c:pt>
              </c:strCache>
            </c:strRef>
          </c:tx>
          <c:invertIfNegative val="0"/>
          <c:cat>
            <c:strRef>
              <c:f>Comparison!$C$36:$G$36</c:f>
              <c:strCache>
                <c:ptCount val="5"/>
                <c:pt idx="0">
                  <c:v>DACCS_1</c:v>
                </c:pt>
                <c:pt idx="1">
                  <c:v>DACCS_2</c:v>
                </c:pt>
                <c:pt idx="2">
                  <c:v>DACCS_3</c:v>
                </c:pt>
                <c:pt idx="3">
                  <c:v>DACCS_4</c:v>
                </c:pt>
                <c:pt idx="4">
                  <c:v>DACCS_5</c:v>
                </c:pt>
              </c:strCache>
            </c:strRef>
          </c:cat>
          <c:val>
            <c:numRef>
              <c:f>Comparison!$C$41:$G$41</c:f>
              <c:numCache>
                <c:formatCode>0.0000</c:formatCode>
                <c:ptCount val="5"/>
                <c:pt idx="0">
                  <c:v>2.4494537475388798E-2</c:v>
                </c:pt>
                <c:pt idx="1">
                  <c:v>0</c:v>
                </c:pt>
                <c:pt idx="2">
                  <c:v>0</c:v>
                </c:pt>
                <c:pt idx="3">
                  <c:v>0</c:v>
                </c:pt>
                <c:pt idx="4">
                  <c:v>0</c:v>
                </c:pt>
              </c:numCache>
            </c:numRef>
          </c:val>
          <c:extLst>
            <c:ext xmlns:c16="http://schemas.microsoft.com/office/drawing/2014/chart" uri="{C3380CC4-5D6E-409C-BE32-E72D297353CC}">
              <c16:uniqueId val="{00000011-5F03-4908-A95B-EBC2EE61C087}"/>
            </c:ext>
          </c:extLst>
        </c:ser>
        <c:ser>
          <c:idx val="11"/>
          <c:order val="5"/>
          <c:tx>
            <c:strRef>
              <c:f>Comparison!$B$42</c:f>
              <c:strCache>
                <c:ptCount val="1"/>
                <c:pt idx="0">
                  <c:v>Net removal</c:v>
                </c:pt>
              </c:strCache>
            </c:strRef>
          </c:tx>
          <c:spPr>
            <a:noFill/>
            <a:ln w="12700">
              <a:solidFill>
                <a:schemeClr val="tx1"/>
              </a:solidFill>
              <a:prstDash val="dash"/>
            </a:ln>
          </c:spPr>
          <c:invertIfNegative val="0"/>
          <c:dLbls>
            <c:spPr>
              <a:noFill/>
              <a:ln>
                <a:noFill/>
              </a:ln>
              <a:effectLst/>
            </c:spPr>
            <c:showLegendKey val="0"/>
            <c:showVal val="1"/>
            <c:showCatName val="0"/>
            <c:showSerName val="0"/>
            <c:showPercent val="0"/>
            <c:showBubbleSize val="0"/>
            <c:showLeaderLines val="0"/>
            <c:extLst>
              <c:ext xmlns:c15="http://schemas.microsoft.com/office/drawing/2012/chart" uri="{CE6537A1-D6FC-4f65-9D91-7224C49458BB}">
                <c15:showLeaderLines val="1"/>
              </c:ext>
            </c:extLst>
          </c:dLbls>
          <c:cat>
            <c:strRef>
              <c:f>Comparison!$C$36:$G$36</c:f>
              <c:strCache>
                <c:ptCount val="5"/>
                <c:pt idx="0">
                  <c:v>DACCS_1</c:v>
                </c:pt>
                <c:pt idx="1">
                  <c:v>DACCS_2</c:v>
                </c:pt>
                <c:pt idx="2">
                  <c:v>DACCS_3</c:v>
                </c:pt>
                <c:pt idx="3">
                  <c:v>DACCS_4</c:v>
                </c:pt>
                <c:pt idx="4">
                  <c:v>DACCS_5</c:v>
                </c:pt>
              </c:strCache>
            </c:strRef>
          </c:cat>
          <c:val>
            <c:numRef>
              <c:f>Comparison!$C$42:$G$42</c:f>
              <c:numCache>
                <c:formatCode>0.00</c:formatCode>
                <c:ptCount val="5"/>
                <c:pt idx="0">
                  <c:v>0.92876391263023605</c:v>
                </c:pt>
                <c:pt idx="1">
                  <c:v>0</c:v>
                </c:pt>
                <c:pt idx="2">
                  <c:v>0</c:v>
                </c:pt>
                <c:pt idx="3">
                  <c:v>0</c:v>
                </c:pt>
                <c:pt idx="4">
                  <c:v>0</c:v>
                </c:pt>
              </c:numCache>
            </c:numRef>
          </c:val>
          <c:extLst>
            <c:ext xmlns:c16="http://schemas.microsoft.com/office/drawing/2014/chart" uri="{C3380CC4-5D6E-409C-BE32-E72D297353CC}">
              <c16:uniqueId val="{00000012-5F03-4908-A95B-EBC2EE61C087}"/>
            </c:ext>
          </c:extLst>
        </c:ser>
        <c:ser>
          <c:idx val="0"/>
          <c:order val="6"/>
          <c:tx>
            <c:strRef>
              <c:f>Comparison!$B$37</c:f>
              <c:strCache>
                <c:ptCount val="1"/>
                <c:pt idx="0">
                  <c:v>DAC construction &amp; EoL</c:v>
                </c:pt>
              </c:strCache>
            </c:strRef>
          </c:tx>
          <c:spPr>
            <a:solidFill>
              <a:schemeClr val="accent1"/>
            </a:solidFill>
            <a:ln>
              <a:noFill/>
            </a:ln>
            <a:effectLst/>
          </c:spPr>
          <c:invertIfNegative val="0"/>
          <c:cat>
            <c:strRef>
              <c:f>Comparison!$C$36:$G$36</c:f>
              <c:strCache>
                <c:ptCount val="5"/>
                <c:pt idx="0">
                  <c:v>DACCS_1</c:v>
                </c:pt>
                <c:pt idx="1">
                  <c:v>DACCS_2</c:v>
                </c:pt>
                <c:pt idx="2">
                  <c:v>DACCS_3</c:v>
                </c:pt>
                <c:pt idx="3">
                  <c:v>DACCS_4</c:v>
                </c:pt>
                <c:pt idx="4">
                  <c:v>DACCS_5</c:v>
                </c:pt>
              </c:strCache>
            </c:strRef>
          </c:cat>
          <c:val>
            <c:numRef>
              <c:f>Comparison!$C$37:$G$37</c:f>
              <c:numCache>
                <c:formatCode>0.0000</c:formatCode>
                <c:ptCount val="5"/>
                <c:pt idx="0">
                  <c:v>2.0851031904274946E-2</c:v>
                </c:pt>
                <c:pt idx="1">
                  <c:v>0</c:v>
                </c:pt>
                <c:pt idx="2">
                  <c:v>0</c:v>
                </c:pt>
                <c:pt idx="3">
                  <c:v>0</c:v>
                </c:pt>
                <c:pt idx="4">
                  <c:v>0</c:v>
                </c:pt>
              </c:numCache>
            </c:numRef>
          </c:val>
          <c:extLst>
            <c:ext xmlns:c16="http://schemas.microsoft.com/office/drawing/2014/chart" uri="{C3380CC4-5D6E-409C-BE32-E72D297353CC}">
              <c16:uniqueId val="{00000002-5F03-4908-A95B-EBC2EE61C087}"/>
            </c:ext>
          </c:extLst>
        </c:ser>
        <c:ser>
          <c:idx val="1"/>
          <c:order val="7"/>
          <c:tx>
            <c:strRef>
              <c:f>Comparison!$B$38</c:f>
              <c:strCache>
                <c:ptCount val="1"/>
                <c:pt idx="0">
                  <c:v>CO2 capture</c:v>
                </c:pt>
              </c:strCache>
            </c:strRef>
          </c:tx>
          <c:spPr>
            <a:solidFill>
              <a:schemeClr val="accent2"/>
            </a:solidFill>
            <a:ln>
              <a:noFill/>
            </a:ln>
            <a:effectLst/>
          </c:spPr>
          <c:invertIfNegative val="0"/>
          <c:cat>
            <c:strRef>
              <c:f>Comparison!$C$36:$G$36</c:f>
              <c:strCache>
                <c:ptCount val="5"/>
                <c:pt idx="0">
                  <c:v>DACCS_1</c:v>
                </c:pt>
                <c:pt idx="1">
                  <c:v>DACCS_2</c:v>
                </c:pt>
                <c:pt idx="2">
                  <c:v>DACCS_3</c:v>
                </c:pt>
                <c:pt idx="3">
                  <c:v>DACCS_4</c:v>
                </c:pt>
                <c:pt idx="4">
                  <c:v>DACCS_5</c:v>
                </c:pt>
              </c:strCache>
            </c:strRef>
          </c:cat>
          <c:val>
            <c:numRef>
              <c:f>Comparison!$C$38:$G$38</c:f>
              <c:numCache>
                <c:formatCode>0.0000</c:formatCode>
                <c:ptCount val="5"/>
                <c:pt idx="0">
                  <c:v>1.0613024160298773E-2</c:v>
                </c:pt>
                <c:pt idx="1">
                  <c:v>0</c:v>
                </c:pt>
                <c:pt idx="2">
                  <c:v>0</c:v>
                </c:pt>
                <c:pt idx="3">
                  <c:v>0</c:v>
                </c:pt>
                <c:pt idx="4">
                  <c:v>0</c:v>
                </c:pt>
              </c:numCache>
            </c:numRef>
          </c:val>
          <c:extLst>
            <c:ext xmlns:c16="http://schemas.microsoft.com/office/drawing/2014/chart" uri="{C3380CC4-5D6E-409C-BE32-E72D297353CC}">
              <c16:uniqueId val="{00000004-5F03-4908-A95B-EBC2EE61C087}"/>
            </c:ext>
          </c:extLst>
        </c:ser>
        <c:ser>
          <c:idx val="2"/>
          <c:order val="8"/>
          <c:tx>
            <c:strRef>
              <c:f>Comparison!$B$39</c:f>
              <c:strCache>
                <c:ptCount val="1"/>
                <c:pt idx="0">
                  <c:v>CO2 compression</c:v>
                </c:pt>
              </c:strCache>
            </c:strRef>
          </c:tx>
          <c:spPr>
            <a:solidFill>
              <a:schemeClr val="accent3"/>
            </a:solidFill>
            <a:ln>
              <a:noFill/>
            </a:ln>
            <a:effectLst/>
          </c:spPr>
          <c:invertIfNegative val="0"/>
          <c:cat>
            <c:strRef>
              <c:f>Comparison!$C$36:$G$36</c:f>
              <c:strCache>
                <c:ptCount val="5"/>
                <c:pt idx="0">
                  <c:v>DACCS_1</c:v>
                </c:pt>
                <c:pt idx="1">
                  <c:v>DACCS_2</c:v>
                </c:pt>
                <c:pt idx="2">
                  <c:v>DACCS_3</c:v>
                </c:pt>
                <c:pt idx="3">
                  <c:v>DACCS_4</c:v>
                </c:pt>
                <c:pt idx="4">
                  <c:v>DACCS_5</c:v>
                </c:pt>
              </c:strCache>
            </c:strRef>
          </c:cat>
          <c:val>
            <c:numRef>
              <c:f>Comparison!$C$39:$G$39</c:f>
              <c:numCache>
                <c:formatCode>0.0000</c:formatCode>
                <c:ptCount val="5"/>
                <c:pt idx="0">
                  <c:v>3.5689040523124071E-6</c:v>
                </c:pt>
                <c:pt idx="1">
                  <c:v>0</c:v>
                </c:pt>
                <c:pt idx="2">
                  <c:v>0</c:v>
                </c:pt>
                <c:pt idx="3">
                  <c:v>0</c:v>
                </c:pt>
                <c:pt idx="4">
                  <c:v>0</c:v>
                </c:pt>
              </c:numCache>
            </c:numRef>
          </c:val>
          <c:extLst>
            <c:ext xmlns:c16="http://schemas.microsoft.com/office/drawing/2014/chart" uri="{C3380CC4-5D6E-409C-BE32-E72D297353CC}">
              <c16:uniqueId val="{00000006-5F03-4908-A95B-EBC2EE61C087}"/>
            </c:ext>
          </c:extLst>
        </c:ser>
        <c:ser>
          <c:idx val="3"/>
          <c:order val="9"/>
          <c:tx>
            <c:strRef>
              <c:f>Comparison!$B$40</c:f>
              <c:strCache>
                <c:ptCount val="1"/>
                <c:pt idx="0">
                  <c:v>CO2 transport</c:v>
                </c:pt>
              </c:strCache>
            </c:strRef>
          </c:tx>
          <c:spPr>
            <a:solidFill>
              <a:schemeClr val="accent4"/>
            </a:solidFill>
            <a:ln>
              <a:noFill/>
            </a:ln>
            <a:effectLst/>
          </c:spPr>
          <c:invertIfNegative val="0"/>
          <c:cat>
            <c:strRef>
              <c:f>Comparison!$C$36:$G$36</c:f>
              <c:strCache>
                <c:ptCount val="5"/>
                <c:pt idx="0">
                  <c:v>DACCS_1</c:v>
                </c:pt>
                <c:pt idx="1">
                  <c:v>DACCS_2</c:v>
                </c:pt>
                <c:pt idx="2">
                  <c:v>DACCS_3</c:v>
                </c:pt>
                <c:pt idx="3">
                  <c:v>DACCS_4</c:v>
                </c:pt>
                <c:pt idx="4">
                  <c:v>DACCS_5</c:v>
                </c:pt>
              </c:strCache>
            </c:strRef>
          </c:cat>
          <c:val>
            <c:numRef>
              <c:f>Comparison!$C$40:$G$40</c:f>
              <c:numCache>
                <c:formatCode>0.0000</c:formatCode>
                <c:ptCount val="5"/>
                <c:pt idx="0">
                  <c:v>1.5273924925749147E-2</c:v>
                </c:pt>
                <c:pt idx="1">
                  <c:v>0</c:v>
                </c:pt>
                <c:pt idx="2">
                  <c:v>0</c:v>
                </c:pt>
                <c:pt idx="3">
                  <c:v>0</c:v>
                </c:pt>
                <c:pt idx="4">
                  <c:v>0</c:v>
                </c:pt>
              </c:numCache>
            </c:numRef>
          </c:val>
          <c:extLst>
            <c:ext xmlns:c16="http://schemas.microsoft.com/office/drawing/2014/chart" uri="{C3380CC4-5D6E-409C-BE32-E72D297353CC}">
              <c16:uniqueId val="{00000008-5F03-4908-A95B-EBC2EE61C087}"/>
            </c:ext>
          </c:extLst>
        </c:ser>
        <c:ser>
          <c:idx val="4"/>
          <c:order val="10"/>
          <c:tx>
            <c:strRef>
              <c:f>Comparison!$B$41</c:f>
              <c:strCache>
                <c:ptCount val="1"/>
                <c:pt idx="0">
                  <c:v>CO2 storage</c:v>
                </c:pt>
              </c:strCache>
            </c:strRef>
          </c:tx>
          <c:spPr>
            <a:solidFill>
              <a:schemeClr val="accent5"/>
            </a:solidFill>
            <a:ln>
              <a:noFill/>
            </a:ln>
            <a:effectLst/>
          </c:spPr>
          <c:invertIfNegative val="0"/>
          <c:cat>
            <c:strRef>
              <c:f>Comparison!$C$36:$G$36</c:f>
              <c:strCache>
                <c:ptCount val="5"/>
                <c:pt idx="0">
                  <c:v>DACCS_1</c:v>
                </c:pt>
                <c:pt idx="1">
                  <c:v>DACCS_2</c:v>
                </c:pt>
                <c:pt idx="2">
                  <c:v>DACCS_3</c:v>
                </c:pt>
                <c:pt idx="3">
                  <c:v>DACCS_4</c:v>
                </c:pt>
                <c:pt idx="4">
                  <c:v>DACCS_5</c:v>
                </c:pt>
              </c:strCache>
            </c:strRef>
          </c:cat>
          <c:val>
            <c:numRef>
              <c:f>Comparison!$C$41:$G$41</c:f>
              <c:numCache>
                <c:formatCode>0.0000</c:formatCode>
                <c:ptCount val="5"/>
                <c:pt idx="0">
                  <c:v>2.4494537475388798E-2</c:v>
                </c:pt>
                <c:pt idx="1">
                  <c:v>0</c:v>
                </c:pt>
                <c:pt idx="2">
                  <c:v>0</c:v>
                </c:pt>
                <c:pt idx="3">
                  <c:v>0</c:v>
                </c:pt>
                <c:pt idx="4">
                  <c:v>0</c:v>
                </c:pt>
              </c:numCache>
            </c:numRef>
          </c:val>
          <c:extLst>
            <c:ext xmlns:c16="http://schemas.microsoft.com/office/drawing/2014/chart" uri="{C3380CC4-5D6E-409C-BE32-E72D297353CC}">
              <c16:uniqueId val="{0000000A-5F03-4908-A95B-EBC2EE61C087}"/>
            </c:ext>
          </c:extLst>
        </c:ser>
        <c:ser>
          <c:idx val="5"/>
          <c:order val="11"/>
          <c:tx>
            <c:strRef>
              <c:f>Comparison!$B$42</c:f>
              <c:strCache>
                <c:ptCount val="1"/>
                <c:pt idx="0">
                  <c:v>Net removal</c:v>
                </c:pt>
              </c:strCache>
            </c:strRef>
          </c:tx>
          <c:spPr>
            <a:noFill/>
            <a:ln w="12700">
              <a:solidFill>
                <a:schemeClr val="tx1"/>
              </a:solidFill>
              <a:prstDash val="dash"/>
            </a:ln>
            <a:effectLst/>
          </c:spPr>
          <c:invertIfNegative val="0"/>
          <c:cat>
            <c:strRef>
              <c:f>Comparison!$C$36:$G$36</c:f>
              <c:strCache>
                <c:ptCount val="5"/>
                <c:pt idx="0">
                  <c:v>DACCS_1</c:v>
                </c:pt>
                <c:pt idx="1">
                  <c:v>DACCS_2</c:v>
                </c:pt>
                <c:pt idx="2">
                  <c:v>DACCS_3</c:v>
                </c:pt>
                <c:pt idx="3">
                  <c:v>DACCS_4</c:v>
                </c:pt>
                <c:pt idx="4">
                  <c:v>DACCS_5</c:v>
                </c:pt>
              </c:strCache>
            </c:strRef>
          </c:cat>
          <c:val>
            <c:numRef>
              <c:f>Comparison!$C$42:$G$42</c:f>
              <c:numCache>
                <c:formatCode>0.00</c:formatCode>
                <c:ptCount val="5"/>
                <c:pt idx="0">
                  <c:v>0.92876391263023605</c:v>
                </c:pt>
                <c:pt idx="1">
                  <c:v>0</c:v>
                </c:pt>
                <c:pt idx="2">
                  <c:v>0</c:v>
                </c:pt>
                <c:pt idx="3">
                  <c:v>0</c:v>
                </c:pt>
                <c:pt idx="4">
                  <c:v>0</c:v>
                </c:pt>
              </c:numCache>
            </c:numRef>
          </c:val>
          <c:extLst>
            <c:ext xmlns:c16="http://schemas.microsoft.com/office/drawing/2014/chart" uri="{C3380CC4-5D6E-409C-BE32-E72D297353CC}">
              <c16:uniqueId val="{0000000C-5F03-4908-A95B-EBC2EE61C087}"/>
            </c:ext>
          </c:extLst>
        </c:ser>
        <c:dLbls>
          <c:showLegendKey val="0"/>
          <c:showVal val="0"/>
          <c:showCatName val="0"/>
          <c:showSerName val="0"/>
          <c:showPercent val="0"/>
          <c:showBubbleSize val="0"/>
        </c:dLbls>
        <c:gapWidth val="150"/>
        <c:overlap val="100"/>
        <c:axId val="1167484431"/>
        <c:axId val="1167481103"/>
      </c:barChart>
      <c:catAx>
        <c:axId val="1167484431"/>
        <c:scaling>
          <c:orientation val="minMax"/>
        </c:scaling>
        <c:delete val="0"/>
        <c:axPos val="b"/>
        <c:numFmt formatCode="General" sourceLinked="1"/>
        <c:majorTickMark val="none"/>
        <c:minorTickMark val="none"/>
        <c:tickLblPos val="nextTo"/>
        <c:spPr>
          <a:noFill/>
          <a:ln w="9525" cap="flat" cmpd="sng" algn="ctr">
            <a:solidFill>
              <a:schemeClr val="tx1"/>
            </a:solidFill>
            <a:round/>
          </a:ln>
          <a:effectLst/>
        </c:spPr>
        <c:txPr>
          <a:bodyPr rot="-60000000" spcFirstLastPara="1" vertOverflow="ellipsis" vert="horz" wrap="square" anchor="ctr" anchorCtr="1"/>
          <a:lstStyle/>
          <a:p>
            <a:pPr>
              <a:defRPr sz="900" b="0" i="0" u="none" strike="noStrike" kern="1200" baseline="0">
                <a:solidFill>
                  <a:sysClr val="windowText" lastClr="000000"/>
                </a:solidFill>
                <a:latin typeface="+mn-lt"/>
                <a:ea typeface="+mn-ea"/>
                <a:cs typeface="+mn-cs"/>
              </a:defRPr>
            </a:pPr>
            <a:endParaRPr lang="en-US"/>
          </a:p>
        </c:txPr>
        <c:crossAx val="1167481103"/>
        <c:crosses val="autoZero"/>
        <c:auto val="1"/>
        <c:lblAlgn val="ctr"/>
        <c:lblOffset val="100"/>
        <c:noMultiLvlLbl val="0"/>
      </c:catAx>
      <c:valAx>
        <c:axId val="1167481103"/>
        <c:scaling>
          <c:orientation val="minMax"/>
          <c:max val="1"/>
          <c:min val="0"/>
        </c:scaling>
        <c:delete val="0"/>
        <c:axPos val="l"/>
        <c:majorGridlines>
          <c:spPr>
            <a:ln w="9525" cap="flat" cmpd="sng" algn="ctr">
              <a:solidFill>
                <a:schemeClr val="tx1">
                  <a:lumMod val="15000"/>
                  <a:lumOff val="85000"/>
                </a:schemeClr>
              </a:solidFill>
              <a:round/>
            </a:ln>
            <a:effectLst/>
          </c:spPr>
        </c:majorGridlines>
        <c:numFmt formatCode="0.0" sourceLinked="0"/>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ysClr val="windowText" lastClr="000000"/>
                </a:solidFill>
                <a:latin typeface="+mn-lt"/>
                <a:ea typeface="+mn-ea"/>
                <a:cs typeface="+mn-cs"/>
              </a:defRPr>
            </a:pPr>
            <a:endParaRPr lang="en-US"/>
          </a:p>
        </c:txPr>
        <c:crossAx val="1167484431"/>
        <c:crosses val="autoZero"/>
        <c:crossBetween val="between"/>
        <c:majorUnit val="0.2"/>
      </c:valAx>
    </c:plotArea>
    <c:legend>
      <c:legendPos val="r"/>
      <c:layout>
        <c:manualLayout>
          <c:xMode val="edge"/>
          <c:yMode val="edge"/>
          <c:x val="0.76469545199549382"/>
          <c:y val="0.21046836287402326"/>
          <c:w val="0.23362138279025185"/>
          <c:h val="0.69193273719138404"/>
        </c:manualLayout>
      </c:layout>
      <c:overlay val="0"/>
      <c:spPr>
        <a:noFill/>
        <a:ln>
          <a:noFill/>
        </a:ln>
        <a:effectLst/>
      </c:spPr>
      <c:txPr>
        <a:bodyPr rot="0" spcFirstLastPara="1" vertOverflow="ellipsis" vert="horz" wrap="square" anchor="ctr" anchorCtr="1"/>
        <a:lstStyle/>
        <a:p>
          <a:pPr>
            <a:defRPr sz="900" b="0" i="0" u="none" strike="noStrike" kern="1200" baseline="0">
              <a:solidFill>
                <a:sysClr val="windowText" lastClr="000000"/>
              </a:solidFill>
              <a:latin typeface="+mn-lt"/>
              <a:ea typeface="+mn-ea"/>
              <a:cs typeface="+mn-cs"/>
            </a:defRPr>
          </a:pPr>
          <a:endParaRPr lang="en-US"/>
        </a:p>
      </c:txPr>
    </c:legend>
    <c:plotVisOnly val="1"/>
    <c:dispBlanksAs val="gap"/>
    <c:showDLblsOverMax val="0"/>
  </c:chart>
  <c:txPr>
    <a:bodyPr/>
    <a:lstStyle/>
    <a:p>
      <a:pPr>
        <a:defRPr>
          <a:solidFill>
            <a:sysClr val="windowText" lastClr="000000"/>
          </a:solidFill>
        </a:defRPr>
      </a:pPr>
      <a:endParaRPr lang="en-US"/>
    </a:p>
  </c:txPr>
  <c:printSettings>
    <c:headerFooter/>
    <c:pageMargins b="0.75" l="0.7" r="0.7" t="0.75" header="0.3" footer="0.3"/>
    <c:pageSetup/>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0"/>
          <a:lstStyle/>
          <a:p>
            <a:pPr>
              <a:defRPr sz="1400" b="0" i="0" u="none" strike="noStrike" kern="1200" spc="0" baseline="0">
                <a:solidFill>
                  <a:sysClr val="windowText" lastClr="000000"/>
                </a:solidFill>
                <a:latin typeface="+mn-lt"/>
                <a:ea typeface="+mn-ea"/>
                <a:cs typeface="+mn-cs"/>
              </a:defRPr>
            </a:pPr>
            <a:r>
              <a:rPr lang="en-GB" sz="1100" b="0" i="0" baseline="0">
                <a:solidFill>
                  <a:sysClr val="windowText" lastClr="000000"/>
                </a:solidFill>
                <a:effectLst/>
              </a:rPr>
              <a:t>Tons of GHG emissions per ton of CO</a:t>
            </a:r>
            <a:r>
              <a:rPr lang="en-GB" sz="1100" b="0" i="0" baseline="-25000">
                <a:solidFill>
                  <a:sysClr val="windowText" lastClr="000000"/>
                </a:solidFill>
                <a:effectLst/>
              </a:rPr>
              <a:t>2</a:t>
            </a:r>
            <a:r>
              <a:rPr lang="en-GB" sz="1100" b="0" i="0" baseline="0">
                <a:solidFill>
                  <a:sysClr val="windowText" lastClr="000000"/>
                </a:solidFill>
                <a:effectLst/>
              </a:rPr>
              <a:t> removed</a:t>
            </a:r>
            <a:endParaRPr lang="en-GB" sz="1100">
              <a:solidFill>
                <a:sysClr val="windowText" lastClr="000000"/>
              </a:solidFill>
              <a:effectLst/>
            </a:endParaRPr>
          </a:p>
        </c:rich>
      </c:tx>
      <c:layout>
        <c:manualLayout>
          <c:xMode val="edge"/>
          <c:yMode val="edge"/>
          <c:x val="0.15401731156120824"/>
          <c:y val="5.7262328646990367E-3"/>
        </c:manualLayout>
      </c:layout>
      <c:overlay val="0"/>
      <c:spPr>
        <a:noFill/>
        <a:ln>
          <a:noFill/>
        </a:ln>
        <a:effectLst/>
      </c:spPr>
      <c:txPr>
        <a:bodyPr rot="0" spcFirstLastPara="1" vertOverflow="ellipsis" vert="horz" wrap="square" anchor="ctr" anchorCtr="0"/>
        <a:lstStyle/>
        <a:p>
          <a:pPr>
            <a:defRPr sz="1400" b="0" i="0" u="none" strike="noStrike" kern="1200" spc="0" baseline="0">
              <a:solidFill>
                <a:sysClr val="windowText" lastClr="000000"/>
              </a:solidFill>
              <a:latin typeface="+mn-lt"/>
              <a:ea typeface="+mn-ea"/>
              <a:cs typeface="+mn-cs"/>
            </a:defRPr>
          </a:pPr>
          <a:endParaRPr lang="en-US"/>
        </a:p>
      </c:txPr>
    </c:title>
    <c:autoTitleDeleted val="0"/>
    <c:plotArea>
      <c:layout>
        <c:manualLayout>
          <c:layoutTarget val="inner"/>
          <c:xMode val="edge"/>
          <c:yMode val="edge"/>
          <c:x val="6.4404810368835566E-2"/>
          <c:y val="0.13347623365374686"/>
          <c:w val="0.69787581078166483"/>
          <c:h val="0.75067035249697578"/>
        </c:manualLayout>
      </c:layout>
      <c:barChart>
        <c:barDir val="col"/>
        <c:grouping val="stacked"/>
        <c:varyColors val="0"/>
        <c:ser>
          <c:idx val="0"/>
          <c:order val="0"/>
          <c:tx>
            <c:strRef>
              <c:f>Comparison!$B$9</c:f>
              <c:strCache>
                <c:ptCount val="1"/>
                <c:pt idx="0">
                  <c:v>Biomass</c:v>
                </c:pt>
              </c:strCache>
            </c:strRef>
          </c:tx>
          <c:spPr>
            <a:solidFill>
              <a:schemeClr val="accent1"/>
            </a:solidFill>
            <a:ln>
              <a:noFill/>
            </a:ln>
            <a:effectLst/>
          </c:spPr>
          <c:invertIfNegative val="0"/>
          <c:cat>
            <c:strRef>
              <c:f>Comparison!$C$8:$G$8</c:f>
              <c:strCache>
                <c:ptCount val="5"/>
                <c:pt idx="0">
                  <c:v>BECCS_1</c:v>
                </c:pt>
                <c:pt idx="1">
                  <c:v>BECCS_2</c:v>
                </c:pt>
                <c:pt idx="2">
                  <c:v>BECCS_3</c:v>
                </c:pt>
                <c:pt idx="3">
                  <c:v>BECCS_4</c:v>
                </c:pt>
                <c:pt idx="4">
                  <c:v>BECCS_5</c:v>
                </c:pt>
              </c:strCache>
            </c:strRef>
          </c:cat>
          <c:val>
            <c:numRef>
              <c:f>Comparison!$C$9:$G$9</c:f>
              <c:numCache>
                <c:formatCode>0.0000</c:formatCode>
                <c:ptCount val="5"/>
                <c:pt idx="0">
                  <c:v>2.1722261161265841E-2</c:v>
                </c:pt>
                <c:pt idx="1">
                  <c:v>0</c:v>
                </c:pt>
                <c:pt idx="2">
                  <c:v>0</c:v>
                </c:pt>
                <c:pt idx="3">
                  <c:v>0</c:v>
                </c:pt>
                <c:pt idx="4">
                  <c:v>0</c:v>
                </c:pt>
              </c:numCache>
            </c:numRef>
          </c:val>
          <c:extLst>
            <c:ext xmlns:c16="http://schemas.microsoft.com/office/drawing/2014/chart" uri="{C3380CC4-5D6E-409C-BE32-E72D297353CC}">
              <c16:uniqueId val="{00000000-559A-4A2A-B735-F0687530B91E}"/>
            </c:ext>
          </c:extLst>
        </c:ser>
        <c:ser>
          <c:idx val="1"/>
          <c:order val="1"/>
          <c:tx>
            <c:strRef>
              <c:f>Comparison!$B$10</c:f>
              <c:strCache>
                <c:ptCount val="1"/>
                <c:pt idx="0">
                  <c:v>Biomass drying</c:v>
                </c:pt>
              </c:strCache>
            </c:strRef>
          </c:tx>
          <c:spPr>
            <a:solidFill>
              <a:schemeClr val="accent2"/>
            </a:solidFill>
            <a:ln>
              <a:noFill/>
            </a:ln>
            <a:effectLst/>
          </c:spPr>
          <c:invertIfNegative val="0"/>
          <c:cat>
            <c:strRef>
              <c:f>Comparison!$C$8:$G$8</c:f>
              <c:strCache>
                <c:ptCount val="5"/>
                <c:pt idx="0">
                  <c:v>BECCS_1</c:v>
                </c:pt>
                <c:pt idx="1">
                  <c:v>BECCS_2</c:v>
                </c:pt>
                <c:pt idx="2">
                  <c:v>BECCS_3</c:v>
                </c:pt>
                <c:pt idx="3">
                  <c:v>BECCS_4</c:v>
                </c:pt>
                <c:pt idx="4">
                  <c:v>BECCS_5</c:v>
                </c:pt>
              </c:strCache>
            </c:strRef>
          </c:cat>
          <c:val>
            <c:numRef>
              <c:f>Comparison!$C$10:$G$10</c:f>
              <c:numCache>
                <c:formatCode>0.0000</c:formatCode>
                <c:ptCount val="5"/>
                <c:pt idx="0">
                  <c:v>3.3857438934852913E-4</c:v>
                </c:pt>
                <c:pt idx="1">
                  <c:v>0</c:v>
                </c:pt>
                <c:pt idx="2">
                  <c:v>0</c:v>
                </c:pt>
                <c:pt idx="3">
                  <c:v>0</c:v>
                </c:pt>
                <c:pt idx="4">
                  <c:v>0</c:v>
                </c:pt>
              </c:numCache>
            </c:numRef>
          </c:val>
          <c:extLst>
            <c:ext xmlns:c16="http://schemas.microsoft.com/office/drawing/2014/chart" uri="{C3380CC4-5D6E-409C-BE32-E72D297353CC}">
              <c16:uniqueId val="{00000001-559A-4A2A-B735-F0687530B91E}"/>
            </c:ext>
          </c:extLst>
        </c:ser>
        <c:ser>
          <c:idx val="2"/>
          <c:order val="2"/>
          <c:tx>
            <c:strRef>
              <c:f>Comparison!$B$11</c:f>
              <c:strCache>
                <c:ptCount val="1"/>
                <c:pt idx="0">
                  <c:v>Biomass transport</c:v>
                </c:pt>
              </c:strCache>
            </c:strRef>
          </c:tx>
          <c:spPr>
            <a:solidFill>
              <a:schemeClr val="accent3"/>
            </a:solidFill>
            <a:ln>
              <a:noFill/>
            </a:ln>
            <a:effectLst/>
          </c:spPr>
          <c:invertIfNegative val="0"/>
          <c:cat>
            <c:strRef>
              <c:f>Comparison!$C$8:$G$8</c:f>
              <c:strCache>
                <c:ptCount val="5"/>
                <c:pt idx="0">
                  <c:v>BECCS_1</c:v>
                </c:pt>
                <c:pt idx="1">
                  <c:v>BECCS_2</c:v>
                </c:pt>
                <c:pt idx="2">
                  <c:v>BECCS_3</c:v>
                </c:pt>
                <c:pt idx="3">
                  <c:v>BECCS_4</c:v>
                </c:pt>
                <c:pt idx="4">
                  <c:v>BECCS_5</c:v>
                </c:pt>
              </c:strCache>
            </c:strRef>
          </c:cat>
          <c:val>
            <c:numRef>
              <c:f>Comparison!$C$11:$G$11</c:f>
              <c:numCache>
                <c:formatCode>0.0000</c:formatCode>
                <c:ptCount val="5"/>
                <c:pt idx="0">
                  <c:v>9.4112806885089627E-3</c:v>
                </c:pt>
                <c:pt idx="1">
                  <c:v>0</c:v>
                </c:pt>
                <c:pt idx="2">
                  <c:v>0</c:v>
                </c:pt>
                <c:pt idx="3">
                  <c:v>0</c:v>
                </c:pt>
                <c:pt idx="4">
                  <c:v>0</c:v>
                </c:pt>
              </c:numCache>
            </c:numRef>
          </c:val>
          <c:extLst>
            <c:ext xmlns:c16="http://schemas.microsoft.com/office/drawing/2014/chart" uri="{C3380CC4-5D6E-409C-BE32-E72D297353CC}">
              <c16:uniqueId val="{00000002-559A-4A2A-B735-F0687530B91E}"/>
            </c:ext>
          </c:extLst>
        </c:ser>
        <c:ser>
          <c:idx val="3"/>
          <c:order val="3"/>
          <c:tx>
            <c:strRef>
              <c:f>Comparison!$B$12</c:f>
              <c:strCache>
                <c:ptCount val="1"/>
                <c:pt idx="0">
                  <c:v>CO2 capture</c:v>
                </c:pt>
              </c:strCache>
            </c:strRef>
          </c:tx>
          <c:spPr>
            <a:solidFill>
              <a:schemeClr val="accent4"/>
            </a:solidFill>
            <a:ln>
              <a:noFill/>
            </a:ln>
            <a:effectLst/>
          </c:spPr>
          <c:invertIfNegative val="0"/>
          <c:cat>
            <c:strRef>
              <c:f>Comparison!$C$8:$G$8</c:f>
              <c:strCache>
                <c:ptCount val="5"/>
                <c:pt idx="0">
                  <c:v>BECCS_1</c:v>
                </c:pt>
                <c:pt idx="1">
                  <c:v>BECCS_2</c:v>
                </c:pt>
                <c:pt idx="2">
                  <c:v>BECCS_3</c:v>
                </c:pt>
                <c:pt idx="3">
                  <c:v>BECCS_4</c:v>
                </c:pt>
                <c:pt idx="4">
                  <c:v>BECCS_5</c:v>
                </c:pt>
              </c:strCache>
            </c:strRef>
          </c:cat>
          <c:val>
            <c:numRef>
              <c:f>Comparison!$C$12:$G$12</c:f>
              <c:numCache>
                <c:formatCode>0.0000</c:formatCode>
                <c:ptCount val="5"/>
                <c:pt idx="0">
                  <c:v>1.23495447041663E-5</c:v>
                </c:pt>
                <c:pt idx="1">
                  <c:v>0</c:v>
                </c:pt>
                <c:pt idx="2">
                  <c:v>0</c:v>
                </c:pt>
                <c:pt idx="3">
                  <c:v>0</c:v>
                </c:pt>
                <c:pt idx="4">
                  <c:v>0</c:v>
                </c:pt>
              </c:numCache>
            </c:numRef>
          </c:val>
          <c:extLst>
            <c:ext xmlns:c16="http://schemas.microsoft.com/office/drawing/2014/chart" uri="{C3380CC4-5D6E-409C-BE32-E72D297353CC}">
              <c16:uniqueId val="{00000003-559A-4A2A-B735-F0687530B91E}"/>
            </c:ext>
          </c:extLst>
        </c:ser>
        <c:ser>
          <c:idx val="4"/>
          <c:order val="4"/>
          <c:tx>
            <c:strRef>
              <c:f>Comparison!$B$13</c:f>
              <c:strCache>
                <c:ptCount val="1"/>
                <c:pt idx="0">
                  <c:v>MSWI CO2 emissions</c:v>
                </c:pt>
              </c:strCache>
            </c:strRef>
          </c:tx>
          <c:spPr>
            <a:solidFill>
              <a:schemeClr val="accent5"/>
            </a:solidFill>
            <a:ln>
              <a:noFill/>
            </a:ln>
            <a:effectLst/>
          </c:spPr>
          <c:invertIfNegative val="0"/>
          <c:cat>
            <c:strRef>
              <c:f>Comparison!$C$8:$G$8</c:f>
              <c:strCache>
                <c:ptCount val="5"/>
                <c:pt idx="0">
                  <c:v>BECCS_1</c:v>
                </c:pt>
                <c:pt idx="1">
                  <c:v>BECCS_2</c:v>
                </c:pt>
                <c:pt idx="2">
                  <c:v>BECCS_3</c:v>
                </c:pt>
                <c:pt idx="3">
                  <c:v>BECCS_4</c:v>
                </c:pt>
                <c:pt idx="4">
                  <c:v>BECCS_5</c:v>
                </c:pt>
              </c:strCache>
            </c:strRef>
          </c:cat>
          <c:val>
            <c:numRef>
              <c:f>Comparison!$C$13:$G$13</c:f>
              <c:numCache>
                <c:formatCode>0.0000</c:formatCode>
                <c:ptCount val="5"/>
                <c:pt idx="0">
                  <c:v>0</c:v>
                </c:pt>
                <c:pt idx="1">
                  <c:v>0</c:v>
                </c:pt>
                <c:pt idx="2">
                  <c:v>0</c:v>
                </c:pt>
                <c:pt idx="3">
                  <c:v>0</c:v>
                </c:pt>
                <c:pt idx="4">
                  <c:v>0</c:v>
                </c:pt>
              </c:numCache>
            </c:numRef>
          </c:val>
          <c:extLst>
            <c:ext xmlns:c16="http://schemas.microsoft.com/office/drawing/2014/chart" uri="{C3380CC4-5D6E-409C-BE32-E72D297353CC}">
              <c16:uniqueId val="{00000004-559A-4A2A-B735-F0687530B91E}"/>
            </c:ext>
          </c:extLst>
        </c:ser>
        <c:ser>
          <c:idx val="5"/>
          <c:order val="5"/>
          <c:tx>
            <c:strRef>
              <c:f>Comparison!$B$14</c:f>
              <c:strCache>
                <c:ptCount val="1"/>
                <c:pt idx="0">
                  <c:v>CO2 transport</c:v>
                </c:pt>
              </c:strCache>
            </c:strRef>
          </c:tx>
          <c:spPr>
            <a:solidFill>
              <a:schemeClr val="accent6"/>
            </a:solidFill>
            <a:ln>
              <a:noFill/>
            </a:ln>
            <a:effectLst/>
          </c:spPr>
          <c:invertIfNegative val="0"/>
          <c:cat>
            <c:strRef>
              <c:f>Comparison!$C$8:$G$8</c:f>
              <c:strCache>
                <c:ptCount val="5"/>
                <c:pt idx="0">
                  <c:v>BECCS_1</c:v>
                </c:pt>
                <c:pt idx="1">
                  <c:v>BECCS_2</c:v>
                </c:pt>
                <c:pt idx="2">
                  <c:v>BECCS_3</c:v>
                </c:pt>
                <c:pt idx="3">
                  <c:v>BECCS_4</c:v>
                </c:pt>
                <c:pt idx="4">
                  <c:v>BECCS_5</c:v>
                </c:pt>
              </c:strCache>
            </c:strRef>
          </c:cat>
          <c:val>
            <c:numRef>
              <c:f>Comparison!$C$14:$G$14</c:f>
              <c:numCache>
                <c:formatCode>0.0000</c:formatCode>
                <c:ptCount val="5"/>
                <c:pt idx="0">
                  <c:v>3.6323949229365329E-3</c:v>
                </c:pt>
                <c:pt idx="1">
                  <c:v>0</c:v>
                </c:pt>
                <c:pt idx="2">
                  <c:v>0</c:v>
                </c:pt>
                <c:pt idx="3">
                  <c:v>0</c:v>
                </c:pt>
                <c:pt idx="4">
                  <c:v>0</c:v>
                </c:pt>
              </c:numCache>
            </c:numRef>
          </c:val>
          <c:extLst>
            <c:ext xmlns:c16="http://schemas.microsoft.com/office/drawing/2014/chart" uri="{C3380CC4-5D6E-409C-BE32-E72D297353CC}">
              <c16:uniqueId val="{00000005-559A-4A2A-B735-F0687530B91E}"/>
            </c:ext>
          </c:extLst>
        </c:ser>
        <c:ser>
          <c:idx val="6"/>
          <c:order val="6"/>
          <c:tx>
            <c:strRef>
              <c:f>Comparison!$B$15</c:f>
              <c:strCache>
                <c:ptCount val="1"/>
                <c:pt idx="0">
                  <c:v>CO2 storage</c:v>
                </c:pt>
              </c:strCache>
            </c:strRef>
          </c:tx>
          <c:spPr>
            <a:solidFill>
              <a:schemeClr val="accent1">
                <a:lumMod val="60000"/>
              </a:schemeClr>
            </a:solidFill>
            <a:ln>
              <a:noFill/>
            </a:ln>
            <a:effectLst/>
          </c:spPr>
          <c:invertIfNegative val="0"/>
          <c:cat>
            <c:strRef>
              <c:f>Comparison!$C$8:$G$8</c:f>
              <c:strCache>
                <c:ptCount val="5"/>
                <c:pt idx="0">
                  <c:v>BECCS_1</c:v>
                </c:pt>
                <c:pt idx="1">
                  <c:v>BECCS_2</c:v>
                </c:pt>
                <c:pt idx="2">
                  <c:v>BECCS_3</c:v>
                </c:pt>
                <c:pt idx="3">
                  <c:v>BECCS_4</c:v>
                </c:pt>
                <c:pt idx="4">
                  <c:v>BECCS_5</c:v>
                </c:pt>
              </c:strCache>
            </c:strRef>
          </c:cat>
          <c:val>
            <c:numRef>
              <c:f>Comparison!$C$15:$G$15</c:f>
              <c:numCache>
                <c:formatCode>0.0000</c:formatCode>
                <c:ptCount val="5"/>
                <c:pt idx="0">
                  <c:v>1.1255879579819853E-3</c:v>
                </c:pt>
                <c:pt idx="1">
                  <c:v>0</c:v>
                </c:pt>
                <c:pt idx="2">
                  <c:v>0</c:v>
                </c:pt>
                <c:pt idx="3">
                  <c:v>0</c:v>
                </c:pt>
                <c:pt idx="4">
                  <c:v>0</c:v>
                </c:pt>
              </c:numCache>
            </c:numRef>
          </c:val>
          <c:extLst>
            <c:ext xmlns:c16="http://schemas.microsoft.com/office/drawing/2014/chart" uri="{C3380CC4-5D6E-409C-BE32-E72D297353CC}">
              <c16:uniqueId val="{00000006-559A-4A2A-B735-F0687530B91E}"/>
            </c:ext>
          </c:extLst>
        </c:ser>
        <c:ser>
          <c:idx val="7"/>
          <c:order val="7"/>
          <c:tx>
            <c:strRef>
              <c:f>Comparison!$B$16</c:f>
              <c:strCache>
                <c:ptCount val="1"/>
                <c:pt idx="0">
                  <c:v>Net removal</c:v>
                </c:pt>
              </c:strCache>
            </c:strRef>
          </c:tx>
          <c:spPr>
            <a:noFill/>
            <a:ln w="12700">
              <a:solidFill>
                <a:sysClr val="windowText" lastClr="000000"/>
              </a:solidFill>
              <a:prstDash val="dash"/>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1000" b="0" i="0" u="none" strike="noStrike" kern="1200" baseline="0">
                    <a:solidFill>
                      <a:schemeClr val="tx1">
                        <a:lumMod val="75000"/>
                        <a:lumOff val="25000"/>
                      </a:schemeClr>
                    </a:solidFill>
                    <a:latin typeface="+mn-lt"/>
                    <a:ea typeface="+mn-ea"/>
                    <a:cs typeface="+mn-cs"/>
                  </a:defRPr>
                </a:pPr>
                <a:endParaRPr lang="en-US"/>
              </a:p>
            </c:tx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Comparison!$C$8:$G$8</c:f>
              <c:strCache>
                <c:ptCount val="5"/>
                <c:pt idx="0">
                  <c:v>BECCS_1</c:v>
                </c:pt>
                <c:pt idx="1">
                  <c:v>BECCS_2</c:v>
                </c:pt>
                <c:pt idx="2">
                  <c:v>BECCS_3</c:v>
                </c:pt>
                <c:pt idx="3">
                  <c:v>BECCS_4</c:v>
                </c:pt>
                <c:pt idx="4">
                  <c:v>BECCS_5</c:v>
                </c:pt>
              </c:strCache>
            </c:strRef>
          </c:cat>
          <c:val>
            <c:numRef>
              <c:f>Comparison!$C$16:$G$16</c:f>
              <c:numCache>
                <c:formatCode>0.00</c:formatCode>
                <c:ptCount val="5"/>
                <c:pt idx="0">
                  <c:v>0.96375755133525398</c:v>
                </c:pt>
                <c:pt idx="1">
                  <c:v>0</c:v>
                </c:pt>
                <c:pt idx="2">
                  <c:v>0</c:v>
                </c:pt>
                <c:pt idx="3">
                  <c:v>0</c:v>
                </c:pt>
                <c:pt idx="4">
                  <c:v>0</c:v>
                </c:pt>
              </c:numCache>
            </c:numRef>
          </c:val>
          <c:extLst>
            <c:ext xmlns:c16="http://schemas.microsoft.com/office/drawing/2014/chart" uri="{C3380CC4-5D6E-409C-BE32-E72D297353CC}">
              <c16:uniqueId val="{00000000-A1A6-4EB0-BD0E-1A110D5E271F}"/>
            </c:ext>
          </c:extLst>
        </c:ser>
        <c:dLbls>
          <c:showLegendKey val="0"/>
          <c:showVal val="0"/>
          <c:showCatName val="0"/>
          <c:showSerName val="0"/>
          <c:showPercent val="0"/>
          <c:showBubbleSize val="0"/>
        </c:dLbls>
        <c:gapWidth val="150"/>
        <c:overlap val="100"/>
        <c:axId val="1445321999"/>
        <c:axId val="1669617039"/>
      </c:barChart>
      <c:catAx>
        <c:axId val="1445321999"/>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ysClr val="windowText" lastClr="000000"/>
                </a:solidFill>
                <a:latin typeface="+mn-lt"/>
                <a:ea typeface="+mn-ea"/>
                <a:cs typeface="+mn-cs"/>
              </a:defRPr>
            </a:pPr>
            <a:endParaRPr lang="en-US"/>
          </a:p>
        </c:txPr>
        <c:crossAx val="1669617039"/>
        <c:crosses val="autoZero"/>
        <c:auto val="1"/>
        <c:lblAlgn val="ctr"/>
        <c:lblOffset val="100"/>
        <c:noMultiLvlLbl val="0"/>
      </c:catAx>
      <c:valAx>
        <c:axId val="1669617039"/>
        <c:scaling>
          <c:orientation val="minMax"/>
          <c:max val="1"/>
        </c:scaling>
        <c:delete val="0"/>
        <c:axPos val="l"/>
        <c:majorGridlines>
          <c:spPr>
            <a:ln w="9525" cap="flat" cmpd="sng" algn="ctr">
              <a:solidFill>
                <a:schemeClr val="tx1">
                  <a:lumMod val="15000"/>
                  <a:lumOff val="85000"/>
                </a:schemeClr>
              </a:solidFill>
              <a:round/>
            </a:ln>
            <a:effectLst/>
          </c:spPr>
        </c:majorGridlines>
        <c:numFmt formatCode="0.0" sourceLinked="0"/>
        <c:majorTickMark val="none"/>
        <c:minorTickMark val="none"/>
        <c:tickLblPos val="nextTo"/>
        <c:spPr>
          <a:noFill/>
          <a:ln>
            <a:noFill/>
          </a:ln>
          <a:effectLst/>
        </c:spPr>
        <c:txPr>
          <a:bodyPr rot="0" spcFirstLastPara="1" vertOverflow="ellipsis" wrap="square" anchor="ctr" anchorCtr="1"/>
          <a:lstStyle/>
          <a:p>
            <a:pPr>
              <a:defRPr sz="900" b="0" i="0" u="none" strike="noStrike" kern="1200" baseline="0">
                <a:solidFill>
                  <a:sysClr val="windowText" lastClr="000000"/>
                </a:solidFill>
                <a:latin typeface="+mn-lt"/>
                <a:ea typeface="+mn-ea"/>
                <a:cs typeface="+mn-cs"/>
              </a:defRPr>
            </a:pPr>
            <a:endParaRPr lang="en-US"/>
          </a:p>
        </c:txPr>
        <c:crossAx val="1445321999"/>
        <c:crosses val="autoZero"/>
        <c:crossBetween val="between"/>
      </c:valAx>
      <c:spPr>
        <a:noFill/>
        <a:ln>
          <a:noFill/>
        </a:ln>
        <a:effectLst/>
      </c:spPr>
    </c:plotArea>
    <c:legend>
      <c:legendPos val="r"/>
      <c:layout>
        <c:manualLayout>
          <c:xMode val="edge"/>
          <c:yMode val="edge"/>
          <c:x val="0.7658468856031081"/>
          <c:y val="0.17724390406889065"/>
          <c:w val="0.23172695420039968"/>
          <c:h val="0.77413132643054128"/>
        </c:manualLayout>
      </c:layout>
      <c:overlay val="0"/>
      <c:spPr>
        <a:noFill/>
        <a:ln>
          <a:noFill/>
        </a:ln>
        <a:effectLst/>
      </c:spPr>
      <c:txPr>
        <a:bodyPr rot="0" spcFirstLastPara="1" vertOverflow="ellipsis" vert="horz" wrap="square" anchor="ctr" anchorCtr="1"/>
        <a:lstStyle/>
        <a:p>
          <a:pPr>
            <a:defRPr sz="900" b="0" i="0" u="none" strike="noStrike" kern="1200" baseline="0">
              <a:solidFill>
                <a:sysClr val="windowText" lastClr="000000"/>
              </a:solidFill>
              <a:latin typeface="+mn-lt"/>
              <a:ea typeface="+mn-ea"/>
              <a:cs typeface="+mn-cs"/>
            </a:defRPr>
          </a:pPr>
          <a:endParaRPr lang="en-US"/>
        </a:p>
      </c:txPr>
    </c:legend>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n-US"/>
    </a:p>
  </c:txPr>
  <c:printSettings>
    <c:headerFooter/>
    <c:pageMargins b="0.75" l="0.7" r="0.7" t="0.75" header="0.3" footer="0.3"/>
    <c:pageSetup/>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100" b="0" i="0" u="none" strike="noStrike" kern="1200" spc="0" baseline="0">
                <a:solidFill>
                  <a:sysClr val="windowText" lastClr="000000"/>
                </a:solidFill>
                <a:latin typeface="+mn-lt"/>
                <a:ea typeface="+mn-ea"/>
                <a:cs typeface="+mn-cs"/>
              </a:defRPr>
            </a:pPr>
            <a:r>
              <a:rPr lang="en-GB" sz="1100" b="0" i="0" u="none" strike="noStrike" kern="1200" spc="0" baseline="0">
                <a:solidFill>
                  <a:sysClr val="windowText" lastClr="000000"/>
                </a:solidFill>
                <a:effectLst/>
              </a:rPr>
              <a:t>Tons of GHG emissions per ton of CO</a:t>
            </a:r>
            <a:r>
              <a:rPr lang="en-GB" sz="1100" b="0" i="0" u="none" strike="noStrike" kern="1200" spc="0" baseline="-25000">
                <a:solidFill>
                  <a:sysClr val="windowText" lastClr="000000"/>
                </a:solidFill>
                <a:effectLst/>
              </a:rPr>
              <a:t>2</a:t>
            </a:r>
            <a:r>
              <a:rPr lang="en-GB" sz="1100" b="0" i="0" u="none" strike="noStrike" kern="1200" spc="0" baseline="0">
                <a:solidFill>
                  <a:sysClr val="windowText" lastClr="000000"/>
                </a:solidFill>
                <a:effectLst/>
              </a:rPr>
              <a:t> removed</a:t>
            </a:r>
          </a:p>
        </c:rich>
      </c:tx>
      <c:layout>
        <c:manualLayout>
          <c:xMode val="edge"/>
          <c:yMode val="edge"/>
          <c:x val="0.19450955512536983"/>
          <c:y val="3.4357412679418289E-2"/>
        </c:manualLayout>
      </c:layout>
      <c:overlay val="0"/>
      <c:spPr>
        <a:noFill/>
        <a:ln>
          <a:noFill/>
        </a:ln>
        <a:effectLst/>
      </c:spPr>
    </c:title>
    <c:autoTitleDeleted val="0"/>
    <c:plotArea>
      <c:layout>
        <c:manualLayout>
          <c:layoutTarget val="inner"/>
          <c:xMode val="edge"/>
          <c:yMode val="edge"/>
          <c:x val="6.2848231195706511E-2"/>
          <c:y val="0.2022874976176863"/>
          <c:w val="0.70251349360057103"/>
          <c:h val="0.68600920372266738"/>
        </c:manualLayout>
      </c:layout>
      <c:barChart>
        <c:barDir val="col"/>
        <c:grouping val="stacked"/>
        <c:varyColors val="0"/>
        <c:ser>
          <c:idx val="6"/>
          <c:order val="0"/>
          <c:tx>
            <c:strRef>
              <c:f>Comparison!$B$51</c:f>
              <c:strCache>
                <c:ptCount val="1"/>
                <c:pt idx="0">
                  <c:v>Olivine/rock mining</c:v>
                </c:pt>
              </c:strCache>
            </c:strRef>
          </c:tx>
          <c:invertIfNegative val="0"/>
          <c:cat>
            <c:strRef>
              <c:f>Comparison!$C$50:$G$50</c:f>
              <c:strCache>
                <c:ptCount val="5"/>
                <c:pt idx="0">
                  <c:v>EW_1</c:v>
                </c:pt>
                <c:pt idx="1">
                  <c:v>EW_2</c:v>
                </c:pt>
                <c:pt idx="2">
                  <c:v>EW_3</c:v>
                </c:pt>
                <c:pt idx="3">
                  <c:v>EW_4</c:v>
                </c:pt>
                <c:pt idx="4">
                  <c:v>EW_5</c:v>
                </c:pt>
              </c:strCache>
            </c:strRef>
          </c:cat>
          <c:val>
            <c:numRef>
              <c:f>Comparison!$C$51:$G$51</c:f>
              <c:numCache>
                <c:formatCode>0.0000</c:formatCode>
                <c:ptCount val="5"/>
                <c:pt idx="0">
                  <c:v>1.2803366475769719E-2</c:v>
                </c:pt>
                <c:pt idx="1">
                  <c:v>0</c:v>
                </c:pt>
                <c:pt idx="2">
                  <c:v>0</c:v>
                </c:pt>
                <c:pt idx="3">
                  <c:v>0</c:v>
                </c:pt>
                <c:pt idx="4">
                  <c:v>0</c:v>
                </c:pt>
              </c:numCache>
            </c:numRef>
          </c:val>
          <c:extLst>
            <c:ext xmlns:c16="http://schemas.microsoft.com/office/drawing/2014/chart" uri="{C3380CC4-5D6E-409C-BE32-E72D297353CC}">
              <c16:uniqueId val="{00000000-25AC-43A2-B654-DF31244FCA57}"/>
            </c:ext>
          </c:extLst>
        </c:ser>
        <c:ser>
          <c:idx val="7"/>
          <c:order val="1"/>
          <c:tx>
            <c:strRef>
              <c:f>Comparison!$B$52</c:f>
              <c:strCache>
                <c:ptCount val="1"/>
                <c:pt idx="0">
                  <c:v>Comminution</c:v>
                </c:pt>
              </c:strCache>
            </c:strRef>
          </c:tx>
          <c:invertIfNegative val="0"/>
          <c:cat>
            <c:strRef>
              <c:f>Comparison!$C$50:$G$50</c:f>
              <c:strCache>
                <c:ptCount val="5"/>
                <c:pt idx="0">
                  <c:v>EW_1</c:v>
                </c:pt>
                <c:pt idx="1">
                  <c:v>EW_2</c:v>
                </c:pt>
                <c:pt idx="2">
                  <c:v>EW_3</c:v>
                </c:pt>
                <c:pt idx="3">
                  <c:v>EW_4</c:v>
                </c:pt>
                <c:pt idx="4">
                  <c:v>EW_5</c:v>
                </c:pt>
              </c:strCache>
            </c:strRef>
          </c:cat>
          <c:val>
            <c:numRef>
              <c:f>Comparison!$C$52:$G$52</c:f>
              <c:numCache>
                <c:formatCode>0.0000</c:formatCode>
                <c:ptCount val="5"/>
                <c:pt idx="0">
                  <c:v>9.3602916870650348E-3</c:v>
                </c:pt>
                <c:pt idx="1">
                  <c:v>0</c:v>
                </c:pt>
                <c:pt idx="2">
                  <c:v>0</c:v>
                </c:pt>
                <c:pt idx="3">
                  <c:v>0</c:v>
                </c:pt>
                <c:pt idx="4">
                  <c:v>0</c:v>
                </c:pt>
              </c:numCache>
            </c:numRef>
          </c:val>
          <c:extLst>
            <c:ext xmlns:c16="http://schemas.microsoft.com/office/drawing/2014/chart" uri="{C3380CC4-5D6E-409C-BE32-E72D297353CC}">
              <c16:uniqueId val="{00000001-25AC-43A2-B654-DF31244FCA57}"/>
            </c:ext>
          </c:extLst>
        </c:ser>
        <c:ser>
          <c:idx val="8"/>
          <c:order val="2"/>
          <c:tx>
            <c:strRef>
              <c:f>Comparison!$B$53</c:f>
              <c:strCache>
                <c:ptCount val="1"/>
                <c:pt idx="0">
                  <c:v>Olivine/rock transport</c:v>
                </c:pt>
              </c:strCache>
            </c:strRef>
          </c:tx>
          <c:invertIfNegative val="0"/>
          <c:cat>
            <c:strRef>
              <c:f>Comparison!$C$50:$G$50</c:f>
              <c:strCache>
                <c:ptCount val="5"/>
                <c:pt idx="0">
                  <c:v>EW_1</c:v>
                </c:pt>
                <c:pt idx="1">
                  <c:v>EW_2</c:v>
                </c:pt>
                <c:pt idx="2">
                  <c:v>EW_3</c:v>
                </c:pt>
                <c:pt idx="3">
                  <c:v>EW_4</c:v>
                </c:pt>
                <c:pt idx="4">
                  <c:v>EW_5</c:v>
                </c:pt>
              </c:strCache>
            </c:strRef>
          </c:cat>
          <c:val>
            <c:numRef>
              <c:f>Comparison!$C$53:$G$53</c:f>
              <c:numCache>
                <c:formatCode>0.0000</c:formatCode>
                <c:ptCount val="5"/>
                <c:pt idx="0">
                  <c:v>4.675E-2</c:v>
                </c:pt>
                <c:pt idx="1">
                  <c:v>0</c:v>
                </c:pt>
                <c:pt idx="2">
                  <c:v>0</c:v>
                </c:pt>
                <c:pt idx="3">
                  <c:v>0</c:v>
                </c:pt>
                <c:pt idx="4">
                  <c:v>0</c:v>
                </c:pt>
              </c:numCache>
            </c:numRef>
          </c:val>
          <c:extLst>
            <c:ext xmlns:c16="http://schemas.microsoft.com/office/drawing/2014/chart" uri="{C3380CC4-5D6E-409C-BE32-E72D297353CC}">
              <c16:uniqueId val="{00000002-25AC-43A2-B654-DF31244FCA57}"/>
            </c:ext>
          </c:extLst>
        </c:ser>
        <c:ser>
          <c:idx val="9"/>
          <c:order val="3"/>
          <c:tx>
            <c:strRef>
              <c:f>Comparison!$B$54</c:f>
              <c:strCache>
                <c:ptCount val="1"/>
                <c:pt idx="0">
                  <c:v>(Coastal) Spreading</c:v>
                </c:pt>
              </c:strCache>
            </c:strRef>
          </c:tx>
          <c:invertIfNegative val="0"/>
          <c:cat>
            <c:strRef>
              <c:f>Comparison!$C$50:$G$50</c:f>
              <c:strCache>
                <c:ptCount val="5"/>
                <c:pt idx="0">
                  <c:v>EW_1</c:v>
                </c:pt>
                <c:pt idx="1">
                  <c:v>EW_2</c:v>
                </c:pt>
                <c:pt idx="2">
                  <c:v>EW_3</c:v>
                </c:pt>
                <c:pt idx="3">
                  <c:v>EW_4</c:v>
                </c:pt>
                <c:pt idx="4">
                  <c:v>EW_5</c:v>
                </c:pt>
              </c:strCache>
            </c:strRef>
          </c:cat>
          <c:val>
            <c:numRef>
              <c:f>Comparison!$C$54:$G$54</c:f>
              <c:numCache>
                <c:formatCode>0.0000</c:formatCode>
                <c:ptCount val="5"/>
                <c:pt idx="0">
                  <c:v>2.2938917117455385E-2</c:v>
                </c:pt>
                <c:pt idx="1">
                  <c:v>0</c:v>
                </c:pt>
                <c:pt idx="2">
                  <c:v>0</c:v>
                </c:pt>
                <c:pt idx="3">
                  <c:v>0</c:v>
                </c:pt>
                <c:pt idx="4">
                  <c:v>0</c:v>
                </c:pt>
              </c:numCache>
            </c:numRef>
          </c:val>
          <c:extLst>
            <c:ext xmlns:c16="http://schemas.microsoft.com/office/drawing/2014/chart" uri="{C3380CC4-5D6E-409C-BE32-E72D297353CC}">
              <c16:uniqueId val="{00000003-25AC-43A2-B654-DF31244FCA57}"/>
            </c:ext>
          </c:extLst>
        </c:ser>
        <c:ser>
          <c:idx val="10"/>
          <c:order val="4"/>
          <c:tx>
            <c:strRef>
              <c:f>Comparison!$B$55</c:f>
              <c:strCache>
                <c:ptCount val="1"/>
                <c:pt idx="0">
                  <c:v>Net removal</c:v>
                </c:pt>
              </c:strCache>
            </c:strRef>
          </c:tx>
          <c:spPr>
            <a:noFill/>
            <a:ln w="12700">
              <a:solidFill>
                <a:schemeClr val="tx1"/>
              </a:solidFill>
              <a:prstDash val="dash"/>
            </a:ln>
          </c:spPr>
          <c:invertIfNegative val="0"/>
          <c:dLbls>
            <c:spPr>
              <a:noFill/>
              <a:ln>
                <a:noFill/>
              </a:ln>
              <a:effectLst/>
            </c:spPr>
            <c:showLegendKey val="0"/>
            <c:showVal val="1"/>
            <c:showCatName val="0"/>
            <c:showSerName val="0"/>
            <c:showPercent val="0"/>
            <c:showBubbleSize val="0"/>
            <c:showLeaderLines val="0"/>
            <c:extLst>
              <c:ext xmlns:c15="http://schemas.microsoft.com/office/drawing/2012/chart" uri="{CE6537A1-D6FC-4f65-9D91-7224C49458BB}">
                <c15:showLeaderLines val="1"/>
              </c:ext>
            </c:extLst>
          </c:dLbls>
          <c:cat>
            <c:strRef>
              <c:f>Comparison!$C$50:$G$50</c:f>
              <c:strCache>
                <c:ptCount val="5"/>
                <c:pt idx="0">
                  <c:v>EW_1</c:v>
                </c:pt>
                <c:pt idx="1">
                  <c:v>EW_2</c:v>
                </c:pt>
                <c:pt idx="2">
                  <c:v>EW_3</c:v>
                </c:pt>
                <c:pt idx="3">
                  <c:v>EW_4</c:v>
                </c:pt>
                <c:pt idx="4">
                  <c:v>EW_5</c:v>
                </c:pt>
              </c:strCache>
            </c:strRef>
          </c:cat>
          <c:val>
            <c:numRef>
              <c:f>Comparison!$C$55:$G$55</c:f>
              <c:numCache>
                <c:formatCode>0.00</c:formatCode>
                <c:ptCount val="5"/>
                <c:pt idx="0">
                  <c:v>0.90814742471970988</c:v>
                </c:pt>
                <c:pt idx="1">
                  <c:v>0</c:v>
                </c:pt>
                <c:pt idx="2">
                  <c:v>0</c:v>
                </c:pt>
                <c:pt idx="3">
                  <c:v>0</c:v>
                </c:pt>
                <c:pt idx="4">
                  <c:v>0</c:v>
                </c:pt>
              </c:numCache>
            </c:numRef>
          </c:val>
          <c:extLst>
            <c:ext xmlns:c16="http://schemas.microsoft.com/office/drawing/2014/chart" uri="{C3380CC4-5D6E-409C-BE32-E72D297353CC}">
              <c16:uniqueId val="{00000004-25AC-43A2-B654-DF31244FCA57}"/>
            </c:ext>
          </c:extLst>
        </c:ser>
        <c:dLbls>
          <c:showLegendKey val="0"/>
          <c:showVal val="0"/>
          <c:showCatName val="0"/>
          <c:showSerName val="0"/>
          <c:showPercent val="0"/>
          <c:showBubbleSize val="0"/>
        </c:dLbls>
        <c:gapWidth val="150"/>
        <c:overlap val="100"/>
        <c:axId val="1167484431"/>
        <c:axId val="1167481103"/>
      </c:barChart>
      <c:catAx>
        <c:axId val="1167484431"/>
        <c:scaling>
          <c:orientation val="minMax"/>
        </c:scaling>
        <c:delete val="0"/>
        <c:axPos val="b"/>
        <c:numFmt formatCode="General" sourceLinked="1"/>
        <c:majorTickMark val="none"/>
        <c:minorTickMark val="none"/>
        <c:tickLblPos val="nextTo"/>
        <c:spPr>
          <a:noFill/>
          <a:ln w="9525" cap="flat" cmpd="sng" algn="ctr">
            <a:solidFill>
              <a:schemeClr val="tx1"/>
            </a:solidFill>
            <a:round/>
          </a:ln>
          <a:effectLst/>
        </c:spPr>
        <c:txPr>
          <a:bodyPr rot="-60000000" spcFirstLastPara="1" vertOverflow="ellipsis" vert="horz" wrap="square" anchor="ctr" anchorCtr="1"/>
          <a:lstStyle/>
          <a:p>
            <a:pPr>
              <a:defRPr sz="900" b="0" i="0" u="none" strike="noStrike" kern="1200" baseline="0">
                <a:solidFill>
                  <a:sysClr val="windowText" lastClr="000000"/>
                </a:solidFill>
                <a:latin typeface="+mn-lt"/>
                <a:ea typeface="+mn-ea"/>
                <a:cs typeface="+mn-cs"/>
              </a:defRPr>
            </a:pPr>
            <a:endParaRPr lang="en-US"/>
          </a:p>
        </c:txPr>
        <c:crossAx val="1167481103"/>
        <c:crosses val="autoZero"/>
        <c:auto val="1"/>
        <c:lblAlgn val="ctr"/>
        <c:lblOffset val="100"/>
        <c:noMultiLvlLbl val="0"/>
      </c:catAx>
      <c:valAx>
        <c:axId val="1167481103"/>
        <c:scaling>
          <c:orientation val="minMax"/>
          <c:max val="1"/>
          <c:min val="0"/>
        </c:scaling>
        <c:delete val="0"/>
        <c:axPos val="l"/>
        <c:majorGridlines>
          <c:spPr>
            <a:ln w="9525" cap="flat" cmpd="sng" algn="ctr">
              <a:solidFill>
                <a:schemeClr val="tx1">
                  <a:lumMod val="15000"/>
                  <a:lumOff val="85000"/>
                </a:schemeClr>
              </a:solidFill>
              <a:round/>
            </a:ln>
            <a:effectLst/>
          </c:spPr>
        </c:majorGridlines>
        <c:numFmt formatCode="0.0" sourceLinked="0"/>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ysClr val="windowText" lastClr="000000"/>
                </a:solidFill>
                <a:latin typeface="+mn-lt"/>
                <a:ea typeface="+mn-ea"/>
                <a:cs typeface="+mn-cs"/>
              </a:defRPr>
            </a:pPr>
            <a:endParaRPr lang="en-US"/>
          </a:p>
        </c:txPr>
        <c:crossAx val="1167484431"/>
        <c:crosses val="autoZero"/>
        <c:crossBetween val="between"/>
        <c:majorUnit val="0.2"/>
      </c:valAx>
    </c:plotArea>
    <c:legend>
      <c:legendPos val="r"/>
      <c:layout>
        <c:manualLayout>
          <c:xMode val="edge"/>
          <c:yMode val="edge"/>
          <c:x val="0.76552241749070249"/>
          <c:y val="0.32239352777461716"/>
          <c:w val="0.23205095085746075"/>
          <c:h val="0.48383207901908831"/>
        </c:manualLayout>
      </c:layout>
      <c:overlay val="0"/>
      <c:spPr>
        <a:noFill/>
        <a:ln>
          <a:noFill/>
        </a:ln>
        <a:effectLst/>
      </c:spPr>
      <c:txPr>
        <a:bodyPr rot="0" spcFirstLastPara="1" vertOverflow="ellipsis" vert="horz" wrap="square" anchor="ctr" anchorCtr="1"/>
        <a:lstStyle/>
        <a:p>
          <a:pPr>
            <a:defRPr sz="900" b="0" i="0" u="none" strike="noStrike" kern="1200" baseline="0">
              <a:solidFill>
                <a:sysClr val="windowText" lastClr="000000"/>
              </a:solidFill>
              <a:latin typeface="+mn-lt"/>
              <a:ea typeface="+mn-ea"/>
              <a:cs typeface="+mn-cs"/>
            </a:defRPr>
          </a:pPr>
          <a:endParaRPr lang="en-US"/>
        </a:p>
      </c:txPr>
    </c:legend>
    <c:plotVisOnly val="1"/>
    <c:dispBlanksAs val="gap"/>
    <c:showDLblsOverMax val="0"/>
  </c:chart>
  <c:txPr>
    <a:bodyPr/>
    <a:lstStyle/>
    <a:p>
      <a:pPr>
        <a:defRPr>
          <a:solidFill>
            <a:sysClr val="windowText" lastClr="000000"/>
          </a:solidFill>
        </a:defRPr>
      </a:pPr>
      <a:endParaRPr lang="en-US"/>
    </a:p>
  </c:txPr>
  <c:printSettings>
    <c:headerFooter/>
    <c:pageMargins b="0.75" l="0.7" r="0.7" t="0.75" header="0.3" footer="0.3"/>
    <c:pageSetup/>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100" b="0" i="0" u="none" strike="noStrike" kern="1200" spc="0" baseline="0">
                <a:solidFill>
                  <a:sysClr val="windowText" lastClr="000000"/>
                </a:solidFill>
                <a:latin typeface="+mn-lt"/>
                <a:ea typeface="+mn-ea"/>
                <a:cs typeface="+mn-cs"/>
              </a:defRPr>
            </a:pPr>
            <a:r>
              <a:rPr lang="en-GB" sz="1100" b="0" i="0" u="none" strike="noStrike" kern="1200" spc="0" baseline="0">
                <a:solidFill>
                  <a:sysClr val="windowText" lastClr="000000"/>
                </a:solidFill>
                <a:effectLst/>
              </a:rPr>
              <a:t>Tons of GHG emissions per ton of CO</a:t>
            </a:r>
            <a:r>
              <a:rPr lang="en-GB" sz="1100" b="0" i="0" u="none" strike="noStrike" kern="1200" spc="0" baseline="-25000">
                <a:solidFill>
                  <a:sysClr val="windowText" lastClr="000000"/>
                </a:solidFill>
                <a:effectLst/>
              </a:rPr>
              <a:t>2</a:t>
            </a:r>
            <a:r>
              <a:rPr lang="en-GB" sz="1100" b="0" i="0" u="none" strike="noStrike" kern="1200" spc="0" baseline="0">
                <a:solidFill>
                  <a:sysClr val="windowText" lastClr="000000"/>
                </a:solidFill>
                <a:effectLst/>
              </a:rPr>
              <a:t> removed</a:t>
            </a:r>
          </a:p>
        </c:rich>
      </c:tx>
      <c:layout>
        <c:manualLayout>
          <c:xMode val="edge"/>
          <c:yMode val="edge"/>
          <c:x val="0.17262802704043814"/>
          <c:y val="3.4357397188194222E-2"/>
        </c:manualLayout>
      </c:layout>
      <c:overlay val="0"/>
      <c:spPr>
        <a:noFill/>
        <a:ln>
          <a:noFill/>
        </a:ln>
        <a:effectLst/>
      </c:spPr>
    </c:title>
    <c:autoTitleDeleted val="0"/>
    <c:plotArea>
      <c:layout>
        <c:manualLayout>
          <c:layoutTarget val="inner"/>
          <c:xMode val="edge"/>
          <c:yMode val="edge"/>
          <c:x val="6.3672712737255791E-2"/>
          <c:y val="0.18025189112221993"/>
          <c:w val="0.7026984526115142"/>
          <c:h val="0.70966015484274725"/>
        </c:manualLayout>
      </c:layout>
      <c:barChart>
        <c:barDir val="col"/>
        <c:grouping val="stacked"/>
        <c:varyColors val="0"/>
        <c:ser>
          <c:idx val="6"/>
          <c:order val="0"/>
          <c:tx>
            <c:strRef>
              <c:f>Comparison!$B$65</c:f>
              <c:strCache>
                <c:ptCount val="1"/>
                <c:pt idx="0">
                  <c:v>Limestone mining</c:v>
                </c:pt>
              </c:strCache>
            </c:strRef>
          </c:tx>
          <c:invertIfNegative val="0"/>
          <c:cat>
            <c:strRef>
              <c:f>Comparison!$C$64:$G$64</c:f>
              <c:strCache>
                <c:ptCount val="5"/>
                <c:pt idx="0">
                  <c:v>OL_1</c:v>
                </c:pt>
                <c:pt idx="1">
                  <c:v>OL_2</c:v>
                </c:pt>
                <c:pt idx="2">
                  <c:v>OL_3</c:v>
                </c:pt>
                <c:pt idx="3">
                  <c:v>OL_4</c:v>
                </c:pt>
                <c:pt idx="4">
                  <c:v>OL_5</c:v>
                </c:pt>
              </c:strCache>
            </c:strRef>
          </c:cat>
          <c:val>
            <c:numRef>
              <c:f>Comparison!$C$65:$G$65</c:f>
              <c:numCache>
                <c:formatCode>0.0000</c:formatCode>
                <c:ptCount val="5"/>
                <c:pt idx="0">
                  <c:v>7.4009637702725393E-3</c:v>
                </c:pt>
                <c:pt idx="1">
                  <c:v>0</c:v>
                </c:pt>
                <c:pt idx="2">
                  <c:v>0</c:v>
                </c:pt>
                <c:pt idx="3">
                  <c:v>0</c:v>
                </c:pt>
                <c:pt idx="4">
                  <c:v>0</c:v>
                </c:pt>
              </c:numCache>
            </c:numRef>
          </c:val>
          <c:extLst>
            <c:ext xmlns:c16="http://schemas.microsoft.com/office/drawing/2014/chart" uri="{C3380CC4-5D6E-409C-BE32-E72D297353CC}">
              <c16:uniqueId val="{00000000-66AE-4447-9F08-CE2C40D75586}"/>
            </c:ext>
          </c:extLst>
        </c:ser>
        <c:ser>
          <c:idx val="7"/>
          <c:order val="1"/>
          <c:tx>
            <c:strRef>
              <c:f>Comparison!$B$66</c:f>
              <c:strCache>
                <c:ptCount val="1"/>
                <c:pt idx="0">
                  <c:v>Crushing and washing</c:v>
                </c:pt>
              </c:strCache>
            </c:strRef>
          </c:tx>
          <c:invertIfNegative val="0"/>
          <c:cat>
            <c:strRef>
              <c:f>Comparison!$C$64:$G$64</c:f>
              <c:strCache>
                <c:ptCount val="5"/>
                <c:pt idx="0">
                  <c:v>OL_1</c:v>
                </c:pt>
                <c:pt idx="1">
                  <c:v>OL_2</c:v>
                </c:pt>
                <c:pt idx="2">
                  <c:v>OL_3</c:v>
                </c:pt>
                <c:pt idx="3">
                  <c:v>OL_4</c:v>
                </c:pt>
                <c:pt idx="4">
                  <c:v>OL_5</c:v>
                </c:pt>
              </c:strCache>
            </c:strRef>
          </c:cat>
          <c:val>
            <c:numRef>
              <c:f>Comparison!$C$66:$G$66</c:f>
              <c:numCache>
                <c:formatCode>0.0000</c:formatCode>
                <c:ptCount val="5"/>
                <c:pt idx="0">
                  <c:v>2.2690591148871197E-3</c:v>
                </c:pt>
                <c:pt idx="1">
                  <c:v>0</c:v>
                </c:pt>
                <c:pt idx="2">
                  <c:v>0</c:v>
                </c:pt>
                <c:pt idx="3">
                  <c:v>0</c:v>
                </c:pt>
                <c:pt idx="4">
                  <c:v>0</c:v>
                </c:pt>
              </c:numCache>
            </c:numRef>
          </c:val>
          <c:extLst>
            <c:ext xmlns:c16="http://schemas.microsoft.com/office/drawing/2014/chart" uri="{C3380CC4-5D6E-409C-BE32-E72D297353CC}">
              <c16:uniqueId val="{00000001-66AE-4447-9F08-CE2C40D75586}"/>
            </c:ext>
          </c:extLst>
        </c:ser>
        <c:ser>
          <c:idx val="8"/>
          <c:order val="2"/>
          <c:tx>
            <c:strRef>
              <c:f>Comparison!$B$67</c:f>
              <c:strCache>
                <c:ptCount val="1"/>
                <c:pt idx="0">
                  <c:v>Quicklime production</c:v>
                </c:pt>
              </c:strCache>
            </c:strRef>
          </c:tx>
          <c:invertIfNegative val="0"/>
          <c:cat>
            <c:strRef>
              <c:f>Comparison!$C$64:$G$64</c:f>
              <c:strCache>
                <c:ptCount val="5"/>
                <c:pt idx="0">
                  <c:v>OL_1</c:v>
                </c:pt>
                <c:pt idx="1">
                  <c:v>OL_2</c:v>
                </c:pt>
                <c:pt idx="2">
                  <c:v>OL_3</c:v>
                </c:pt>
                <c:pt idx="3">
                  <c:v>OL_4</c:v>
                </c:pt>
                <c:pt idx="4">
                  <c:v>OL_5</c:v>
                </c:pt>
              </c:strCache>
            </c:strRef>
          </c:cat>
          <c:val>
            <c:numRef>
              <c:f>Comparison!$C$67:$G$67</c:f>
              <c:numCache>
                <c:formatCode>0.0000</c:formatCode>
                <c:ptCount val="5"/>
                <c:pt idx="0">
                  <c:v>0.24918432175448368</c:v>
                </c:pt>
                <c:pt idx="1">
                  <c:v>0</c:v>
                </c:pt>
                <c:pt idx="2">
                  <c:v>0</c:v>
                </c:pt>
                <c:pt idx="3">
                  <c:v>0</c:v>
                </c:pt>
                <c:pt idx="4">
                  <c:v>0</c:v>
                </c:pt>
              </c:numCache>
            </c:numRef>
          </c:val>
          <c:extLst>
            <c:ext xmlns:c16="http://schemas.microsoft.com/office/drawing/2014/chart" uri="{C3380CC4-5D6E-409C-BE32-E72D297353CC}">
              <c16:uniqueId val="{00000002-66AE-4447-9F08-CE2C40D75586}"/>
            </c:ext>
          </c:extLst>
        </c:ser>
        <c:ser>
          <c:idx val="9"/>
          <c:order val="3"/>
          <c:tx>
            <c:strRef>
              <c:f>Comparison!$B$68</c:f>
              <c:strCache>
                <c:ptCount val="1"/>
                <c:pt idx="0">
                  <c:v>Hydrated lime production</c:v>
                </c:pt>
              </c:strCache>
            </c:strRef>
          </c:tx>
          <c:invertIfNegative val="0"/>
          <c:cat>
            <c:strRef>
              <c:f>Comparison!$C$64:$G$64</c:f>
              <c:strCache>
                <c:ptCount val="5"/>
                <c:pt idx="0">
                  <c:v>OL_1</c:v>
                </c:pt>
                <c:pt idx="1">
                  <c:v>OL_2</c:v>
                </c:pt>
                <c:pt idx="2">
                  <c:v>OL_3</c:v>
                </c:pt>
                <c:pt idx="3">
                  <c:v>OL_4</c:v>
                </c:pt>
                <c:pt idx="4">
                  <c:v>OL_5</c:v>
                </c:pt>
              </c:strCache>
            </c:strRef>
          </c:cat>
          <c:val>
            <c:numRef>
              <c:f>Comparison!$C$68:$G$68</c:f>
              <c:numCache>
                <c:formatCode>0.0000</c:formatCode>
                <c:ptCount val="5"/>
                <c:pt idx="0">
                  <c:v>3.9087028238032732E-4</c:v>
                </c:pt>
                <c:pt idx="1">
                  <c:v>0</c:v>
                </c:pt>
                <c:pt idx="2">
                  <c:v>0</c:v>
                </c:pt>
                <c:pt idx="3">
                  <c:v>0</c:v>
                </c:pt>
                <c:pt idx="4">
                  <c:v>0</c:v>
                </c:pt>
              </c:numCache>
            </c:numRef>
          </c:val>
          <c:extLst>
            <c:ext xmlns:c16="http://schemas.microsoft.com/office/drawing/2014/chart" uri="{C3380CC4-5D6E-409C-BE32-E72D297353CC}">
              <c16:uniqueId val="{00000003-66AE-4447-9F08-CE2C40D75586}"/>
            </c:ext>
          </c:extLst>
        </c:ser>
        <c:ser>
          <c:idx val="10"/>
          <c:order val="4"/>
          <c:tx>
            <c:strRef>
              <c:f>Comparison!$B$69</c:f>
              <c:strCache>
                <c:ptCount val="1"/>
                <c:pt idx="0">
                  <c:v>Transport</c:v>
                </c:pt>
              </c:strCache>
            </c:strRef>
          </c:tx>
          <c:spPr>
            <a:solidFill>
              <a:srgbClr val="7030A0"/>
            </a:solidFill>
          </c:spPr>
          <c:invertIfNegative val="0"/>
          <c:cat>
            <c:strRef>
              <c:f>Comparison!$C$64:$G$64</c:f>
              <c:strCache>
                <c:ptCount val="5"/>
                <c:pt idx="0">
                  <c:v>OL_1</c:v>
                </c:pt>
                <c:pt idx="1">
                  <c:v>OL_2</c:v>
                </c:pt>
                <c:pt idx="2">
                  <c:v>OL_3</c:v>
                </c:pt>
                <c:pt idx="3">
                  <c:v>OL_4</c:v>
                </c:pt>
                <c:pt idx="4">
                  <c:v>OL_5</c:v>
                </c:pt>
              </c:strCache>
            </c:strRef>
          </c:cat>
          <c:val>
            <c:numRef>
              <c:f>Comparison!$C$69:$G$69</c:f>
              <c:numCache>
                <c:formatCode>0.0000</c:formatCode>
                <c:ptCount val="5"/>
                <c:pt idx="0">
                  <c:v>2.6149190708422702E-2</c:v>
                </c:pt>
                <c:pt idx="1">
                  <c:v>0</c:v>
                </c:pt>
                <c:pt idx="2">
                  <c:v>0</c:v>
                </c:pt>
                <c:pt idx="3">
                  <c:v>0</c:v>
                </c:pt>
                <c:pt idx="4">
                  <c:v>0</c:v>
                </c:pt>
              </c:numCache>
            </c:numRef>
          </c:val>
          <c:extLst>
            <c:ext xmlns:c16="http://schemas.microsoft.com/office/drawing/2014/chart" uri="{C3380CC4-5D6E-409C-BE32-E72D297353CC}">
              <c16:uniqueId val="{00000004-66AE-4447-9F08-CE2C40D75586}"/>
            </c:ext>
          </c:extLst>
        </c:ser>
        <c:ser>
          <c:idx val="11"/>
          <c:order val="5"/>
          <c:tx>
            <c:strRef>
              <c:f>Comparison!$B$70</c:f>
              <c:strCache>
                <c:ptCount val="1"/>
                <c:pt idx="0">
                  <c:v>Ocean spreading</c:v>
                </c:pt>
              </c:strCache>
            </c:strRef>
          </c:tx>
          <c:invertIfNegative val="0"/>
          <c:cat>
            <c:strRef>
              <c:f>Comparison!$C$64:$G$64</c:f>
              <c:strCache>
                <c:ptCount val="5"/>
                <c:pt idx="0">
                  <c:v>OL_1</c:v>
                </c:pt>
                <c:pt idx="1">
                  <c:v>OL_2</c:v>
                </c:pt>
                <c:pt idx="2">
                  <c:v>OL_3</c:v>
                </c:pt>
                <c:pt idx="3">
                  <c:v>OL_4</c:v>
                </c:pt>
                <c:pt idx="4">
                  <c:v>OL_5</c:v>
                </c:pt>
              </c:strCache>
            </c:strRef>
          </c:cat>
          <c:val>
            <c:numRef>
              <c:f>Comparison!$C$70:$G$70</c:f>
              <c:numCache>
                <c:formatCode>0.0000</c:formatCode>
                <c:ptCount val="5"/>
                <c:pt idx="0">
                  <c:v>1.6762832473194916E-2</c:v>
                </c:pt>
                <c:pt idx="1">
                  <c:v>0</c:v>
                </c:pt>
                <c:pt idx="2">
                  <c:v>0</c:v>
                </c:pt>
                <c:pt idx="3">
                  <c:v>0</c:v>
                </c:pt>
                <c:pt idx="4">
                  <c:v>0</c:v>
                </c:pt>
              </c:numCache>
            </c:numRef>
          </c:val>
          <c:extLst>
            <c:ext xmlns:c16="http://schemas.microsoft.com/office/drawing/2014/chart" uri="{C3380CC4-5D6E-409C-BE32-E72D297353CC}">
              <c16:uniqueId val="{00000005-66AE-4447-9F08-CE2C40D75586}"/>
            </c:ext>
          </c:extLst>
        </c:ser>
        <c:ser>
          <c:idx val="0"/>
          <c:order val="6"/>
          <c:tx>
            <c:strRef>
              <c:f>Comparison!$B$71</c:f>
              <c:strCache>
                <c:ptCount val="1"/>
                <c:pt idx="0">
                  <c:v>Net removal</c:v>
                </c:pt>
              </c:strCache>
            </c:strRef>
          </c:tx>
          <c:spPr>
            <a:noFill/>
            <a:ln w="12700">
              <a:solidFill>
                <a:schemeClr val="tx1"/>
              </a:solidFill>
              <a:prstDash val="dash"/>
            </a:ln>
          </c:spPr>
          <c:invertIfNegative val="0"/>
          <c:dLbls>
            <c:spPr>
              <a:noFill/>
              <a:ln>
                <a:noFill/>
              </a:ln>
              <a:effectLst/>
            </c:spPr>
            <c:showLegendKey val="0"/>
            <c:showVal val="1"/>
            <c:showCatName val="0"/>
            <c:showSerName val="0"/>
            <c:showPercent val="0"/>
            <c:showBubbleSize val="0"/>
            <c:showLeaderLines val="0"/>
            <c:extLst>
              <c:ext xmlns:c15="http://schemas.microsoft.com/office/drawing/2012/chart" uri="{CE6537A1-D6FC-4f65-9D91-7224C49458BB}">
                <c15:showLeaderLines val="1"/>
              </c:ext>
            </c:extLst>
          </c:dLbls>
          <c:cat>
            <c:strRef>
              <c:f>Comparison!$C$64:$G$64</c:f>
              <c:strCache>
                <c:ptCount val="5"/>
                <c:pt idx="0">
                  <c:v>OL_1</c:v>
                </c:pt>
                <c:pt idx="1">
                  <c:v>OL_2</c:v>
                </c:pt>
                <c:pt idx="2">
                  <c:v>OL_3</c:v>
                </c:pt>
                <c:pt idx="3">
                  <c:v>OL_4</c:v>
                </c:pt>
                <c:pt idx="4">
                  <c:v>OL_5</c:v>
                </c:pt>
              </c:strCache>
            </c:strRef>
          </c:cat>
          <c:val>
            <c:numRef>
              <c:f>Comparison!$C$71:$G$71</c:f>
              <c:numCache>
                <c:formatCode>0.00</c:formatCode>
                <c:ptCount val="5"/>
                <c:pt idx="0">
                  <c:v>0.69784276189635874</c:v>
                </c:pt>
                <c:pt idx="1">
                  <c:v>0</c:v>
                </c:pt>
                <c:pt idx="2">
                  <c:v>0</c:v>
                </c:pt>
                <c:pt idx="3">
                  <c:v>0</c:v>
                </c:pt>
                <c:pt idx="4">
                  <c:v>0</c:v>
                </c:pt>
              </c:numCache>
            </c:numRef>
          </c:val>
          <c:extLst>
            <c:ext xmlns:c16="http://schemas.microsoft.com/office/drawing/2014/chart" uri="{C3380CC4-5D6E-409C-BE32-E72D297353CC}">
              <c16:uniqueId val="{00000006-66AE-4447-9F08-CE2C40D75586}"/>
            </c:ext>
          </c:extLst>
        </c:ser>
        <c:dLbls>
          <c:showLegendKey val="0"/>
          <c:showVal val="0"/>
          <c:showCatName val="0"/>
          <c:showSerName val="0"/>
          <c:showPercent val="0"/>
          <c:showBubbleSize val="0"/>
        </c:dLbls>
        <c:gapWidth val="150"/>
        <c:overlap val="100"/>
        <c:axId val="1167484431"/>
        <c:axId val="1167481103"/>
      </c:barChart>
      <c:catAx>
        <c:axId val="1167484431"/>
        <c:scaling>
          <c:orientation val="minMax"/>
        </c:scaling>
        <c:delete val="0"/>
        <c:axPos val="b"/>
        <c:numFmt formatCode="General" sourceLinked="1"/>
        <c:majorTickMark val="none"/>
        <c:minorTickMark val="none"/>
        <c:tickLblPos val="nextTo"/>
        <c:spPr>
          <a:noFill/>
          <a:ln w="9525" cap="flat" cmpd="sng" algn="ctr">
            <a:solidFill>
              <a:schemeClr val="tx1"/>
            </a:solidFill>
            <a:round/>
          </a:ln>
          <a:effectLst/>
        </c:spPr>
        <c:txPr>
          <a:bodyPr rot="-60000000" spcFirstLastPara="1" vertOverflow="ellipsis" vert="horz" wrap="square" anchor="ctr" anchorCtr="1"/>
          <a:lstStyle/>
          <a:p>
            <a:pPr>
              <a:defRPr sz="900" b="0" i="0" u="none" strike="noStrike" kern="1200" baseline="0">
                <a:solidFill>
                  <a:sysClr val="windowText" lastClr="000000"/>
                </a:solidFill>
                <a:latin typeface="+mn-lt"/>
                <a:ea typeface="+mn-ea"/>
                <a:cs typeface="+mn-cs"/>
              </a:defRPr>
            </a:pPr>
            <a:endParaRPr lang="en-US"/>
          </a:p>
        </c:txPr>
        <c:crossAx val="1167481103"/>
        <c:crosses val="autoZero"/>
        <c:auto val="1"/>
        <c:lblAlgn val="ctr"/>
        <c:lblOffset val="100"/>
        <c:noMultiLvlLbl val="0"/>
      </c:catAx>
      <c:valAx>
        <c:axId val="1167481103"/>
        <c:scaling>
          <c:orientation val="minMax"/>
          <c:max val="1"/>
          <c:min val="0"/>
        </c:scaling>
        <c:delete val="0"/>
        <c:axPos val="l"/>
        <c:majorGridlines>
          <c:spPr>
            <a:ln w="9525" cap="flat" cmpd="sng" algn="ctr">
              <a:solidFill>
                <a:schemeClr val="tx1">
                  <a:lumMod val="15000"/>
                  <a:lumOff val="85000"/>
                </a:schemeClr>
              </a:solidFill>
              <a:round/>
            </a:ln>
            <a:effectLst/>
          </c:spPr>
        </c:majorGridlines>
        <c:numFmt formatCode="0.0" sourceLinked="0"/>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ysClr val="windowText" lastClr="000000"/>
                </a:solidFill>
                <a:latin typeface="+mn-lt"/>
                <a:ea typeface="+mn-ea"/>
                <a:cs typeface="+mn-cs"/>
              </a:defRPr>
            </a:pPr>
            <a:endParaRPr lang="en-US"/>
          </a:p>
        </c:txPr>
        <c:crossAx val="1167484431"/>
        <c:crosses val="autoZero"/>
        <c:crossBetween val="between"/>
        <c:majorUnit val="0.2"/>
      </c:valAx>
    </c:plotArea>
    <c:legend>
      <c:legendPos val="r"/>
      <c:layout>
        <c:manualLayout>
          <c:xMode val="edge"/>
          <c:yMode val="edge"/>
          <c:x val="0.73459554463391796"/>
          <c:y val="0.15718810208057524"/>
          <c:w val="0.26297788098930636"/>
          <c:h val="0.75149970759289753"/>
        </c:manualLayout>
      </c:layout>
      <c:overlay val="0"/>
      <c:spPr>
        <a:noFill/>
        <a:ln>
          <a:noFill/>
        </a:ln>
        <a:effectLst/>
      </c:spPr>
      <c:txPr>
        <a:bodyPr rot="0" spcFirstLastPara="1" vertOverflow="ellipsis" vert="horz" wrap="square" anchor="ctr" anchorCtr="1"/>
        <a:lstStyle/>
        <a:p>
          <a:pPr>
            <a:defRPr sz="900" b="0" i="0" u="none" strike="noStrike" kern="1200" baseline="0">
              <a:solidFill>
                <a:sysClr val="windowText" lastClr="000000"/>
              </a:solidFill>
              <a:latin typeface="+mn-lt"/>
              <a:ea typeface="+mn-ea"/>
              <a:cs typeface="+mn-cs"/>
            </a:defRPr>
          </a:pPr>
          <a:endParaRPr lang="en-US"/>
        </a:p>
      </c:txPr>
    </c:legend>
    <c:plotVisOnly val="1"/>
    <c:dispBlanksAs val="gap"/>
    <c:showDLblsOverMax val="0"/>
  </c:chart>
  <c:txPr>
    <a:bodyPr/>
    <a:lstStyle/>
    <a:p>
      <a:pPr>
        <a:defRPr>
          <a:solidFill>
            <a:sysClr val="windowText" lastClr="000000"/>
          </a:solidFill>
        </a:defRPr>
      </a:pPr>
      <a:endParaRPr lang="en-US"/>
    </a:p>
  </c:txPr>
  <c:printSettings>
    <c:headerFooter/>
    <c:pageMargins b="0.75" l="0.7" r="0.7" t="0.75" header="0.3" footer="0.3"/>
    <c:pageSetup/>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900" b="0" i="0" u="none" strike="noStrike" kern="1200" spc="0" baseline="0">
                <a:solidFill>
                  <a:sysClr val="windowText" lastClr="000000"/>
                </a:solidFill>
                <a:latin typeface="+mn-lt"/>
                <a:ea typeface="+mn-ea"/>
                <a:cs typeface="+mn-cs"/>
              </a:defRPr>
            </a:pPr>
            <a:r>
              <a:rPr lang="en-GB" sz="900">
                <a:solidFill>
                  <a:sysClr val="windowText" lastClr="000000"/>
                </a:solidFill>
              </a:rPr>
              <a:t>Tons of GHG emissions per ton CO</a:t>
            </a:r>
            <a:r>
              <a:rPr lang="en-GB" sz="900" baseline="-25000">
                <a:solidFill>
                  <a:sysClr val="windowText" lastClr="000000"/>
                </a:solidFill>
              </a:rPr>
              <a:t>2</a:t>
            </a:r>
            <a:r>
              <a:rPr lang="en-GB" sz="900">
                <a:solidFill>
                  <a:sysClr val="windowText" lastClr="000000"/>
                </a:solidFill>
              </a:rPr>
              <a:t> removed</a:t>
            </a:r>
          </a:p>
        </c:rich>
      </c:tx>
      <c:layout>
        <c:manualLayout>
          <c:xMode val="edge"/>
          <c:yMode val="edge"/>
          <c:x val="0.17346027890465779"/>
          <c:y val="4.7587799724683973E-2"/>
        </c:manualLayout>
      </c:layout>
      <c:overlay val="0"/>
      <c:spPr>
        <a:noFill/>
        <a:ln>
          <a:noFill/>
        </a:ln>
        <a:effectLst/>
      </c:spPr>
      <c:txPr>
        <a:bodyPr rot="0" spcFirstLastPara="1" vertOverflow="ellipsis" vert="horz" wrap="square" anchor="ctr" anchorCtr="1"/>
        <a:lstStyle/>
        <a:p>
          <a:pPr>
            <a:defRPr sz="900" b="0" i="0" u="none" strike="noStrike" kern="1200" spc="0" baseline="0">
              <a:solidFill>
                <a:sysClr val="windowText" lastClr="000000"/>
              </a:solidFill>
              <a:latin typeface="+mn-lt"/>
              <a:ea typeface="+mn-ea"/>
              <a:cs typeface="+mn-cs"/>
            </a:defRPr>
          </a:pPr>
          <a:endParaRPr lang="en-US"/>
        </a:p>
      </c:txPr>
    </c:title>
    <c:autoTitleDeleted val="0"/>
    <c:plotArea>
      <c:layout>
        <c:manualLayout>
          <c:layoutTarget val="inner"/>
          <c:xMode val="edge"/>
          <c:yMode val="edge"/>
          <c:x val="0.14660097746728032"/>
          <c:y val="0.19930214370413071"/>
          <c:w val="0.31961456006476469"/>
          <c:h val="0.66239499999530571"/>
        </c:manualLayout>
      </c:layout>
      <c:barChart>
        <c:barDir val="col"/>
        <c:grouping val="stacked"/>
        <c:varyColors val="0"/>
        <c:ser>
          <c:idx val="0"/>
          <c:order val="0"/>
          <c:tx>
            <c:strRef>
              <c:f>BECCS_1!$R$6</c:f>
              <c:strCache>
                <c:ptCount val="1"/>
                <c:pt idx="0">
                  <c:v>Biomass</c:v>
                </c:pt>
              </c:strCache>
            </c:strRef>
          </c:tx>
          <c:spPr>
            <a:solidFill>
              <a:schemeClr val="accent6">
                <a:lumMod val="75000"/>
              </a:schemeClr>
            </a:solidFill>
            <a:ln>
              <a:noFill/>
            </a:ln>
            <a:effectLst/>
          </c:spPr>
          <c:invertIfNegative val="0"/>
          <c:cat>
            <c:strRef>
              <c:f>BECCS_1!$S$5</c:f>
              <c:strCache>
                <c:ptCount val="1"/>
                <c:pt idx="0">
                  <c:v>Emissions</c:v>
                </c:pt>
              </c:strCache>
            </c:strRef>
          </c:cat>
          <c:val>
            <c:numRef>
              <c:f>BECCS_1!$S$6</c:f>
              <c:numCache>
                <c:formatCode>0.000</c:formatCode>
                <c:ptCount val="1"/>
                <c:pt idx="0">
                  <c:v>2.1722261161265841E-2</c:v>
                </c:pt>
              </c:numCache>
            </c:numRef>
          </c:val>
          <c:extLst>
            <c:ext xmlns:c16="http://schemas.microsoft.com/office/drawing/2014/chart" uri="{C3380CC4-5D6E-409C-BE32-E72D297353CC}">
              <c16:uniqueId val="{00000000-2C9A-4CFB-AF52-889EB8324213}"/>
            </c:ext>
          </c:extLst>
        </c:ser>
        <c:ser>
          <c:idx val="1"/>
          <c:order val="1"/>
          <c:tx>
            <c:strRef>
              <c:f>BECCS_1!$R$7</c:f>
              <c:strCache>
                <c:ptCount val="1"/>
                <c:pt idx="0">
                  <c:v>Biomass drying</c:v>
                </c:pt>
              </c:strCache>
            </c:strRef>
          </c:tx>
          <c:spPr>
            <a:solidFill>
              <a:schemeClr val="accent2"/>
            </a:solidFill>
            <a:ln>
              <a:noFill/>
            </a:ln>
            <a:effectLst/>
          </c:spPr>
          <c:invertIfNegative val="0"/>
          <c:cat>
            <c:strRef>
              <c:f>BECCS_1!$S$5</c:f>
              <c:strCache>
                <c:ptCount val="1"/>
                <c:pt idx="0">
                  <c:v>Emissions</c:v>
                </c:pt>
              </c:strCache>
            </c:strRef>
          </c:cat>
          <c:val>
            <c:numRef>
              <c:f>BECCS_1!$S$7</c:f>
              <c:numCache>
                <c:formatCode>0.000</c:formatCode>
                <c:ptCount val="1"/>
                <c:pt idx="0">
                  <c:v>3.3857438934852913E-4</c:v>
                </c:pt>
              </c:numCache>
            </c:numRef>
          </c:val>
          <c:extLst>
            <c:ext xmlns:c16="http://schemas.microsoft.com/office/drawing/2014/chart" uri="{C3380CC4-5D6E-409C-BE32-E72D297353CC}">
              <c16:uniqueId val="{00000001-2C9A-4CFB-AF52-889EB8324213}"/>
            </c:ext>
          </c:extLst>
        </c:ser>
        <c:ser>
          <c:idx val="2"/>
          <c:order val="2"/>
          <c:tx>
            <c:strRef>
              <c:f>BECCS_1!$R$8</c:f>
              <c:strCache>
                <c:ptCount val="1"/>
                <c:pt idx="0">
                  <c:v>Biomass transport</c:v>
                </c:pt>
              </c:strCache>
            </c:strRef>
          </c:tx>
          <c:spPr>
            <a:solidFill>
              <a:schemeClr val="bg1">
                <a:lumMod val="95000"/>
              </a:schemeClr>
            </a:solidFill>
            <a:ln>
              <a:noFill/>
            </a:ln>
            <a:effectLst/>
          </c:spPr>
          <c:invertIfNegative val="0"/>
          <c:cat>
            <c:strRef>
              <c:f>BECCS_1!$S$5</c:f>
              <c:strCache>
                <c:ptCount val="1"/>
                <c:pt idx="0">
                  <c:v>Emissions</c:v>
                </c:pt>
              </c:strCache>
            </c:strRef>
          </c:cat>
          <c:val>
            <c:numRef>
              <c:f>BECCS_1!$S$8</c:f>
              <c:numCache>
                <c:formatCode>0.000</c:formatCode>
                <c:ptCount val="1"/>
                <c:pt idx="0">
                  <c:v>9.4112806885089627E-3</c:v>
                </c:pt>
              </c:numCache>
            </c:numRef>
          </c:val>
          <c:extLst>
            <c:ext xmlns:c16="http://schemas.microsoft.com/office/drawing/2014/chart" uri="{C3380CC4-5D6E-409C-BE32-E72D297353CC}">
              <c16:uniqueId val="{00000002-2C9A-4CFB-AF52-889EB8324213}"/>
            </c:ext>
          </c:extLst>
        </c:ser>
        <c:ser>
          <c:idx val="3"/>
          <c:order val="3"/>
          <c:tx>
            <c:strRef>
              <c:f>BECCS_1!$R$9</c:f>
              <c:strCache>
                <c:ptCount val="1"/>
                <c:pt idx="0">
                  <c:v>CO2 capture</c:v>
                </c:pt>
              </c:strCache>
            </c:strRef>
          </c:tx>
          <c:spPr>
            <a:solidFill>
              <a:schemeClr val="accent4"/>
            </a:solidFill>
            <a:ln>
              <a:noFill/>
            </a:ln>
            <a:effectLst/>
          </c:spPr>
          <c:invertIfNegative val="0"/>
          <c:cat>
            <c:strRef>
              <c:f>BECCS_1!$S$5</c:f>
              <c:strCache>
                <c:ptCount val="1"/>
                <c:pt idx="0">
                  <c:v>Emissions</c:v>
                </c:pt>
              </c:strCache>
            </c:strRef>
          </c:cat>
          <c:val>
            <c:numRef>
              <c:f>BECCS_1!$S$9</c:f>
              <c:numCache>
                <c:formatCode>0.000</c:formatCode>
                <c:ptCount val="1"/>
                <c:pt idx="0">
                  <c:v>1.23495447041663E-5</c:v>
                </c:pt>
              </c:numCache>
            </c:numRef>
          </c:val>
          <c:extLst>
            <c:ext xmlns:c16="http://schemas.microsoft.com/office/drawing/2014/chart" uri="{C3380CC4-5D6E-409C-BE32-E72D297353CC}">
              <c16:uniqueId val="{00000003-2C9A-4CFB-AF52-889EB8324213}"/>
            </c:ext>
          </c:extLst>
        </c:ser>
        <c:ser>
          <c:idx val="4"/>
          <c:order val="4"/>
          <c:tx>
            <c:strRef>
              <c:f>BECCS_1!$R$10</c:f>
              <c:strCache>
                <c:ptCount val="1"/>
                <c:pt idx="0">
                  <c:v>MSWI CO2 emissions</c:v>
                </c:pt>
              </c:strCache>
            </c:strRef>
          </c:tx>
          <c:spPr>
            <a:solidFill>
              <a:schemeClr val="bg1">
                <a:lumMod val="50000"/>
              </a:schemeClr>
            </a:solidFill>
            <a:ln>
              <a:noFill/>
            </a:ln>
            <a:effectLst/>
          </c:spPr>
          <c:invertIfNegative val="0"/>
          <c:cat>
            <c:strRef>
              <c:f>BECCS_1!$S$5</c:f>
              <c:strCache>
                <c:ptCount val="1"/>
                <c:pt idx="0">
                  <c:v>Emissions</c:v>
                </c:pt>
              </c:strCache>
            </c:strRef>
          </c:cat>
          <c:val>
            <c:numRef>
              <c:f>BECCS_1!$S$10</c:f>
              <c:numCache>
                <c:formatCode>0.000</c:formatCode>
                <c:ptCount val="1"/>
                <c:pt idx="0">
                  <c:v>0</c:v>
                </c:pt>
              </c:numCache>
            </c:numRef>
          </c:val>
          <c:extLst>
            <c:ext xmlns:c16="http://schemas.microsoft.com/office/drawing/2014/chart" uri="{C3380CC4-5D6E-409C-BE32-E72D297353CC}">
              <c16:uniqueId val="{00000004-2C9A-4CFB-AF52-889EB8324213}"/>
            </c:ext>
          </c:extLst>
        </c:ser>
        <c:ser>
          <c:idx val="5"/>
          <c:order val="5"/>
          <c:tx>
            <c:strRef>
              <c:f>BECCS_1!$R$11</c:f>
              <c:strCache>
                <c:ptCount val="1"/>
                <c:pt idx="0">
                  <c:v>CO2 transport</c:v>
                </c:pt>
              </c:strCache>
            </c:strRef>
          </c:tx>
          <c:spPr>
            <a:solidFill>
              <a:srgbClr val="7030A0"/>
            </a:solidFill>
            <a:ln>
              <a:noFill/>
            </a:ln>
            <a:effectLst/>
          </c:spPr>
          <c:invertIfNegative val="0"/>
          <c:cat>
            <c:strRef>
              <c:f>BECCS_1!$S$5</c:f>
              <c:strCache>
                <c:ptCount val="1"/>
                <c:pt idx="0">
                  <c:v>Emissions</c:v>
                </c:pt>
              </c:strCache>
            </c:strRef>
          </c:cat>
          <c:val>
            <c:numRef>
              <c:f>BECCS_1!$S$11</c:f>
              <c:numCache>
                <c:formatCode>0.000</c:formatCode>
                <c:ptCount val="1"/>
                <c:pt idx="0">
                  <c:v>3.6323949229365329E-3</c:v>
                </c:pt>
              </c:numCache>
            </c:numRef>
          </c:val>
          <c:extLst>
            <c:ext xmlns:c16="http://schemas.microsoft.com/office/drawing/2014/chart" uri="{C3380CC4-5D6E-409C-BE32-E72D297353CC}">
              <c16:uniqueId val="{00000005-2C9A-4CFB-AF52-889EB8324213}"/>
            </c:ext>
          </c:extLst>
        </c:ser>
        <c:ser>
          <c:idx val="6"/>
          <c:order val="6"/>
          <c:tx>
            <c:strRef>
              <c:f>BECCS_1!$R$12</c:f>
              <c:strCache>
                <c:ptCount val="1"/>
                <c:pt idx="0">
                  <c:v>CO2 storage</c:v>
                </c:pt>
              </c:strCache>
            </c:strRef>
          </c:tx>
          <c:spPr>
            <a:solidFill>
              <a:schemeClr val="accent1">
                <a:lumMod val="60000"/>
              </a:schemeClr>
            </a:solidFill>
            <a:ln>
              <a:noFill/>
            </a:ln>
            <a:effectLst/>
          </c:spPr>
          <c:invertIfNegative val="0"/>
          <c:cat>
            <c:strRef>
              <c:f>BECCS_1!$S$5</c:f>
              <c:strCache>
                <c:ptCount val="1"/>
                <c:pt idx="0">
                  <c:v>Emissions</c:v>
                </c:pt>
              </c:strCache>
            </c:strRef>
          </c:cat>
          <c:val>
            <c:numRef>
              <c:f>BECCS_1!$S$12</c:f>
              <c:numCache>
                <c:formatCode>0.000</c:formatCode>
                <c:ptCount val="1"/>
                <c:pt idx="0">
                  <c:v>1.1255879579819853E-3</c:v>
                </c:pt>
              </c:numCache>
            </c:numRef>
          </c:val>
          <c:extLst>
            <c:ext xmlns:c16="http://schemas.microsoft.com/office/drawing/2014/chart" uri="{C3380CC4-5D6E-409C-BE32-E72D297353CC}">
              <c16:uniqueId val="{00000006-2C9A-4CFB-AF52-889EB8324213}"/>
            </c:ext>
          </c:extLst>
        </c:ser>
        <c:ser>
          <c:idx val="7"/>
          <c:order val="7"/>
          <c:tx>
            <c:strRef>
              <c:f>BECCS_1!$R$13</c:f>
              <c:strCache>
                <c:ptCount val="1"/>
                <c:pt idx="0">
                  <c:v>Net removal</c:v>
                </c:pt>
              </c:strCache>
            </c:strRef>
          </c:tx>
          <c:spPr>
            <a:noFill/>
            <a:ln w="12700">
              <a:solidFill>
                <a:schemeClr val="tx1"/>
              </a:solidFill>
              <a:prstDash val="dash"/>
            </a:ln>
            <a:effectLst/>
          </c:spPr>
          <c:invertIfNegative val="0"/>
          <c:dLbls>
            <c:spPr>
              <a:noFill/>
              <a:ln>
                <a:noFill/>
              </a:ln>
              <a:effectLst/>
            </c:spPr>
            <c:txPr>
              <a:bodyPr rot="0" spcFirstLastPara="1" vertOverflow="ellipsis" vert="horz" wrap="square" anchor="ctr" anchorCtr="1"/>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BECCS_1!$S$5</c:f>
              <c:strCache>
                <c:ptCount val="1"/>
                <c:pt idx="0">
                  <c:v>Emissions</c:v>
                </c:pt>
              </c:strCache>
            </c:strRef>
          </c:cat>
          <c:val>
            <c:numRef>
              <c:f>BECCS_1!$S$13</c:f>
              <c:numCache>
                <c:formatCode>0.000</c:formatCode>
                <c:ptCount val="1"/>
                <c:pt idx="0">
                  <c:v>0.96375755133525398</c:v>
                </c:pt>
              </c:numCache>
            </c:numRef>
          </c:val>
          <c:extLst>
            <c:ext xmlns:c16="http://schemas.microsoft.com/office/drawing/2014/chart" uri="{C3380CC4-5D6E-409C-BE32-E72D297353CC}">
              <c16:uniqueId val="{00000007-2C9A-4CFB-AF52-889EB8324213}"/>
            </c:ext>
          </c:extLst>
        </c:ser>
        <c:dLbls>
          <c:showLegendKey val="0"/>
          <c:showVal val="0"/>
          <c:showCatName val="0"/>
          <c:showSerName val="0"/>
          <c:showPercent val="0"/>
          <c:showBubbleSize val="0"/>
        </c:dLbls>
        <c:gapWidth val="150"/>
        <c:overlap val="100"/>
        <c:axId val="65998512"/>
        <c:axId val="1856621119"/>
      </c:barChart>
      <c:catAx>
        <c:axId val="65998512"/>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ysClr val="windowText" lastClr="000000"/>
                </a:solidFill>
                <a:latin typeface="+mn-lt"/>
                <a:ea typeface="+mn-ea"/>
                <a:cs typeface="+mn-cs"/>
              </a:defRPr>
            </a:pPr>
            <a:endParaRPr lang="en-US"/>
          </a:p>
        </c:txPr>
        <c:crossAx val="1856621119"/>
        <c:crosses val="autoZero"/>
        <c:auto val="1"/>
        <c:lblAlgn val="ctr"/>
        <c:lblOffset val="100"/>
        <c:noMultiLvlLbl val="0"/>
      </c:catAx>
      <c:valAx>
        <c:axId val="1856621119"/>
        <c:scaling>
          <c:orientation val="minMax"/>
          <c:max val="1"/>
          <c:min val="0"/>
        </c:scaling>
        <c:delete val="0"/>
        <c:axPos val="l"/>
        <c:majorGridlines>
          <c:spPr>
            <a:ln w="9525" cap="flat" cmpd="sng" algn="ctr">
              <a:solidFill>
                <a:schemeClr val="tx1">
                  <a:lumMod val="15000"/>
                  <a:lumOff val="85000"/>
                </a:schemeClr>
              </a:solidFill>
              <a:round/>
            </a:ln>
            <a:effectLst/>
          </c:spPr>
        </c:majorGridlines>
        <c:numFmt formatCode="0.000"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ysClr val="windowText" lastClr="000000"/>
                </a:solidFill>
                <a:latin typeface="+mn-lt"/>
                <a:ea typeface="+mn-ea"/>
                <a:cs typeface="+mn-cs"/>
              </a:defRPr>
            </a:pPr>
            <a:endParaRPr lang="en-US"/>
          </a:p>
        </c:txPr>
        <c:crossAx val="65998512"/>
        <c:crosses val="autoZero"/>
        <c:crossBetween val="between"/>
      </c:valAx>
      <c:spPr>
        <a:noFill/>
        <a:ln>
          <a:noFill/>
        </a:ln>
        <a:effectLst/>
      </c:spPr>
    </c:plotArea>
    <c:legend>
      <c:legendPos val="r"/>
      <c:legendEntry>
        <c:idx val="3"/>
        <c:txPr>
          <a:bodyPr rot="0" spcFirstLastPara="1" vertOverflow="ellipsis" vert="horz" wrap="square" anchor="ctr" anchorCtr="1"/>
          <a:lstStyle/>
          <a:p>
            <a:pPr>
              <a:defRPr sz="900" b="0" i="0" u="none" strike="noStrike" kern="1200" baseline="0">
                <a:solidFill>
                  <a:sysClr val="windowText" lastClr="000000"/>
                </a:solidFill>
                <a:latin typeface="+mn-lt"/>
                <a:ea typeface="+mn-ea"/>
                <a:cs typeface="+mn-cs"/>
              </a:defRPr>
            </a:pPr>
            <a:endParaRPr lang="en-US"/>
          </a:p>
        </c:txPr>
      </c:legendEntry>
      <c:layout>
        <c:manualLayout>
          <c:xMode val="edge"/>
          <c:yMode val="edge"/>
          <c:x val="0.4601658200839957"/>
          <c:y val="0.14943037497406322"/>
          <c:w val="0.46895658262264334"/>
          <c:h val="0.85053824330761441"/>
        </c:manualLayout>
      </c:layout>
      <c:overlay val="0"/>
      <c:spPr>
        <a:noFill/>
        <a:ln>
          <a:noFill/>
        </a:ln>
        <a:effectLst/>
      </c:spPr>
      <c:txPr>
        <a:bodyPr rot="0" spcFirstLastPara="1" vertOverflow="ellipsis" vert="horz" wrap="square" anchor="ctr" anchorCtr="1"/>
        <a:lstStyle/>
        <a:p>
          <a:pPr>
            <a:defRPr sz="900" b="0" i="0" u="none" strike="noStrike" kern="1200" baseline="0">
              <a:solidFill>
                <a:sysClr val="windowText" lastClr="000000"/>
              </a:solidFill>
              <a:latin typeface="+mn-lt"/>
              <a:ea typeface="+mn-ea"/>
              <a:cs typeface="+mn-cs"/>
            </a:defRPr>
          </a:pPr>
          <a:endParaRPr lang="en-US"/>
        </a:p>
      </c:txPr>
    </c:legend>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1">
          <a:lumMod val="15000"/>
          <a:lumOff val="85000"/>
        </a:schemeClr>
      </a:solidFill>
      <a:round/>
    </a:ln>
    <a:effectLst/>
  </c:spPr>
  <c:txPr>
    <a:bodyPr/>
    <a:lstStyle/>
    <a:p>
      <a:pPr>
        <a:defRPr sz="900"/>
      </a:pPr>
      <a:endParaRPr lang="en-US"/>
    </a:p>
  </c:txPr>
  <c:printSettings>
    <c:headerFooter/>
    <c:pageMargins b="0.75" l="0.7" r="0.7" t="0.75" header="0.3" footer="0.3"/>
    <c:pageSetup/>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en-GB"/>
              <a:t>Energy generation (GJ)</a:t>
            </a:r>
          </a:p>
        </c:rich>
      </c:tx>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en-US"/>
        </a:p>
      </c:txPr>
    </c:title>
    <c:autoTitleDeleted val="0"/>
    <c:plotArea>
      <c:layout/>
      <c:barChart>
        <c:barDir val="col"/>
        <c:grouping val="stacked"/>
        <c:varyColors val="0"/>
        <c:ser>
          <c:idx val="0"/>
          <c:order val="0"/>
          <c:tx>
            <c:strRef>
              <c:f>BECCS_1!$C$151</c:f>
              <c:strCache>
                <c:ptCount val="1"/>
              </c:strCache>
            </c:strRef>
          </c:tx>
          <c:spPr>
            <a:noFill/>
            <a:ln>
              <a:noFill/>
            </a:ln>
            <a:effectLst/>
          </c:spPr>
          <c:invertIfNegative val="0"/>
          <c:cat>
            <c:strRef>
              <c:f>BECCS_1!$B$152:$B$159</c:f>
              <c:strCache>
                <c:ptCount val="8"/>
                <c:pt idx="0">
                  <c:v>Energy in
biomass</c:v>
                </c:pt>
                <c:pt idx="1">
                  <c:v>Energy
efficiency</c:v>
                </c:pt>
                <c:pt idx="2">
                  <c:v>Subtotal</c:v>
                </c:pt>
                <c:pt idx="3">
                  <c:v>CO2 capture</c:v>
                </c:pt>
                <c:pt idx="4">
                  <c:v>Subtotal</c:v>
                </c:pt>
                <c:pt idx="5">
                  <c:v>Biomass
drying</c:v>
                </c:pt>
                <c:pt idx="6">
                  <c:v>CO2
compression</c:v>
                </c:pt>
                <c:pt idx="7">
                  <c:v>Output</c:v>
                </c:pt>
              </c:strCache>
            </c:strRef>
          </c:cat>
          <c:val>
            <c:numRef>
              <c:f>BECCS_1!$C$152:$C$159</c:f>
              <c:numCache>
                <c:formatCode>0.0</c:formatCode>
                <c:ptCount val="8"/>
                <c:pt idx="1">
                  <c:v>3.3372578737890581</c:v>
                </c:pt>
                <c:pt idx="3">
                  <c:v>2.2248385825260395</c:v>
                </c:pt>
                <c:pt idx="5">
                  <c:v>2.1140199095519554</c:v>
                </c:pt>
                <c:pt idx="6">
                  <c:v>1.7022390777834255</c:v>
                </c:pt>
              </c:numCache>
            </c:numRef>
          </c:val>
          <c:extLst>
            <c:ext xmlns:c16="http://schemas.microsoft.com/office/drawing/2014/chart" uri="{C3380CC4-5D6E-409C-BE32-E72D297353CC}">
              <c16:uniqueId val="{00000000-BB2B-4050-96C7-722B8196A3D6}"/>
            </c:ext>
          </c:extLst>
        </c:ser>
        <c:ser>
          <c:idx val="1"/>
          <c:order val="1"/>
          <c:tx>
            <c:strRef>
              <c:f>BECCS_1!$D$151</c:f>
              <c:strCache>
                <c:ptCount val="1"/>
                <c:pt idx="0">
                  <c:v>Biomass</c:v>
                </c:pt>
              </c:strCache>
            </c:strRef>
          </c:tx>
          <c:spPr>
            <a:solidFill>
              <a:schemeClr val="accent6">
                <a:lumMod val="75000"/>
              </a:schemeClr>
            </a:solidFill>
            <a:ln>
              <a:noFill/>
            </a:ln>
            <a:effectLst/>
          </c:spPr>
          <c:invertIfNegative val="0"/>
          <c:cat>
            <c:strRef>
              <c:f>BECCS_1!$B$152:$B$159</c:f>
              <c:strCache>
                <c:ptCount val="8"/>
                <c:pt idx="0">
                  <c:v>Energy in
biomass</c:v>
                </c:pt>
                <c:pt idx="1">
                  <c:v>Energy
efficiency</c:v>
                </c:pt>
                <c:pt idx="2">
                  <c:v>Subtotal</c:v>
                </c:pt>
                <c:pt idx="3">
                  <c:v>CO2 capture</c:v>
                </c:pt>
                <c:pt idx="4">
                  <c:v>Subtotal</c:v>
                </c:pt>
                <c:pt idx="5">
                  <c:v>Biomass
drying</c:v>
                </c:pt>
                <c:pt idx="6">
                  <c:v>CO2
compression</c:v>
                </c:pt>
                <c:pt idx="7">
                  <c:v>Output</c:v>
                </c:pt>
              </c:strCache>
            </c:strRef>
          </c:cat>
          <c:val>
            <c:numRef>
              <c:f>BECCS_1!$D$152:$D$159</c:f>
              <c:numCache>
                <c:formatCode>0.0</c:formatCode>
                <c:ptCount val="8"/>
                <c:pt idx="0">
                  <c:v>11.124192912630196</c:v>
                </c:pt>
                <c:pt idx="1">
                  <c:v>7.786935038841138</c:v>
                </c:pt>
              </c:numCache>
            </c:numRef>
          </c:val>
          <c:extLst>
            <c:ext xmlns:c16="http://schemas.microsoft.com/office/drawing/2014/chart" uri="{C3380CC4-5D6E-409C-BE32-E72D297353CC}">
              <c16:uniqueId val="{00000001-BB2B-4050-96C7-722B8196A3D6}"/>
            </c:ext>
          </c:extLst>
        </c:ser>
        <c:ser>
          <c:idx val="2"/>
          <c:order val="2"/>
          <c:tx>
            <c:strRef>
              <c:f>BECCS_1!$E$151</c:f>
              <c:strCache>
                <c:ptCount val="1"/>
                <c:pt idx="0">
                  <c:v>Electricity</c:v>
                </c:pt>
              </c:strCache>
            </c:strRef>
          </c:tx>
          <c:spPr>
            <a:solidFill>
              <a:srgbClr val="FF0000"/>
            </a:solidFill>
            <a:ln>
              <a:noFill/>
            </a:ln>
            <a:effectLst/>
          </c:spPr>
          <c:invertIfNegative val="0"/>
          <c:cat>
            <c:strRef>
              <c:f>BECCS_1!$B$152:$B$159</c:f>
              <c:strCache>
                <c:ptCount val="8"/>
                <c:pt idx="0">
                  <c:v>Energy in
biomass</c:v>
                </c:pt>
                <c:pt idx="1">
                  <c:v>Energy
efficiency</c:v>
                </c:pt>
                <c:pt idx="2">
                  <c:v>Subtotal</c:v>
                </c:pt>
                <c:pt idx="3">
                  <c:v>CO2 capture</c:v>
                </c:pt>
                <c:pt idx="4">
                  <c:v>Subtotal</c:v>
                </c:pt>
                <c:pt idx="5">
                  <c:v>Biomass
drying</c:v>
                </c:pt>
                <c:pt idx="6">
                  <c:v>CO2
compression</c:v>
                </c:pt>
                <c:pt idx="7">
                  <c:v>Output</c:v>
                </c:pt>
              </c:strCache>
            </c:strRef>
          </c:cat>
          <c:val>
            <c:numRef>
              <c:f>BECCS_1!$E$152:$E$159</c:f>
              <c:numCache>
                <c:formatCode>0.0</c:formatCode>
                <c:ptCount val="8"/>
                <c:pt idx="2">
                  <c:v>3.3372578737890586</c:v>
                </c:pt>
                <c:pt idx="3">
                  <c:v>1.1124192912630191</c:v>
                </c:pt>
                <c:pt idx="4">
                  <c:v>2.2248385825260395</c:v>
                </c:pt>
                <c:pt idx="5">
                  <c:v>0.11081867297408411</c:v>
                </c:pt>
                <c:pt idx="6" formatCode="0.00">
                  <c:v>0.41178083176852992</c:v>
                </c:pt>
                <c:pt idx="7">
                  <c:v>1.7022390777834255</c:v>
                </c:pt>
              </c:numCache>
            </c:numRef>
          </c:val>
          <c:extLst>
            <c:ext xmlns:c16="http://schemas.microsoft.com/office/drawing/2014/chart" uri="{C3380CC4-5D6E-409C-BE32-E72D297353CC}">
              <c16:uniqueId val="{00000002-BB2B-4050-96C7-722B8196A3D6}"/>
            </c:ext>
          </c:extLst>
        </c:ser>
        <c:ser>
          <c:idx val="3"/>
          <c:order val="3"/>
          <c:tx>
            <c:strRef>
              <c:f>BECCS_1!$F$151</c:f>
              <c:strCache>
                <c:ptCount val="1"/>
                <c:pt idx="0">
                  <c:v>Heat</c:v>
                </c:pt>
              </c:strCache>
            </c:strRef>
          </c:tx>
          <c:spPr>
            <a:solidFill>
              <a:schemeClr val="accent4"/>
            </a:solidFill>
            <a:ln>
              <a:noFill/>
            </a:ln>
            <a:effectLst/>
          </c:spPr>
          <c:invertIfNegative val="0"/>
          <c:cat>
            <c:strRef>
              <c:f>BECCS_1!$B$152:$B$159</c:f>
              <c:strCache>
                <c:ptCount val="8"/>
                <c:pt idx="0">
                  <c:v>Energy in
biomass</c:v>
                </c:pt>
                <c:pt idx="1">
                  <c:v>Energy
efficiency</c:v>
                </c:pt>
                <c:pt idx="2">
                  <c:v>Subtotal</c:v>
                </c:pt>
                <c:pt idx="3">
                  <c:v>CO2 capture</c:v>
                </c:pt>
                <c:pt idx="4">
                  <c:v>Subtotal</c:v>
                </c:pt>
                <c:pt idx="5">
                  <c:v>Biomass
drying</c:v>
                </c:pt>
                <c:pt idx="6">
                  <c:v>CO2
compression</c:v>
                </c:pt>
                <c:pt idx="7">
                  <c:v>Output</c:v>
                </c:pt>
              </c:strCache>
            </c:strRef>
          </c:cat>
          <c:val>
            <c:numRef>
              <c:f>BECCS_1!$F$152:$F$159</c:f>
              <c:numCache>
                <c:formatCode>General</c:formatCode>
                <c:ptCount val="8"/>
                <c:pt idx="2" formatCode="0.000">
                  <c:v>0</c:v>
                </c:pt>
                <c:pt idx="3" formatCode="0.0">
                  <c:v>0</c:v>
                </c:pt>
                <c:pt idx="4" formatCode="0.0">
                  <c:v>0</c:v>
                </c:pt>
                <c:pt idx="7" formatCode="0.00">
                  <c:v>0</c:v>
                </c:pt>
              </c:numCache>
            </c:numRef>
          </c:val>
          <c:extLst>
            <c:ext xmlns:c16="http://schemas.microsoft.com/office/drawing/2014/chart" uri="{C3380CC4-5D6E-409C-BE32-E72D297353CC}">
              <c16:uniqueId val="{00000003-BB2B-4050-96C7-722B8196A3D6}"/>
            </c:ext>
          </c:extLst>
        </c:ser>
        <c:dLbls>
          <c:showLegendKey val="0"/>
          <c:showVal val="0"/>
          <c:showCatName val="0"/>
          <c:showSerName val="0"/>
          <c:showPercent val="0"/>
          <c:showBubbleSize val="0"/>
        </c:dLbls>
        <c:gapWidth val="150"/>
        <c:overlap val="100"/>
        <c:axId val="1877924335"/>
        <c:axId val="115811088"/>
      </c:barChart>
      <c:catAx>
        <c:axId val="1877924335"/>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115811088"/>
        <c:crosses val="autoZero"/>
        <c:auto val="1"/>
        <c:lblAlgn val="ctr"/>
        <c:lblOffset val="100"/>
        <c:noMultiLvlLbl val="0"/>
      </c:catAx>
      <c:valAx>
        <c:axId val="115811088"/>
        <c:scaling>
          <c:orientation val="minMax"/>
        </c:scaling>
        <c:delete val="0"/>
        <c:axPos val="l"/>
        <c:majorGridlines>
          <c:spPr>
            <a:ln w="9525" cap="flat" cmpd="sng" algn="ctr">
              <a:solidFill>
                <a:schemeClr val="tx1">
                  <a:lumMod val="15000"/>
                  <a:lumOff val="85000"/>
                </a:schemeClr>
              </a:solidFill>
              <a:round/>
            </a:ln>
            <a:effectLst/>
          </c:spPr>
        </c:majorGridlines>
        <c:numFmt formatCode="General"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1877924335"/>
        <c:crosses val="autoZero"/>
        <c:crossBetween val="between"/>
      </c:valAx>
      <c:spPr>
        <a:noFill/>
        <a:ln>
          <a:noFill/>
        </a:ln>
        <a:effectLst/>
      </c:spPr>
    </c:plotArea>
    <c:legend>
      <c:legendPos val="b"/>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legend>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n-US"/>
    </a:p>
  </c:txPr>
  <c:printSettings>
    <c:headerFooter/>
    <c:pageMargins b="0.75" l="0.7" r="0.7" t="0.75" header="0.3" footer="0.3"/>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900" b="0" i="0" u="none" strike="noStrike" kern="1200" spc="0" baseline="0">
                <a:solidFill>
                  <a:sysClr val="windowText" lastClr="000000"/>
                </a:solidFill>
                <a:latin typeface="+mn-lt"/>
                <a:ea typeface="+mn-ea"/>
                <a:cs typeface="+mn-cs"/>
              </a:defRPr>
            </a:pPr>
            <a:r>
              <a:rPr lang="en-GB" sz="900" b="0" i="0" baseline="0">
                <a:solidFill>
                  <a:sysClr val="windowText" lastClr="000000"/>
                </a:solidFill>
                <a:effectLst/>
              </a:rPr>
              <a:t>To</a:t>
            </a:r>
            <a:r>
              <a:rPr lang="en-GB" sz="900" b="0" i="0" u="none" strike="noStrike" kern="1200" spc="0" baseline="0">
                <a:solidFill>
                  <a:sysClr val="windowText" lastClr="000000"/>
                </a:solidFill>
                <a:effectLst/>
              </a:rPr>
              <a:t>n</a:t>
            </a:r>
            <a:r>
              <a:rPr lang="en-GB" sz="900" b="0" i="0" baseline="0">
                <a:solidFill>
                  <a:sysClr val="windowText" lastClr="000000"/>
                </a:solidFill>
                <a:effectLst/>
              </a:rPr>
              <a:t>s of GHG Emissions per ton CO</a:t>
            </a:r>
            <a:r>
              <a:rPr lang="en-GB" sz="900" b="0" i="0" baseline="-25000">
                <a:solidFill>
                  <a:sysClr val="windowText" lastClr="000000"/>
                </a:solidFill>
                <a:effectLst/>
              </a:rPr>
              <a:t>2</a:t>
            </a:r>
            <a:r>
              <a:rPr lang="en-GB" sz="900" b="0" i="0" baseline="0">
                <a:solidFill>
                  <a:sysClr val="windowText" lastClr="000000"/>
                </a:solidFill>
                <a:effectLst/>
              </a:rPr>
              <a:t> removed</a:t>
            </a:r>
            <a:endParaRPr lang="en-GB" sz="900">
              <a:solidFill>
                <a:sysClr val="windowText" lastClr="000000"/>
              </a:solidFill>
              <a:effectLst/>
            </a:endParaRPr>
          </a:p>
        </c:rich>
      </c:tx>
      <c:layout>
        <c:manualLayout>
          <c:xMode val="edge"/>
          <c:yMode val="edge"/>
          <c:x val="0.22269737277756751"/>
          <c:y val="5.6706073666994254E-2"/>
        </c:manualLayout>
      </c:layout>
      <c:overlay val="0"/>
      <c:spPr>
        <a:noFill/>
        <a:ln>
          <a:noFill/>
        </a:ln>
        <a:effectLst/>
      </c:spPr>
      <c:txPr>
        <a:bodyPr rot="0" spcFirstLastPara="1" vertOverflow="ellipsis" vert="horz" wrap="square" anchor="ctr" anchorCtr="1"/>
        <a:lstStyle/>
        <a:p>
          <a:pPr>
            <a:defRPr sz="900" b="0" i="0" u="none" strike="noStrike" kern="1200" spc="0" baseline="0">
              <a:solidFill>
                <a:sysClr val="windowText" lastClr="000000"/>
              </a:solidFill>
              <a:latin typeface="+mn-lt"/>
              <a:ea typeface="+mn-ea"/>
              <a:cs typeface="+mn-cs"/>
            </a:defRPr>
          </a:pPr>
          <a:endParaRPr lang="en-US"/>
        </a:p>
      </c:txPr>
    </c:title>
    <c:autoTitleDeleted val="0"/>
    <c:plotArea>
      <c:layout>
        <c:manualLayout>
          <c:layoutTarget val="inner"/>
          <c:xMode val="edge"/>
          <c:yMode val="edge"/>
          <c:x val="9.2551189586917534E-2"/>
          <c:y val="0.18610933377507513"/>
          <c:w val="0.39605585301837271"/>
          <c:h val="0.68234239841687361"/>
        </c:manualLayout>
      </c:layout>
      <c:barChart>
        <c:barDir val="col"/>
        <c:grouping val="stacked"/>
        <c:varyColors val="0"/>
        <c:ser>
          <c:idx val="0"/>
          <c:order val="0"/>
          <c:tx>
            <c:strRef>
              <c:f>Biochar_1!$R$6</c:f>
              <c:strCache>
                <c:ptCount val="1"/>
                <c:pt idx="0">
                  <c:v>Biomass</c:v>
                </c:pt>
              </c:strCache>
            </c:strRef>
          </c:tx>
          <c:spPr>
            <a:solidFill>
              <a:schemeClr val="accent1"/>
            </a:solidFill>
            <a:ln>
              <a:noFill/>
            </a:ln>
            <a:effectLst/>
          </c:spPr>
          <c:invertIfNegative val="0"/>
          <c:cat>
            <c:strRef>
              <c:f>Biochar_1!$S$5</c:f>
              <c:strCache>
                <c:ptCount val="1"/>
                <c:pt idx="0">
                  <c:v>Emissions</c:v>
                </c:pt>
              </c:strCache>
            </c:strRef>
          </c:cat>
          <c:val>
            <c:numRef>
              <c:f>Biochar_1!$S$6</c:f>
              <c:numCache>
                <c:formatCode>0.00</c:formatCode>
                <c:ptCount val="1"/>
                <c:pt idx="0">
                  <c:v>7.125705135144457E-2</c:v>
                </c:pt>
              </c:numCache>
            </c:numRef>
          </c:val>
          <c:extLst>
            <c:ext xmlns:c16="http://schemas.microsoft.com/office/drawing/2014/chart" uri="{C3380CC4-5D6E-409C-BE32-E72D297353CC}">
              <c16:uniqueId val="{00000000-B8FA-49F0-A411-C33D04B29F81}"/>
            </c:ext>
          </c:extLst>
        </c:ser>
        <c:ser>
          <c:idx val="1"/>
          <c:order val="1"/>
          <c:tx>
            <c:strRef>
              <c:f>Biochar_1!$R$7</c:f>
              <c:strCache>
                <c:ptCount val="1"/>
                <c:pt idx="0">
                  <c:v>Biomass drying</c:v>
                </c:pt>
              </c:strCache>
            </c:strRef>
          </c:tx>
          <c:spPr>
            <a:solidFill>
              <a:schemeClr val="accent2"/>
            </a:solidFill>
            <a:ln>
              <a:noFill/>
            </a:ln>
            <a:effectLst/>
          </c:spPr>
          <c:invertIfNegative val="0"/>
          <c:cat>
            <c:strRef>
              <c:f>Biochar_1!$S$5</c:f>
              <c:strCache>
                <c:ptCount val="1"/>
                <c:pt idx="0">
                  <c:v>Emissions</c:v>
                </c:pt>
              </c:strCache>
            </c:strRef>
          </c:cat>
          <c:val>
            <c:numRef>
              <c:f>Biochar_1!$S$7</c:f>
              <c:numCache>
                <c:formatCode>0.00</c:formatCode>
                <c:ptCount val="1"/>
                <c:pt idx="0">
                  <c:v>8.276442053615523E-4</c:v>
                </c:pt>
              </c:numCache>
            </c:numRef>
          </c:val>
          <c:extLst>
            <c:ext xmlns:c16="http://schemas.microsoft.com/office/drawing/2014/chart" uri="{C3380CC4-5D6E-409C-BE32-E72D297353CC}">
              <c16:uniqueId val="{00000001-B8FA-49F0-A411-C33D04B29F81}"/>
            </c:ext>
          </c:extLst>
        </c:ser>
        <c:ser>
          <c:idx val="2"/>
          <c:order val="2"/>
          <c:tx>
            <c:strRef>
              <c:f>Biochar_1!$R$8</c:f>
              <c:strCache>
                <c:ptCount val="1"/>
                <c:pt idx="0">
                  <c:v>Biomass transport</c:v>
                </c:pt>
              </c:strCache>
            </c:strRef>
          </c:tx>
          <c:spPr>
            <a:solidFill>
              <a:schemeClr val="accent3"/>
            </a:solidFill>
            <a:ln>
              <a:noFill/>
            </a:ln>
            <a:effectLst/>
          </c:spPr>
          <c:invertIfNegative val="0"/>
          <c:cat>
            <c:strRef>
              <c:f>Biochar_1!$S$5</c:f>
              <c:strCache>
                <c:ptCount val="1"/>
                <c:pt idx="0">
                  <c:v>Emissions</c:v>
                </c:pt>
              </c:strCache>
            </c:strRef>
          </c:cat>
          <c:val>
            <c:numRef>
              <c:f>Biochar_1!$S$8</c:f>
              <c:numCache>
                <c:formatCode>0.00</c:formatCode>
                <c:ptCount val="1"/>
                <c:pt idx="0">
                  <c:v>2.3005850920570715E-2</c:v>
                </c:pt>
              </c:numCache>
            </c:numRef>
          </c:val>
          <c:extLst>
            <c:ext xmlns:c16="http://schemas.microsoft.com/office/drawing/2014/chart" uri="{C3380CC4-5D6E-409C-BE32-E72D297353CC}">
              <c16:uniqueId val="{00000002-B8FA-49F0-A411-C33D04B29F81}"/>
            </c:ext>
          </c:extLst>
        </c:ser>
        <c:ser>
          <c:idx val="3"/>
          <c:order val="3"/>
          <c:tx>
            <c:strRef>
              <c:f>Biochar_1!$R$9</c:f>
              <c:strCache>
                <c:ptCount val="1"/>
                <c:pt idx="0">
                  <c:v>Pyrolysis</c:v>
                </c:pt>
              </c:strCache>
            </c:strRef>
          </c:tx>
          <c:spPr>
            <a:solidFill>
              <a:schemeClr val="accent4"/>
            </a:solidFill>
            <a:ln>
              <a:noFill/>
            </a:ln>
            <a:effectLst/>
          </c:spPr>
          <c:invertIfNegative val="0"/>
          <c:cat>
            <c:strRef>
              <c:f>Biochar_1!$S$5</c:f>
              <c:strCache>
                <c:ptCount val="1"/>
                <c:pt idx="0">
                  <c:v>Emissions</c:v>
                </c:pt>
              </c:strCache>
            </c:strRef>
          </c:cat>
          <c:val>
            <c:numRef>
              <c:f>Biochar_1!$S$9</c:f>
              <c:numCache>
                <c:formatCode>0.00</c:formatCode>
                <c:ptCount val="1"/>
                <c:pt idx="0">
                  <c:v>1.5439448227834653E-3</c:v>
                </c:pt>
              </c:numCache>
            </c:numRef>
          </c:val>
          <c:extLst>
            <c:ext xmlns:c16="http://schemas.microsoft.com/office/drawing/2014/chart" uri="{C3380CC4-5D6E-409C-BE32-E72D297353CC}">
              <c16:uniqueId val="{00000003-B8FA-49F0-A411-C33D04B29F81}"/>
            </c:ext>
          </c:extLst>
        </c:ser>
        <c:ser>
          <c:idx val="5"/>
          <c:order val="4"/>
          <c:tx>
            <c:strRef>
              <c:f>Biochar_1!$R$10</c:f>
              <c:strCache>
                <c:ptCount val="1"/>
                <c:pt idx="0">
                  <c:v>Biochar transport</c:v>
                </c:pt>
              </c:strCache>
            </c:strRef>
          </c:tx>
          <c:spPr>
            <a:solidFill>
              <a:schemeClr val="accent6"/>
            </a:solidFill>
            <a:ln>
              <a:noFill/>
            </a:ln>
            <a:effectLst/>
          </c:spPr>
          <c:invertIfNegative val="0"/>
          <c:cat>
            <c:strRef>
              <c:f>Biochar_1!$S$5</c:f>
              <c:strCache>
                <c:ptCount val="1"/>
                <c:pt idx="0">
                  <c:v>Emissions</c:v>
                </c:pt>
              </c:strCache>
            </c:strRef>
          </c:cat>
          <c:val>
            <c:numRef>
              <c:f>Biochar_1!$S$10</c:f>
              <c:numCache>
                <c:formatCode>0.00</c:formatCode>
                <c:ptCount val="1"/>
                <c:pt idx="0">
                  <c:v>4.9758828053031593E-3</c:v>
                </c:pt>
              </c:numCache>
            </c:numRef>
          </c:val>
          <c:extLst>
            <c:ext xmlns:c16="http://schemas.microsoft.com/office/drawing/2014/chart" uri="{C3380CC4-5D6E-409C-BE32-E72D297353CC}">
              <c16:uniqueId val="{00000004-B8FA-49F0-A411-C33D04B29F81}"/>
            </c:ext>
          </c:extLst>
        </c:ser>
        <c:ser>
          <c:idx val="7"/>
          <c:order val="5"/>
          <c:tx>
            <c:strRef>
              <c:f>Biochar_1!$R$11</c:f>
              <c:strCache>
                <c:ptCount val="1"/>
                <c:pt idx="0">
                  <c:v>Net removal</c:v>
                </c:pt>
              </c:strCache>
            </c:strRef>
          </c:tx>
          <c:spPr>
            <a:noFill/>
            <a:ln w="12700">
              <a:solidFill>
                <a:sysClr val="windowText" lastClr="000000"/>
              </a:solidFill>
              <a:prstDash val="dash"/>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ysClr val="windowText" lastClr="000000"/>
                    </a:solidFill>
                    <a:latin typeface="+mn-lt"/>
                    <a:ea typeface="+mn-ea"/>
                    <a:cs typeface="+mn-cs"/>
                  </a:defRPr>
                </a:pPr>
                <a:endParaRPr lang="en-US"/>
              </a:p>
            </c:tx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Biochar_1!$S$5</c:f>
              <c:strCache>
                <c:ptCount val="1"/>
                <c:pt idx="0">
                  <c:v>Emissions</c:v>
                </c:pt>
              </c:strCache>
            </c:strRef>
          </c:cat>
          <c:val>
            <c:numRef>
              <c:f>Biochar_1!$S$11</c:f>
              <c:numCache>
                <c:formatCode>0.00</c:formatCode>
                <c:ptCount val="1"/>
                <c:pt idx="0">
                  <c:v>0.89838962589453641</c:v>
                </c:pt>
              </c:numCache>
            </c:numRef>
          </c:val>
          <c:extLst>
            <c:ext xmlns:c16="http://schemas.microsoft.com/office/drawing/2014/chart" uri="{C3380CC4-5D6E-409C-BE32-E72D297353CC}">
              <c16:uniqueId val="{00000005-B8FA-49F0-A411-C33D04B29F81}"/>
            </c:ext>
          </c:extLst>
        </c:ser>
        <c:dLbls>
          <c:showLegendKey val="0"/>
          <c:showVal val="0"/>
          <c:showCatName val="0"/>
          <c:showSerName val="0"/>
          <c:showPercent val="0"/>
          <c:showBubbleSize val="0"/>
        </c:dLbls>
        <c:gapWidth val="150"/>
        <c:overlap val="100"/>
        <c:axId val="740162415"/>
        <c:axId val="2123872383"/>
      </c:barChart>
      <c:catAx>
        <c:axId val="740162415"/>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ysClr val="windowText" lastClr="000000"/>
                </a:solidFill>
                <a:latin typeface="+mn-lt"/>
                <a:ea typeface="+mn-ea"/>
                <a:cs typeface="+mn-cs"/>
              </a:defRPr>
            </a:pPr>
            <a:endParaRPr lang="en-US"/>
          </a:p>
        </c:txPr>
        <c:crossAx val="2123872383"/>
        <c:crosses val="autoZero"/>
        <c:auto val="1"/>
        <c:lblAlgn val="ctr"/>
        <c:lblOffset val="100"/>
        <c:noMultiLvlLbl val="0"/>
      </c:catAx>
      <c:valAx>
        <c:axId val="2123872383"/>
        <c:scaling>
          <c:orientation val="minMax"/>
          <c:max val="1"/>
          <c:min val="0"/>
        </c:scaling>
        <c:delete val="0"/>
        <c:axPos val="l"/>
        <c:majorGridlines>
          <c:spPr>
            <a:ln w="9525" cap="flat" cmpd="sng" algn="ctr">
              <a:solidFill>
                <a:schemeClr val="tx1">
                  <a:lumMod val="15000"/>
                  <a:lumOff val="85000"/>
                </a:schemeClr>
              </a:solidFill>
              <a:round/>
            </a:ln>
            <a:effectLst/>
          </c:spPr>
        </c:majorGridlines>
        <c:numFmt formatCode="0.00" sourceLinked="0"/>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ysClr val="windowText" lastClr="000000"/>
                </a:solidFill>
                <a:latin typeface="+mn-lt"/>
                <a:ea typeface="+mn-ea"/>
                <a:cs typeface="+mn-cs"/>
              </a:defRPr>
            </a:pPr>
            <a:endParaRPr lang="en-US"/>
          </a:p>
        </c:txPr>
        <c:crossAx val="740162415"/>
        <c:crosses val="autoZero"/>
        <c:crossBetween val="between"/>
        <c:majorUnit val="0.2"/>
      </c:valAx>
      <c:spPr>
        <a:noFill/>
        <a:ln>
          <a:noFill/>
        </a:ln>
        <a:effectLst/>
      </c:spPr>
    </c:plotArea>
    <c:legend>
      <c:legendPos val="r"/>
      <c:layout>
        <c:manualLayout>
          <c:xMode val="edge"/>
          <c:yMode val="edge"/>
          <c:x val="0.52191814910154721"/>
          <c:y val="0.17246058369749498"/>
          <c:w val="0.43381950333131425"/>
          <c:h val="0.78798635398346428"/>
        </c:manualLayout>
      </c:layout>
      <c:overlay val="0"/>
      <c:spPr>
        <a:noFill/>
        <a:ln>
          <a:noFill/>
        </a:ln>
        <a:effectLst/>
      </c:spPr>
      <c:txPr>
        <a:bodyPr rot="0" spcFirstLastPara="1" vertOverflow="ellipsis" vert="horz" wrap="square" anchor="ctr" anchorCtr="1"/>
        <a:lstStyle/>
        <a:p>
          <a:pPr>
            <a:defRPr sz="900" b="0" i="0" u="none" strike="noStrike" kern="1200" baseline="0">
              <a:solidFill>
                <a:sysClr val="windowText" lastClr="000000"/>
              </a:solidFill>
              <a:latin typeface="+mn-lt"/>
              <a:ea typeface="+mn-ea"/>
              <a:cs typeface="+mn-cs"/>
            </a:defRPr>
          </a:pPr>
          <a:endParaRPr lang="en-US"/>
        </a:p>
      </c:txPr>
    </c:legend>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n-US"/>
    </a:p>
  </c:txPr>
  <c:printSettings>
    <c:headerFooter/>
    <c:pageMargins b="0.75" l="0.7" r="0.7" t="0.75" header="0.3" footer="0.3"/>
    <c:pageSetup/>
  </c:printSettings>
</c:chartSpace>
</file>

<file path=xl/charts/chart9.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en-GB"/>
              <a:t>Energy generation (GJ)</a:t>
            </a:r>
          </a:p>
        </c:rich>
      </c:tx>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en-US"/>
        </a:p>
      </c:txPr>
    </c:title>
    <c:autoTitleDeleted val="0"/>
    <c:plotArea>
      <c:layout/>
      <c:barChart>
        <c:barDir val="col"/>
        <c:grouping val="stacked"/>
        <c:varyColors val="0"/>
        <c:ser>
          <c:idx val="0"/>
          <c:order val="0"/>
          <c:tx>
            <c:strRef>
              <c:f>Biochar_1!$C$201</c:f>
              <c:strCache>
                <c:ptCount val="1"/>
              </c:strCache>
            </c:strRef>
          </c:tx>
          <c:spPr>
            <a:noFill/>
            <a:ln>
              <a:noFill/>
            </a:ln>
            <a:effectLst/>
          </c:spPr>
          <c:invertIfNegative val="0"/>
          <c:cat>
            <c:strRef>
              <c:f>Biochar_1!$B$202:$B$209</c:f>
              <c:strCache>
                <c:ptCount val="8"/>
                <c:pt idx="0">
                  <c:v>Energy in biomass</c:v>
                </c:pt>
                <c:pt idx="1">
                  <c:v>Pyrolysis efficiency</c:v>
                </c:pt>
                <c:pt idx="2">
                  <c:v>Subtotal</c:v>
                </c:pt>
                <c:pt idx="3">
                  <c:v>CHP efficiency</c:v>
                </c:pt>
                <c:pt idx="4">
                  <c:v>Subtotal</c:v>
                </c:pt>
                <c:pt idx="5">
                  <c:v>Biomass drying</c:v>
                </c:pt>
                <c:pt idx="6">
                  <c:v>Pyrolysis</c:v>
                </c:pt>
                <c:pt idx="7">
                  <c:v>Output</c:v>
                </c:pt>
              </c:strCache>
            </c:strRef>
          </c:cat>
          <c:val>
            <c:numRef>
              <c:f>Biochar_1!$C$202:$C$209</c:f>
              <c:numCache>
                <c:formatCode>0.00</c:formatCode>
                <c:ptCount val="8"/>
                <c:pt idx="0" formatCode="General">
                  <c:v>0</c:v>
                </c:pt>
                <c:pt idx="1">
                  <c:v>15.883993400426888</c:v>
                </c:pt>
                <c:pt idx="3" formatCode="0">
                  <c:v>12.707194720341507</c:v>
                </c:pt>
                <c:pt idx="5" formatCode="0">
                  <c:v>6.4572380448325317</c:v>
                </c:pt>
                <c:pt idx="6" formatCode="0">
                  <c:v>6.057236841690937</c:v>
                </c:pt>
              </c:numCache>
            </c:numRef>
          </c:val>
          <c:extLst>
            <c:ext xmlns:c16="http://schemas.microsoft.com/office/drawing/2014/chart" uri="{C3380CC4-5D6E-409C-BE32-E72D297353CC}">
              <c16:uniqueId val="{00000000-46C2-4978-A5FF-8D07CED9F50D}"/>
            </c:ext>
          </c:extLst>
        </c:ser>
        <c:ser>
          <c:idx val="1"/>
          <c:order val="1"/>
          <c:tx>
            <c:strRef>
              <c:f>Biochar_1!$D$201</c:f>
              <c:strCache>
                <c:ptCount val="1"/>
                <c:pt idx="0">
                  <c:v>Biomass</c:v>
                </c:pt>
              </c:strCache>
            </c:strRef>
          </c:tx>
          <c:spPr>
            <a:solidFill>
              <a:schemeClr val="accent2"/>
            </a:solidFill>
            <a:ln>
              <a:noFill/>
            </a:ln>
            <a:effectLst/>
          </c:spPr>
          <c:invertIfNegative val="0"/>
          <c:cat>
            <c:strRef>
              <c:f>Biochar_1!$B$202:$B$209</c:f>
              <c:strCache>
                <c:ptCount val="8"/>
                <c:pt idx="0">
                  <c:v>Energy in biomass</c:v>
                </c:pt>
                <c:pt idx="1">
                  <c:v>Pyrolysis efficiency</c:v>
                </c:pt>
                <c:pt idx="2">
                  <c:v>Subtotal</c:v>
                </c:pt>
                <c:pt idx="3">
                  <c:v>CHP efficiency</c:v>
                </c:pt>
                <c:pt idx="4">
                  <c:v>Subtotal</c:v>
                </c:pt>
                <c:pt idx="5">
                  <c:v>Biomass drying</c:v>
                </c:pt>
                <c:pt idx="6">
                  <c:v>Pyrolysis</c:v>
                </c:pt>
                <c:pt idx="7">
                  <c:v>Output</c:v>
                </c:pt>
              </c:strCache>
            </c:strRef>
          </c:cat>
          <c:val>
            <c:numRef>
              <c:f>Biochar_1!$D$202:$D$209</c:f>
              <c:numCache>
                <c:formatCode>0</c:formatCode>
                <c:ptCount val="8"/>
                <c:pt idx="0">
                  <c:v>39.582407909284449</c:v>
                </c:pt>
                <c:pt idx="1">
                  <c:v>23.69841450885756</c:v>
                </c:pt>
              </c:numCache>
            </c:numRef>
          </c:val>
          <c:extLst>
            <c:ext xmlns:c16="http://schemas.microsoft.com/office/drawing/2014/chart" uri="{C3380CC4-5D6E-409C-BE32-E72D297353CC}">
              <c16:uniqueId val="{00000001-46C2-4978-A5FF-8D07CED9F50D}"/>
            </c:ext>
          </c:extLst>
        </c:ser>
        <c:ser>
          <c:idx val="2"/>
          <c:order val="2"/>
          <c:tx>
            <c:strRef>
              <c:f>Biochar_1!$E$201</c:f>
              <c:strCache>
                <c:ptCount val="1"/>
                <c:pt idx="0">
                  <c:v>Bio-oil</c:v>
                </c:pt>
              </c:strCache>
            </c:strRef>
          </c:tx>
          <c:spPr>
            <a:solidFill>
              <a:schemeClr val="accent3"/>
            </a:solidFill>
            <a:ln>
              <a:noFill/>
            </a:ln>
            <a:effectLst/>
          </c:spPr>
          <c:invertIfNegative val="0"/>
          <c:cat>
            <c:strRef>
              <c:f>Biochar_1!$B$202:$B$209</c:f>
              <c:strCache>
                <c:ptCount val="8"/>
                <c:pt idx="0">
                  <c:v>Energy in biomass</c:v>
                </c:pt>
                <c:pt idx="1">
                  <c:v>Pyrolysis efficiency</c:v>
                </c:pt>
                <c:pt idx="2">
                  <c:v>Subtotal</c:v>
                </c:pt>
                <c:pt idx="3">
                  <c:v>CHP efficiency</c:v>
                </c:pt>
                <c:pt idx="4">
                  <c:v>Subtotal</c:v>
                </c:pt>
                <c:pt idx="5">
                  <c:v>Biomass drying</c:v>
                </c:pt>
                <c:pt idx="6">
                  <c:v>Pyrolysis</c:v>
                </c:pt>
                <c:pt idx="7">
                  <c:v>Output</c:v>
                </c:pt>
              </c:strCache>
            </c:strRef>
          </c:cat>
          <c:val>
            <c:numRef>
              <c:f>Biochar_1!$E$202:$E$209</c:f>
              <c:numCache>
                <c:formatCode>General</c:formatCode>
                <c:ptCount val="8"/>
                <c:pt idx="2" formatCode="0.00">
                  <c:v>12.688693865605382</c:v>
                </c:pt>
                <c:pt idx="3" formatCode="0.00">
                  <c:v>2.5377387731210796</c:v>
                </c:pt>
                <c:pt idx="4" formatCode="0.00">
                  <c:v>0</c:v>
                </c:pt>
                <c:pt idx="7" formatCode="0.0">
                  <c:v>0</c:v>
                </c:pt>
              </c:numCache>
            </c:numRef>
          </c:val>
          <c:extLst>
            <c:ext xmlns:c16="http://schemas.microsoft.com/office/drawing/2014/chart" uri="{C3380CC4-5D6E-409C-BE32-E72D297353CC}">
              <c16:uniqueId val="{00000002-46C2-4978-A5FF-8D07CED9F50D}"/>
            </c:ext>
          </c:extLst>
        </c:ser>
        <c:ser>
          <c:idx val="3"/>
          <c:order val="3"/>
          <c:tx>
            <c:strRef>
              <c:f>Biochar_1!$F$201</c:f>
              <c:strCache>
                <c:ptCount val="1"/>
                <c:pt idx="0">
                  <c:v>Pyrolysis gas</c:v>
                </c:pt>
              </c:strCache>
            </c:strRef>
          </c:tx>
          <c:spPr>
            <a:solidFill>
              <a:schemeClr val="accent4"/>
            </a:solidFill>
            <a:ln>
              <a:noFill/>
            </a:ln>
            <a:effectLst/>
          </c:spPr>
          <c:invertIfNegative val="0"/>
          <c:cat>
            <c:strRef>
              <c:f>Biochar_1!$B$202:$B$209</c:f>
              <c:strCache>
                <c:ptCount val="8"/>
                <c:pt idx="0">
                  <c:v>Energy in biomass</c:v>
                </c:pt>
                <c:pt idx="1">
                  <c:v>Pyrolysis efficiency</c:v>
                </c:pt>
                <c:pt idx="2">
                  <c:v>Subtotal</c:v>
                </c:pt>
                <c:pt idx="3">
                  <c:v>CHP efficiency</c:v>
                </c:pt>
                <c:pt idx="4">
                  <c:v>Subtotal</c:v>
                </c:pt>
                <c:pt idx="5">
                  <c:v>Biomass drying</c:v>
                </c:pt>
                <c:pt idx="6">
                  <c:v>Pyrolysis</c:v>
                </c:pt>
                <c:pt idx="7">
                  <c:v>Output</c:v>
                </c:pt>
              </c:strCache>
            </c:strRef>
          </c:cat>
          <c:val>
            <c:numRef>
              <c:f>Biochar_1!$F$202:$F$209</c:f>
              <c:numCache>
                <c:formatCode>General</c:formatCode>
                <c:ptCount val="8"/>
                <c:pt idx="2" formatCode="0.00">
                  <c:v>3.1952995348215061</c:v>
                </c:pt>
                <c:pt idx="3" formatCode="0.00">
                  <c:v>0.63905990696430204</c:v>
                </c:pt>
                <c:pt idx="4" formatCode="0.00">
                  <c:v>0</c:v>
                </c:pt>
                <c:pt idx="7" formatCode="0.0">
                  <c:v>0</c:v>
                </c:pt>
              </c:numCache>
            </c:numRef>
          </c:val>
          <c:extLst>
            <c:ext xmlns:c16="http://schemas.microsoft.com/office/drawing/2014/chart" uri="{C3380CC4-5D6E-409C-BE32-E72D297353CC}">
              <c16:uniqueId val="{00000003-46C2-4978-A5FF-8D07CED9F50D}"/>
            </c:ext>
          </c:extLst>
        </c:ser>
        <c:ser>
          <c:idx val="4"/>
          <c:order val="4"/>
          <c:tx>
            <c:strRef>
              <c:f>Biochar_1!$G$201</c:f>
              <c:strCache>
                <c:ptCount val="1"/>
                <c:pt idx="0">
                  <c:v>Electricity</c:v>
                </c:pt>
              </c:strCache>
            </c:strRef>
          </c:tx>
          <c:spPr>
            <a:solidFill>
              <a:schemeClr val="accent5"/>
            </a:solidFill>
            <a:ln>
              <a:noFill/>
            </a:ln>
            <a:effectLst/>
          </c:spPr>
          <c:invertIfNegative val="0"/>
          <c:cat>
            <c:strRef>
              <c:f>Biochar_1!$B$202:$B$209</c:f>
              <c:strCache>
                <c:ptCount val="8"/>
                <c:pt idx="0">
                  <c:v>Energy in biomass</c:v>
                </c:pt>
                <c:pt idx="1">
                  <c:v>Pyrolysis efficiency</c:v>
                </c:pt>
                <c:pt idx="2">
                  <c:v>Subtotal</c:v>
                </c:pt>
                <c:pt idx="3">
                  <c:v>CHP efficiency</c:v>
                </c:pt>
                <c:pt idx="4">
                  <c:v>Subtotal</c:v>
                </c:pt>
                <c:pt idx="5">
                  <c:v>Biomass drying</c:v>
                </c:pt>
                <c:pt idx="6">
                  <c:v>Pyrolysis</c:v>
                </c:pt>
                <c:pt idx="7">
                  <c:v>Output</c:v>
                </c:pt>
              </c:strCache>
            </c:strRef>
          </c:cat>
          <c:val>
            <c:numRef>
              <c:f>Biochar_1!$G$202:$G$209</c:f>
              <c:numCache>
                <c:formatCode>General</c:formatCode>
                <c:ptCount val="8"/>
                <c:pt idx="4" formatCode="0.00">
                  <c:v>3.6215504952973294</c:v>
                </c:pt>
                <c:pt idx="5" formatCode="0.00">
                  <c:v>0.27089595497562119</c:v>
                </c:pt>
                <c:pt idx="6" formatCode="0.00">
                  <c:v>6.8817411293177588E-2</c:v>
                </c:pt>
                <c:pt idx="7" formatCode="0.0">
                  <c:v>3.2818371290285304</c:v>
                </c:pt>
              </c:numCache>
            </c:numRef>
          </c:val>
          <c:extLst>
            <c:ext xmlns:c16="http://schemas.microsoft.com/office/drawing/2014/chart" uri="{C3380CC4-5D6E-409C-BE32-E72D297353CC}">
              <c16:uniqueId val="{00000004-46C2-4978-A5FF-8D07CED9F50D}"/>
            </c:ext>
          </c:extLst>
        </c:ser>
        <c:ser>
          <c:idx val="5"/>
          <c:order val="5"/>
          <c:tx>
            <c:strRef>
              <c:f>Biochar_1!$H$201</c:f>
              <c:strCache>
                <c:ptCount val="1"/>
                <c:pt idx="0">
                  <c:v>Heat</c:v>
                </c:pt>
              </c:strCache>
            </c:strRef>
          </c:tx>
          <c:spPr>
            <a:solidFill>
              <a:schemeClr val="accent6"/>
            </a:solidFill>
            <a:ln>
              <a:noFill/>
            </a:ln>
            <a:effectLst/>
          </c:spPr>
          <c:invertIfNegative val="0"/>
          <c:cat>
            <c:strRef>
              <c:f>Biochar_1!$B$202:$B$209</c:f>
              <c:strCache>
                <c:ptCount val="8"/>
                <c:pt idx="0">
                  <c:v>Energy in biomass</c:v>
                </c:pt>
                <c:pt idx="1">
                  <c:v>Pyrolysis efficiency</c:v>
                </c:pt>
                <c:pt idx="2">
                  <c:v>Subtotal</c:v>
                </c:pt>
                <c:pt idx="3">
                  <c:v>CHP efficiency</c:v>
                </c:pt>
                <c:pt idx="4">
                  <c:v>Subtotal</c:v>
                </c:pt>
                <c:pt idx="5">
                  <c:v>Biomass drying</c:v>
                </c:pt>
                <c:pt idx="6">
                  <c:v>Pyrolysis</c:v>
                </c:pt>
                <c:pt idx="7">
                  <c:v>Output</c:v>
                </c:pt>
              </c:strCache>
            </c:strRef>
          </c:cat>
          <c:val>
            <c:numRef>
              <c:f>Biochar_1!$H$202:$H$209</c:f>
              <c:numCache>
                <c:formatCode>General</c:formatCode>
                <c:ptCount val="8"/>
                <c:pt idx="4" formatCode="0.00">
                  <c:v>9.0856442250441773</c:v>
                </c:pt>
                <c:pt idx="5" formatCode="0">
                  <c:v>5.9790607205333535</c:v>
                </c:pt>
                <c:pt idx="6" formatCode="0.0">
                  <c:v>0.33118379184841717</c:v>
                </c:pt>
                <c:pt idx="7" formatCode="0.0">
                  <c:v>2.7753997126624066</c:v>
                </c:pt>
              </c:numCache>
            </c:numRef>
          </c:val>
          <c:extLst>
            <c:ext xmlns:c16="http://schemas.microsoft.com/office/drawing/2014/chart" uri="{C3380CC4-5D6E-409C-BE32-E72D297353CC}">
              <c16:uniqueId val="{00000005-46C2-4978-A5FF-8D07CED9F50D}"/>
            </c:ext>
          </c:extLst>
        </c:ser>
        <c:dLbls>
          <c:showLegendKey val="0"/>
          <c:showVal val="0"/>
          <c:showCatName val="0"/>
          <c:showSerName val="0"/>
          <c:showPercent val="0"/>
          <c:showBubbleSize val="0"/>
        </c:dLbls>
        <c:gapWidth val="150"/>
        <c:overlap val="100"/>
        <c:axId val="1877924335"/>
        <c:axId val="115811088"/>
      </c:barChart>
      <c:catAx>
        <c:axId val="1877924335"/>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115811088"/>
        <c:crosses val="autoZero"/>
        <c:auto val="1"/>
        <c:lblAlgn val="ctr"/>
        <c:lblOffset val="100"/>
        <c:noMultiLvlLbl val="0"/>
      </c:catAx>
      <c:valAx>
        <c:axId val="115811088"/>
        <c:scaling>
          <c:orientation val="minMax"/>
        </c:scaling>
        <c:delete val="0"/>
        <c:axPos val="l"/>
        <c:majorGridlines>
          <c:spPr>
            <a:ln w="9525" cap="flat" cmpd="sng" algn="ctr">
              <a:solidFill>
                <a:schemeClr val="tx1">
                  <a:lumMod val="15000"/>
                  <a:lumOff val="85000"/>
                </a:schemeClr>
              </a:solidFill>
              <a:round/>
            </a:ln>
            <a:effectLst/>
          </c:spPr>
        </c:majorGridlines>
        <c:numFmt formatCode="General"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1877924335"/>
        <c:crosses val="autoZero"/>
        <c:crossBetween val="between"/>
      </c:valAx>
      <c:spPr>
        <a:noFill/>
        <a:ln>
          <a:noFill/>
        </a:ln>
        <a:effectLst/>
      </c:spPr>
    </c:plotArea>
    <c:legend>
      <c:legendPos val="b"/>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legend>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n-US"/>
    </a:p>
  </c:txPr>
  <c:printSettings>
    <c:headerFooter/>
    <c:pageMargins b="0.75" l="0.7" r="0.7" t="0.75" header="0.3" footer="0.3"/>
    <c:pageSetup/>
  </c:printSettings>
</c:chartSpace>
</file>

<file path=xl/charts/colors1.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10.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2.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3.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4.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5.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6.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7.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8.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9.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style1.xml><?xml version="1.0" encoding="utf-8"?>
<cs:chartStyle xmlns:cs="http://schemas.microsoft.com/office/drawing/2012/chartStyle" xmlns:a="http://schemas.openxmlformats.org/drawingml/2006/main" id="29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10.xml><?xml version="1.0" encoding="utf-8"?>
<cs:chartStyle xmlns:cs="http://schemas.microsoft.com/office/drawing/2012/chartStyle" xmlns:a="http://schemas.openxmlformats.org/drawingml/2006/main" id="240">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25000"/>
            <a:lumOff val="7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19050"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0"/>
    <cs:effectRef idx="0"/>
    <cs:fontRef idx="minor">
      <a:schemeClr val="dk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spPr>
      <a:ln w="9525" cap="flat" cmpd="sng" algn="ctr">
        <a:solidFill>
          <a:schemeClr val="tx1">
            <a:lumMod val="25000"/>
            <a:lumOff val="75000"/>
          </a:schemeClr>
        </a:solidFill>
        <a:round/>
      </a:ln>
    </cs:spPr>
    <cs:defRPr sz="900" kern="1200"/>
  </cs:valueAxis>
  <cs:wall>
    <cs:lnRef idx="0"/>
    <cs:fillRef idx="0"/>
    <cs:effectRef idx="0"/>
    <cs:fontRef idx="minor">
      <a:schemeClr val="tx1"/>
    </cs:fontRef>
    <cs:spPr>
      <a:noFill/>
      <a:ln>
        <a:noFill/>
      </a:ln>
    </cs:spPr>
  </cs:wall>
</cs:chartStyle>
</file>

<file path=xl/charts/style2.xml><?xml version="1.0" encoding="utf-8"?>
<cs:chartStyle xmlns:cs="http://schemas.microsoft.com/office/drawing/2012/chartStyle" xmlns:a="http://schemas.openxmlformats.org/drawingml/2006/main" id="29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3.xml><?xml version="1.0" encoding="utf-8"?>
<cs:chartStyle xmlns:cs="http://schemas.microsoft.com/office/drawing/2012/chartStyle" xmlns:a="http://schemas.openxmlformats.org/drawingml/2006/main" id="29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4.xml><?xml version="1.0" encoding="utf-8"?>
<cs:chartStyle xmlns:cs="http://schemas.microsoft.com/office/drawing/2012/chartStyle" xmlns:a="http://schemas.openxmlformats.org/drawingml/2006/main" id="29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5.xml><?xml version="1.0" encoding="utf-8"?>
<cs:chartStyle xmlns:cs="http://schemas.microsoft.com/office/drawing/2012/chartStyle" xmlns:a="http://schemas.openxmlformats.org/drawingml/2006/main" id="29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6.xml><?xml version="1.0" encoding="utf-8"?>
<cs:chartStyle xmlns:cs="http://schemas.microsoft.com/office/drawing/2012/chartStyle" xmlns:a="http://schemas.openxmlformats.org/drawingml/2006/main" id="29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7.xml><?xml version="1.0" encoding="utf-8"?>
<cs:chartStyle xmlns:cs="http://schemas.microsoft.com/office/drawing/2012/chartStyle" xmlns:a="http://schemas.openxmlformats.org/drawingml/2006/main" id="29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8.xml><?xml version="1.0" encoding="utf-8"?>
<cs:chartStyle xmlns:cs="http://schemas.microsoft.com/office/drawing/2012/chartStyle" xmlns:a="http://schemas.openxmlformats.org/drawingml/2006/main" id="29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9.xml><?xml version="1.0" encoding="utf-8"?>
<cs:chartStyle xmlns:cs="http://schemas.microsoft.com/office/drawing/2012/chartStyle" xmlns:a="http://schemas.openxmlformats.org/drawingml/2006/main" id="29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drawings/_rels/drawing1.xml.rels><?xml version="1.0" encoding="UTF-8" standalone="yes"?>
<Relationships xmlns="http://schemas.openxmlformats.org/package/2006/relationships"><Relationship Id="rId3" Type="http://schemas.openxmlformats.org/officeDocument/2006/relationships/image" Target="../media/image3.png"/><Relationship Id="rId2" Type="http://schemas.openxmlformats.org/officeDocument/2006/relationships/image" Target="../media/image2.png"/><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3" Type="http://schemas.openxmlformats.org/officeDocument/2006/relationships/chart" Target="../charts/chart3.xml"/><Relationship Id="rId2" Type="http://schemas.openxmlformats.org/officeDocument/2006/relationships/chart" Target="../charts/chart2.xml"/><Relationship Id="rId1" Type="http://schemas.openxmlformats.org/officeDocument/2006/relationships/chart" Target="../charts/chart1.xml"/><Relationship Id="rId5" Type="http://schemas.openxmlformats.org/officeDocument/2006/relationships/chart" Target="../charts/chart5.xml"/><Relationship Id="rId4" Type="http://schemas.openxmlformats.org/officeDocument/2006/relationships/chart" Target="../charts/chart4.xml"/></Relationships>
</file>

<file path=xl/drawings/_rels/drawing3.xml.rels><?xml version="1.0" encoding="UTF-8" standalone="yes"?>
<Relationships xmlns="http://schemas.openxmlformats.org/package/2006/relationships"><Relationship Id="rId8" Type="http://schemas.openxmlformats.org/officeDocument/2006/relationships/image" Target="../media/image11.png"/><Relationship Id="rId3" Type="http://schemas.openxmlformats.org/officeDocument/2006/relationships/image" Target="../media/image6.png"/><Relationship Id="rId7" Type="http://schemas.openxmlformats.org/officeDocument/2006/relationships/image" Target="../media/image10.png"/><Relationship Id="rId2" Type="http://schemas.openxmlformats.org/officeDocument/2006/relationships/image" Target="../media/image5.png"/><Relationship Id="rId1" Type="http://schemas.openxmlformats.org/officeDocument/2006/relationships/image" Target="../media/image4.png"/><Relationship Id="rId6" Type="http://schemas.openxmlformats.org/officeDocument/2006/relationships/image" Target="../media/image9.png"/><Relationship Id="rId5" Type="http://schemas.openxmlformats.org/officeDocument/2006/relationships/image" Target="../media/image8.png"/><Relationship Id="rId4" Type="http://schemas.openxmlformats.org/officeDocument/2006/relationships/image" Target="../media/image7.png"/></Relationships>
</file>

<file path=xl/drawings/_rels/drawing4.xml.rels><?xml version="1.0" encoding="UTF-8" standalone="yes"?>
<Relationships xmlns="http://schemas.openxmlformats.org/package/2006/relationships"><Relationship Id="rId2" Type="http://schemas.openxmlformats.org/officeDocument/2006/relationships/chart" Target="../charts/chart7.xml"/><Relationship Id="rId1" Type="http://schemas.openxmlformats.org/officeDocument/2006/relationships/chart" Target="../charts/chart6.xml"/></Relationships>
</file>

<file path=xl/drawings/_rels/drawing5.xml.rels><?xml version="1.0" encoding="UTF-8" standalone="yes"?>
<Relationships xmlns="http://schemas.openxmlformats.org/package/2006/relationships"><Relationship Id="rId2" Type="http://schemas.openxmlformats.org/officeDocument/2006/relationships/chart" Target="../charts/chart9.xml"/><Relationship Id="rId1" Type="http://schemas.openxmlformats.org/officeDocument/2006/relationships/chart" Target="../charts/chart8.xml"/></Relationships>
</file>

<file path=xl/drawings/_rels/drawing6.xml.rels><?xml version="1.0" encoding="UTF-8" standalone="yes"?>
<Relationships xmlns="http://schemas.openxmlformats.org/package/2006/relationships"><Relationship Id="rId1" Type="http://schemas.openxmlformats.org/officeDocument/2006/relationships/chart" Target="../charts/chart10.xml"/></Relationships>
</file>

<file path=xl/drawings/_rels/drawing7.xml.rels><?xml version="1.0" encoding="UTF-8" standalone="yes"?>
<Relationships xmlns="http://schemas.openxmlformats.org/package/2006/relationships"><Relationship Id="rId1" Type="http://schemas.openxmlformats.org/officeDocument/2006/relationships/chart" Target="../charts/chart1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1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13.xml"/></Relationships>
</file>

<file path=xl/drawings/drawing1.xml><?xml version="1.0" encoding="utf-8"?>
<xdr:wsDr xmlns:xdr="http://schemas.openxmlformats.org/drawingml/2006/spreadsheetDrawing" xmlns:a="http://schemas.openxmlformats.org/drawingml/2006/main">
  <xdr:twoCellAnchor editAs="oneCell">
    <xdr:from>
      <xdr:col>1</xdr:col>
      <xdr:colOff>63500</xdr:colOff>
      <xdr:row>21</xdr:row>
      <xdr:rowOff>53975</xdr:rowOff>
    </xdr:from>
    <xdr:to>
      <xdr:col>1</xdr:col>
      <xdr:colOff>1019308</xdr:colOff>
      <xdr:row>21</xdr:row>
      <xdr:rowOff>292133</xdr:rowOff>
    </xdr:to>
    <xdr:pic>
      <xdr:nvPicPr>
        <xdr:cNvPr id="5" name="Picture 4">
          <a:extLst>
            <a:ext uri="{FF2B5EF4-FFF2-40B4-BE49-F238E27FC236}">
              <a16:creationId xmlns:a16="http://schemas.microsoft.com/office/drawing/2014/main" id="{D77F8EE8-B49E-6293-B793-AAC44D198FC7}"/>
            </a:ext>
          </a:extLst>
        </xdr:cNvPr>
        <xdr:cNvPicPr>
          <a:picLocks noChangeAspect="1"/>
        </xdr:cNvPicPr>
      </xdr:nvPicPr>
      <xdr:blipFill>
        <a:blip xmlns:r="http://schemas.openxmlformats.org/officeDocument/2006/relationships" r:embed="rId1"/>
        <a:stretch>
          <a:fillRect/>
        </a:stretch>
      </xdr:blipFill>
      <xdr:spPr>
        <a:xfrm>
          <a:off x="254000" y="6102350"/>
          <a:ext cx="952633" cy="241333"/>
        </a:xfrm>
        <a:prstGeom prst="rect">
          <a:avLst/>
        </a:prstGeom>
      </xdr:spPr>
    </xdr:pic>
    <xdr:clientData/>
  </xdr:twoCellAnchor>
  <xdr:twoCellAnchor editAs="oneCell">
    <xdr:from>
      <xdr:col>1</xdr:col>
      <xdr:colOff>63500</xdr:colOff>
      <xdr:row>24</xdr:row>
      <xdr:rowOff>76200</xdr:rowOff>
    </xdr:from>
    <xdr:to>
      <xdr:col>6</xdr:col>
      <xdr:colOff>133970</xdr:colOff>
      <xdr:row>24</xdr:row>
      <xdr:rowOff>352464</xdr:rowOff>
    </xdr:to>
    <xdr:pic>
      <xdr:nvPicPr>
        <xdr:cNvPr id="6" name="Picture 5">
          <a:extLst>
            <a:ext uri="{FF2B5EF4-FFF2-40B4-BE49-F238E27FC236}">
              <a16:creationId xmlns:a16="http://schemas.microsoft.com/office/drawing/2014/main" id="{82E20CA4-261B-75E9-8453-E8EE1A12A30C}"/>
            </a:ext>
          </a:extLst>
        </xdr:cNvPr>
        <xdr:cNvPicPr>
          <a:picLocks noChangeAspect="1"/>
        </xdr:cNvPicPr>
      </xdr:nvPicPr>
      <xdr:blipFill>
        <a:blip xmlns:r="http://schemas.openxmlformats.org/officeDocument/2006/relationships" r:embed="rId2"/>
        <a:stretch>
          <a:fillRect/>
        </a:stretch>
      </xdr:blipFill>
      <xdr:spPr>
        <a:xfrm>
          <a:off x="254000" y="6858000"/>
          <a:ext cx="4442445" cy="273089"/>
        </a:xfrm>
        <a:prstGeom prst="rect">
          <a:avLst/>
        </a:prstGeom>
      </xdr:spPr>
    </xdr:pic>
    <xdr:clientData/>
  </xdr:twoCellAnchor>
  <xdr:twoCellAnchor editAs="oneCell">
    <xdr:from>
      <xdr:col>1</xdr:col>
      <xdr:colOff>66675</xdr:colOff>
      <xdr:row>27</xdr:row>
      <xdr:rowOff>95250</xdr:rowOff>
    </xdr:from>
    <xdr:to>
      <xdr:col>10</xdr:col>
      <xdr:colOff>445504</xdr:colOff>
      <xdr:row>27</xdr:row>
      <xdr:rowOff>304829</xdr:rowOff>
    </xdr:to>
    <xdr:pic>
      <xdr:nvPicPr>
        <xdr:cNvPr id="10" name="Picture 9">
          <a:extLst>
            <a:ext uri="{FF2B5EF4-FFF2-40B4-BE49-F238E27FC236}">
              <a16:creationId xmlns:a16="http://schemas.microsoft.com/office/drawing/2014/main" id="{8DAA9C21-9670-9B92-05F9-040AC680F53B}"/>
            </a:ext>
          </a:extLst>
        </xdr:cNvPr>
        <xdr:cNvPicPr>
          <a:picLocks noChangeAspect="1"/>
        </xdr:cNvPicPr>
      </xdr:nvPicPr>
      <xdr:blipFill>
        <a:blip xmlns:r="http://schemas.openxmlformats.org/officeDocument/2006/relationships" r:embed="rId3"/>
        <a:stretch>
          <a:fillRect/>
        </a:stretch>
      </xdr:blipFill>
      <xdr:spPr>
        <a:xfrm>
          <a:off x="257175" y="7839075"/>
          <a:ext cx="7189204" cy="209579"/>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xdr:from>
      <xdr:col>8</xdr:col>
      <xdr:colOff>0</xdr:colOff>
      <xdr:row>20</xdr:row>
      <xdr:rowOff>0</xdr:rowOff>
    </xdr:from>
    <xdr:to>
      <xdr:col>16</xdr:col>
      <xdr:colOff>611896</xdr:colOff>
      <xdr:row>31</xdr:row>
      <xdr:rowOff>3300</xdr:rowOff>
    </xdr:to>
    <xdr:graphicFrame macro="">
      <xdr:nvGraphicFramePr>
        <xdr:cNvPr id="3" name="Chart 2">
          <a:extLst>
            <a:ext uri="{FF2B5EF4-FFF2-40B4-BE49-F238E27FC236}">
              <a16:creationId xmlns:a16="http://schemas.microsoft.com/office/drawing/2014/main" id="{9B6F57DD-8D56-53AD-5E71-B9877F1935B3}"/>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8</xdr:col>
      <xdr:colOff>0</xdr:colOff>
      <xdr:row>33</xdr:row>
      <xdr:rowOff>190500</xdr:rowOff>
    </xdr:from>
    <xdr:to>
      <xdr:col>16</xdr:col>
      <xdr:colOff>611896</xdr:colOff>
      <xdr:row>45</xdr:row>
      <xdr:rowOff>3300</xdr:rowOff>
    </xdr:to>
    <xdr:graphicFrame macro="">
      <xdr:nvGraphicFramePr>
        <xdr:cNvPr id="5" name="Chart 4">
          <a:extLst>
            <a:ext uri="{FF2B5EF4-FFF2-40B4-BE49-F238E27FC236}">
              <a16:creationId xmlns:a16="http://schemas.microsoft.com/office/drawing/2014/main" id="{0BDCC808-C737-4426-B554-7A51F6D6375A}"/>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8</xdr:col>
      <xdr:colOff>0</xdr:colOff>
      <xdr:row>6</xdr:row>
      <xdr:rowOff>0</xdr:rowOff>
    </xdr:from>
    <xdr:to>
      <xdr:col>16</xdr:col>
      <xdr:colOff>612913</xdr:colOff>
      <xdr:row>17</xdr:row>
      <xdr:rowOff>3300</xdr:rowOff>
    </xdr:to>
    <xdr:graphicFrame macro="">
      <xdr:nvGraphicFramePr>
        <xdr:cNvPr id="8" name="Chart 7">
          <a:extLst>
            <a:ext uri="{FF2B5EF4-FFF2-40B4-BE49-F238E27FC236}">
              <a16:creationId xmlns:a16="http://schemas.microsoft.com/office/drawing/2014/main" id="{3D14DAD2-E143-6FC6-A88F-4A9179412C2C}"/>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xdr:from>
      <xdr:col>8</xdr:col>
      <xdr:colOff>0</xdr:colOff>
      <xdr:row>47</xdr:row>
      <xdr:rowOff>187200</xdr:rowOff>
    </xdr:from>
    <xdr:to>
      <xdr:col>16</xdr:col>
      <xdr:colOff>611896</xdr:colOff>
      <xdr:row>59</xdr:row>
      <xdr:rowOff>0</xdr:rowOff>
    </xdr:to>
    <xdr:graphicFrame macro="">
      <xdr:nvGraphicFramePr>
        <xdr:cNvPr id="7" name="Chart 6">
          <a:extLst>
            <a:ext uri="{FF2B5EF4-FFF2-40B4-BE49-F238E27FC236}">
              <a16:creationId xmlns:a16="http://schemas.microsoft.com/office/drawing/2014/main" id="{4FA4AB2C-DB92-4E75-AAB4-8732C60BBF6D}"/>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twoCellAnchor>
    <xdr:from>
      <xdr:col>8</xdr:col>
      <xdr:colOff>0</xdr:colOff>
      <xdr:row>61</xdr:row>
      <xdr:rowOff>187200</xdr:rowOff>
    </xdr:from>
    <xdr:to>
      <xdr:col>16</xdr:col>
      <xdr:colOff>611896</xdr:colOff>
      <xdr:row>73</xdr:row>
      <xdr:rowOff>0</xdr:rowOff>
    </xdr:to>
    <xdr:graphicFrame macro="">
      <xdr:nvGraphicFramePr>
        <xdr:cNvPr id="10" name="Chart 9">
          <a:extLst>
            <a:ext uri="{FF2B5EF4-FFF2-40B4-BE49-F238E27FC236}">
              <a16:creationId xmlns:a16="http://schemas.microsoft.com/office/drawing/2014/main" id="{38A314DB-A9F9-4648-9EF1-CF5293F64F0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5"/>
        </a:graphicData>
      </a:graphic>
    </xdr:graphicFrame>
    <xdr:clientData/>
  </xdr:twoCellAnchor>
</xdr:wsDr>
</file>

<file path=xl/drawings/drawing3.xml><?xml version="1.0" encoding="utf-8"?>
<xdr:wsDr xmlns:xdr="http://schemas.openxmlformats.org/drawingml/2006/spreadsheetDrawing" xmlns:a="http://schemas.openxmlformats.org/drawingml/2006/main">
  <xdr:twoCellAnchor editAs="oneCell">
    <xdr:from>
      <xdr:col>1</xdr:col>
      <xdr:colOff>0</xdr:colOff>
      <xdr:row>24</xdr:row>
      <xdr:rowOff>0</xdr:rowOff>
    </xdr:from>
    <xdr:to>
      <xdr:col>2</xdr:col>
      <xdr:colOff>9611</xdr:colOff>
      <xdr:row>26</xdr:row>
      <xdr:rowOff>133419</xdr:rowOff>
    </xdr:to>
    <xdr:pic>
      <xdr:nvPicPr>
        <xdr:cNvPr id="2" name="Picture 1">
          <a:extLst>
            <a:ext uri="{FF2B5EF4-FFF2-40B4-BE49-F238E27FC236}">
              <a16:creationId xmlns:a16="http://schemas.microsoft.com/office/drawing/2014/main" id="{A2FDE3F9-0409-95D4-5AA4-91680CE5416C}"/>
            </a:ext>
          </a:extLst>
        </xdr:cNvPr>
        <xdr:cNvPicPr>
          <a:picLocks noChangeAspect="1"/>
        </xdr:cNvPicPr>
      </xdr:nvPicPr>
      <xdr:blipFill>
        <a:blip xmlns:r="http://schemas.openxmlformats.org/officeDocument/2006/relationships" r:embed="rId1"/>
        <a:stretch>
          <a:fillRect/>
        </a:stretch>
      </xdr:blipFill>
      <xdr:spPr>
        <a:xfrm>
          <a:off x="209550" y="4705350"/>
          <a:ext cx="619211" cy="495369"/>
        </a:xfrm>
        <a:prstGeom prst="rect">
          <a:avLst/>
        </a:prstGeom>
      </xdr:spPr>
    </xdr:pic>
    <xdr:clientData/>
  </xdr:twoCellAnchor>
  <xdr:twoCellAnchor editAs="oneCell">
    <xdr:from>
      <xdr:col>1</xdr:col>
      <xdr:colOff>9525</xdr:colOff>
      <xdr:row>27</xdr:row>
      <xdr:rowOff>104775</xdr:rowOff>
    </xdr:from>
    <xdr:to>
      <xdr:col>2</xdr:col>
      <xdr:colOff>25488</xdr:colOff>
      <xdr:row>31</xdr:row>
      <xdr:rowOff>120754</xdr:rowOff>
    </xdr:to>
    <xdr:pic>
      <xdr:nvPicPr>
        <xdr:cNvPr id="3" name="Picture 2">
          <a:extLst>
            <a:ext uri="{FF2B5EF4-FFF2-40B4-BE49-F238E27FC236}">
              <a16:creationId xmlns:a16="http://schemas.microsoft.com/office/drawing/2014/main" id="{44CA7E74-AB9C-A52E-0028-06479EE25A70}"/>
            </a:ext>
          </a:extLst>
        </xdr:cNvPr>
        <xdr:cNvPicPr>
          <a:picLocks noChangeAspect="1"/>
        </xdr:cNvPicPr>
      </xdr:nvPicPr>
      <xdr:blipFill>
        <a:blip xmlns:r="http://schemas.openxmlformats.org/officeDocument/2006/relationships" r:embed="rId2"/>
        <a:stretch>
          <a:fillRect/>
        </a:stretch>
      </xdr:blipFill>
      <xdr:spPr>
        <a:xfrm>
          <a:off x="219075" y="5181600"/>
          <a:ext cx="628738" cy="743054"/>
        </a:xfrm>
        <a:prstGeom prst="rect">
          <a:avLst/>
        </a:prstGeom>
      </xdr:spPr>
    </xdr:pic>
    <xdr:clientData/>
  </xdr:twoCellAnchor>
  <xdr:twoCellAnchor editAs="oneCell">
    <xdr:from>
      <xdr:col>8</xdr:col>
      <xdr:colOff>234950</xdr:colOff>
      <xdr:row>24</xdr:row>
      <xdr:rowOff>0</xdr:rowOff>
    </xdr:from>
    <xdr:to>
      <xdr:col>9</xdr:col>
      <xdr:colOff>244561</xdr:colOff>
      <xdr:row>29</xdr:row>
      <xdr:rowOff>25530</xdr:rowOff>
    </xdr:to>
    <xdr:pic>
      <xdr:nvPicPr>
        <xdr:cNvPr id="4" name="Picture 3">
          <a:extLst>
            <a:ext uri="{FF2B5EF4-FFF2-40B4-BE49-F238E27FC236}">
              <a16:creationId xmlns:a16="http://schemas.microsoft.com/office/drawing/2014/main" id="{5ED2304F-27A8-4546-3E9F-0CC50406298F}"/>
            </a:ext>
          </a:extLst>
        </xdr:cNvPr>
        <xdr:cNvPicPr>
          <a:picLocks noChangeAspect="1"/>
        </xdr:cNvPicPr>
      </xdr:nvPicPr>
      <xdr:blipFill>
        <a:blip xmlns:r="http://schemas.openxmlformats.org/officeDocument/2006/relationships" r:embed="rId3"/>
        <a:stretch>
          <a:fillRect/>
        </a:stretch>
      </xdr:blipFill>
      <xdr:spPr>
        <a:xfrm>
          <a:off x="4292600" y="4705350"/>
          <a:ext cx="619211" cy="930405"/>
        </a:xfrm>
        <a:prstGeom prst="rect">
          <a:avLst/>
        </a:prstGeom>
      </xdr:spPr>
    </xdr:pic>
    <xdr:clientData/>
  </xdr:twoCellAnchor>
  <xdr:twoCellAnchor editAs="oneCell">
    <xdr:from>
      <xdr:col>1</xdr:col>
      <xdr:colOff>34925</xdr:colOff>
      <xdr:row>38</xdr:row>
      <xdr:rowOff>15875</xdr:rowOff>
    </xdr:from>
    <xdr:to>
      <xdr:col>4</xdr:col>
      <xdr:colOff>463807</xdr:colOff>
      <xdr:row>54</xdr:row>
      <xdr:rowOff>102016</xdr:rowOff>
    </xdr:to>
    <xdr:pic>
      <xdr:nvPicPr>
        <xdr:cNvPr id="5" name="Picture 4">
          <a:extLst>
            <a:ext uri="{FF2B5EF4-FFF2-40B4-BE49-F238E27FC236}">
              <a16:creationId xmlns:a16="http://schemas.microsoft.com/office/drawing/2014/main" id="{53C7FB5A-8D7B-AE2B-69F4-A3C2EBAEE4F7}"/>
            </a:ext>
          </a:extLst>
        </xdr:cNvPr>
        <xdr:cNvPicPr>
          <a:picLocks noChangeAspect="1"/>
        </xdr:cNvPicPr>
      </xdr:nvPicPr>
      <xdr:blipFill>
        <a:blip xmlns:r="http://schemas.openxmlformats.org/officeDocument/2006/relationships" r:embed="rId4"/>
        <a:stretch>
          <a:fillRect/>
        </a:stretch>
      </xdr:blipFill>
      <xdr:spPr>
        <a:xfrm>
          <a:off x="244475" y="7445375"/>
          <a:ext cx="1838582" cy="2981741"/>
        </a:xfrm>
        <a:prstGeom prst="rect">
          <a:avLst/>
        </a:prstGeom>
      </xdr:spPr>
    </xdr:pic>
    <xdr:clientData/>
  </xdr:twoCellAnchor>
  <xdr:twoCellAnchor editAs="oneCell">
    <xdr:from>
      <xdr:col>6</xdr:col>
      <xdr:colOff>15875</xdr:colOff>
      <xdr:row>38</xdr:row>
      <xdr:rowOff>15875</xdr:rowOff>
    </xdr:from>
    <xdr:to>
      <xdr:col>11</xdr:col>
      <xdr:colOff>159150</xdr:colOff>
      <xdr:row>54</xdr:row>
      <xdr:rowOff>48033</xdr:rowOff>
    </xdr:to>
    <xdr:pic>
      <xdr:nvPicPr>
        <xdr:cNvPr id="6" name="Picture 5">
          <a:extLst>
            <a:ext uri="{FF2B5EF4-FFF2-40B4-BE49-F238E27FC236}">
              <a16:creationId xmlns:a16="http://schemas.microsoft.com/office/drawing/2014/main" id="{371B20A5-914F-732C-43E9-5A5BCD3EDAE6}"/>
            </a:ext>
          </a:extLst>
        </xdr:cNvPr>
        <xdr:cNvPicPr>
          <a:picLocks noChangeAspect="1"/>
        </xdr:cNvPicPr>
      </xdr:nvPicPr>
      <xdr:blipFill>
        <a:blip xmlns:r="http://schemas.openxmlformats.org/officeDocument/2006/relationships" r:embed="rId5"/>
        <a:stretch>
          <a:fillRect/>
        </a:stretch>
      </xdr:blipFill>
      <xdr:spPr>
        <a:xfrm>
          <a:off x="2854325" y="7445375"/>
          <a:ext cx="2867425" cy="2927758"/>
        </a:xfrm>
        <a:prstGeom prst="rect">
          <a:avLst/>
        </a:prstGeom>
      </xdr:spPr>
    </xdr:pic>
    <xdr:clientData/>
  </xdr:twoCellAnchor>
  <xdr:twoCellAnchor editAs="oneCell">
    <xdr:from>
      <xdr:col>14</xdr:col>
      <xdr:colOff>38100</xdr:colOff>
      <xdr:row>38</xdr:row>
      <xdr:rowOff>15875</xdr:rowOff>
    </xdr:from>
    <xdr:to>
      <xdr:col>17</xdr:col>
      <xdr:colOff>416233</xdr:colOff>
      <xdr:row>53</xdr:row>
      <xdr:rowOff>168675</xdr:rowOff>
    </xdr:to>
    <xdr:pic>
      <xdr:nvPicPr>
        <xdr:cNvPr id="7" name="Picture 6">
          <a:extLst>
            <a:ext uri="{FF2B5EF4-FFF2-40B4-BE49-F238E27FC236}">
              <a16:creationId xmlns:a16="http://schemas.microsoft.com/office/drawing/2014/main" id="{77217FEB-A121-D358-59E3-BF36BBC67983}"/>
            </a:ext>
          </a:extLst>
        </xdr:cNvPr>
        <xdr:cNvPicPr>
          <a:picLocks noChangeAspect="1"/>
        </xdr:cNvPicPr>
      </xdr:nvPicPr>
      <xdr:blipFill>
        <a:blip xmlns:r="http://schemas.openxmlformats.org/officeDocument/2006/relationships" r:embed="rId6"/>
        <a:stretch>
          <a:fillRect/>
        </a:stretch>
      </xdr:blipFill>
      <xdr:spPr>
        <a:xfrm>
          <a:off x="7429500" y="7445375"/>
          <a:ext cx="2206933" cy="2867425"/>
        </a:xfrm>
        <a:prstGeom prst="rect">
          <a:avLst/>
        </a:prstGeom>
      </xdr:spPr>
    </xdr:pic>
    <xdr:clientData/>
  </xdr:twoCellAnchor>
  <xdr:twoCellAnchor editAs="oneCell">
    <xdr:from>
      <xdr:col>0</xdr:col>
      <xdr:colOff>196850</xdr:colOff>
      <xdr:row>58</xdr:row>
      <xdr:rowOff>47625</xdr:rowOff>
    </xdr:from>
    <xdr:to>
      <xdr:col>2</xdr:col>
      <xdr:colOff>120754</xdr:colOff>
      <xdr:row>59</xdr:row>
      <xdr:rowOff>104808</xdr:rowOff>
    </xdr:to>
    <xdr:pic>
      <xdr:nvPicPr>
        <xdr:cNvPr id="8" name="Picture 7">
          <a:extLst>
            <a:ext uri="{FF2B5EF4-FFF2-40B4-BE49-F238E27FC236}">
              <a16:creationId xmlns:a16="http://schemas.microsoft.com/office/drawing/2014/main" id="{84C95D1E-F2C1-A773-62C0-ACD2DC4DA9F9}"/>
            </a:ext>
          </a:extLst>
        </xdr:cNvPr>
        <xdr:cNvPicPr>
          <a:picLocks noChangeAspect="1"/>
        </xdr:cNvPicPr>
      </xdr:nvPicPr>
      <xdr:blipFill>
        <a:blip xmlns:r="http://schemas.openxmlformats.org/officeDocument/2006/relationships" r:embed="rId7"/>
        <a:stretch>
          <a:fillRect/>
        </a:stretch>
      </xdr:blipFill>
      <xdr:spPr>
        <a:xfrm>
          <a:off x="196850" y="11277600"/>
          <a:ext cx="743054" cy="238158"/>
        </a:xfrm>
        <a:prstGeom prst="rect">
          <a:avLst/>
        </a:prstGeom>
      </xdr:spPr>
    </xdr:pic>
    <xdr:clientData/>
  </xdr:twoCellAnchor>
  <xdr:twoCellAnchor editAs="oneCell">
    <xdr:from>
      <xdr:col>4</xdr:col>
      <xdr:colOff>516241</xdr:colOff>
      <xdr:row>58</xdr:row>
      <xdr:rowOff>82551</xdr:rowOff>
    </xdr:from>
    <xdr:to>
      <xdr:col>19</xdr:col>
      <xdr:colOff>9525</xdr:colOff>
      <xdr:row>69</xdr:row>
      <xdr:rowOff>123826</xdr:rowOff>
    </xdr:to>
    <xdr:pic>
      <xdr:nvPicPr>
        <xdr:cNvPr id="10" name="Picture 9">
          <a:extLst>
            <a:ext uri="{FF2B5EF4-FFF2-40B4-BE49-F238E27FC236}">
              <a16:creationId xmlns:a16="http://schemas.microsoft.com/office/drawing/2014/main" id="{A8210289-085F-6A68-C1C4-75071EBE5705}"/>
            </a:ext>
          </a:extLst>
        </xdr:cNvPr>
        <xdr:cNvPicPr>
          <a:picLocks noChangeAspect="1"/>
        </xdr:cNvPicPr>
      </xdr:nvPicPr>
      <xdr:blipFill>
        <a:blip xmlns:r="http://schemas.openxmlformats.org/officeDocument/2006/relationships" r:embed="rId8"/>
        <a:stretch>
          <a:fillRect/>
        </a:stretch>
      </xdr:blipFill>
      <xdr:spPr>
        <a:xfrm>
          <a:off x="2135491" y="11312526"/>
          <a:ext cx="8608709" cy="2032000"/>
        </a:xfrm>
        <a:prstGeom prst="rect">
          <a:avLst/>
        </a:prstGeom>
      </xdr:spPr>
    </xdr:pic>
    <xdr:clientData/>
  </xdr:twoCellAnchor>
  <xdr:twoCellAnchor>
    <xdr:from>
      <xdr:col>8</xdr:col>
      <xdr:colOff>38100</xdr:colOff>
      <xdr:row>60</xdr:row>
      <xdr:rowOff>44450</xdr:rowOff>
    </xdr:from>
    <xdr:to>
      <xdr:col>9</xdr:col>
      <xdr:colOff>44450</xdr:colOff>
      <xdr:row>68</xdr:row>
      <xdr:rowOff>120650</xdr:rowOff>
    </xdr:to>
    <xdr:sp macro="" textlink="">
      <xdr:nvSpPr>
        <xdr:cNvPr id="11" name="Flowchart: Alternate Process 10">
          <a:extLst>
            <a:ext uri="{FF2B5EF4-FFF2-40B4-BE49-F238E27FC236}">
              <a16:creationId xmlns:a16="http://schemas.microsoft.com/office/drawing/2014/main" id="{77F77BD6-F505-5F9B-FD04-DB798B20CEEF}"/>
            </a:ext>
          </a:extLst>
        </xdr:cNvPr>
        <xdr:cNvSpPr/>
      </xdr:nvSpPr>
      <xdr:spPr>
        <a:xfrm>
          <a:off x="4095750" y="11636375"/>
          <a:ext cx="615950" cy="1524000"/>
        </a:xfrm>
        <a:prstGeom prst="flowChartAlternateProcess">
          <a:avLst/>
        </a:prstGeom>
        <a:noFill/>
        <a:ln w="28575">
          <a:solidFill>
            <a:schemeClr val="accent1"/>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GB" sz="1100"/>
        </a:p>
      </xdr:txBody>
    </xdr:sp>
    <xdr:clientData/>
  </xdr:twoCellAnchor>
  <xdr:twoCellAnchor>
    <xdr:from>
      <xdr:col>14</xdr:col>
      <xdr:colOff>219075</xdr:colOff>
      <xdr:row>60</xdr:row>
      <xdr:rowOff>63500</xdr:rowOff>
    </xdr:from>
    <xdr:to>
      <xdr:col>15</xdr:col>
      <xdr:colOff>225425</xdr:colOff>
      <xdr:row>69</xdr:row>
      <xdr:rowOff>152400</xdr:rowOff>
    </xdr:to>
    <xdr:sp macro="" textlink="">
      <xdr:nvSpPr>
        <xdr:cNvPr id="12" name="Flowchart: Alternate Process 11">
          <a:extLst>
            <a:ext uri="{FF2B5EF4-FFF2-40B4-BE49-F238E27FC236}">
              <a16:creationId xmlns:a16="http://schemas.microsoft.com/office/drawing/2014/main" id="{38486F6D-2F74-23A2-5A5C-328B1FC26D97}"/>
            </a:ext>
          </a:extLst>
        </xdr:cNvPr>
        <xdr:cNvSpPr/>
      </xdr:nvSpPr>
      <xdr:spPr>
        <a:xfrm>
          <a:off x="7610475" y="11655425"/>
          <a:ext cx="615950" cy="1717675"/>
        </a:xfrm>
        <a:prstGeom prst="flowChartAlternateProcess">
          <a:avLst/>
        </a:prstGeom>
        <a:noFill/>
        <a:ln w="28575">
          <a:solidFill>
            <a:schemeClr val="accent1"/>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GB" sz="1100"/>
        </a:p>
      </xdr:txBody>
    </xdr:sp>
    <xdr:clientData/>
  </xdr:twoCellAnchor>
</xdr:wsDr>
</file>

<file path=xl/drawings/drawing4.xml><?xml version="1.0" encoding="utf-8"?>
<xdr:wsDr xmlns:xdr="http://schemas.openxmlformats.org/drawingml/2006/spreadsheetDrawing" xmlns:a="http://schemas.openxmlformats.org/drawingml/2006/main">
  <xdr:twoCellAnchor>
    <xdr:from>
      <xdr:col>8</xdr:col>
      <xdr:colOff>295275</xdr:colOff>
      <xdr:row>2</xdr:row>
      <xdr:rowOff>106269</xdr:rowOff>
    </xdr:from>
    <xdr:to>
      <xdr:col>9</xdr:col>
      <xdr:colOff>295275</xdr:colOff>
      <xdr:row>13</xdr:row>
      <xdr:rowOff>121957</xdr:rowOff>
    </xdr:to>
    <xdr:graphicFrame macro="">
      <xdr:nvGraphicFramePr>
        <xdr:cNvPr id="2" name="Chart 1">
          <a:extLst>
            <a:ext uri="{FF2B5EF4-FFF2-40B4-BE49-F238E27FC236}">
              <a16:creationId xmlns:a16="http://schemas.microsoft.com/office/drawing/2014/main" id="{580CA23B-38F5-45BF-9D3E-579A2D4AA3B6}"/>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187</xdr:colOff>
      <xdr:row>2</xdr:row>
      <xdr:rowOff>134471</xdr:rowOff>
    </xdr:from>
    <xdr:to>
      <xdr:col>14</xdr:col>
      <xdr:colOff>1219200</xdr:colOff>
      <xdr:row>13</xdr:row>
      <xdr:rowOff>161925</xdr:rowOff>
    </xdr:to>
    <xdr:graphicFrame macro="">
      <xdr:nvGraphicFramePr>
        <xdr:cNvPr id="3" name="Chart 2">
          <a:extLst>
            <a:ext uri="{FF2B5EF4-FFF2-40B4-BE49-F238E27FC236}">
              <a16:creationId xmlns:a16="http://schemas.microsoft.com/office/drawing/2014/main" id="{3776CDEC-CA91-4096-9112-6D963AEC5ACF}"/>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wsDr>
</file>

<file path=xl/drawings/drawing5.xml><?xml version="1.0" encoding="utf-8"?>
<xdr:wsDr xmlns:xdr="http://schemas.openxmlformats.org/drawingml/2006/spreadsheetDrawing" xmlns:a="http://schemas.openxmlformats.org/drawingml/2006/main">
  <xdr:twoCellAnchor>
    <xdr:from>
      <xdr:col>8</xdr:col>
      <xdr:colOff>403413</xdr:colOff>
      <xdr:row>2</xdr:row>
      <xdr:rowOff>59268</xdr:rowOff>
    </xdr:from>
    <xdr:to>
      <xdr:col>11</xdr:col>
      <xdr:colOff>695326</xdr:colOff>
      <xdr:row>13</xdr:row>
      <xdr:rowOff>180975</xdr:rowOff>
    </xdr:to>
    <xdr:graphicFrame macro="">
      <xdr:nvGraphicFramePr>
        <xdr:cNvPr id="2" name="Chart 1">
          <a:extLst>
            <a:ext uri="{FF2B5EF4-FFF2-40B4-BE49-F238E27FC236}">
              <a16:creationId xmlns:a16="http://schemas.microsoft.com/office/drawing/2014/main" id="{3D121CC8-7748-4468-A256-22CE58C542AC}"/>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11</xdr:col>
      <xdr:colOff>828675</xdr:colOff>
      <xdr:row>2</xdr:row>
      <xdr:rowOff>61912</xdr:rowOff>
    </xdr:from>
    <xdr:to>
      <xdr:col>16</xdr:col>
      <xdr:colOff>190500</xdr:colOff>
      <xdr:row>14</xdr:row>
      <xdr:rowOff>0</xdr:rowOff>
    </xdr:to>
    <xdr:graphicFrame macro="">
      <xdr:nvGraphicFramePr>
        <xdr:cNvPr id="3" name="Chart 2">
          <a:extLst>
            <a:ext uri="{FF2B5EF4-FFF2-40B4-BE49-F238E27FC236}">
              <a16:creationId xmlns:a16="http://schemas.microsoft.com/office/drawing/2014/main" id="{BE603A52-C7F4-423A-9575-F90D9A45BAA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wsDr>
</file>

<file path=xl/drawings/drawing6.xml><?xml version="1.0" encoding="utf-8"?>
<xdr:wsDr xmlns:xdr="http://schemas.openxmlformats.org/drawingml/2006/spreadsheetDrawing" xmlns:a="http://schemas.openxmlformats.org/drawingml/2006/main">
  <xdr:twoCellAnchor>
    <xdr:from>
      <xdr:col>8</xdr:col>
      <xdr:colOff>337483</xdr:colOff>
      <xdr:row>2</xdr:row>
      <xdr:rowOff>29533</xdr:rowOff>
    </xdr:from>
    <xdr:to>
      <xdr:col>10</xdr:col>
      <xdr:colOff>1457326</xdr:colOff>
      <xdr:row>12</xdr:row>
      <xdr:rowOff>62896</xdr:rowOff>
    </xdr:to>
    <xdr:graphicFrame macro="">
      <xdr:nvGraphicFramePr>
        <xdr:cNvPr id="2" name="Chart 1">
          <a:extLst>
            <a:ext uri="{FF2B5EF4-FFF2-40B4-BE49-F238E27FC236}">
              <a16:creationId xmlns:a16="http://schemas.microsoft.com/office/drawing/2014/main" id="{8EAFD428-FD3E-4C3A-93FA-23FDA1E8DBED}"/>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7.xml><?xml version="1.0" encoding="utf-8"?>
<xdr:wsDr xmlns:xdr="http://schemas.openxmlformats.org/drawingml/2006/spreadsheetDrawing" xmlns:a="http://schemas.openxmlformats.org/drawingml/2006/main">
  <xdr:twoCellAnchor>
    <xdr:from>
      <xdr:col>8</xdr:col>
      <xdr:colOff>376237</xdr:colOff>
      <xdr:row>2</xdr:row>
      <xdr:rowOff>90487</xdr:rowOff>
    </xdr:from>
    <xdr:to>
      <xdr:col>11</xdr:col>
      <xdr:colOff>666750</xdr:colOff>
      <xdr:row>11</xdr:row>
      <xdr:rowOff>104775</xdr:rowOff>
    </xdr:to>
    <xdr:graphicFrame macro="">
      <xdr:nvGraphicFramePr>
        <xdr:cNvPr id="2" name="Chart 1">
          <a:extLst>
            <a:ext uri="{FF2B5EF4-FFF2-40B4-BE49-F238E27FC236}">
              <a16:creationId xmlns:a16="http://schemas.microsoft.com/office/drawing/2014/main" id="{0B83A10C-0869-4A01-BFE5-E9B30E394C94}"/>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8.xml><?xml version="1.0" encoding="utf-8"?>
<xdr:wsDr xmlns:xdr="http://schemas.openxmlformats.org/drawingml/2006/spreadsheetDrawing" xmlns:a="http://schemas.openxmlformats.org/drawingml/2006/main">
  <xdr:twoCellAnchor>
    <xdr:from>
      <xdr:col>9</xdr:col>
      <xdr:colOff>314325</xdr:colOff>
      <xdr:row>2</xdr:row>
      <xdr:rowOff>61912</xdr:rowOff>
    </xdr:from>
    <xdr:to>
      <xdr:col>11</xdr:col>
      <xdr:colOff>1152524</xdr:colOff>
      <xdr:row>13</xdr:row>
      <xdr:rowOff>47625</xdr:rowOff>
    </xdr:to>
    <xdr:graphicFrame macro="">
      <xdr:nvGraphicFramePr>
        <xdr:cNvPr id="2" name="Chart 1">
          <a:extLst>
            <a:ext uri="{FF2B5EF4-FFF2-40B4-BE49-F238E27FC236}">
              <a16:creationId xmlns:a16="http://schemas.microsoft.com/office/drawing/2014/main" id="{A8F7AD24-8740-321B-E106-23FFB8BDAB9A}"/>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9.xml><?xml version="1.0" encoding="utf-8"?>
<xdr:wsDr xmlns:xdr="http://schemas.openxmlformats.org/drawingml/2006/spreadsheetDrawing" xmlns:a="http://schemas.openxmlformats.org/drawingml/2006/main">
  <xdr:twoCellAnchor>
    <xdr:from>
      <xdr:col>6</xdr:col>
      <xdr:colOff>405765</xdr:colOff>
      <xdr:row>32</xdr:row>
      <xdr:rowOff>170180</xdr:rowOff>
    </xdr:from>
    <xdr:to>
      <xdr:col>15</xdr:col>
      <xdr:colOff>88901</xdr:colOff>
      <xdr:row>39</xdr:row>
      <xdr:rowOff>124460</xdr:rowOff>
    </xdr:to>
    <xdr:graphicFrame macro="">
      <xdr:nvGraphicFramePr>
        <xdr:cNvPr id="2" name="Chart 1">
          <a:extLst>
            <a:ext uri="{FF2B5EF4-FFF2-40B4-BE49-F238E27FC236}">
              <a16:creationId xmlns:a16="http://schemas.microsoft.com/office/drawing/2014/main" id="{713DD0E6-E361-ACB2-5368-02F49038CF85}"/>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hyperlink" Target="http://www.ecoinvent.org/" TargetMode="External"/><Relationship Id="rId7" Type="http://schemas.openxmlformats.org/officeDocument/2006/relationships/drawing" Target="../drawings/drawing1.xml"/><Relationship Id="rId2" Type="http://schemas.openxmlformats.org/officeDocument/2006/relationships/hyperlink" Target="mailto:christian.bauer@psi.ch" TargetMode="External"/><Relationship Id="rId1" Type="http://schemas.openxmlformats.org/officeDocument/2006/relationships/hyperlink" Target="https://www.psi.ch/de/ta/tools" TargetMode="External"/><Relationship Id="rId6" Type="http://schemas.openxmlformats.org/officeDocument/2006/relationships/printerSettings" Target="../printerSettings/printerSettings1.bin"/><Relationship Id="rId5" Type="http://schemas.openxmlformats.org/officeDocument/2006/relationships/hyperlink" Target="https://www.suslab.ch/projects-1/life-cycle-assessment-of-carbon-dioxide-removal-options" TargetMode="External"/><Relationship Id="rId4" Type="http://schemas.openxmlformats.org/officeDocument/2006/relationships/hyperlink" Target="mailto:dhondeborg@ethz.ch" TargetMode="External"/></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2.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8.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19.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20.xml.rels><?xml version="1.0" encoding="UTF-8" standalone="yes"?>
<Relationships xmlns="http://schemas.openxmlformats.org/package/2006/relationships"><Relationship Id="rId3" Type="http://schemas.openxmlformats.org/officeDocument/2006/relationships/hyperlink" Target="https://www.bfe.admin.ch/bfe/en/home/supply/renewable-energy/geothermal-energy.html" TargetMode="External"/><Relationship Id="rId2" Type="http://schemas.openxmlformats.org/officeDocument/2006/relationships/hyperlink" Target="https://www.irena.org/-/media/Files/IRENA/Agency/Statistics/Statistical_Profiles/Europe/Greece_Europe_RE_SP.pdf" TargetMode="External"/><Relationship Id="rId1" Type="http://schemas.openxmlformats.org/officeDocument/2006/relationships/hyperlink" Target="https://iea-gia.org/about-us/members/norway/" TargetMode="External"/><Relationship Id="rId4" Type="http://schemas.openxmlformats.org/officeDocument/2006/relationships/printerSettings" Target="../printerSettings/printerSettings17.bin"/></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3.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4.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5.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6.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7.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C024228-83E6-48A6-AF63-569DAFF803E5}">
  <sheetPr codeName="Sheet1">
    <tabColor theme="0"/>
  </sheetPr>
  <dimension ref="A1:AH71"/>
  <sheetViews>
    <sheetView showGridLines="0" tabSelected="1" zoomScaleNormal="100" workbookViewId="0"/>
  </sheetViews>
  <sheetFormatPr defaultColWidth="0" defaultRowHeight="14.5" zeroHeight="1"/>
  <cols>
    <col min="1" max="1" width="2.7265625" customWidth="1"/>
    <col min="2" max="2" width="18.26953125" customWidth="1"/>
    <col min="3" max="3" width="18.1796875" customWidth="1"/>
    <col min="4" max="17" width="8.7265625" customWidth="1"/>
    <col min="18" max="18" width="2.7265625" customWidth="1"/>
    <col min="19" max="33" width="8.7265625" hidden="1" customWidth="1"/>
    <col min="34" max="34" width="2.7265625" hidden="1" customWidth="1"/>
    <col min="35" max="16384" width="8.7265625" hidden="1"/>
  </cols>
  <sheetData>
    <row r="1" spans="2:33"/>
    <row r="2" spans="2:33">
      <c r="B2" s="132" t="s">
        <v>335</v>
      </c>
      <c r="C2" s="131"/>
      <c r="D2" s="131"/>
      <c r="E2" s="131"/>
      <c r="F2" s="131"/>
      <c r="G2" s="131"/>
      <c r="H2" s="131"/>
      <c r="I2" s="131"/>
      <c r="J2" s="131"/>
      <c r="K2" s="131"/>
      <c r="L2" s="131"/>
      <c r="M2" s="131"/>
      <c r="N2" s="131"/>
      <c r="O2" s="131"/>
      <c r="P2" s="131"/>
      <c r="Q2" s="131"/>
      <c r="R2" s="131"/>
      <c r="S2" s="131"/>
      <c r="T2" s="273"/>
      <c r="U2" s="274"/>
      <c r="V2" s="274"/>
      <c r="W2" s="274"/>
      <c r="X2" s="274"/>
      <c r="Y2" s="274"/>
      <c r="Z2" s="274"/>
      <c r="AA2" s="274"/>
      <c r="AB2" s="274"/>
      <c r="AC2" s="274"/>
      <c r="AD2" s="274"/>
      <c r="AE2" s="274"/>
      <c r="AF2" s="274"/>
      <c r="AG2" s="274"/>
    </row>
    <row r="3" spans="2:33">
      <c r="B3" s="1173"/>
      <c r="C3" s="919"/>
      <c r="D3" s="919"/>
      <c r="E3" s="919"/>
      <c r="F3" s="919"/>
      <c r="G3" s="919"/>
      <c r="H3" s="919"/>
      <c r="I3" s="919"/>
      <c r="J3" s="919"/>
      <c r="K3" s="919"/>
      <c r="L3" s="919"/>
      <c r="M3" s="919"/>
      <c r="N3" s="919"/>
      <c r="O3" s="919"/>
      <c r="P3" s="919"/>
      <c r="Q3" s="919"/>
      <c r="R3" s="919"/>
      <c r="S3" s="131"/>
      <c r="T3" s="273"/>
      <c r="U3" s="274"/>
      <c r="V3" s="274"/>
      <c r="W3" s="274"/>
      <c r="X3" s="274"/>
      <c r="Y3" s="274"/>
      <c r="Z3" s="274"/>
      <c r="AA3" s="274"/>
      <c r="AB3" s="274"/>
      <c r="AC3" s="274"/>
      <c r="AD3" s="274"/>
      <c r="AE3" s="274"/>
      <c r="AF3" s="274"/>
      <c r="AG3" s="274"/>
    </row>
    <row r="4" spans="2:33" ht="172.5" customHeight="1">
      <c r="B4" s="1461" t="s">
        <v>1280</v>
      </c>
      <c r="C4" s="1462"/>
      <c r="D4" s="1462"/>
      <c r="E4" s="1462"/>
      <c r="F4" s="1462"/>
      <c r="G4" s="1462"/>
      <c r="H4" s="1462"/>
      <c r="I4" s="1462"/>
      <c r="J4" s="1462"/>
      <c r="K4" s="1462"/>
      <c r="L4" s="1462"/>
      <c r="M4" s="1462"/>
      <c r="N4" s="1462"/>
      <c r="O4" s="1462"/>
      <c r="P4" s="1462"/>
      <c r="Q4" s="1463"/>
      <c r="R4" s="1111"/>
      <c r="S4" s="1111"/>
      <c r="T4" s="1111"/>
    </row>
    <row r="5" spans="2:33">
      <c r="B5" s="1109"/>
      <c r="C5" s="1109"/>
      <c r="D5" s="1109"/>
      <c r="E5" s="1109"/>
      <c r="F5" s="1109"/>
      <c r="G5" s="1109"/>
      <c r="H5" s="1109"/>
      <c r="I5" s="1109"/>
      <c r="J5" s="1109"/>
      <c r="K5" s="1109"/>
      <c r="L5" s="1109"/>
      <c r="M5" s="1109"/>
      <c r="N5" s="1109"/>
      <c r="O5" s="1109"/>
      <c r="P5" s="1109"/>
      <c r="Q5" s="1109"/>
      <c r="R5" s="1111"/>
      <c r="S5" s="1111"/>
      <c r="T5" s="1111"/>
    </row>
    <row r="6" spans="2:33" ht="16.5">
      <c r="B6" s="528" t="s">
        <v>1123</v>
      </c>
      <c r="C6" s="1366"/>
      <c r="D6" s="1366"/>
      <c r="E6" s="1366"/>
      <c r="F6" s="1366"/>
      <c r="G6" s="1366"/>
      <c r="H6" s="1366"/>
      <c r="I6" s="1366"/>
      <c r="J6" s="1366"/>
      <c r="K6" s="1366"/>
      <c r="L6" s="1366"/>
      <c r="M6" s="1366"/>
      <c r="N6" s="1366"/>
      <c r="O6" s="1366"/>
      <c r="P6" s="1366"/>
      <c r="Q6" s="1367"/>
      <c r="R6" s="1108"/>
      <c r="S6" s="1108"/>
      <c r="T6" s="1108"/>
    </row>
    <row r="7" spans="2:33" ht="16.5">
      <c r="B7" s="7"/>
      <c r="C7" s="1368" t="s">
        <v>1122</v>
      </c>
      <c r="D7" s="1369"/>
      <c r="E7" s="1369"/>
      <c r="F7" s="1369"/>
      <c r="G7" s="1369"/>
      <c r="H7" s="1369"/>
      <c r="I7" s="1369"/>
      <c r="J7" s="1369"/>
      <c r="K7" s="1369"/>
      <c r="L7" s="1369"/>
      <c r="M7" s="1369"/>
      <c r="N7" s="1369"/>
      <c r="O7" s="1369"/>
      <c r="P7" s="1369"/>
      <c r="Q7" s="1370"/>
      <c r="R7" s="1108"/>
      <c r="S7" s="1108"/>
      <c r="T7" s="1108"/>
    </row>
    <row r="8" spans="2:33">
      <c r="B8" s="7"/>
      <c r="C8" s="669"/>
      <c r="D8" s="669"/>
      <c r="E8" s="669"/>
      <c r="F8" s="669"/>
      <c r="G8" s="669"/>
      <c r="H8" s="669"/>
      <c r="I8" s="669"/>
      <c r="J8" s="669"/>
      <c r="K8" s="669"/>
      <c r="L8" s="669"/>
      <c r="M8" s="669"/>
      <c r="N8" s="669"/>
      <c r="O8" s="669"/>
      <c r="P8" s="669"/>
      <c r="Q8" s="8"/>
    </row>
    <row r="9" spans="2:33" ht="29.5" customHeight="1">
      <c r="B9" s="1464" t="s">
        <v>1190</v>
      </c>
      <c r="C9" s="1465"/>
      <c r="D9" s="1465"/>
      <c r="E9" s="1465"/>
      <c r="F9" s="1465"/>
      <c r="G9" s="1465"/>
      <c r="H9" s="1465"/>
      <c r="I9" s="1465"/>
      <c r="J9" s="1465"/>
      <c r="K9" s="1465"/>
      <c r="L9" s="1465"/>
      <c r="M9" s="1465"/>
      <c r="N9" s="1465"/>
      <c r="O9" s="1465"/>
      <c r="P9" s="1465"/>
      <c r="Q9" s="1466"/>
    </row>
    <row r="10" spans="2:33">
      <c r="B10" s="1110"/>
      <c r="C10" s="1108"/>
      <c r="D10" s="1108"/>
      <c r="E10" s="1108"/>
      <c r="F10" s="1108"/>
      <c r="G10" s="1108"/>
      <c r="H10" s="1108"/>
      <c r="I10" s="1108"/>
      <c r="J10" s="1108"/>
      <c r="K10" s="1108"/>
      <c r="L10" s="1108"/>
      <c r="M10" s="1108"/>
      <c r="N10" s="1108"/>
      <c r="O10" s="1108"/>
      <c r="P10" s="1108"/>
      <c r="Q10" s="1108"/>
      <c r="R10" s="1108"/>
      <c r="S10" s="1108"/>
      <c r="T10" s="1108"/>
    </row>
    <row r="11" spans="2:33" ht="27.5" customHeight="1">
      <c r="B11" s="1467" t="s">
        <v>1124</v>
      </c>
      <c r="C11" s="1468"/>
      <c r="D11" s="1468"/>
      <c r="E11" s="1468"/>
      <c r="F11" s="1468"/>
      <c r="G11" s="1468"/>
      <c r="H11" s="1468"/>
      <c r="I11" s="1468"/>
      <c r="J11" s="1468"/>
      <c r="K11" s="1468"/>
      <c r="L11" s="1468"/>
      <c r="M11" s="1468"/>
      <c r="N11" s="1468"/>
      <c r="O11" s="1468"/>
      <c r="P11" s="1468"/>
      <c r="Q11" s="1469"/>
      <c r="R11" s="1108"/>
      <c r="S11" s="1108"/>
      <c r="T11" s="1108"/>
    </row>
    <row r="12" spans="2:33">
      <c r="B12" s="1371" t="s">
        <v>1186</v>
      </c>
      <c r="C12" s="139" t="s">
        <v>1185</v>
      </c>
      <c r="D12" s="1369"/>
      <c r="E12" s="1369"/>
      <c r="F12" s="669"/>
      <c r="G12" s="1369"/>
      <c r="H12" s="1369"/>
      <c r="I12" s="1369"/>
      <c r="J12" s="1369"/>
      <c r="K12" s="1369"/>
      <c r="L12" s="1372" t="s">
        <v>1126</v>
      </c>
      <c r="M12" s="1369"/>
      <c r="N12" s="1369"/>
      <c r="O12" s="1369"/>
      <c r="P12" s="1369"/>
      <c r="Q12" s="1370"/>
      <c r="R12" s="1109"/>
      <c r="S12" s="1109"/>
      <c r="T12" s="1109"/>
    </row>
    <row r="13" spans="2:33" ht="14.5" customHeight="1">
      <c r="B13" s="1371" t="s">
        <v>1187</v>
      </c>
      <c r="C13" s="1372" t="s">
        <v>1189</v>
      </c>
      <c r="D13" s="1373"/>
      <c r="E13" s="1373"/>
      <c r="F13" s="1373"/>
      <c r="G13" s="1373"/>
      <c r="H13" s="1373"/>
      <c r="I13" s="1373"/>
      <c r="J13" s="1373"/>
      <c r="K13" s="1373"/>
      <c r="L13" s="1372" t="s">
        <v>1125</v>
      </c>
      <c r="M13" s="1373"/>
      <c r="N13" s="1373"/>
      <c r="O13" s="669"/>
      <c r="P13" s="669"/>
      <c r="Q13" s="8"/>
      <c r="S13" s="1109"/>
      <c r="T13" s="1109"/>
      <c r="U13" s="1109"/>
    </row>
    <row r="14" spans="2:33">
      <c r="B14" s="1374" t="s">
        <v>1188</v>
      </c>
      <c r="C14" s="1375" t="s">
        <v>1127</v>
      </c>
      <c r="D14" s="1376" t="s">
        <v>1128</v>
      </c>
      <c r="E14" s="1377"/>
      <c r="F14" s="1377"/>
      <c r="G14" s="1377"/>
      <c r="H14" s="1377"/>
      <c r="I14" s="1377"/>
      <c r="J14" s="1377"/>
      <c r="K14" s="1377"/>
      <c r="L14" s="1377"/>
      <c r="M14" s="1377"/>
      <c r="N14" s="1377"/>
      <c r="O14" s="1377"/>
      <c r="P14" s="1377"/>
      <c r="Q14" s="1378"/>
      <c r="R14" s="1109"/>
      <c r="S14" s="1109"/>
      <c r="T14" s="1109"/>
    </row>
    <row r="15" spans="2:33">
      <c r="B15" s="1110"/>
      <c r="C15" s="1108"/>
      <c r="D15" s="1108"/>
      <c r="E15" s="1108"/>
      <c r="F15" s="1108"/>
      <c r="G15" s="1108"/>
      <c r="H15" s="1108"/>
      <c r="I15" s="1108"/>
      <c r="J15" s="1108"/>
      <c r="K15" s="1108"/>
      <c r="L15" s="1108"/>
      <c r="M15" s="1108"/>
      <c r="N15" s="1108"/>
      <c r="O15" s="1108"/>
      <c r="P15" s="1108"/>
      <c r="Q15" s="1108"/>
      <c r="R15" s="1108"/>
      <c r="S15" s="1108"/>
      <c r="T15" s="1108"/>
    </row>
    <row r="16" spans="2:33">
      <c r="B16" s="5" t="s">
        <v>1184</v>
      </c>
      <c r="C16" s="1379" t="s">
        <v>1302</v>
      </c>
      <c r="D16" s="4"/>
      <c r="E16" s="4"/>
      <c r="F16" s="4"/>
      <c r="G16" s="4"/>
      <c r="H16" s="4"/>
      <c r="I16" s="4"/>
      <c r="J16" s="4"/>
      <c r="K16" s="4"/>
      <c r="L16" s="4"/>
      <c r="M16" s="4"/>
      <c r="N16" s="4"/>
      <c r="O16" s="4"/>
      <c r="P16" s="4"/>
      <c r="Q16" s="6"/>
    </row>
    <row r="17" spans="2:33">
      <c r="B17" s="7" t="s">
        <v>336</v>
      </c>
      <c r="C17" s="1380" t="s">
        <v>1298</v>
      </c>
      <c r="D17" s="669"/>
      <c r="E17" s="669"/>
      <c r="F17" s="669"/>
      <c r="G17" s="669"/>
      <c r="H17" s="669"/>
      <c r="I17" s="669"/>
      <c r="J17" s="669"/>
      <c r="K17" s="669"/>
      <c r="L17" s="669"/>
      <c r="M17" s="669"/>
      <c r="N17" s="669"/>
      <c r="O17" s="669"/>
      <c r="P17" s="669"/>
      <c r="Q17" s="8"/>
    </row>
    <row r="18" spans="2:33">
      <c r="B18" s="9" t="s">
        <v>337</v>
      </c>
      <c r="C18" s="1381" t="s">
        <v>1116</v>
      </c>
      <c r="D18" s="3"/>
      <c r="E18" s="3"/>
      <c r="F18" s="3"/>
      <c r="G18" s="3"/>
      <c r="H18" s="3"/>
      <c r="I18" s="3"/>
      <c r="J18" s="3"/>
      <c r="K18" s="3"/>
      <c r="L18" s="3"/>
      <c r="M18" s="3"/>
      <c r="N18" s="3"/>
      <c r="O18" s="3"/>
      <c r="P18" s="3"/>
      <c r="Q18" s="10"/>
    </row>
    <row r="19" spans="2:33"/>
    <row r="20" spans="2:33">
      <c r="B20" s="132" t="s">
        <v>329</v>
      </c>
      <c r="C20" s="131"/>
      <c r="D20" s="131"/>
      <c r="E20" s="131"/>
      <c r="F20" s="131"/>
      <c r="G20" s="131"/>
      <c r="H20" s="131"/>
      <c r="I20" s="131"/>
      <c r="J20" s="131"/>
      <c r="K20" s="131"/>
      <c r="L20" s="131"/>
      <c r="M20" s="131"/>
      <c r="N20" s="131"/>
      <c r="O20" s="131"/>
      <c r="P20" s="131"/>
      <c r="Q20" s="131"/>
      <c r="R20" s="131"/>
      <c r="S20" s="131"/>
      <c r="T20" s="131"/>
      <c r="U20" s="274"/>
      <c r="V20" s="274"/>
      <c r="W20" s="274"/>
      <c r="X20" s="274"/>
      <c r="Y20" s="274"/>
      <c r="Z20" s="274"/>
      <c r="AA20" s="274"/>
      <c r="AB20" s="274"/>
      <c r="AC20" s="274"/>
      <c r="AD20" s="274"/>
      <c r="AE20" s="274"/>
      <c r="AF20" s="274"/>
      <c r="AG20" s="274"/>
    </row>
    <row r="21" spans="2:33"/>
    <row r="22" spans="2:33" ht="29.5" customHeight="1">
      <c r="B22" s="5"/>
      <c r="C22" s="4"/>
      <c r="D22" s="4"/>
      <c r="E22" s="4"/>
      <c r="F22" s="4"/>
      <c r="G22" s="4"/>
      <c r="H22" s="4"/>
      <c r="I22" s="4"/>
      <c r="J22" s="4"/>
      <c r="K22" s="4"/>
      <c r="L22" s="4"/>
      <c r="M22" s="4"/>
      <c r="N22" s="4"/>
      <c r="O22" s="4"/>
      <c r="P22" s="4"/>
      <c r="Q22" s="6"/>
    </row>
    <row r="23" spans="2:33">
      <c r="B23" s="9" t="s">
        <v>1222</v>
      </c>
      <c r="C23" s="3"/>
      <c r="D23" s="3"/>
      <c r="E23" s="3"/>
      <c r="F23" s="3"/>
      <c r="G23" s="3"/>
      <c r="H23" s="3"/>
      <c r="I23" s="3"/>
      <c r="J23" s="3"/>
      <c r="K23" s="3"/>
      <c r="L23" s="3"/>
      <c r="M23" s="3"/>
      <c r="N23" s="3"/>
      <c r="O23" s="3"/>
      <c r="P23" s="3"/>
      <c r="Q23" s="10"/>
    </row>
    <row r="24" spans="2:33"/>
    <row r="25" spans="2:33" ht="29.5" customHeight="1">
      <c r="B25" s="5"/>
      <c r="C25" s="4"/>
      <c r="D25" s="4"/>
      <c r="E25" s="4"/>
      <c r="F25" s="4"/>
      <c r="G25" s="4"/>
      <c r="H25" s="4"/>
      <c r="I25" s="4"/>
      <c r="J25" s="4"/>
      <c r="K25" s="4"/>
      <c r="L25" s="4"/>
      <c r="M25" s="4"/>
      <c r="N25" s="4"/>
      <c r="O25" s="4"/>
      <c r="P25" s="4"/>
      <c r="Q25" s="6"/>
    </row>
    <row r="26" spans="2:33" s="920" customFormat="1" ht="32" customHeight="1">
      <c r="B26" s="1470" t="s">
        <v>1223</v>
      </c>
      <c r="C26" s="1471"/>
      <c r="D26" s="1471"/>
      <c r="E26" s="1471"/>
      <c r="F26" s="1471"/>
      <c r="G26" s="1471"/>
      <c r="H26" s="1471"/>
      <c r="I26" s="1471"/>
      <c r="J26" s="1471"/>
      <c r="K26" s="1471"/>
      <c r="L26" s="1471"/>
      <c r="M26" s="1471"/>
      <c r="N26" s="1471"/>
      <c r="O26" s="1471"/>
      <c r="P26" s="1471"/>
      <c r="Q26" s="1472"/>
    </row>
    <row r="27" spans="2:33">
      <c r="R27" s="1460"/>
      <c r="S27" s="1460"/>
      <c r="T27" s="1460"/>
      <c r="U27" s="1460"/>
      <c r="V27" s="1460"/>
      <c r="W27" s="1460"/>
    </row>
    <row r="28" spans="2:33" ht="29.5" customHeight="1">
      <c r="B28" s="5"/>
      <c r="C28" s="4"/>
      <c r="D28" s="4"/>
      <c r="E28" s="4"/>
      <c r="F28" s="4"/>
      <c r="G28" s="4"/>
      <c r="H28" s="4"/>
      <c r="I28" s="4"/>
      <c r="J28" s="4"/>
      <c r="K28" s="4"/>
      <c r="L28" s="4"/>
      <c r="M28" s="4"/>
      <c r="N28" s="4"/>
      <c r="O28" s="4"/>
      <c r="P28" s="4"/>
      <c r="Q28" s="6"/>
      <c r="R28" s="1460"/>
      <c r="S28" s="1460"/>
      <c r="T28" s="1460"/>
      <c r="U28" s="1460"/>
      <c r="V28" s="1460"/>
      <c r="W28" s="1460"/>
    </row>
    <row r="29" spans="2:33" ht="31.5" customHeight="1">
      <c r="B29" s="1464" t="s">
        <v>1226</v>
      </c>
      <c r="C29" s="1465"/>
      <c r="D29" s="1465"/>
      <c r="E29" s="1465"/>
      <c r="F29" s="1465"/>
      <c r="G29" s="1465"/>
      <c r="H29" s="1465"/>
      <c r="I29" s="1465"/>
      <c r="J29" s="1465"/>
      <c r="K29" s="1465"/>
      <c r="L29" s="1465"/>
      <c r="M29" s="1465"/>
      <c r="N29" s="1465"/>
      <c r="O29" s="1465"/>
      <c r="P29" s="1465"/>
      <c r="Q29" s="1466"/>
      <c r="R29" s="1460"/>
      <c r="S29" s="1460"/>
      <c r="T29" s="1460"/>
      <c r="U29" s="1460"/>
      <c r="V29" s="1460"/>
      <c r="W29" s="1460"/>
    </row>
    <row r="30" spans="2:33">
      <c r="R30" s="1259"/>
      <c r="S30" s="1259"/>
      <c r="T30" s="1259"/>
      <c r="U30" s="1259"/>
      <c r="V30" s="1259"/>
      <c r="W30" s="1259"/>
    </row>
    <row r="31" spans="2:33">
      <c r="B31" s="132" t="s">
        <v>1224</v>
      </c>
      <c r="C31" s="131"/>
      <c r="D31" s="131"/>
      <c r="E31" s="131"/>
      <c r="F31" s="131"/>
      <c r="G31" s="131"/>
      <c r="H31" s="131"/>
      <c r="I31" s="131"/>
      <c r="J31" s="131"/>
      <c r="K31" s="131"/>
      <c r="L31" s="131"/>
      <c r="M31" s="131"/>
      <c r="N31" s="131"/>
      <c r="O31" s="131"/>
      <c r="P31" s="131"/>
      <c r="Q31" s="131"/>
      <c r="R31" s="131"/>
      <c r="S31" s="131"/>
      <c r="T31" s="131"/>
      <c r="U31" s="274"/>
      <c r="V31" s="274"/>
      <c r="W31" s="274"/>
      <c r="X31" s="274"/>
      <c r="Y31" s="274"/>
      <c r="Z31" s="274"/>
      <c r="AA31" s="274"/>
      <c r="AB31" s="274"/>
      <c r="AC31" s="274"/>
      <c r="AD31" s="274"/>
      <c r="AE31" s="274"/>
      <c r="AF31" s="274"/>
      <c r="AG31" s="274"/>
    </row>
    <row r="32" spans="2:33"/>
    <row r="33" spans="2:20">
      <c r="B33" s="1382" t="s">
        <v>330</v>
      </c>
      <c r="C33" s="4"/>
      <c r="D33" s="4"/>
      <c r="E33" s="4"/>
      <c r="F33" s="4"/>
      <c r="G33" s="4"/>
      <c r="H33" s="4"/>
      <c r="I33" s="4"/>
      <c r="J33" s="4"/>
      <c r="K33" s="4"/>
      <c r="L33" s="4"/>
      <c r="M33" s="4"/>
      <c r="N33" s="4"/>
      <c r="O33" s="4"/>
      <c r="P33" s="4"/>
      <c r="Q33" s="6"/>
    </row>
    <row r="34" spans="2:20">
      <c r="B34" s="1383" t="s">
        <v>331</v>
      </c>
      <c r="C34" s="928" t="s">
        <v>1225</v>
      </c>
      <c r="D34" s="669"/>
      <c r="E34" s="669"/>
      <c r="F34" s="669"/>
      <c r="G34" s="669"/>
      <c r="H34" s="669"/>
      <c r="I34" s="669"/>
      <c r="J34" s="669"/>
      <c r="K34" s="669"/>
      <c r="L34" s="669"/>
      <c r="M34" s="669"/>
      <c r="N34" s="669"/>
      <c r="O34" s="669"/>
      <c r="P34" s="669"/>
      <c r="Q34" s="8"/>
    </row>
    <row r="35" spans="2:20">
      <c r="B35" s="1346" t="s">
        <v>332</v>
      </c>
      <c r="C35" s="669" t="s">
        <v>334</v>
      </c>
      <c r="D35" s="669"/>
      <c r="E35" s="669"/>
      <c r="F35" s="669"/>
      <c r="G35" s="669"/>
      <c r="H35" s="669"/>
      <c r="I35" s="669"/>
      <c r="J35" s="669"/>
      <c r="K35" s="669"/>
      <c r="L35" s="669"/>
      <c r="M35" s="669"/>
      <c r="N35" s="669"/>
      <c r="O35" s="669"/>
      <c r="P35" s="669"/>
      <c r="Q35" s="8"/>
    </row>
    <row r="36" spans="2:20">
      <c r="B36" s="419" t="s">
        <v>333</v>
      </c>
      <c r="C36" s="3" t="s">
        <v>1081</v>
      </c>
      <c r="D36" s="3"/>
      <c r="E36" s="3"/>
      <c r="F36" s="3"/>
      <c r="G36" s="3"/>
      <c r="H36" s="3"/>
      <c r="I36" s="3"/>
      <c r="J36" s="3"/>
      <c r="K36" s="3"/>
      <c r="L36" s="3"/>
      <c r="M36" s="3"/>
      <c r="N36" s="3"/>
      <c r="O36" s="3"/>
      <c r="P36" s="3"/>
      <c r="Q36" s="10"/>
    </row>
    <row r="37" spans="2:20"/>
    <row r="38" spans="2:20">
      <c r="B38" s="70" t="s">
        <v>1293</v>
      </c>
      <c r="C38" s="1384"/>
      <c r="D38" s="1384"/>
      <c r="E38" s="1384"/>
      <c r="F38" s="1384"/>
      <c r="G38" s="1384"/>
      <c r="H38" s="1384"/>
      <c r="I38" s="1384"/>
      <c r="J38" s="1384"/>
      <c r="K38" s="1384"/>
      <c r="L38" s="1384"/>
      <c r="M38" s="1384"/>
      <c r="N38" s="1384"/>
      <c r="O38" s="1384"/>
      <c r="P38" s="1384"/>
      <c r="Q38" s="1385"/>
      <c r="R38" s="138"/>
      <c r="S38" s="138"/>
      <c r="T38" s="138"/>
    </row>
    <row r="39" spans="2:20"/>
    <row r="40" spans="2:20" hidden="1">
      <c r="B40" s="1"/>
    </row>
    <row r="71" spans="2:2" hidden="1">
      <c r="B71" s="1"/>
    </row>
  </sheetData>
  <sheetProtection algorithmName="SHA-512" hashValue="KHAd1Ld4HptkAKRbIVOynD0BW0QUjTa9/TUVNm8lSf/h6DkPDSfEV3eJ6kqW34Rs2gIUMDRr1HXl1oqLHny/Bg==" saltValue="KtzQuUn3cGNKuHucZduVqA==" spinCount="100000" sheet="1" objects="1" scenarios="1"/>
  <mergeCells count="6">
    <mergeCell ref="R27:W29"/>
    <mergeCell ref="B4:Q4"/>
    <mergeCell ref="B9:Q9"/>
    <mergeCell ref="B11:Q11"/>
    <mergeCell ref="B26:Q26"/>
    <mergeCell ref="B29:Q29"/>
  </mergeCells>
  <hyperlinks>
    <hyperlink ref="L13" r:id="rId1" xr:uid="{668FD18E-D156-4B0A-8E01-D0CAA4C35FA5}"/>
    <hyperlink ref="L12" r:id="rId2" xr:uid="{5DADAA21-680E-46FB-A488-D3223ABAB6DA}"/>
    <hyperlink ref="C14" r:id="rId3" xr:uid="{3DEAEAA2-F14A-416F-853F-25DF90D45B4B}"/>
    <hyperlink ref="C12" r:id="rId4" xr:uid="{E9F3A54D-6416-46CA-A194-7554E669932D}"/>
    <hyperlink ref="C13" r:id="rId5" xr:uid="{857E86AB-473A-4952-8A24-8CFDA344267E}"/>
  </hyperlinks>
  <pageMargins left="0.7" right="0.7" top="0.75" bottom="0.75" header="0.3" footer="0.3"/>
  <pageSetup paperSize="9" orientation="portrait" r:id="rId6"/>
  <drawing r:id="rId7"/>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Sheet8">
    <tabColor theme="9" tint="0.79998168889431442"/>
  </sheetPr>
  <dimension ref="A1:AA39"/>
  <sheetViews>
    <sheetView showGridLines="0" zoomScaleNormal="100" workbookViewId="0"/>
  </sheetViews>
  <sheetFormatPr defaultColWidth="0" defaultRowHeight="14.5" zeroHeight="1" outlineLevelRow="1"/>
  <cols>
    <col min="1" max="1" width="2.453125" customWidth="1"/>
    <col min="2" max="2" width="28.7265625" bestFit="1" customWidth="1"/>
    <col min="3" max="4" width="13.26953125" customWidth="1"/>
    <col min="5" max="5" width="3.26953125" bestFit="1" customWidth="1"/>
    <col min="6" max="6" width="11.7265625" bestFit="1" customWidth="1"/>
    <col min="7" max="22" width="8.7265625" customWidth="1"/>
    <col min="23" max="23" width="2.7265625" style="790" customWidth="1"/>
    <col min="24" max="27" width="0" style="790" hidden="1" customWidth="1"/>
    <col min="28" max="16384" width="8.7265625" hidden="1"/>
  </cols>
  <sheetData>
    <row r="1" spans="2:27"/>
    <row r="2" spans="2:27">
      <c r="B2" s="132" t="s">
        <v>307</v>
      </c>
      <c r="C2" s="131"/>
      <c r="D2" s="131"/>
      <c r="E2" s="131"/>
      <c r="F2" s="131"/>
      <c r="G2" s="131"/>
      <c r="H2" s="131"/>
      <c r="I2" s="131"/>
      <c r="J2" s="131"/>
      <c r="K2" s="131"/>
      <c r="L2" s="172"/>
      <c r="M2" s="172"/>
      <c r="N2" s="172"/>
      <c r="O2" s="172"/>
      <c r="P2" s="172"/>
      <c r="Q2" s="172"/>
      <c r="R2" s="172"/>
      <c r="S2" s="172"/>
      <c r="T2" s="172"/>
      <c r="U2" s="172"/>
      <c r="V2" s="172"/>
    </row>
    <row r="3" spans="2:27">
      <c r="B3" s="48"/>
      <c r="C3" s="138"/>
      <c r="D3" s="138"/>
      <c r="E3" s="138"/>
      <c r="F3" s="138"/>
      <c r="G3" s="138"/>
      <c r="H3" s="138"/>
      <c r="I3" s="138"/>
      <c r="J3" s="138"/>
      <c r="K3" s="138"/>
    </row>
    <row r="4" spans="2:27" s="47" customFormat="1">
      <c r="B4" s="268" t="s">
        <v>308</v>
      </c>
      <c r="C4" s="209" t="s">
        <v>3</v>
      </c>
      <c r="D4" s="272" t="s">
        <v>5</v>
      </c>
      <c r="E4" s="268"/>
      <c r="G4" s="50" t="s">
        <v>1074</v>
      </c>
      <c r="W4" s="920"/>
      <c r="X4" s="920"/>
      <c r="Y4" s="920"/>
      <c r="Z4" s="920"/>
      <c r="AA4" s="920"/>
    </row>
    <row r="5" spans="2:27">
      <c r="B5" s="15" t="s">
        <v>301</v>
      </c>
      <c r="C5" s="417">
        <v>3.6</v>
      </c>
      <c r="D5" s="4" t="s">
        <v>38</v>
      </c>
      <c r="E5" s="15" t="s">
        <v>25</v>
      </c>
      <c r="G5" s="107" t="b">
        <v>1</v>
      </c>
    </row>
    <row r="6" spans="2:27">
      <c r="B6" s="16" t="s">
        <v>817</v>
      </c>
      <c r="C6" s="186">
        <v>3.5999999999999999E-3</v>
      </c>
      <c r="D6" t="s">
        <v>818</v>
      </c>
      <c r="E6" s="16" t="s">
        <v>25</v>
      </c>
      <c r="G6" s="210" t="b">
        <v>0</v>
      </c>
    </row>
    <row r="7" spans="2:27">
      <c r="B7" s="14" t="s">
        <v>303</v>
      </c>
      <c r="C7" s="419">
        <f>41.87</f>
        <v>41.87</v>
      </c>
      <c r="D7" s="3" t="s">
        <v>302</v>
      </c>
      <c r="E7" s="14" t="s">
        <v>25</v>
      </c>
    </row>
    <row r="8" spans="2:27">
      <c r="B8" s="2" t="s">
        <v>471</v>
      </c>
      <c r="C8" s="289">
        <v>365</v>
      </c>
      <c r="D8" s="27" t="s">
        <v>472</v>
      </c>
    </row>
    <row r="9" spans="2:27">
      <c r="B9" s="12"/>
      <c r="E9" s="241"/>
    </row>
    <row r="10" spans="2:27">
      <c r="B10" s="132" t="s">
        <v>213</v>
      </c>
      <c r="C10" s="131"/>
      <c r="D10" s="131"/>
      <c r="E10" s="131"/>
      <c r="F10" s="131"/>
      <c r="G10" s="131"/>
      <c r="H10" s="131"/>
      <c r="I10" s="131"/>
      <c r="J10" s="131"/>
      <c r="K10" s="131"/>
      <c r="L10" s="131"/>
      <c r="M10" s="131"/>
      <c r="N10" s="131"/>
      <c r="O10" s="131"/>
      <c r="P10" s="131"/>
      <c r="Q10" s="131"/>
      <c r="R10" s="131"/>
      <c r="S10" s="131"/>
      <c r="T10" s="131"/>
      <c r="U10" s="131"/>
      <c r="V10" s="131"/>
      <c r="W10" s="919"/>
      <c r="X10" s="919"/>
      <c r="Y10" s="919"/>
      <c r="Z10" s="919"/>
      <c r="AA10" s="919"/>
    </row>
    <row r="11" spans="2:27"/>
    <row r="12" spans="2:27">
      <c r="F12" s="18" t="s">
        <v>114</v>
      </c>
      <c r="G12" s="36"/>
      <c r="H12" s="36"/>
      <c r="I12" s="36"/>
      <c r="J12" s="36"/>
      <c r="K12" s="27"/>
    </row>
    <row r="13" spans="2:27" ht="16.5">
      <c r="C13" s="8"/>
      <c r="D13" s="106" t="s">
        <v>68</v>
      </c>
      <c r="E13" s="28"/>
      <c r="F13" s="4" t="s">
        <v>58</v>
      </c>
      <c r="G13" s="4" t="s">
        <v>58</v>
      </c>
      <c r="H13" s="4" t="s">
        <v>60</v>
      </c>
      <c r="I13" s="4" t="s">
        <v>60</v>
      </c>
      <c r="J13" s="4" t="s">
        <v>59</v>
      </c>
      <c r="K13" s="6" t="s">
        <v>59</v>
      </c>
      <c r="L13" s="178" t="s">
        <v>115</v>
      </c>
      <c r="M13" s="179"/>
      <c r="N13" s="178" t="s">
        <v>141</v>
      </c>
      <c r="O13" s="179"/>
    </row>
    <row r="14" spans="2:27">
      <c r="B14" s="18" t="s">
        <v>152</v>
      </c>
      <c r="C14" s="2" t="s">
        <v>153</v>
      </c>
      <c r="D14" s="14" t="s">
        <v>69</v>
      </c>
      <c r="E14" s="10"/>
      <c r="F14" s="3" t="s">
        <v>74</v>
      </c>
      <c r="G14" s="3" t="s">
        <v>15</v>
      </c>
      <c r="H14" s="3" t="s">
        <v>74</v>
      </c>
      <c r="I14" s="3" t="s">
        <v>15</v>
      </c>
      <c r="J14" s="3" t="s">
        <v>74</v>
      </c>
      <c r="K14" s="10" t="s">
        <v>15</v>
      </c>
      <c r="L14" s="180" t="s">
        <v>116</v>
      </c>
      <c r="M14" s="181"/>
      <c r="N14" s="180" t="s">
        <v>138</v>
      </c>
      <c r="O14" s="181"/>
    </row>
    <row r="15" spans="2:27">
      <c r="B15" s="5" t="s">
        <v>146</v>
      </c>
      <c r="C15" s="15" t="s">
        <v>58</v>
      </c>
      <c r="D15" s="275">
        <f>F33</f>
        <v>12.0106</v>
      </c>
      <c r="E15" s="6" t="s">
        <v>26</v>
      </c>
      <c r="F15" s="128">
        <v>1</v>
      </c>
      <c r="G15" s="129">
        <f t="shared" ref="G15:G24" si="0">F15*$D$15/D15</f>
        <v>1</v>
      </c>
      <c r="H15" s="128">
        <v>0</v>
      </c>
      <c r="I15" s="129">
        <f t="shared" ref="I15:I24" si="1">H15*$D$16/D15</f>
        <v>0</v>
      </c>
      <c r="J15" s="128">
        <v>0</v>
      </c>
      <c r="K15" s="130">
        <f t="shared" ref="K15:K24" si="2">J15*$D$17/D15</f>
        <v>0</v>
      </c>
      <c r="L15" s="178"/>
      <c r="M15" s="179"/>
      <c r="N15" s="178"/>
      <c r="O15" s="179"/>
    </row>
    <row r="16" spans="2:27">
      <c r="B16" s="7" t="s">
        <v>147</v>
      </c>
      <c r="C16" s="16" t="s">
        <v>60</v>
      </c>
      <c r="D16" s="276">
        <f>$F$34</f>
        <v>15.9994</v>
      </c>
      <c r="E16" s="8" t="s">
        <v>26</v>
      </c>
      <c r="F16" s="55">
        <v>0</v>
      </c>
      <c r="G16" s="53">
        <f t="shared" si="0"/>
        <v>0</v>
      </c>
      <c r="H16" s="55">
        <v>1</v>
      </c>
      <c r="I16" s="53">
        <f t="shared" si="1"/>
        <v>1</v>
      </c>
      <c r="J16" s="55">
        <v>0</v>
      </c>
      <c r="K16" s="56">
        <f t="shared" si="2"/>
        <v>0</v>
      </c>
      <c r="L16" s="182"/>
      <c r="M16" s="183"/>
      <c r="N16" s="182"/>
      <c r="O16" s="183"/>
    </row>
    <row r="17" spans="2:27">
      <c r="B17" s="7" t="s">
        <v>148</v>
      </c>
      <c r="C17" s="16" t="s">
        <v>59</v>
      </c>
      <c r="D17" s="276">
        <f>$F$32</f>
        <v>1.0079750000000001</v>
      </c>
      <c r="E17" s="8" t="s">
        <v>26</v>
      </c>
      <c r="F17" s="55">
        <v>0</v>
      </c>
      <c r="G17" s="53">
        <f t="shared" si="0"/>
        <v>0</v>
      </c>
      <c r="H17" s="55">
        <v>0</v>
      </c>
      <c r="I17" s="53">
        <f t="shared" si="1"/>
        <v>0</v>
      </c>
      <c r="J17" s="55">
        <v>1</v>
      </c>
      <c r="K17" s="56">
        <f t="shared" si="2"/>
        <v>1</v>
      </c>
      <c r="L17" s="182"/>
      <c r="M17" s="183"/>
      <c r="N17" s="182"/>
      <c r="O17" s="183"/>
    </row>
    <row r="18" spans="2:27">
      <c r="B18" s="7" t="s">
        <v>145</v>
      </c>
      <c r="C18" s="16" t="s">
        <v>67</v>
      </c>
      <c r="D18" s="174">
        <f t="shared" ref="D18:D24" si="3">F18*$D$15+H18*$D$16+J18*$D$17</f>
        <v>28.009999999999998</v>
      </c>
      <c r="E18" s="8"/>
      <c r="F18" s="55">
        <v>1</v>
      </c>
      <c r="G18" s="53">
        <f t="shared" si="0"/>
        <v>0.42879685826490543</v>
      </c>
      <c r="H18" s="55">
        <v>1</v>
      </c>
      <c r="I18" s="53">
        <f t="shared" si="1"/>
        <v>0.57120314173509468</v>
      </c>
      <c r="J18" s="55">
        <v>0</v>
      </c>
      <c r="K18" s="56">
        <f t="shared" si="2"/>
        <v>0</v>
      </c>
      <c r="L18" s="184">
        <v>10.1</v>
      </c>
      <c r="M18" s="183" t="s">
        <v>211</v>
      </c>
      <c r="N18" s="182"/>
      <c r="O18" s="183"/>
    </row>
    <row r="19" spans="2:27" ht="16.5">
      <c r="B19" s="7" t="s">
        <v>149</v>
      </c>
      <c r="C19" s="16" t="s">
        <v>75</v>
      </c>
      <c r="D19" s="174">
        <f t="shared" si="3"/>
        <v>44.009399999999999</v>
      </c>
      <c r="E19" s="8"/>
      <c r="F19" s="55">
        <v>1</v>
      </c>
      <c r="G19" s="53">
        <f t="shared" si="0"/>
        <v>0.27290987834417191</v>
      </c>
      <c r="H19" s="55">
        <v>2</v>
      </c>
      <c r="I19" s="53">
        <f t="shared" si="1"/>
        <v>0.72709012165582809</v>
      </c>
      <c r="J19" s="55">
        <v>0</v>
      </c>
      <c r="K19" s="56">
        <f t="shared" si="2"/>
        <v>0</v>
      </c>
      <c r="L19" s="182"/>
      <c r="M19" s="183"/>
      <c r="N19" s="184">
        <v>1</v>
      </c>
      <c r="O19" s="183" t="s">
        <v>34</v>
      </c>
    </row>
    <row r="20" spans="2:27" ht="16.5">
      <c r="B20" s="7" t="s">
        <v>148</v>
      </c>
      <c r="C20" s="16" t="s">
        <v>70</v>
      </c>
      <c r="D20" s="174">
        <f t="shared" si="3"/>
        <v>2.0159500000000001</v>
      </c>
      <c r="E20" s="8"/>
      <c r="F20" s="55">
        <v>0</v>
      </c>
      <c r="G20" s="53">
        <f t="shared" si="0"/>
        <v>0</v>
      </c>
      <c r="H20" s="55">
        <v>0</v>
      </c>
      <c r="I20" s="53">
        <f t="shared" si="1"/>
        <v>0</v>
      </c>
      <c r="J20" s="55">
        <v>2</v>
      </c>
      <c r="K20" s="56">
        <f t="shared" si="2"/>
        <v>1</v>
      </c>
      <c r="L20" s="184">
        <v>141.80000000000001</v>
      </c>
      <c r="M20" s="183" t="s">
        <v>211</v>
      </c>
      <c r="N20" s="184">
        <v>0</v>
      </c>
      <c r="O20" s="183" t="s">
        <v>34</v>
      </c>
    </row>
    <row r="21" spans="2:27" ht="16.5">
      <c r="B21" s="7" t="s">
        <v>150</v>
      </c>
      <c r="C21" s="16" t="s">
        <v>76</v>
      </c>
      <c r="D21" s="174">
        <f t="shared" si="3"/>
        <v>18.015349999999998</v>
      </c>
      <c r="E21" s="8"/>
      <c r="F21" s="55">
        <v>0</v>
      </c>
      <c r="G21" s="53">
        <f t="shared" si="0"/>
        <v>0</v>
      </c>
      <c r="H21" s="55">
        <v>1</v>
      </c>
      <c r="I21" s="53">
        <f t="shared" si="1"/>
        <v>0.88809820514172644</v>
      </c>
      <c r="J21" s="55">
        <v>2</v>
      </c>
      <c r="K21" s="56">
        <f t="shared" si="2"/>
        <v>0.11190179485827366</v>
      </c>
      <c r="L21" s="182"/>
      <c r="M21" s="183"/>
      <c r="N21" s="182"/>
      <c r="O21" s="183"/>
    </row>
    <row r="22" spans="2:27" ht="16.5">
      <c r="B22" s="7" t="s">
        <v>144</v>
      </c>
      <c r="C22" s="16" t="s">
        <v>71</v>
      </c>
      <c r="D22" s="174">
        <f t="shared" si="3"/>
        <v>16.0425</v>
      </c>
      <c r="E22" s="173"/>
      <c r="F22" s="55">
        <v>1</v>
      </c>
      <c r="G22" s="53">
        <f t="shared" si="0"/>
        <v>0.74867383512544805</v>
      </c>
      <c r="H22" s="55">
        <v>0</v>
      </c>
      <c r="I22" s="53">
        <f t="shared" si="1"/>
        <v>0</v>
      </c>
      <c r="J22" s="55">
        <v>4</v>
      </c>
      <c r="K22" s="56">
        <f t="shared" si="2"/>
        <v>0.251326164874552</v>
      </c>
      <c r="L22" s="184">
        <v>55.5</v>
      </c>
      <c r="M22" s="183" t="s">
        <v>211</v>
      </c>
      <c r="N22" s="182"/>
      <c r="O22" s="183"/>
    </row>
    <row r="23" spans="2:27" ht="16.5">
      <c r="B23" s="7" t="s">
        <v>151</v>
      </c>
      <c r="C23" s="16" t="s">
        <v>72</v>
      </c>
      <c r="D23" s="174">
        <f t="shared" si="3"/>
        <v>26.03715</v>
      </c>
      <c r="E23" s="8"/>
      <c r="F23" s="55">
        <v>2</v>
      </c>
      <c r="G23" s="53">
        <f t="shared" si="0"/>
        <v>0.92257409125038647</v>
      </c>
      <c r="H23" s="55">
        <v>0</v>
      </c>
      <c r="I23" s="53">
        <f t="shared" si="1"/>
        <v>0</v>
      </c>
      <c r="J23" s="55">
        <v>2</v>
      </c>
      <c r="K23" s="56">
        <f t="shared" si="2"/>
        <v>7.742590874961354E-2</v>
      </c>
      <c r="L23" s="184">
        <v>49.97</v>
      </c>
      <c r="M23" s="183" t="s">
        <v>211</v>
      </c>
      <c r="N23" s="182"/>
      <c r="O23" s="183"/>
    </row>
    <row r="24" spans="2:27" ht="16.5">
      <c r="B24" s="7" t="s">
        <v>636</v>
      </c>
      <c r="C24" s="16" t="s">
        <v>217</v>
      </c>
      <c r="D24" s="174">
        <f t="shared" si="3"/>
        <v>30.069050000000001</v>
      </c>
      <c r="E24" s="8"/>
      <c r="F24" s="55">
        <v>2</v>
      </c>
      <c r="G24" s="53">
        <f t="shared" si="0"/>
        <v>0.79886793896049257</v>
      </c>
      <c r="H24" s="55">
        <v>0</v>
      </c>
      <c r="I24" s="53">
        <f t="shared" si="1"/>
        <v>0</v>
      </c>
      <c r="J24" s="55">
        <v>6</v>
      </c>
      <c r="K24" s="56">
        <f t="shared" si="2"/>
        <v>0.2011320610395074</v>
      </c>
      <c r="L24" s="184">
        <v>51.9</v>
      </c>
      <c r="M24" s="183" t="s">
        <v>211</v>
      </c>
      <c r="N24" s="182"/>
      <c r="O24" s="183"/>
    </row>
    <row r="25" spans="2:27" ht="16.5">
      <c r="B25" s="7" t="s">
        <v>143</v>
      </c>
      <c r="C25" s="16" t="s">
        <v>139</v>
      </c>
      <c r="D25" s="16"/>
      <c r="E25" s="8"/>
      <c r="K25" s="8"/>
      <c r="L25" s="182"/>
      <c r="M25" s="183"/>
      <c r="N25" s="184">
        <v>298</v>
      </c>
      <c r="O25" s="183" t="s">
        <v>34</v>
      </c>
    </row>
    <row r="26" spans="2:27">
      <c r="B26" s="9" t="s">
        <v>142</v>
      </c>
      <c r="C26" s="14" t="s">
        <v>140</v>
      </c>
      <c r="D26" s="442">
        <f>$F$35</f>
        <v>35.451499999999996</v>
      </c>
      <c r="E26" s="10" t="s">
        <v>26</v>
      </c>
      <c r="F26" s="3"/>
      <c r="G26" s="3"/>
      <c r="H26" s="3"/>
      <c r="I26" s="3"/>
      <c r="J26" s="3"/>
      <c r="K26" s="10"/>
      <c r="L26" s="180"/>
      <c r="M26" s="181"/>
      <c r="N26" s="185">
        <v>0</v>
      </c>
      <c r="O26" s="181" t="s">
        <v>34</v>
      </c>
    </row>
    <row r="27" spans="2:27">
      <c r="D27" s="54"/>
      <c r="E27" s="54"/>
    </row>
    <row r="28" spans="2:27">
      <c r="B28" s="132" t="s">
        <v>36</v>
      </c>
      <c r="C28" s="131"/>
      <c r="D28" s="131"/>
      <c r="E28" s="131"/>
      <c r="F28" s="131"/>
      <c r="G28" s="131"/>
      <c r="H28" s="131"/>
      <c r="I28" s="131"/>
      <c r="J28" s="131"/>
      <c r="K28" s="131"/>
      <c r="L28" s="131"/>
      <c r="M28" s="131"/>
      <c r="N28" s="131"/>
      <c r="O28" s="131"/>
      <c r="P28" s="131"/>
      <c r="Q28" s="131"/>
      <c r="R28" s="131"/>
      <c r="S28" s="131"/>
      <c r="T28" s="131"/>
      <c r="U28" s="131"/>
      <c r="V28" s="131"/>
      <c r="W28" s="919"/>
      <c r="X28" s="919"/>
      <c r="Y28" s="919"/>
      <c r="Z28" s="919"/>
      <c r="AA28" s="919"/>
    </row>
    <row r="29" spans="2:27">
      <c r="B29" t="s">
        <v>1076</v>
      </c>
      <c r="C29" s="35"/>
    </row>
    <row r="30" spans="2:27">
      <c r="B30" t="s">
        <v>1077</v>
      </c>
    </row>
    <row r="31" spans="2:27" hidden="1" outlineLevel="1">
      <c r="B31" s="74" t="s">
        <v>312</v>
      </c>
      <c r="C31" s="74" t="s">
        <v>309</v>
      </c>
      <c r="D31" s="75" t="s">
        <v>310</v>
      </c>
      <c r="E31" s="60"/>
      <c r="F31" s="60" t="s">
        <v>311</v>
      </c>
    </row>
    <row r="32" spans="2:27" hidden="1" outlineLevel="1">
      <c r="B32" s="73" t="s">
        <v>59</v>
      </c>
      <c r="C32" s="326">
        <v>1.0078400000000001</v>
      </c>
      <c r="D32" s="446">
        <v>1.0081100000000001</v>
      </c>
      <c r="E32" s="60"/>
      <c r="F32" s="747">
        <f>AVERAGE($C32:$D32)</f>
        <v>1.0079750000000001</v>
      </c>
    </row>
    <row r="33" spans="2:6" hidden="1" outlineLevel="1">
      <c r="B33" s="76" t="s">
        <v>58</v>
      </c>
      <c r="C33" s="327">
        <v>12.009600000000001</v>
      </c>
      <c r="D33" s="445">
        <v>12.0116</v>
      </c>
      <c r="E33" s="61"/>
      <c r="F33" s="759">
        <f>AVERAGE($C33:$D33)</f>
        <v>12.0106</v>
      </c>
    </row>
    <row r="34" spans="2:6" hidden="1" outlineLevel="1">
      <c r="B34" s="76" t="s">
        <v>60</v>
      </c>
      <c r="C34" s="327">
        <v>15.999029999999999</v>
      </c>
      <c r="D34" s="445">
        <v>15.99977</v>
      </c>
      <c r="E34" s="61"/>
      <c r="F34" s="759">
        <f>AVERAGE($C34:$D34)</f>
        <v>15.9994</v>
      </c>
    </row>
    <row r="35" spans="2:6" hidden="1" outlineLevel="1">
      <c r="B35" s="68" t="s">
        <v>140</v>
      </c>
      <c r="C35" s="328">
        <v>35.445999999999998</v>
      </c>
      <c r="D35" s="87">
        <v>35.457000000000001</v>
      </c>
      <c r="E35" s="62"/>
      <c r="F35" s="748">
        <f>AVERAGE($C35:$D35)</f>
        <v>35.451499999999996</v>
      </c>
    </row>
    <row r="36" spans="2:6" collapsed="1">
      <c r="B36" t="s">
        <v>216</v>
      </c>
    </row>
    <row r="37" spans="2:6">
      <c r="B37" t="s">
        <v>1075</v>
      </c>
    </row>
    <row r="38" spans="2:6" hidden="1" outlineLevel="1">
      <c r="B38" s="189" t="s">
        <v>313</v>
      </c>
    </row>
    <row r="39" spans="2:6" collapsed="1">
      <c r="B39" s="188"/>
    </row>
  </sheetData>
  <sheetProtection algorithmName="SHA-512" hashValue="g9stJaTdbnnNCbR19vso5R0iZlcoobIIvQRPAbFqxHYRM8oFRYU78wa+iPSHiWKIKOmpxfjIpV39ROVm5Es2Ew==" saltValue="6kygK24E8ssosJwx/7Ksxw==" spinCount="100000" sheet="1" objects="1" scenarios="1" formatRows="0"/>
  <pageMargins left="0.7" right="0.7" top="0.75" bottom="0.75" header="0.3" footer="0.3"/>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FC4AEB7-1A0C-4D30-B73F-BAAE89E27D4B}">
  <sheetPr codeName="Sheet13">
    <tabColor theme="9" tint="0.79998168889431442"/>
  </sheetPr>
  <dimension ref="A1:XFB61"/>
  <sheetViews>
    <sheetView showGridLines="0" zoomScaleNormal="100" workbookViewId="0"/>
  </sheetViews>
  <sheetFormatPr defaultColWidth="0" defaultRowHeight="14.5" zeroHeight="1"/>
  <cols>
    <col min="1" max="1" width="2.54296875" customWidth="1"/>
    <col min="2" max="2" width="19.7265625" customWidth="1"/>
    <col min="3" max="3" width="16.1796875" bestFit="1" customWidth="1"/>
    <col min="4" max="6" width="17" customWidth="1"/>
    <col min="7" max="7" width="13.6328125" customWidth="1"/>
    <col min="8" max="10" width="14.36328125" customWidth="1"/>
    <col min="11" max="11" width="12.7265625" customWidth="1"/>
    <col min="12" max="12" width="16.90625" bestFit="1" customWidth="1"/>
    <col min="13" max="13" width="2.7265625" customWidth="1"/>
    <col min="16383" max="16384" width="8.81640625" hidden="1"/>
  </cols>
  <sheetData>
    <row r="1" spans="1:16382"/>
    <row r="2" spans="1:16382">
      <c r="A2" s="138"/>
      <c r="B2" s="132" t="s">
        <v>689</v>
      </c>
      <c r="C2" s="131"/>
      <c r="D2" s="131"/>
      <c r="E2" s="131"/>
      <c r="F2" s="131"/>
      <c r="G2" s="131"/>
      <c r="H2" s="131"/>
      <c r="I2" s="131"/>
      <c r="J2" s="131"/>
      <c r="K2" s="131"/>
      <c r="L2" s="131"/>
      <c r="M2" s="138"/>
      <c r="N2" s="138"/>
      <c r="O2" s="138"/>
      <c r="P2" s="138"/>
      <c r="Q2" s="138"/>
      <c r="R2" s="138"/>
      <c r="S2" s="138"/>
      <c r="T2" s="138"/>
      <c r="U2" s="138"/>
      <c r="V2" s="138"/>
      <c r="W2" s="138"/>
      <c r="X2" s="138"/>
      <c r="Y2" s="138"/>
      <c r="Z2" s="138"/>
      <c r="AA2" s="138"/>
      <c r="AB2" s="138"/>
      <c r="AC2" s="138"/>
      <c r="AD2" s="138"/>
      <c r="AE2" s="138"/>
      <c r="AF2" s="138"/>
      <c r="AG2" s="138"/>
      <c r="AH2" s="138"/>
      <c r="AI2" s="138"/>
      <c r="AJ2" s="138"/>
      <c r="AK2" s="138"/>
      <c r="AL2" s="138"/>
      <c r="AM2" s="138"/>
      <c r="AN2" s="138"/>
      <c r="AO2" s="138"/>
      <c r="AP2" s="138"/>
      <c r="AQ2" s="138"/>
      <c r="AR2" s="138"/>
      <c r="AS2" s="138"/>
      <c r="AT2" s="138"/>
      <c r="AU2" s="138"/>
      <c r="AV2" s="138"/>
      <c r="AW2" s="138"/>
      <c r="AX2" s="138"/>
      <c r="AY2" s="138"/>
      <c r="AZ2" s="138"/>
      <c r="BA2" s="138"/>
      <c r="BB2" s="138"/>
      <c r="BC2" s="138"/>
      <c r="BD2" s="138"/>
      <c r="BE2" s="138"/>
      <c r="BF2" s="138"/>
      <c r="BG2" s="138"/>
      <c r="BH2" s="138"/>
      <c r="BI2" s="138"/>
      <c r="BJ2" s="138"/>
      <c r="BK2" s="138"/>
      <c r="BL2" s="138"/>
      <c r="BM2" s="138"/>
      <c r="BN2" s="138"/>
      <c r="BO2" s="138"/>
      <c r="BP2" s="138"/>
      <c r="BQ2" s="138"/>
      <c r="BR2" s="138"/>
      <c r="BS2" s="138"/>
      <c r="BT2" s="138"/>
      <c r="BU2" s="138"/>
      <c r="BV2" s="138"/>
      <c r="BW2" s="138"/>
      <c r="BX2" s="138"/>
      <c r="BY2" s="138"/>
      <c r="BZ2" s="138"/>
      <c r="CA2" s="138"/>
      <c r="CB2" s="138"/>
      <c r="CC2" s="138"/>
      <c r="CD2" s="138"/>
      <c r="CE2" s="138"/>
      <c r="CF2" s="138"/>
      <c r="CG2" s="138"/>
      <c r="CH2" s="138"/>
      <c r="CI2" s="138"/>
      <c r="CJ2" s="138"/>
      <c r="CK2" s="138"/>
      <c r="CL2" s="138"/>
      <c r="CM2" s="138"/>
      <c r="CN2" s="138"/>
      <c r="CO2" s="138"/>
      <c r="CP2" s="138"/>
      <c r="CQ2" s="138"/>
      <c r="CR2" s="138"/>
      <c r="CS2" s="138"/>
      <c r="CT2" s="138"/>
      <c r="CU2" s="138"/>
      <c r="CV2" s="138"/>
      <c r="CW2" s="138"/>
      <c r="CX2" s="138"/>
      <c r="CY2" s="138"/>
      <c r="CZ2" s="138"/>
      <c r="DA2" s="138"/>
      <c r="DB2" s="138"/>
      <c r="DC2" s="138"/>
      <c r="DD2" s="138"/>
      <c r="DE2" s="138"/>
      <c r="DF2" s="138"/>
      <c r="DG2" s="138"/>
      <c r="DH2" s="138"/>
      <c r="DI2" s="138"/>
      <c r="DJ2" s="138"/>
      <c r="DK2" s="138"/>
      <c r="DL2" s="138"/>
      <c r="DM2" s="138"/>
      <c r="DN2" s="138"/>
      <c r="DO2" s="138"/>
      <c r="DP2" s="138"/>
      <c r="DQ2" s="138"/>
      <c r="DR2" s="138"/>
      <c r="DS2" s="138"/>
      <c r="DT2" s="138"/>
      <c r="DU2" s="138"/>
      <c r="DV2" s="138"/>
      <c r="DW2" s="138"/>
      <c r="DX2" s="138"/>
      <c r="DY2" s="138"/>
      <c r="DZ2" s="138"/>
      <c r="EA2" s="138"/>
      <c r="EB2" s="138"/>
      <c r="EC2" s="138"/>
      <c r="ED2" s="138"/>
      <c r="EE2" s="138"/>
      <c r="EF2" s="138"/>
      <c r="EG2" s="138"/>
      <c r="EH2" s="138"/>
      <c r="EI2" s="138"/>
      <c r="EJ2" s="138"/>
      <c r="EK2" s="138"/>
      <c r="EL2" s="138"/>
      <c r="EM2" s="138"/>
      <c r="EN2" s="138"/>
      <c r="EO2" s="138"/>
      <c r="EP2" s="138"/>
      <c r="EQ2" s="138"/>
      <c r="ER2" s="138"/>
      <c r="ES2" s="138"/>
      <c r="ET2" s="138"/>
      <c r="EU2" s="138"/>
      <c r="EV2" s="138"/>
      <c r="EW2" s="138"/>
      <c r="EX2" s="138"/>
      <c r="EY2" s="138"/>
      <c r="EZ2" s="138"/>
      <c r="FA2" s="138"/>
      <c r="FB2" s="138"/>
      <c r="FC2" s="138"/>
      <c r="FD2" s="138"/>
      <c r="FE2" s="138"/>
      <c r="FF2" s="138"/>
      <c r="FG2" s="138"/>
      <c r="FH2" s="138"/>
      <c r="FI2" s="138"/>
      <c r="FJ2" s="138"/>
      <c r="FK2" s="138"/>
      <c r="FL2" s="138"/>
      <c r="FM2" s="138"/>
      <c r="FN2" s="138"/>
      <c r="FO2" s="138"/>
      <c r="FP2" s="138"/>
      <c r="FQ2" s="138"/>
      <c r="FR2" s="138"/>
      <c r="FS2" s="138"/>
      <c r="FT2" s="138"/>
      <c r="FU2" s="138"/>
      <c r="FV2" s="138"/>
      <c r="FW2" s="138"/>
      <c r="FX2" s="138"/>
      <c r="FY2" s="138"/>
      <c r="FZ2" s="138"/>
      <c r="GA2" s="138"/>
      <c r="GB2" s="138"/>
      <c r="GC2" s="138"/>
      <c r="GD2" s="138"/>
      <c r="GE2" s="138"/>
      <c r="GF2" s="138"/>
      <c r="GG2" s="138"/>
      <c r="GH2" s="138"/>
      <c r="GI2" s="138"/>
      <c r="GJ2" s="138"/>
      <c r="GK2" s="138"/>
      <c r="GL2" s="138"/>
      <c r="GM2" s="138"/>
      <c r="GN2" s="138"/>
      <c r="GO2" s="138"/>
      <c r="GP2" s="138"/>
      <c r="GQ2" s="138"/>
      <c r="GR2" s="138"/>
      <c r="GS2" s="138"/>
      <c r="GT2" s="138"/>
      <c r="GU2" s="138"/>
      <c r="GV2" s="138"/>
      <c r="GW2" s="138"/>
      <c r="GX2" s="138"/>
      <c r="GY2" s="138"/>
      <c r="GZ2" s="138"/>
      <c r="HA2" s="138"/>
      <c r="HB2" s="138"/>
      <c r="HC2" s="138"/>
      <c r="HD2" s="138"/>
      <c r="HE2" s="138"/>
      <c r="HF2" s="138"/>
      <c r="HG2" s="138"/>
      <c r="HH2" s="138"/>
      <c r="HI2" s="138"/>
      <c r="HJ2" s="138"/>
      <c r="HK2" s="138"/>
      <c r="HL2" s="138"/>
      <c r="HM2" s="138"/>
      <c r="HN2" s="138"/>
      <c r="HO2" s="138"/>
      <c r="HP2" s="138"/>
      <c r="HQ2" s="138"/>
      <c r="HR2" s="138"/>
      <c r="HS2" s="138"/>
      <c r="HT2" s="138"/>
      <c r="HU2" s="138"/>
      <c r="HV2" s="138"/>
      <c r="HW2" s="138"/>
      <c r="HX2" s="138"/>
      <c r="HY2" s="138"/>
      <c r="HZ2" s="138"/>
      <c r="IA2" s="138"/>
      <c r="IB2" s="138"/>
      <c r="IC2" s="138"/>
      <c r="ID2" s="138"/>
      <c r="IE2" s="138"/>
      <c r="IF2" s="138"/>
      <c r="IG2" s="138"/>
      <c r="IH2" s="138"/>
      <c r="II2" s="138"/>
      <c r="IJ2" s="138"/>
      <c r="IK2" s="138"/>
      <c r="IL2" s="138"/>
      <c r="IM2" s="138"/>
      <c r="IN2" s="138"/>
      <c r="IO2" s="138"/>
      <c r="IP2" s="138"/>
      <c r="IQ2" s="138"/>
      <c r="IR2" s="138"/>
      <c r="IS2" s="138"/>
      <c r="IT2" s="138"/>
      <c r="IU2" s="138"/>
      <c r="IV2" s="138"/>
      <c r="IW2" s="138"/>
      <c r="IX2" s="138"/>
      <c r="IY2" s="138"/>
      <c r="IZ2" s="138"/>
      <c r="JA2" s="138"/>
      <c r="JB2" s="138"/>
      <c r="JC2" s="138"/>
      <c r="JD2" s="138"/>
      <c r="JE2" s="138"/>
      <c r="JF2" s="138"/>
      <c r="JG2" s="138"/>
      <c r="JH2" s="138"/>
      <c r="JI2" s="138"/>
      <c r="JJ2" s="138"/>
      <c r="JK2" s="138"/>
      <c r="JL2" s="138"/>
      <c r="JM2" s="138"/>
      <c r="JN2" s="138"/>
      <c r="JO2" s="138"/>
      <c r="JP2" s="138"/>
      <c r="JQ2" s="138"/>
      <c r="JR2" s="138"/>
      <c r="JS2" s="138"/>
      <c r="JT2" s="138"/>
      <c r="JU2" s="138"/>
      <c r="JV2" s="138"/>
      <c r="JW2" s="138"/>
      <c r="JX2" s="138"/>
      <c r="JY2" s="138"/>
      <c r="JZ2" s="138"/>
      <c r="KA2" s="138"/>
      <c r="KB2" s="138"/>
      <c r="KC2" s="138"/>
      <c r="KD2" s="138"/>
      <c r="KE2" s="138"/>
      <c r="KF2" s="138"/>
      <c r="KG2" s="138"/>
      <c r="KH2" s="138"/>
      <c r="KI2" s="138"/>
      <c r="KJ2" s="138"/>
      <c r="KK2" s="138"/>
      <c r="KL2" s="138"/>
      <c r="KM2" s="138"/>
      <c r="KN2" s="138"/>
      <c r="KO2" s="138"/>
      <c r="KP2" s="138"/>
      <c r="KQ2" s="138"/>
      <c r="KR2" s="138"/>
      <c r="KS2" s="138"/>
      <c r="KT2" s="138"/>
      <c r="KU2" s="138"/>
      <c r="KV2" s="138"/>
      <c r="KW2" s="138"/>
      <c r="KX2" s="138"/>
      <c r="KY2" s="138"/>
      <c r="KZ2" s="138"/>
      <c r="LA2" s="138"/>
      <c r="LB2" s="138"/>
      <c r="LC2" s="138"/>
      <c r="LD2" s="138"/>
      <c r="LE2" s="138"/>
      <c r="LF2" s="138"/>
      <c r="LG2" s="138"/>
      <c r="LH2" s="138"/>
      <c r="LI2" s="138"/>
      <c r="LJ2" s="138"/>
      <c r="LK2" s="138"/>
      <c r="LL2" s="138"/>
      <c r="LM2" s="138"/>
      <c r="LN2" s="138"/>
      <c r="LO2" s="138"/>
      <c r="LP2" s="138"/>
      <c r="LQ2" s="138"/>
      <c r="LR2" s="138"/>
      <c r="LS2" s="138"/>
      <c r="LT2" s="138"/>
      <c r="LU2" s="138"/>
      <c r="LV2" s="138"/>
      <c r="LW2" s="138"/>
      <c r="LX2" s="138"/>
      <c r="LY2" s="138"/>
      <c r="LZ2" s="138"/>
      <c r="MA2" s="138"/>
      <c r="MB2" s="138"/>
      <c r="MC2" s="138"/>
      <c r="MD2" s="138"/>
      <c r="ME2" s="138"/>
      <c r="MF2" s="138"/>
      <c r="MG2" s="138"/>
      <c r="MH2" s="138"/>
      <c r="MI2" s="138"/>
      <c r="MJ2" s="138"/>
      <c r="MK2" s="138"/>
      <c r="ML2" s="138"/>
      <c r="MM2" s="138"/>
      <c r="MN2" s="138"/>
      <c r="MO2" s="138"/>
      <c r="MP2" s="138"/>
      <c r="MQ2" s="138"/>
      <c r="MR2" s="138"/>
      <c r="MS2" s="138"/>
      <c r="MT2" s="138"/>
      <c r="MU2" s="138"/>
      <c r="MV2" s="138"/>
      <c r="MW2" s="138"/>
      <c r="MX2" s="138"/>
      <c r="MY2" s="138"/>
      <c r="MZ2" s="138"/>
      <c r="NA2" s="138"/>
      <c r="NB2" s="138"/>
      <c r="NC2" s="138"/>
      <c r="ND2" s="138"/>
      <c r="NE2" s="138"/>
      <c r="NF2" s="138"/>
      <c r="NG2" s="138"/>
      <c r="NH2" s="138"/>
      <c r="NI2" s="138"/>
      <c r="NJ2" s="138"/>
      <c r="NK2" s="138"/>
      <c r="NL2" s="138"/>
      <c r="NM2" s="138"/>
      <c r="NN2" s="138"/>
      <c r="NO2" s="138"/>
      <c r="NP2" s="138"/>
      <c r="NQ2" s="138"/>
      <c r="NR2" s="138"/>
      <c r="NS2" s="138"/>
      <c r="NT2" s="138"/>
      <c r="NU2" s="138"/>
      <c r="NV2" s="138"/>
      <c r="NW2" s="138"/>
      <c r="NX2" s="138"/>
      <c r="NY2" s="138"/>
      <c r="NZ2" s="138"/>
      <c r="OA2" s="138"/>
      <c r="OB2" s="138"/>
      <c r="OC2" s="138"/>
      <c r="OD2" s="138"/>
      <c r="OE2" s="138"/>
      <c r="OF2" s="138"/>
      <c r="OG2" s="138"/>
      <c r="OH2" s="138"/>
      <c r="OI2" s="138"/>
      <c r="OJ2" s="138"/>
      <c r="OK2" s="138"/>
      <c r="OL2" s="138"/>
      <c r="OM2" s="138"/>
      <c r="ON2" s="138"/>
      <c r="OO2" s="138"/>
      <c r="OP2" s="138"/>
      <c r="OQ2" s="138"/>
      <c r="OR2" s="138"/>
      <c r="OS2" s="138"/>
      <c r="OT2" s="138"/>
      <c r="OU2" s="138"/>
      <c r="OV2" s="138"/>
      <c r="OW2" s="138"/>
      <c r="OX2" s="138"/>
      <c r="OY2" s="138"/>
      <c r="OZ2" s="138"/>
      <c r="PA2" s="138"/>
      <c r="PB2" s="138"/>
      <c r="PC2" s="138"/>
      <c r="PD2" s="138"/>
      <c r="PE2" s="138"/>
      <c r="PF2" s="138"/>
      <c r="PG2" s="138"/>
      <c r="PH2" s="138"/>
      <c r="PI2" s="138"/>
      <c r="PJ2" s="138"/>
      <c r="PK2" s="138"/>
      <c r="PL2" s="138"/>
      <c r="PM2" s="138"/>
      <c r="PN2" s="138"/>
      <c r="PO2" s="138"/>
      <c r="PP2" s="138"/>
      <c r="PQ2" s="138"/>
      <c r="PR2" s="138"/>
      <c r="PS2" s="138"/>
      <c r="PT2" s="138"/>
      <c r="PU2" s="138"/>
      <c r="PV2" s="138"/>
      <c r="PW2" s="138"/>
      <c r="PX2" s="138"/>
      <c r="PY2" s="138"/>
      <c r="PZ2" s="138"/>
      <c r="QA2" s="138"/>
      <c r="QB2" s="138"/>
      <c r="QC2" s="138"/>
      <c r="QD2" s="138"/>
      <c r="QE2" s="138"/>
      <c r="QF2" s="138"/>
      <c r="QG2" s="138"/>
      <c r="QH2" s="138"/>
      <c r="QI2" s="138"/>
      <c r="QJ2" s="138"/>
      <c r="QK2" s="138"/>
      <c r="QL2" s="138"/>
      <c r="QM2" s="138"/>
      <c r="QN2" s="138"/>
      <c r="QO2" s="138"/>
      <c r="QP2" s="138"/>
      <c r="QQ2" s="138"/>
      <c r="QR2" s="138"/>
      <c r="QS2" s="138"/>
      <c r="QT2" s="138"/>
      <c r="QU2" s="138"/>
      <c r="QV2" s="138"/>
      <c r="QW2" s="138"/>
      <c r="QX2" s="138"/>
      <c r="QY2" s="138"/>
      <c r="QZ2" s="138"/>
      <c r="RA2" s="138"/>
      <c r="RB2" s="138"/>
      <c r="RC2" s="138"/>
      <c r="RD2" s="138"/>
      <c r="RE2" s="138"/>
      <c r="RF2" s="138"/>
      <c r="RG2" s="138"/>
      <c r="RH2" s="138"/>
      <c r="RI2" s="138"/>
      <c r="RJ2" s="138"/>
      <c r="RK2" s="138"/>
      <c r="RL2" s="138"/>
      <c r="RM2" s="138"/>
      <c r="RN2" s="138"/>
      <c r="RO2" s="138"/>
      <c r="RP2" s="138"/>
      <c r="RQ2" s="138"/>
      <c r="RR2" s="138"/>
      <c r="RS2" s="138"/>
      <c r="RT2" s="138"/>
      <c r="RU2" s="138"/>
      <c r="RV2" s="138"/>
      <c r="RW2" s="138"/>
      <c r="RX2" s="138"/>
      <c r="RY2" s="138"/>
      <c r="RZ2" s="138"/>
      <c r="SA2" s="138"/>
      <c r="SB2" s="138"/>
      <c r="SC2" s="138"/>
      <c r="SD2" s="138"/>
      <c r="SE2" s="138"/>
      <c r="SF2" s="138"/>
      <c r="SG2" s="138"/>
      <c r="SH2" s="138"/>
      <c r="SI2" s="138"/>
      <c r="SJ2" s="138"/>
      <c r="SK2" s="138"/>
      <c r="SL2" s="138"/>
      <c r="SM2" s="138"/>
      <c r="SN2" s="138"/>
      <c r="SO2" s="138"/>
      <c r="SP2" s="138"/>
      <c r="SQ2" s="138"/>
      <c r="SR2" s="138"/>
      <c r="SS2" s="138"/>
      <c r="ST2" s="138"/>
      <c r="SU2" s="138"/>
      <c r="SV2" s="138"/>
      <c r="SW2" s="138"/>
      <c r="SX2" s="138"/>
      <c r="SY2" s="138"/>
      <c r="SZ2" s="138"/>
      <c r="TA2" s="138"/>
      <c r="TB2" s="138"/>
      <c r="TC2" s="138"/>
      <c r="TD2" s="138"/>
      <c r="TE2" s="138"/>
      <c r="TF2" s="138"/>
      <c r="TG2" s="138"/>
      <c r="TH2" s="138"/>
      <c r="TI2" s="138"/>
      <c r="TJ2" s="138"/>
      <c r="TK2" s="138"/>
      <c r="TL2" s="138"/>
      <c r="TM2" s="138"/>
      <c r="TN2" s="138"/>
      <c r="TO2" s="138"/>
      <c r="TP2" s="138"/>
      <c r="TQ2" s="138"/>
      <c r="TR2" s="138"/>
      <c r="TS2" s="138"/>
      <c r="TT2" s="138"/>
      <c r="TU2" s="138"/>
      <c r="TV2" s="138"/>
      <c r="TW2" s="138"/>
      <c r="TX2" s="138"/>
      <c r="TY2" s="138"/>
      <c r="TZ2" s="138"/>
      <c r="UA2" s="138"/>
      <c r="UB2" s="138"/>
      <c r="UC2" s="138"/>
      <c r="UD2" s="138"/>
      <c r="UE2" s="138"/>
      <c r="UF2" s="138"/>
      <c r="UG2" s="138"/>
      <c r="UH2" s="138"/>
      <c r="UI2" s="138"/>
      <c r="UJ2" s="138"/>
      <c r="UK2" s="138"/>
      <c r="UL2" s="138"/>
      <c r="UM2" s="138"/>
      <c r="UN2" s="138"/>
      <c r="UO2" s="138"/>
      <c r="UP2" s="138"/>
      <c r="UQ2" s="138"/>
      <c r="UR2" s="138"/>
      <c r="US2" s="138"/>
      <c r="UT2" s="138"/>
      <c r="UU2" s="138"/>
      <c r="UV2" s="138"/>
      <c r="UW2" s="138"/>
      <c r="UX2" s="138"/>
      <c r="UY2" s="138"/>
      <c r="UZ2" s="138"/>
      <c r="VA2" s="138"/>
      <c r="VB2" s="138"/>
      <c r="VC2" s="138"/>
      <c r="VD2" s="138"/>
      <c r="VE2" s="138"/>
      <c r="VF2" s="138"/>
      <c r="VG2" s="138"/>
      <c r="VH2" s="138"/>
      <c r="VI2" s="138"/>
      <c r="VJ2" s="138"/>
      <c r="VK2" s="138"/>
      <c r="VL2" s="138"/>
      <c r="VM2" s="138"/>
      <c r="VN2" s="138"/>
      <c r="VO2" s="138"/>
      <c r="VP2" s="138"/>
      <c r="VQ2" s="138"/>
      <c r="VR2" s="138"/>
      <c r="VS2" s="138"/>
      <c r="VT2" s="138"/>
      <c r="VU2" s="138"/>
      <c r="VV2" s="138"/>
      <c r="VW2" s="138"/>
      <c r="VX2" s="138"/>
      <c r="VY2" s="138"/>
      <c r="VZ2" s="138"/>
      <c r="WA2" s="138"/>
      <c r="WB2" s="138"/>
      <c r="WC2" s="138"/>
      <c r="WD2" s="138"/>
      <c r="WE2" s="138"/>
      <c r="WF2" s="138"/>
      <c r="WG2" s="138"/>
      <c r="WH2" s="138"/>
      <c r="WI2" s="138"/>
      <c r="WJ2" s="138"/>
      <c r="WK2" s="138"/>
      <c r="WL2" s="138"/>
      <c r="WM2" s="138"/>
      <c r="WN2" s="138"/>
      <c r="WO2" s="138"/>
      <c r="WP2" s="138"/>
      <c r="WQ2" s="138"/>
      <c r="WR2" s="138"/>
      <c r="WS2" s="138"/>
      <c r="WT2" s="138"/>
      <c r="WU2" s="138"/>
      <c r="WV2" s="138"/>
      <c r="WW2" s="138"/>
      <c r="WX2" s="138"/>
      <c r="WY2" s="138"/>
      <c r="WZ2" s="138"/>
      <c r="XA2" s="138"/>
      <c r="XB2" s="138"/>
      <c r="XC2" s="138"/>
      <c r="XD2" s="138"/>
      <c r="XE2" s="138"/>
      <c r="XF2" s="138"/>
      <c r="XG2" s="138"/>
      <c r="XH2" s="138"/>
      <c r="XI2" s="138"/>
      <c r="XJ2" s="138"/>
      <c r="XK2" s="138"/>
      <c r="XL2" s="138"/>
      <c r="XM2" s="138"/>
      <c r="XN2" s="138"/>
      <c r="XO2" s="138"/>
      <c r="XP2" s="138"/>
      <c r="XQ2" s="138"/>
      <c r="XR2" s="138"/>
      <c r="XS2" s="138"/>
      <c r="XT2" s="138"/>
      <c r="XU2" s="138"/>
      <c r="XV2" s="138"/>
      <c r="XW2" s="138"/>
      <c r="XX2" s="138"/>
      <c r="XY2" s="138"/>
      <c r="XZ2" s="138"/>
      <c r="YA2" s="138"/>
      <c r="YB2" s="138"/>
      <c r="YC2" s="138"/>
      <c r="YD2" s="138"/>
      <c r="YE2" s="138"/>
      <c r="YF2" s="138"/>
      <c r="YG2" s="138"/>
      <c r="YH2" s="138"/>
      <c r="YI2" s="138"/>
      <c r="YJ2" s="138"/>
      <c r="YK2" s="138"/>
      <c r="YL2" s="138"/>
      <c r="YM2" s="138"/>
      <c r="YN2" s="138"/>
      <c r="YO2" s="138"/>
      <c r="YP2" s="138"/>
      <c r="YQ2" s="138"/>
      <c r="YR2" s="138"/>
      <c r="YS2" s="138"/>
      <c r="YT2" s="138"/>
      <c r="YU2" s="138"/>
      <c r="YV2" s="138"/>
      <c r="YW2" s="138"/>
      <c r="YX2" s="138"/>
      <c r="YY2" s="138"/>
      <c r="YZ2" s="138"/>
      <c r="ZA2" s="138"/>
      <c r="ZB2" s="138"/>
      <c r="ZC2" s="138"/>
      <c r="ZD2" s="138"/>
      <c r="ZE2" s="138"/>
      <c r="ZF2" s="138"/>
      <c r="ZG2" s="138"/>
      <c r="ZH2" s="138"/>
      <c r="ZI2" s="138"/>
      <c r="ZJ2" s="138"/>
      <c r="ZK2" s="138"/>
      <c r="ZL2" s="138"/>
      <c r="ZM2" s="138"/>
      <c r="ZN2" s="138"/>
      <c r="ZO2" s="138"/>
      <c r="ZP2" s="138"/>
      <c r="ZQ2" s="138"/>
      <c r="ZR2" s="138"/>
      <c r="ZS2" s="138"/>
      <c r="ZT2" s="138"/>
      <c r="ZU2" s="138"/>
      <c r="ZV2" s="138"/>
      <c r="ZW2" s="138"/>
      <c r="ZX2" s="138"/>
      <c r="ZY2" s="138"/>
      <c r="ZZ2" s="138"/>
      <c r="AAA2" s="138"/>
      <c r="AAB2" s="138"/>
      <c r="AAC2" s="138"/>
      <c r="AAD2" s="138"/>
      <c r="AAE2" s="138"/>
      <c r="AAF2" s="138"/>
      <c r="AAG2" s="138"/>
      <c r="AAH2" s="138"/>
      <c r="AAI2" s="138"/>
      <c r="AAJ2" s="138"/>
      <c r="AAK2" s="138"/>
      <c r="AAL2" s="138"/>
      <c r="AAM2" s="138"/>
      <c r="AAN2" s="138"/>
      <c r="AAO2" s="138"/>
      <c r="AAP2" s="138"/>
      <c r="AAQ2" s="138"/>
      <c r="AAR2" s="138"/>
      <c r="AAS2" s="138"/>
      <c r="AAT2" s="138"/>
      <c r="AAU2" s="138"/>
      <c r="AAV2" s="138"/>
      <c r="AAW2" s="138"/>
      <c r="AAX2" s="138"/>
      <c r="AAY2" s="138"/>
      <c r="AAZ2" s="138"/>
      <c r="ABA2" s="138"/>
      <c r="ABB2" s="138"/>
      <c r="ABC2" s="138"/>
      <c r="ABD2" s="138"/>
      <c r="ABE2" s="138"/>
      <c r="ABF2" s="138"/>
      <c r="ABG2" s="138"/>
      <c r="ABH2" s="138"/>
      <c r="ABI2" s="138"/>
      <c r="ABJ2" s="138"/>
      <c r="ABK2" s="138"/>
      <c r="ABL2" s="138"/>
      <c r="ABM2" s="138"/>
      <c r="ABN2" s="138"/>
      <c r="ABO2" s="138"/>
      <c r="ABP2" s="138"/>
      <c r="ABQ2" s="138"/>
      <c r="ABR2" s="138"/>
      <c r="ABS2" s="138"/>
      <c r="ABT2" s="138"/>
      <c r="ABU2" s="138"/>
      <c r="ABV2" s="138"/>
      <c r="ABW2" s="138"/>
      <c r="ABX2" s="138"/>
      <c r="ABY2" s="138"/>
      <c r="ABZ2" s="138"/>
      <c r="ACA2" s="138"/>
      <c r="ACB2" s="138"/>
      <c r="ACC2" s="138"/>
      <c r="ACD2" s="138"/>
      <c r="ACE2" s="138"/>
      <c r="ACF2" s="138"/>
      <c r="ACG2" s="138"/>
      <c r="ACH2" s="138"/>
      <c r="ACI2" s="138"/>
      <c r="ACJ2" s="138"/>
      <c r="ACK2" s="138"/>
      <c r="ACL2" s="138"/>
      <c r="ACM2" s="138"/>
      <c r="ACN2" s="138"/>
      <c r="ACO2" s="138"/>
      <c r="ACP2" s="138"/>
      <c r="ACQ2" s="138"/>
      <c r="ACR2" s="138"/>
      <c r="ACS2" s="138"/>
      <c r="ACT2" s="138"/>
      <c r="ACU2" s="138"/>
      <c r="ACV2" s="138"/>
      <c r="ACW2" s="138"/>
      <c r="ACX2" s="138"/>
      <c r="ACY2" s="138"/>
      <c r="ACZ2" s="138"/>
      <c r="ADA2" s="138"/>
      <c r="ADB2" s="138"/>
      <c r="ADC2" s="138"/>
      <c r="ADD2" s="138"/>
      <c r="ADE2" s="138"/>
      <c r="ADF2" s="138"/>
      <c r="ADG2" s="138"/>
      <c r="ADH2" s="138"/>
      <c r="ADI2" s="138"/>
      <c r="ADJ2" s="138"/>
      <c r="ADK2" s="138"/>
      <c r="ADL2" s="138"/>
      <c r="ADM2" s="138"/>
      <c r="ADN2" s="138"/>
      <c r="ADO2" s="138"/>
      <c r="ADP2" s="138"/>
      <c r="ADQ2" s="138"/>
      <c r="ADR2" s="138"/>
      <c r="ADS2" s="138"/>
      <c r="ADT2" s="138"/>
      <c r="ADU2" s="138"/>
      <c r="ADV2" s="138"/>
      <c r="ADW2" s="138"/>
      <c r="ADX2" s="138"/>
      <c r="ADY2" s="138"/>
      <c r="ADZ2" s="138"/>
      <c r="AEA2" s="138"/>
      <c r="AEB2" s="138"/>
      <c r="AEC2" s="138"/>
      <c r="AED2" s="138"/>
      <c r="AEE2" s="138"/>
      <c r="AEF2" s="138"/>
      <c r="AEG2" s="138"/>
      <c r="AEH2" s="138"/>
      <c r="AEI2" s="138"/>
      <c r="AEJ2" s="138"/>
      <c r="AEK2" s="138"/>
      <c r="AEL2" s="138"/>
      <c r="AEM2" s="138"/>
      <c r="AEN2" s="138"/>
      <c r="AEO2" s="138"/>
      <c r="AEP2" s="138"/>
      <c r="AEQ2" s="138"/>
      <c r="AER2" s="138"/>
      <c r="AES2" s="138"/>
      <c r="AET2" s="138"/>
      <c r="AEU2" s="138"/>
      <c r="AEV2" s="138"/>
      <c r="AEW2" s="138"/>
      <c r="AEX2" s="138"/>
      <c r="AEY2" s="138"/>
      <c r="AEZ2" s="138"/>
      <c r="AFA2" s="138"/>
      <c r="AFB2" s="138"/>
      <c r="AFC2" s="138"/>
      <c r="AFD2" s="138"/>
      <c r="AFE2" s="138"/>
      <c r="AFF2" s="138"/>
      <c r="AFG2" s="138"/>
      <c r="AFH2" s="138"/>
      <c r="AFI2" s="138"/>
      <c r="AFJ2" s="138"/>
      <c r="AFK2" s="138"/>
      <c r="AFL2" s="138"/>
      <c r="AFM2" s="138"/>
      <c r="AFN2" s="138"/>
      <c r="AFO2" s="138"/>
      <c r="AFP2" s="138"/>
      <c r="AFQ2" s="138"/>
      <c r="AFR2" s="138"/>
      <c r="AFS2" s="138"/>
      <c r="AFT2" s="138"/>
      <c r="AFU2" s="138"/>
      <c r="AFV2" s="138"/>
      <c r="AFW2" s="138"/>
      <c r="AFX2" s="138"/>
      <c r="AFY2" s="138"/>
      <c r="AFZ2" s="138"/>
      <c r="AGA2" s="138"/>
      <c r="AGB2" s="138"/>
      <c r="AGC2" s="138"/>
      <c r="AGD2" s="138"/>
      <c r="AGE2" s="138"/>
      <c r="AGF2" s="138"/>
      <c r="AGG2" s="138"/>
      <c r="AGH2" s="138"/>
      <c r="AGI2" s="138"/>
      <c r="AGJ2" s="138"/>
      <c r="AGK2" s="138"/>
      <c r="AGL2" s="138"/>
      <c r="AGM2" s="138"/>
      <c r="AGN2" s="138"/>
      <c r="AGO2" s="138"/>
      <c r="AGP2" s="138"/>
      <c r="AGQ2" s="138"/>
      <c r="AGR2" s="138"/>
      <c r="AGS2" s="138"/>
      <c r="AGT2" s="138"/>
      <c r="AGU2" s="138"/>
      <c r="AGV2" s="138"/>
      <c r="AGW2" s="138"/>
      <c r="AGX2" s="138"/>
      <c r="AGY2" s="138"/>
      <c r="AGZ2" s="138"/>
      <c r="AHA2" s="138"/>
      <c r="AHB2" s="138"/>
      <c r="AHC2" s="138"/>
      <c r="AHD2" s="138"/>
      <c r="AHE2" s="138"/>
      <c r="AHF2" s="138"/>
      <c r="AHG2" s="138"/>
      <c r="AHH2" s="138"/>
      <c r="AHI2" s="138"/>
      <c r="AHJ2" s="138"/>
      <c r="AHK2" s="138"/>
      <c r="AHL2" s="138"/>
      <c r="AHM2" s="138"/>
      <c r="AHN2" s="138"/>
      <c r="AHO2" s="138"/>
      <c r="AHP2" s="138"/>
      <c r="AHQ2" s="138"/>
      <c r="AHR2" s="138"/>
      <c r="AHS2" s="138"/>
      <c r="AHT2" s="138"/>
      <c r="AHU2" s="138"/>
      <c r="AHV2" s="138"/>
      <c r="AHW2" s="138"/>
      <c r="AHX2" s="138"/>
      <c r="AHY2" s="138"/>
      <c r="AHZ2" s="138"/>
      <c r="AIA2" s="138"/>
      <c r="AIB2" s="138"/>
      <c r="AIC2" s="138"/>
      <c r="AID2" s="138"/>
      <c r="AIE2" s="138"/>
      <c r="AIF2" s="138"/>
      <c r="AIG2" s="138"/>
      <c r="AIH2" s="138"/>
      <c r="AII2" s="138"/>
      <c r="AIJ2" s="138"/>
      <c r="AIK2" s="138"/>
      <c r="AIL2" s="138"/>
      <c r="AIM2" s="138"/>
      <c r="AIN2" s="138"/>
      <c r="AIO2" s="138"/>
      <c r="AIP2" s="138"/>
      <c r="AIQ2" s="138"/>
      <c r="AIR2" s="138"/>
      <c r="AIS2" s="138"/>
      <c r="AIT2" s="138"/>
      <c r="AIU2" s="138"/>
      <c r="AIV2" s="138"/>
      <c r="AIW2" s="138"/>
      <c r="AIX2" s="138"/>
      <c r="AIY2" s="138"/>
      <c r="AIZ2" s="138"/>
      <c r="AJA2" s="138"/>
      <c r="AJB2" s="138"/>
      <c r="AJC2" s="138"/>
      <c r="AJD2" s="138"/>
      <c r="AJE2" s="138"/>
      <c r="AJF2" s="138"/>
      <c r="AJG2" s="138"/>
      <c r="AJH2" s="138"/>
      <c r="AJI2" s="138"/>
      <c r="AJJ2" s="138"/>
      <c r="AJK2" s="138"/>
      <c r="AJL2" s="138"/>
      <c r="AJM2" s="138"/>
      <c r="AJN2" s="138"/>
      <c r="AJO2" s="138"/>
      <c r="AJP2" s="138"/>
      <c r="AJQ2" s="138"/>
      <c r="AJR2" s="138"/>
      <c r="AJS2" s="138"/>
      <c r="AJT2" s="138"/>
      <c r="AJU2" s="138"/>
      <c r="AJV2" s="138"/>
      <c r="AJW2" s="138"/>
      <c r="AJX2" s="138"/>
      <c r="AJY2" s="138"/>
      <c r="AJZ2" s="138"/>
      <c r="AKA2" s="138"/>
      <c r="AKB2" s="138"/>
      <c r="AKC2" s="138"/>
      <c r="AKD2" s="138"/>
      <c r="AKE2" s="138"/>
      <c r="AKF2" s="138"/>
      <c r="AKG2" s="138"/>
      <c r="AKH2" s="138"/>
      <c r="AKI2" s="138"/>
      <c r="AKJ2" s="138"/>
      <c r="AKK2" s="138"/>
      <c r="AKL2" s="138"/>
      <c r="AKM2" s="138"/>
      <c r="AKN2" s="138"/>
      <c r="AKO2" s="138"/>
      <c r="AKP2" s="138"/>
      <c r="AKQ2" s="138"/>
      <c r="AKR2" s="138"/>
      <c r="AKS2" s="138"/>
      <c r="AKT2" s="138"/>
      <c r="AKU2" s="138"/>
      <c r="AKV2" s="138"/>
      <c r="AKW2" s="138"/>
      <c r="AKX2" s="138"/>
      <c r="AKY2" s="138"/>
      <c r="AKZ2" s="138"/>
      <c r="ALA2" s="138"/>
      <c r="ALB2" s="138"/>
      <c r="ALC2" s="138"/>
      <c r="ALD2" s="138"/>
      <c r="ALE2" s="138"/>
      <c r="ALF2" s="138"/>
      <c r="ALG2" s="138"/>
      <c r="ALH2" s="138"/>
      <c r="ALI2" s="138"/>
      <c r="ALJ2" s="138"/>
      <c r="ALK2" s="138"/>
      <c r="ALL2" s="138"/>
      <c r="ALM2" s="138"/>
      <c r="ALN2" s="138"/>
      <c r="ALO2" s="138"/>
      <c r="ALP2" s="138"/>
      <c r="ALQ2" s="138"/>
      <c r="ALR2" s="138"/>
      <c r="ALS2" s="138"/>
      <c r="ALT2" s="138"/>
      <c r="ALU2" s="138"/>
      <c r="ALV2" s="138"/>
      <c r="ALW2" s="138"/>
      <c r="ALX2" s="138"/>
      <c r="ALY2" s="138"/>
      <c r="ALZ2" s="138"/>
      <c r="AMA2" s="138"/>
      <c r="AMB2" s="138"/>
      <c r="AMC2" s="138"/>
      <c r="AMD2" s="138"/>
      <c r="AME2" s="138"/>
      <c r="AMF2" s="138"/>
      <c r="AMG2" s="138"/>
      <c r="AMH2" s="138"/>
      <c r="AMI2" s="138"/>
      <c r="AMJ2" s="138"/>
      <c r="AMK2" s="138"/>
      <c r="AML2" s="138"/>
      <c r="AMM2" s="138"/>
      <c r="AMN2" s="138"/>
      <c r="AMO2" s="138"/>
      <c r="AMP2" s="138"/>
      <c r="AMQ2" s="138"/>
      <c r="AMR2" s="138"/>
      <c r="AMS2" s="138"/>
      <c r="AMT2" s="138"/>
      <c r="AMU2" s="138"/>
      <c r="AMV2" s="138"/>
      <c r="AMW2" s="138"/>
      <c r="AMX2" s="138"/>
      <c r="AMY2" s="138"/>
      <c r="AMZ2" s="138"/>
      <c r="ANA2" s="138"/>
      <c r="ANB2" s="138"/>
      <c r="ANC2" s="138"/>
      <c r="AND2" s="138"/>
      <c r="ANE2" s="138"/>
      <c r="ANF2" s="138"/>
      <c r="ANG2" s="138"/>
      <c r="ANH2" s="138"/>
      <c r="ANI2" s="138"/>
      <c r="ANJ2" s="138"/>
      <c r="ANK2" s="138"/>
      <c r="ANL2" s="138"/>
      <c r="ANM2" s="138"/>
      <c r="ANN2" s="138"/>
      <c r="ANO2" s="138"/>
      <c r="ANP2" s="138"/>
      <c r="ANQ2" s="138"/>
      <c r="ANR2" s="138"/>
      <c r="ANS2" s="138"/>
      <c r="ANT2" s="138"/>
      <c r="ANU2" s="138"/>
      <c r="ANV2" s="138"/>
      <c r="ANW2" s="138"/>
      <c r="ANX2" s="138"/>
      <c r="ANY2" s="138"/>
      <c r="ANZ2" s="138"/>
      <c r="AOA2" s="138"/>
      <c r="AOB2" s="138"/>
      <c r="AOC2" s="138"/>
      <c r="AOD2" s="138"/>
      <c r="AOE2" s="138"/>
      <c r="AOF2" s="138"/>
      <c r="AOG2" s="138"/>
      <c r="AOH2" s="138"/>
      <c r="AOI2" s="138"/>
      <c r="AOJ2" s="138"/>
      <c r="AOK2" s="138"/>
      <c r="AOL2" s="138"/>
      <c r="AOM2" s="138"/>
      <c r="AON2" s="138"/>
      <c r="AOO2" s="138"/>
      <c r="AOP2" s="138"/>
      <c r="AOQ2" s="138"/>
      <c r="AOR2" s="138"/>
      <c r="AOS2" s="138"/>
      <c r="AOT2" s="138"/>
      <c r="AOU2" s="138"/>
      <c r="AOV2" s="138"/>
      <c r="AOW2" s="138"/>
      <c r="AOX2" s="138"/>
      <c r="AOY2" s="138"/>
      <c r="AOZ2" s="138"/>
      <c r="APA2" s="138"/>
      <c r="APB2" s="138"/>
      <c r="APC2" s="138"/>
      <c r="APD2" s="138"/>
      <c r="APE2" s="138"/>
      <c r="APF2" s="138"/>
      <c r="APG2" s="138"/>
      <c r="APH2" s="138"/>
      <c r="API2" s="138"/>
      <c r="APJ2" s="138"/>
      <c r="APK2" s="138"/>
      <c r="APL2" s="138"/>
      <c r="APM2" s="138"/>
      <c r="APN2" s="138"/>
      <c r="APO2" s="138"/>
      <c r="APP2" s="138"/>
      <c r="APQ2" s="138"/>
      <c r="APR2" s="138"/>
      <c r="APS2" s="138"/>
      <c r="APT2" s="138"/>
      <c r="APU2" s="138"/>
      <c r="APV2" s="138"/>
      <c r="APW2" s="138"/>
      <c r="APX2" s="138"/>
      <c r="APY2" s="138"/>
      <c r="APZ2" s="138"/>
      <c r="AQA2" s="138"/>
      <c r="AQB2" s="138"/>
      <c r="AQC2" s="138"/>
      <c r="AQD2" s="138"/>
      <c r="AQE2" s="138"/>
      <c r="AQF2" s="138"/>
      <c r="AQG2" s="138"/>
      <c r="AQH2" s="138"/>
      <c r="AQI2" s="138"/>
      <c r="AQJ2" s="138"/>
      <c r="AQK2" s="138"/>
      <c r="AQL2" s="138"/>
      <c r="AQM2" s="138"/>
      <c r="AQN2" s="138"/>
      <c r="AQO2" s="138"/>
      <c r="AQP2" s="138"/>
      <c r="AQQ2" s="138"/>
      <c r="AQR2" s="138"/>
      <c r="AQS2" s="138"/>
      <c r="AQT2" s="138"/>
      <c r="AQU2" s="138"/>
      <c r="AQV2" s="138"/>
      <c r="AQW2" s="138"/>
      <c r="AQX2" s="138"/>
      <c r="AQY2" s="138"/>
      <c r="AQZ2" s="138"/>
      <c r="ARA2" s="138"/>
      <c r="ARB2" s="138"/>
      <c r="ARC2" s="138"/>
      <c r="ARD2" s="138"/>
      <c r="ARE2" s="138"/>
      <c r="ARF2" s="138"/>
      <c r="ARG2" s="138"/>
      <c r="ARH2" s="138"/>
      <c r="ARI2" s="138"/>
      <c r="ARJ2" s="138"/>
      <c r="ARK2" s="138"/>
      <c r="ARL2" s="138"/>
      <c r="ARM2" s="138"/>
      <c r="ARN2" s="138"/>
      <c r="ARO2" s="138"/>
      <c r="ARP2" s="138"/>
      <c r="ARQ2" s="138"/>
      <c r="ARR2" s="138"/>
      <c r="ARS2" s="138"/>
      <c r="ART2" s="138"/>
      <c r="ARU2" s="138"/>
      <c r="ARV2" s="138"/>
      <c r="ARW2" s="138"/>
      <c r="ARX2" s="138"/>
      <c r="ARY2" s="138"/>
      <c r="ARZ2" s="138"/>
      <c r="ASA2" s="138"/>
      <c r="ASB2" s="138"/>
      <c r="ASC2" s="138"/>
      <c r="ASD2" s="138"/>
      <c r="ASE2" s="138"/>
      <c r="ASF2" s="138"/>
      <c r="ASG2" s="138"/>
      <c r="ASH2" s="138"/>
      <c r="ASI2" s="138"/>
      <c r="ASJ2" s="138"/>
      <c r="ASK2" s="138"/>
      <c r="ASL2" s="138"/>
      <c r="ASM2" s="138"/>
      <c r="ASN2" s="138"/>
      <c r="ASO2" s="138"/>
      <c r="ASP2" s="138"/>
      <c r="ASQ2" s="138"/>
      <c r="ASR2" s="138"/>
      <c r="ASS2" s="138"/>
      <c r="AST2" s="138"/>
      <c r="ASU2" s="138"/>
      <c r="ASV2" s="138"/>
      <c r="ASW2" s="138"/>
      <c r="ASX2" s="138"/>
      <c r="ASY2" s="138"/>
      <c r="ASZ2" s="138"/>
      <c r="ATA2" s="138"/>
      <c r="ATB2" s="138"/>
      <c r="ATC2" s="138"/>
      <c r="ATD2" s="138"/>
      <c r="ATE2" s="138"/>
      <c r="ATF2" s="138"/>
      <c r="ATG2" s="138"/>
      <c r="ATH2" s="138"/>
      <c r="ATI2" s="138"/>
      <c r="ATJ2" s="138"/>
      <c r="ATK2" s="138"/>
      <c r="ATL2" s="138"/>
      <c r="ATM2" s="138"/>
      <c r="ATN2" s="138"/>
      <c r="ATO2" s="138"/>
      <c r="ATP2" s="138"/>
      <c r="ATQ2" s="138"/>
      <c r="ATR2" s="138"/>
      <c r="ATS2" s="138"/>
      <c r="ATT2" s="138"/>
      <c r="ATU2" s="138"/>
      <c r="ATV2" s="138"/>
      <c r="ATW2" s="138"/>
      <c r="ATX2" s="138"/>
      <c r="ATY2" s="138"/>
      <c r="ATZ2" s="138"/>
      <c r="AUA2" s="138"/>
      <c r="AUB2" s="138"/>
      <c r="AUC2" s="138"/>
      <c r="AUD2" s="138"/>
      <c r="AUE2" s="138"/>
      <c r="AUF2" s="138"/>
      <c r="AUG2" s="138"/>
      <c r="AUH2" s="138"/>
      <c r="AUI2" s="138"/>
      <c r="AUJ2" s="138"/>
      <c r="AUK2" s="138"/>
      <c r="AUL2" s="138"/>
      <c r="AUM2" s="138"/>
      <c r="AUN2" s="138"/>
      <c r="AUO2" s="138"/>
      <c r="AUP2" s="138"/>
      <c r="AUQ2" s="138"/>
      <c r="AUR2" s="138"/>
      <c r="AUS2" s="138"/>
      <c r="AUT2" s="138"/>
      <c r="AUU2" s="138"/>
      <c r="AUV2" s="138"/>
      <c r="AUW2" s="138"/>
      <c r="AUX2" s="138"/>
      <c r="AUY2" s="138"/>
      <c r="AUZ2" s="138"/>
      <c r="AVA2" s="138"/>
      <c r="AVB2" s="138"/>
      <c r="AVC2" s="138"/>
      <c r="AVD2" s="138"/>
      <c r="AVE2" s="138"/>
      <c r="AVF2" s="138"/>
      <c r="AVG2" s="138"/>
      <c r="AVH2" s="138"/>
      <c r="AVI2" s="138"/>
      <c r="AVJ2" s="138"/>
      <c r="AVK2" s="138"/>
      <c r="AVL2" s="138"/>
      <c r="AVM2" s="138"/>
      <c r="AVN2" s="138"/>
      <c r="AVO2" s="138"/>
      <c r="AVP2" s="138"/>
      <c r="AVQ2" s="138"/>
      <c r="AVR2" s="138"/>
      <c r="AVS2" s="138"/>
      <c r="AVT2" s="138"/>
      <c r="AVU2" s="138"/>
      <c r="AVV2" s="138"/>
      <c r="AVW2" s="138"/>
      <c r="AVX2" s="138"/>
      <c r="AVY2" s="138"/>
      <c r="AVZ2" s="138"/>
      <c r="AWA2" s="138"/>
      <c r="AWB2" s="138"/>
      <c r="AWC2" s="138"/>
      <c r="AWD2" s="138"/>
      <c r="AWE2" s="138"/>
      <c r="AWF2" s="138"/>
      <c r="AWG2" s="138"/>
      <c r="AWH2" s="138"/>
      <c r="AWI2" s="138"/>
      <c r="AWJ2" s="138"/>
      <c r="AWK2" s="138"/>
      <c r="AWL2" s="138"/>
      <c r="AWM2" s="138"/>
      <c r="AWN2" s="138"/>
      <c r="AWO2" s="138"/>
      <c r="AWP2" s="138"/>
      <c r="AWQ2" s="138"/>
      <c r="AWR2" s="138"/>
      <c r="AWS2" s="138"/>
      <c r="AWT2" s="138"/>
      <c r="AWU2" s="138"/>
      <c r="AWV2" s="138"/>
      <c r="AWW2" s="138"/>
      <c r="AWX2" s="138"/>
      <c r="AWY2" s="138"/>
      <c r="AWZ2" s="138"/>
      <c r="AXA2" s="138"/>
      <c r="AXB2" s="138"/>
      <c r="AXC2" s="138"/>
      <c r="AXD2" s="138"/>
      <c r="AXE2" s="138"/>
      <c r="AXF2" s="138"/>
      <c r="AXG2" s="138"/>
      <c r="AXH2" s="138"/>
      <c r="AXI2" s="138"/>
      <c r="AXJ2" s="138"/>
      <c r="AXK2" s="138"/>
      <c r="AXL2" s="138"/>
      <c r="AXM2" s="138"/>
      <c r="AXN2" s="138"/>
      <c r="AXO2" s="138"/>
      <c r="AXP2" s="138"/>
      <c r="AXQ2" s="138"/>
      <c r="AXR2" s="138"/>
      <c r="AXS2" s="138"/>
      <c r="AXT2" s="138"/>
      <c r="AXU2" s="138"/>
      <c r="AXV2" s="138"/>
      <c r="AXW2" s="138"/>
      <c r="AXX2" s="138"/>
      <c r="AXY2" s="138"/>
      <c r="AXZ2" s="138"/>
      <c r="AYA2" s="138"/>
      <c r="AYB2" s="138"/>
      <c r="AYC2" s="138"/>
      <c r="AYD2" s="138"/>
      <c r="AYE2" s="138"/>
      <c r="AYF2" s="138"/>
      <c r="AYG2" s="138"/>
      <c r="AYH2" s="138"/>
      <c r="AYI2" s="138"/>
      <c r="AYJ2" s="138"/>
      <c r="AYK2" s="138"/>
      <c r="AYL2" s="138"/>
      <c r="AYM2" s="138"/>
      <c r="AYN2" s="138"/>
      <c r="AYO2" s="138"/>
      <c r="AYP2" s="138"/>
      <c r="AYQ2" s="138"/>
      <c r="AYR2" s="138"/>
      <c r="AYS2" s="138"/>
      <c r="AYT2" s="138"/>
      <c r="AYU2" s="138"/>
      <c r="AYV2" s="138"/>
      <c r="AYW2" s="138"/>
      <c r="AYX2" s="138"/>
      <c r="AYY2" s="138"/>
      <c r="AYZ2" s="138"/>
      <c r="AZA2" s="138"/>
      <c r="AZB2" s="138"/>
      <c r="AZC2" s="138"/>
      <c r="AZD2" s="138"/>
      <c r="AZE2" s="138"/>
      <c r="AZF2" s="138"/>
      <c r="AZG2" s="138"/>
      <c r="AZH2" s="138"/>
      <c r="AZI2" s="138"/>
      <c r="AZJ2" s="138"/>
      <c r="AZK2" s="138"/>
      <c r="AZL2" s="138"/>
      <c r="AZM2" s="138"/>
      <c r="AZN2" s="138"/>
      <c r="AZO2" s="138"/>
      <c r="AZP2" s="138"/>
      <c r="AZQ2" s="138"/>
      <c r="AZR2" s="138"/>
      <c r="AZS2" s="138"/>
      <c r="AZT2" s="138"/>
      <c r="AZU2" s="138"/>
      <c r="AZV2" s="138"/>
      <c r="AZW2" s="138"/>
      <c r="AZX2" s="138"/>
      <c r="AZY2" s="138"/>
      <c r="AZZ2" s="138"/>
      <c r="BAA2" s="138"/>
      <c r="BAB2" s="138"/>
      <c r="BAC2" s="138"/>
      <c r="BAD2" s="138"/>
      <c r="BAE2" s="138"/>
      <c r="BAF2" s="138"/>
      <c r="BAG2" s="138"/>
      <c r="BAH2" s="138"/>
      <c r="BAI2" s="138"/>
      <c r="BAJ2" s="138"/>
      <c r="BAK2" s="138"/>
      <c r="BAL2" s="138"/>
      <c r="BAM2" s="138"/>
      <c r="BAN2" s="138"/>
      <c r="BAO2" s="138"/>
      <c r="BAP2" s="138"/>
      <c r="BAQ2" s="138"/>
      <c r="BAR2" s="138"/>
      <c r="BAS2" s="138"/>
      <c r="BAT2" s="138"/>
      <c r="BAU2" s="138"/>
      <c r="BAV2" s="138"/>
      <c r="BAW2" s="138"/>
      <c r="BAX2" s="138"/>
      <c r="BAY2" s="138"/>
      <c r="BAZ2" s="138"/>
      <c r="BBA2" s="138"/>
      <c r="BBB2" s="138"/>
      <c r="BBC2" s="138"/>
      <c r="BBD2" s="138"/>
      <c r="BBE2" s="138"/>
      <c r="BBF2" s="138"/>
      <c r="BBG2" s="138"/>
      <c r="BBH2" s="138"/>
      <c r="BBI2" s="138"/>
      <c r="BBJ2" s="138"/>
      <c r="BBK2" s="138"/>
      <c r="BBL2" s="138"/>
      <c r="BBM2" s="138"/>
      <c r="BBN2" s="138"/>
      <c r="BBO2" s="138"/>
      <c r="BBP2" s="138"/>
      <c r="BBQ2" s="138"/>
      <c r="BBR2" s="138"/>
      <c r="BBS2" s="138"/>
      <c r="BBT2" s="138"/>
      <c r="BBU2" s="138"/>
      <c r="BBV2" s="138"/>
      <c r="BBW2" s="138"/>
      <c r="BBX2" s="138"/>
      <c r="BBY2" s="138"/>
      <c r="BBZ2" s="138"/>
      <c r="BCA2" s="138"/>
      <c r="BCB2" s="138"/>
      <c r="BCC2" s="138"/>
      <c r="BCD2" s="138"/>
      <c r="BCE2" s="138"/>
      <c r="BCF2" s="138"/>
      <c r="BCG2" s="138"/>
      <c r="BCH2" s="138"/>
      <c r="BCI2" s="138"/>
      <c r="BCJ2" s="138"/>
      <c r="BCK2" s="138"/>
      <c r="BCL2" s="138"/>
      <c r="BCM2" s="138"/>
      <c r="BCN2" s="138"/>
      <c r="BCO2" s="138"/>
      <c r="BCP2" s="138"/>
      <c r="BCQ2" s="138"/>
      <c r="BCR2" s="138"/>
      <c r="BCS2" s="138"/>
      <c r="BCT2" s="138"/>
      <c r="BCU2" s="138"/>
      <c r="BCV2" s="138"/>
      <c r="BCW2" s="138"/>
      <c r="BCX2" s="138"/>
      <c r="BCY2" s="138"/>
      <c r="BCZ2" s="138"/>
      <c r="BDA2" s="138"/>
      <c r="BDB2" s="138"/>
      <c r="BDC2" s="138"/>
      <c r="BDD2" s="138"/>
      <c r="BDE2" s="138"/>
      <c r="BDF2" s="138"/>
      <c r="BDG2" s="138"/>
      <c r="BDH2" s="138"/>
      <c r="BDI2" s="138"/>
      <c r="BDJ2" s="138"/>
      <c r="BDK2" s="138"/>
      <c r="BDL2" s="138"/>
      <c r="BDM2" s="138"/>
      <c r="BDN2" s="138"/>
      <c r="BDO2" s="138"/>
      <c r="BDP2" s="138"/>
      <c r="BDQ2" s="138"/>
      <c r="BDR2" s="138"/>
      <c r="BDS2" s="138"/>
      <c r="BDT2" s="138"/>
      <c r="BDU2" s="138"/>
      <c r="BDV2" s="138"/>
      <c r="BDW2" s="138"/>
      <c r="BDX2" s="138"/>
      <c r="BDY2" s="138"/>
      <c r="BDZ2" s="138"/>
      <c r="BEA2" s="138"/>
      <c r="BEB2" s="138"/>
      <c r="BEC2" s="138"/>
      <c r="BED2" s="138"/>
      <c r="BEE2" s="138"/>
      <c r="BEF2" s="138"/>
      <c r="BEG2" s="138"/>
      <c r="BEH2" s="138"/>
      <c r="BEI2" s="138"/>
      <c r="BEJ2" s="138"/>
      <c r="BEK2" s="138"/>
      <c r="BEL2" s="138"/>
      <c r="BEM2" s="138"/>
      <c r="BEN2" s="138"/>
      <c r="BEO2" s="138"/>
      <c r="BEP2" s="138"/>
      <c r="BEQ2" s="138"/>
      <c r="BER2" s="138"/>
      <c r="BES2" s="138"/>
      <c r="BET2" s="138"/>
      <c r="BEU2" s="138"/>
      <c r="BEV2" s="138"/>
      <c r="BEW2" s="138"/>
      <c r="BEX2" s="138"/>
      <c r="BEY2" s="138"/>
      <c r="BEZ2" s="138"/>
      <c r="BFA2" s="138"/>
      <c r="BFB2" s="138"/>
      <c r="BFC2" s="138"/>
      <c r="BFD2" s="138"/>
      <c r="BFE2" s="138"/>
      <c r="BFF2" s="138"/>
      <c r="BFG2" s="138"/>
      <c r="BFH2" s="138"/>
      <c r="BFI2" s="138"/>
      <c r="BFJ2" s="138"/>
      <c r="BFK2" s="138"/>
      <c r="BFL2" s="138"/>
      <c r="BFM2" s="138"/>
      <c r="BFN2" s="138"/>
      <c r="BFO2" s="138"/>
      <c r="BFP2" s="138"/>
      <c r="BFQ2" s="138"/>
      <c r="BFR2" s="138"/>
      <c r="BFS2" s="138"/>
      <c r="BFT2" s="138"/>
      <c r="BFU2" s="138"/>
      <c r="BFV2" s="138"/>
      <c r="BFW2" s="138"/>
      <c r="BFX2" s="138"/>
      <c r="BFY2" s="138"/>
      <c r="BFZ2" s="138"/>
      <c r="BGA2" s="138"/>
      <c r="BGB2" s="138"/>
      <c r="BGC2" s="138"/>
      <c r="BGD2" s="138"/>
      <c r="BGE2" s="138"/>
      <c r="BGF2" s="138"/>
      <c r="BGG2" s="138"/>
      <c r="BGH2" s="138"/>
      <c r="BGI2" s="138"/>
      <c r="BGJ2" s="138"/>
      <c r="BGK2" s="138"/>
      <c r="BGL2" s="138"/>
      <c r="BGM2" s="138"/>
      <c r="BGN2" s="138"/>
      <c r="BGO2" s="138"/>
      <c r="BGP2" s="138"/>
      <c r="BGQ2" s="138"/>
      <c r="BGR2" s="138"/>
      <c r="BGS2" s="138"/>
      <c r="BGT2" s="138"/>
      <c r="BGU2" s="138"/>
      <c r="BGV2" s="138"/>
      <c r="BGW2" s="138"/>
      <c r="BGX2" s="138"/>
      <c r="BGY2" s="138"/>
      <c r="BGZ2" s="138"/>
      <c r="BHA2" s="138"/>
      <c r="BHB2" s="138"/>
      <c r="BHC2" s="138"/>
      <c r="BHD2" s="138"/>
      <c r="BHE2" s="138"/>
      <c r="BHF2" s="138"/>
      <c r="BHG2" s="138"/>
      <c r="BHH2" s="138"/>
      <c r="BHI2" s="138"/>
      <c r="BHJ2" s="138"/>
      <c r="BHK2" s="138"/>
      <c r="BHL2" s="138"/>
      <c r="BHM2" s="138"/>
      <c r="BHN2" s="138"/>
      <c r="BHO2" s="138"/>
      <c r="BHP2" s="138"/>
      <c r="BHQ2" s="138"/>
      <c r="BHR2" s="138"/>
      <c r="BHS2" s="138"/>
      <c r="BHT2" s="138"/>
      <c r="BHU2" s="138"/>
      <c r="BHV2" s="138"/>
      <c r="BHW2" s="138"/>
      <c r="BHX2" s="138"/>
      <c r="BHY2" s="138"/>
      <c r="BHZ2" s="138"/>
      <c r="BIA2" s="138"/>
      <c r="BIB2" s="138"/>
      <c r="BIC2" s="138"/>
      <c r="BID2" s="138"/>
      <c r="BIE2" s="138"/>
      <c r="BIF2" s="138"/>
      <c r="BIG2" s="138"/>
      <c r="BIH2" s="138"/>
      <c r="BII2" s="138"/>
      <c r="BIJ2" s="138"/>
      <c r="BIK2" s="138"/>
      <c r="BIL2" s="138"/>
      <c r="BIM2" s="138"/>
      <c r="BIN2" s="138"/>
      <c r="BIO2" s="138"/>
      <c r="BIP2" s="138"/>
      <c r="BIQ2" s="138"/>
      <c r="BIR2" s="138"/>
      <c r="BIS2" s="138"/>
      <c r="BIT2" s="138"/>
      <c r="BIU2" s="138"/>
      <c r="BIV2" s="138"/>
      <c r="BIW2" s="138"/>
      <c r="BIX2" s="138"/>
      <c r="BIY2" s="138"/>
      <c r="BIZ2" s="138"/>
      <c r="BJA2" s="138"/>
      <c r="BJB2" s="138"/>
      <c r="BJC2" s="138"/>
      <c r="BJD2" s="138"/>
      <c r="BJE2" s="138"/>
      <c r="BJF2" s="138"/>
      <c r="BJG2" s="138"/>
      <c r="BJH2" s="138"/>
      <c r="BJI2" s="138"/>
      <c r="BJJ2" s="138"/>
      <c r="BJK2" s="138"/>
      <c r="BJL2" s="138"/>
      <c r="BJM2" s="138"/>
      <c r="BJN2" s="138"/>
      <c r="BJO2" s="138"/>
      <c r="BJP2" s="138"/>
      <c r="BJQ2" s="138"/>
      <c r="BJR2" s="138"/>
      <c r="BJS2" s="138"/>
      <c r="BJT2" s="138"/>
      <c r="BJU2" s="138"/>
      <c r="BJV2" s="138"/>
      <c r="BJW2" s="138"/>
      <c r="BJX2" s="138"/>
      <c r="BJY2" s="138"/>
      <c r="BJZ2" s="138"/>
      <c r="BKA2" s="138"/>
      <c r="BKB2" s="138"/>
      <c r="BKC2" s="138"/>
      <c r="BKD2" s="138"/>
      <c r="BKE2" s="138"/>
      <c r="BKF2" s="138"/>
      <c r="BKG2" s="138"/>
      <c r="BKH2" s="138"/>
      <c r="BKI2" s="138"/>
      <c r="BKJ2" s="138"/>
      <c r="BKK2" s="138"/>
      <c r="BKL2" s="138"/>
      <c r="BKM2" s="138"/>
      <c r="BKN2" s="138"/>
      <c r="BKO2" s="138"/>
      <c r="BKP2" s="138"/>
      <c r="BKQ2" s="138"/>
      <c r="BKR2" s="138"/>
      <c r="BKS2" s="138"/>
      <c r="BKT2" s="138"/>
      <c r="BKU2" s="138"/>
      <c r="BKV2" s="138"/>
      <c r="BKW2" s="138"/>
      <c r="BKX2" s="138"/>
      <c r="BKY2" s="138"/>
      <c r="BKZ2" s="138"/>
      <c r="BLA2" s="138"/>
      <c r="BLB2" s="138"/>
      <c r="BLC2" s="138"/>
      <c r="BLD2" s="138"/>
      <c r="BLE2" s="138"/>
      <c r="BLF2" s="138"/>
      <c r="BLG2" s="138"/>
      <c r="BLH2" s="138"/>
      <c r="BLI2" s="138"/>
      <c r="BLJ2" s="138"/>
      <c r="BLK2" s="138"/>
      <c r="BLL2" s="138"/>
      <c r="BLM2" s="138"/>
      <c r="BLN2" s="138"/>
      <c r="BLO2" s="138"/>
      <c r="BLP2" s="138"/>
      <c r="BLQ2" s="138"/>
      <c r="BLR2" s="138"/>
      <c r="BLS2" s="138"/>
      <c r="BLT2" s="138"/>
      <c r="BLU2" s="138"/>
      <c r="BLV2" s="138"/>
      <c r="BLW2" s="138"/>
      <c r="BLX2" s="138"/>
      <c r="BLY2" s="138"/>
      <c r="BLZ2" s="138"/>
      <c r="BMA2" s="138"/>
      <c r="BMB2" s="138"/>
      <c r="BMC2" s="138"/>
      <c r="BMD2" s="138"/>
      <c r="BME2" s="138"/>
      <c r="BMF2" s="138"/>
      <c r="BMG2" s="138"/>
      <c r="BMH2" s="138"/>
      <c r="BMI2" s="138"/>
      <c r="BMJ2" s="138"/>
      <c r="BMK2" s="138"/>
      <c r="BML2" s="138"/>
      <c r="BMM2" s="138"/>
      <c r="BMN2" s="138"/>
      <c r="BMO2" s="138"/>
      <c r="BMP2" s="138"/>
      <c r="BMQ2" s="138"/>
      <c r="BMR2" s="138"/>
      <c r="BMS2" s="138"/>
      <c r="BMT2" s="138"/>
      <c r="BMU2" s="138"/>
      <c r="BMV2" s="138"/>
      <c r="BMW2" s="138"/>
      <c r="BMX2" s="138"/>
      <c r="BMY2" s="138"/>
      <c r="BMZ2" s="138"/>
      <c r="BNA2" s="138"/>
      <c r="BNB2" s="138"/>
      <c r="BNC2" s="138"/>
      <c r="BND2" s="138"/>
      <c r="BNE2" s="138"/>
      <c r="BNF2" s="138"/>
      <c r="BNG2" s="138"/>
      <c r="BNH2" s="138"/>
      <c r="BNI2" s="138"/>
      <c r="BNJ2" s="138"/>
      <c r="BNK2" s="138"/>
      <c r="BNL2" s="138"/>
      <c r="BNM2" s="138"/>
      <c r="BNN2" s="138"/>
      <c r="BNO2" s="138"/>
      <c r="BNP2" s="138"/>
      <c r="BNQ2" s="138"/>
      <c r="BNR2" s="138"/>
      <c r="BNS2" s="138"/>
      <c r="BNT2" s="138"/>
      <c r="BNU2" s="138"/>
      <c r="BNV2" s="138"/>
      <c r="BNW2" s="138"/>
      <c r="BNX2" s="138"/>
      <c r="BNY2" s="138"/>
      <c r="BNZ2" s="138"/>
      <c r="BOA2" s="138"/>
      <c r="BOB2" s="138"/>
      <c r="BOC2" s="138"/>
      <c r="BOD2" s="138"/>
      <c r="BOE2" s="138"/>
      <c r="BOF2" s="138"/>
      <c r="BOG2" s="138"/>
      <c r="BOH2" s="138"/>
      <c r="BOI2" s="138"/>
      <c r="BOJ2" s="138"/>
      <c r="BOK2" s="138"/>
      <c r="BOL2" s="138"/>
      <c r="BOM2" s="138"/>
      <c r="BON2" s="138"/>
      <c r="BOO2" s="138"/>
      <c r="BOP2" s="138"/>
      <c r="BOQ2" s="138"/>
      <c r="BOR2" s="138"/>
      <c r="BOS2" s="138"/>
      <c r="BOT2" s="138"/>
      <c r="BOU2" s="138"/>
      <c r="BOV2" s="138"/>
      <c r="BOW2" s="138"/>
      <c r="BOX2" s="138"/>
      <c r="BOY2" s="138"/>
      <c r="BOZ2" s="138"/>
      <c r="BPA2" s="138"/>
      <c r="BPB2" s="138"/>
      <c r="BPC2" s="138"/>
      <c r="BPD2" s="138"/>
      <c r="BPE2" s="138"/>
      <c r="BPF2" s="138"/>
      <c r="BPG2" s="138"/>
      <c r="BPH2" s="138"/>
      <c r="BPI2" s="138"/>
      <c r="BPJ2" s="138"/>
      <c r="BPK2" s="138"/>
      <c r="BPL2" s="138"/>
      <c r="BPM2" s="138"/>
      <c r="BPN2" s="138"/>
      <c r="BPO2" s="138"/>
      <c r="BPP2" s="138"/>
      <c r="BPQ2" s="138"/>
      <c r="BPR2" s="138"/>
      <c r="BPS2" s="138"/>
      <c r="BPT2" s="138"/>
      <c r="BPU2" s="138"/>
      <c r="BPV2" s="138"/>
      <c r="BPW2" s="138"/>
      <c r="BPX2" s="138"/>
      <c r="BPY2" s="138"/>
      <c r="BPZ2" s="138"/>
      <c r="BQA2" s="138"/>
      <c r="BQB2" s="138"/>
      <c r="BQC2" s="138"/>
      <c r="BQD2" s="138"/>
      <c r="BQE2" s="138"/>
      <c r="BQF2" s="138"/>
      <c r="BQG2" s="138"/>
      <c r="BQH2" s="138"/>
      <c r="BQI2" s="138"/>
      <c r="BQJ2" s="138"/>
      <c r="BQK2" s="138"/>
      <c r="BQL2" s="138"/>
      <c r="BQM2" s="138"/>
      <c r="BQN2" s="138"/>
      <c r="BQO2" s="138"/>
      <c r="BQP2" s="138"/>
      <c r="BQQ2" s="138"/>
      <c r="BQR2" s="138"/>
      <c r="BQS2" s="138"/>
      <c r="BQT2" s="138"/>
      <c r="BQU2" s="138"/>
      <c r="BQV2" s="138"/>
      <c r="BQW2" s="138"/>
      <c r="BQX2" s="138"/>
      <c r="BQY2" s="138"/>
      <c r="BQZ2" s="138"/>
      <c r="BRA2" s="138"/>
      <c r="BRB2" s="138"/>
      <c r="BRC2" s="138"/>
      <c r="BRD2" s="138"/>
      <c r="BRE2" s="138"/>
      <c r="BRF2" s="138"/>
      <c r="BRG2" s="138"/>
      <c r="BRH2" s="138"/>
      <c r="BRI2" s="138"/>
      <c r="BRJ2" s="138"/>
      <c r="BRK2" s="138"/>
      <c r="BRL2" s="138"/>
      <c r="BRM2" s="138"/>
      <c r="BRN2" s="138"/>
      <c r="BRO2" s="138"/>
      <c r="BRP2" s="138"/>
      <c r="BRQ2" s="138"/>
      <c r="BRR2" s="138"/>
      <c r="BRS2" s="138"/>
      <c r="BRT2" s="138"/>
      <c r="BRU2" s="138"/>
      <c r="BRV2" s="138"/>
      <c r="BRW2" s="138"/>
      <c r="BRX2" s="138"/>
      <c r="BRY2" s="138"/>
      <c r="BRZ2" s="138"/>
      <c r="BSA2" s="138"/>
      <c r="BSB2" s="138"/>
      <c r="BSC2" s="138"/>
      <c r="BSD2" s="138"/>
      <c r="BSE2" s="138"/>
      <c r="BSF2" s="138"/>
      <c r="BSG2" s="138"/>
      <c r="BSH2" s="138"/>
      <c r="BSI2" s="138"/>
      <c r="BSJ2" s="138"/>
      <c r="BSK2" s="138"/>
      <c r="BSL2" s="138"/>
      <c r="BSM2" s="138"/>
      <c r="BSN2" s="138"/>
      <c r="BSO2" s="138"/>
      <c r="BSP2" s="138"/>
      <c r="BSQ2" s="138"/>
      <c r="BSR2" s="138"/>
      <c r="BSS2" s="138"/>
      <c r="BST2" s="138"/>
      <c r="BSU2" s="138"/>
      <c r="BSV2" s="138"/>
      <c r="BSW2" s="138"/>
      <c r="BSX2" s="138"/>
      <c r="BSY2" s="138"/>
      <c r="BSZ2" s="138"/>
      <c r="BTA2" s="138"/>
      <c r="BTB2" s="138"/>
      <c r="BTC2" s="138"/>
      <c r="BTD2" s="138"/>
      <c r="BTE2" s="138"/>
      <c r="BTF2" s="138"/>
      <c r="BTG2" s="138"/>
      <c r="BTH2" s="138"/>
      <c r="BTI2" s="138"/>
      <c r="BTJ2" s="138"/>
      <c r="BTK2" s="138"/>
      <c r="BTL2" s="138"/>
      <c r="BTM2" s="138"/>
      <c r="BTN2" s="138"/>
      <c r="BTO2" s="138"/>
      <c r="BTP2" s="138"/>
      <c r="BTQ2" s="138"/>
      <c r="BTR2" s="138"/>
      <c r="BTS2" s="138"/>
      <c r="BTT2" s="138"/>
      <c r="BTU2" s="138"/>
      <c r="BTV2" s="138"/>
      <c r="BTW2" s="138"/>
      <c r="BTX2" s="138"/>
      <c r="BTY2" s="138"/>
      <c r="BTZ2" s="138"/>
      <c r="BUA2" s="138"/>
      <c r="BUB2" s="138"/>
      <c r="BUC2" s="138"/>
      <c r="BUD2" s="138"/>
      <c r="BUE2" s="138"/>
      <c r="BUF2" s="138"/>
      <c r="BUG2" s="138"/>
      <c r="BUH2" s="138"/>
      <c r="BUI2" s="138"/>
      <c r="BUJ2" s="138"/>
      <c r="BUK2" s="138"/>
      <c r="BUL2" s="138"/>
      <c r="BUM2" s="138"/>
      <c r="BUN2" s="138"/>
      <c r="BUO2" s="138"/>
      <c r="BUP2" s="138"/>
      <c r="BUQ2" s="138"/>
      <c r="BUR2" s="138"/>
      <c r="BUS2" s="138"/>
      <c r="BUT2" s="138"/>
      <c r="BUU2" s="138"/>
      <c r="BUV2" s="138"/>
      <c r="BUW2" s="138"/>
      <c r="BUX2" s="138"/>
      <c r="BUY2" s="138"/>
      <c r="BUZ2" s="138"/>
      <c r="BVA2" s="138"/>
      <c r="BVB2" s="138"/>
      <c r="BVC2" s="138"/>
      <c r="BVD2" s="138"/>
      <c r="BVE2" s="138"/>
      <c r="BVF2" s="138"/>
      <c r="BVG2" s="138"/>
      <c r="BVH2" s="138"/>
      <c r="BVI2" s="138"/>
      <c r="BVJ2" s="138"/>
      <c r="BVK2" s="138"/>
      <c r="BVL2" s="138"/>
      <c r="BVM2" s="138"/>
      <c r="BVN2" s="138"/>
      <c r="BVO2" s="138"/>
      <c r="BVP2" s="138"/>
      <c r="BVQ2" s="138"/>
      <c r="BVR2" s="138"/>
      <c r="BVS2" s="138"/>
      <c r="BVT2" s="138"/>
      <c r="BVU2" s="138"/>
      <c r="BVV2" s="138"/>
      <c r="BVW2" s="138"/>
      <c r="BVX2" s="138"/>
      <c r="BVY2" s="138"/>
      <c r="BVZ2" s="138"/>
      <c r="BWA2" s="138"/>
      <c r="BWB2" s="138"/>
      <c r="BWC2" s="138"/>
      <c r="BWD2" s="138"/>
      <c r="BWE2" s="138"/>
      <c r="BWF2" s="138"/>
      <c r="BWG2" s="138"/>
      <c r="BWH2" s="138"/>
      <c r="BWI2" s="138"/>
      <c r="BWJ2" s="138"/>
      <c r="BWK2" s="138"/>
      <c r="BWL2" s="138"/>
      <c r="BWM2" s="138"/>
      <c r="BWN2" s="138"/>
      <c r="BWO2" s="138"/>
      <c r="BWP2" s="138"/>
      <c r="BWQ2" s="138"/>
      <c r="BWR2" s="138"/>
      <c r="BWS2" s="138"/>
      <c r="BWT2" s="138"/>
      <c r="BWU2" s="138"/>
      <c r="BWV2" s="138"/>
      <c r="BWW2" s="138"/>
      <c r="BWX2" s="138"/>
      <c r="BWY2" s="138"/>
      <c r="BWZ2" s="138"/>
      <c r="BXA2" s="138"/>
      <c r="BXB2" s="138"/>
      <c r="BXC2" s="138"/>
      <c r="BXD2" s="138"/>
      <c r="BXE2" s="138"/>
      <c r="BXF2" s="138"/>
      <c r="BXG2" s="138"/>
      <c r="BXH2" s="138"/>
      <c r="BXI2" s="138"/>
      <c r="BXJ2" s="138"/>
      <c r="BXK2" s="138"/>
      <c r="BXL2" s="138"/>
      <c r="BXM2" s="138"/>
      <c r="BXN2" s="138"/>
      <c r="BXO2" s="138"/>
      <c r="BXP2" s="138"/>
      <c r="BXQ2" s="138"/>
      <c r="BXR2" s="138"/>
      <c r="BXS2" s="138"/>
      <c r="BXT2" s="138"/>
      <c r="BXU2" s="138"/>
      <c r="BXV2" s="138"/>
      <c r="BXW2" s="138"/>
      <c r="BXX2" s="138"/>
      <c r="BXY2" s="138"/>
      <c r="BXZ2" s="138"/>
      <c r="BYA2" s="138"/>
      <c r="BYB2" s="138"/>
      <c r="BYC2" s="138"/>
      <c r="BYD2" s="138"/>
      <c r="BYE2" s="138"/>
      <c r="BYF2" s="138"/>
      <c r="BYG2" s="138"/>
      <c r="BYH2" s="138"/>
      <c r="BYI2" s="138"/>
      <c r="BYJ2" s="138"/>
      <c r="BYK2" s="138"/>
      <c r="BYL2" s="138"/>
      <c r="BYM2" s="138"/>
      <c r="BYN2" s="138"/>
      <c r="BYO2" s="138"/>
      <c r="BYP2" s="138"/>
      <c r="BYQ2" s="138"/>
      <c r="BYR2" s="138"/>
      <c r="BYS2" s="138"/>
      <c r="BYT2" s="138"/>
      <c r="BYU2" s="138"/>
      <c r="BYV2" s="138"/>
      <c r="BYW2" s="138"/>
      <c r="BYX2" s="138"/>
      <c r="BYY2" s="138"/>
      <c r="BYZ2" s="138"/>
      <c r="BZA2" s="138"/>
      <c r="BZB2" s="138"/>
      <c r="BZC2" s="138"/>
      <c r="BZD2" s="138"/>
      <c r="BZE2" s="138"/>
      <c r="BZF2" s="138"/>
      <c r="BZG2" s="138"/>
      <c r="BZH2" s="138"/>
      <c r="BZI2" s="138"/>
      <c r="BZJ2" s="138"/>
      <c r="BZK2" s="138"/>
      <c r="BZL2" s="138"/>
      <c r="BZM2" s="138"/>
      <c r="BZN2" s="138"/>
      <c r="BZO2" s="138"/>
      <c r="BZP2" s="138"/>
      <c r="BZQ2" s="138"/>
      <c r="BZR2" s="138"/>
      <c r="BZS2" s="138"/>
      <c r="BZT2" s="138"/>
      <c r="BZU2" s="138"/>
      <c r="BZV2" s="138"/>
      <c r="BZW2" s="138"/>
      <c r="BZX2" s="138"/>
      <c r="BZY2" s="138"/>
      <c r="BZZ2" s="138"/>
      <c r="CAA2" s="138"/>
      <c r="CAB2" s="138"/>
      <c r="CAC2" s="138"/>
      <c r="CAD2" s="138"/>
      <c r="CAE2" s="138"/>
      <c r="CAF2" s="138"/>
      <c r="CAG2" s="138"/>
      <c r="CAH2" s="138"/>
      <c r="CAI2" s="138"/>
      <c r="CAJ2" s="138"/>
      <c r="CAK2" s="138"/>
      <c r="CAL2" s="138"/>
      <c r="CAM2" s="138"/>
      <c r="CAN2" s="138"/>
      <c r="CAO2" s="138"/>
      <c r="CAP2" s="138"/>
      <c r="CAQ2" s="138"/>
      <c r="CAR2" s="138"/>
      <c r="CAS2" s="138"/>
      <c r="CAT2" s="138"/>
      <c r="CAU2" s="138"/>
      <c r="CAV2" s="138"/>
      <c r="CAW2" s="138"/>
      <c r="CAX2" s="138"/>
      <c r="CAY2" s="138"/>
      <c r="CAZ2" s="138"/>
      <c r="CBA2" s="138"/>
      <c r="CBB2" s="138"/>
      <c r="CBC2" s="138"/>
      <c r="CBD2" s="138"/>
      <c r="CBE2" s="138"/>
      <c r="CBF2" s="138"/>
      <c r="CBG2" s="138"/>
      <c r="CBH2" s="138"/>
      <c r="CBI2" s="138"/>
      <c r="CBJ2" s="138"/>
      <c r="CBK2" s="138"/>
      <c r="CBL2" s="138"/>
      <c r="CBM2" s="138"/>
      <c r="CBN2" s="138"/>
      <c r="CBO2" s="138"/>
      <c r="CBP2" s="138"/>
      <c r="CBQ2" s="138"/>
      <c r="CBR2" s="138"/>
      <c r="CBS2" s="138"/>
      <c r="CBT2" s="138"/>
      <c r="CBU2" s="138"/>
      <c r="CBV2" s="138"/>
      <c r="CBW2" s="138"/>
      <c r="CBX2" s="138"/>
      <c r="CBY2" s="138"/>
      <c r="CBZ2" s="138"/>
      <c r="CCA2" s="138"/>
      <c r="CCB2" s="138"/>
      <c r="CCC2" s="138"/>
      <c r="CCD2" s="138"/>
      <c r="CCE2" s="138"/>
      <c r="CCF2" s="138"/>
      <c r="CCG2" s="138"/>
      <c r="CCH2" s="138"/>
      <c r="CCI2" s="138"/>
      <c r="CCJ2" s="138"/>
      <c r="CCK2" s="138"/>
      <c r="CCL2" s="138"/>
      <c r="CCM2" s="138"/>
      <c r="CCN2" s="138"/>
      <c r="CCO2" s="138"/>
      <c r="CCP2" s="138"/>
      <c r="CCQ2" s="138"/>
      <c r="CCR2" s="138"/>
      <c r="CCS2" s="138"/>
      <c r="CCT2" s="138"/>
      <c r="CCU2" s="138"/>
      <c r="CCV2" s="138"/>
      <c r="CCW2" s="138"/>
      <c r="CCX2" s="138"/>
      <c r="CCY2" s="138"/>
      <c r="CCZ2" s="138"/>
      <c r="CDA2" s="138"/>
      <c r="CDB2" s="138"/>
      <c r="CDC2" s="138"/>
      <c r="CDD2" s="138"/>
      <c r="CDE2" s="138"/>
      <c r="CDF2" s="138"/>
      <c r="CDG2" s="138"/>
      <c r="CDH2" s="138"/>
      <c r="CDI2" s="138"/>
      <c r="CDJ2" s="138"/>
      <c r="CDK2" s="138"/>
      <c r="CDL2" s="138"/>
      <c r="CDM2" s="138"/>
      <c r="CDN2" s="138"/>
      <c r="CDO2" s="138"/>
      <c r="CDP2" s="138"/>
      <c r="CDQ2" s="138"/>
      <c r="CDR2" s="138"/>
      <c r="CDS2" s="138"/>
      <c r="CDT2" s="138"/>
      <c r="CDU2" s="138"/>
      <c r="CDV2" s="138"/>
      <c r="CDW2" s="138"/>
      <c r="CDX2" s="138"/>
      <c r="CDY2" s="138"/>
      <c r="CDZ2" s="138"/>
      <c r="CEA2" s="138"/>
      <c r="CEB2" s="138"/>
      <c r="CEC2" s="138"/>
      <c r="CED2" s="138"/>
      <c r="CEE2" s="138"/>
      <c r="CEF2" s="138"/>
      <c r="CEG2" s="138"/>
      <c r="CEH2" s="138"/>
      <c r="CEI2" s="138"/>
      <c r="CEJ2" s="138"/>
      <c r="CEK2" s="138"/>
      <c r="CEL2" s="138"/>
      <c r="CEM2" s="138"/>
      <c r="CEN2" s="138"/>
      <c r="CEO2" s="138"/>
      <c r="CEP2" s="138"/>
      <c r="CEQ2" s="138"/>
      <c r="CER2" s="138"/>
      <c r="CES2" s="138"/>
      <c r="CET2" s="138"/>
      <c r="CEU2" s="138"/>
      <c r="CEV2" s="138"/>
      <c r="CEW2" s="138"/>
      <c r="CEX2" s="138"/>
      <c r="CEY2" s="138"/>
      <c r="CEZ2" s="138"/>
      <c r="CFA2" s="138"/>
      <c r="CFB2" s="138"/>
      <c r="CFC2" s="138"/>
      <c r="CFD2" s="138"/>
      <c r="CFE2" s="138"/>
      <c r="CFF2" s="138"/>
      <c r="CFG2" s="138"/>
      <c r="CFH2" s="138"/>
      <c r="CFI2" s="138"/>
      <c r="CFJ2" s="138"/>
      <c r="CFK2" s="138"/>
      <c r="CFL2" s="138"/>
      <c r="CFM2" s="138"/>
      <c r="CFN2" s="138"/>
      <c r="CFO2" s="138"/>
      <c r="CFP2" s="138"/>
      <c r="CFQ2" s="138"/>
      <c r="CFR2" s="138"/>
      <c r="CFS2" s="138"/>
      <c r="CFT2" s="138"/>
      <c r="CFU2" s="138"/>
      <c r="CFV2" s="138"/>
      <c r="CFW2" s="138"/>
      <c r="CFX2" s="138"/>
      <c r="CFY2" s="138"/>
      <c r="CFZ2" s="138"/>
      <c r="CGA2" s="138"/>
      <c r="CGB2" s="138"/>
      <c r="CGC2" s="138"/>
      <c r="CGD2" s="138"/>
      <c r="CGE2" s="138"/>
      <c r="CGF2" s="138"/>
      <c r="CGG2" s="138"/>
      <c r="CGH2" s="138"/>
      <c r="CGI2" s="138"/>
      <c r="CGJ2" s="138"/>
      <c r="CGK2" s="138"/>
      <c r="CGL2" s="138"/>
      <c r="CGM2" s="138"/>
      <c r="CGN2" s="138"/>
      <c r="CGO2" s="138"/>
      <c r="CGP2" s="138"/>
      <c r="CGQ2" s="138"/>
      <c r="CGR2" s="138"/>
      <c r="CGS2" s="138"/>
      <c r="CGT2" s="138"/>
      <c r="CGU2" s="138"/>
      <c r="CGV2" s="138"/>
      <c r="CGW2" s="138"/>
      <c r="CGX2" s="138"/>
      <c r="CGY2" s="138"/>
      <c r="CGZ2" s="138"/>
      <c r="CHA2" s="138"/>
      <c r="CHB2" s="138"/>
      <c r="CHC2" s="138"/>
      <c r="CHD2" s="138"/>
      <c r="CHE2" s="138"/>
      <c r="CHF2" s="138"/>
      <c r="CHG2" s="138"/>
      <c r="CHH2" s="138"/>
      <c r="CHI2" s="138"/>
      <c r="CHJ2" s="138"/>
      <c r="CHK2" s="138"/>
      <c r="CHL2" s="138"/>
      <c r="CHM2" s="138"/>
      <c r="CHN2" s="138"/>
      <c r="CHO2" s="138"/>
      <c r="CHP2" s="138"/>
      <c r="CHQ2" s="138"/>
      <c r="CHR2" s="138"/>
      <c r="CHS2" s="138"/>
      <c r="CHT2" s="138"/>
      <c r="CHU2" s="138"/>
      <c r="CHV2" s="138"/>
      <c r="CHW2" s="138"/>
      <c r="CHX2" s="138"/>
      <c r="CHY2" s="138"/>
      <c r="CHZ2" s="138"/>
      <c r="CIA2" s="138"/>
      <c r="CIB2" s="138"/>
      <c r="CIC2" s="138"/>
      <c r="CID2" s="138"/>
      <c r="CIE2" s="138"/>
      <c r="CIF2" s="138"/>
      <c r="CIG2" s="138"/>
      <c r="CIH2" s="138"/>
      <c r="CII2" s="138"/>
      <c r="CIJ2" s="138"/>
      <c r="CIK2" s="138"/>
      <c r="CIL2" s="138"/>
      <c r="CIM2" s="138"/>
      <c r="CIN2" s="138"/>
      <c r="CIO2" s="138"/>
      <c r="CIP2" s="138"/>
      <c r="CIQ2" s="138"/>
      <c r="CIR2" s="138"/>
      <c r="CIS2" s="138"/>
      <c r="CIT2" s="138"/>
      <c r="CIU2" s="138"/>
      <c r="CIV2" s="138"/>
      <c r="CIW2" s="138"/>
      <c r="CIX2" s="138"/>
      <c r="CIY2" s="138"/>
      <c r="CIZ2" s="138"/>
      <c r="CJA2" s="138"/>
      <c r="CJB2" s="138"/>
      <c r="CJC2" s="138"/>
      <c r="CJD2" s="138"/>
      <c r="CJE2" s="138"/>
      <c r="CJF2" s="138"/>
      <c r="CJG2" s="138"/>
      <c r="CJH2" s="138"/>
      <c r="CJI2" s="138"/>
      <c r="CJJ2" s="138"/>
      <c r="CJK2" s="138"/>
      <c r="CJL2" s="138"/>
      <c r="CJM2" s="138"/>
      <c r="CJN2" s="138"/>
      <c r="CJO2" s="138"/>
      <c r="CJP2" s="138"/>
      <c r="CJQ2" s="138"/>
      <c r="CJR2" s="138"/>
      <c r="CJS2" s="138"/>
      <c r="CJT2" s="138"/>
      <c r="CJU2" s="138"/>
      <c r="CJV2" s="138"/>
      <c r="CJW2" s="138"/>
      <c r="CJX2" s="138"/>
      <c r="CJY2" s="138"/>
      <c r="CJZ2" s="138"/>
      <c r="CKA2" s="138"/>
      <c r="CKB2" s="138"/>
      <c r="CKC2" s="138"/>
      <c r="CKD2" s="138"/>
      <c r="CKE2" s="138"/>
      <c r="CKF2" s="138"/>
      <c r="CKG2" s="138"/>
      <c r="CKH2" s="138"/>
      <c r="CKI2" s="138"/>
      <c r="CKJ2" s="138"/>
      <c r="CKK2" s="138"/>
      <c r="CKL2" s="138"/>
      <c r="CKM2" s="138"/>
      <c r="CKN2" s="138"/>
      <c r="CKO2" s="138"/>
      <c r="CKP2" s="138"/>
      <c r="CKQ2" s="138"/>
      <c r="CKR2" s="138"/>
      <c r="CKS2" s="138"/>
      <c r="CKT2" s="138"/>
      <c r="CKU2" s="138"/>
      <c r="CKV2" s="138"/>
      <c r="CKW2" s="138"/>
      <c r="CKX2" s="138"/>
      <c r="CKY2" s="138"/>
      <c r="CKZ2" s="138"/>
      <c r="CLA2" s="138"/>
      <c r="CLB2" s="138"/>
      <c r="CLC2" s="138"/>
      <c r="CLD2" s="138"/>
      <c r="CLE2" s="138"/>
      <c r="CLF2" s="138"/>
      <c r="CLG2" s="138"/>
      <c r="CLH2" s="138"/>
      <c r="CLI2" s="138"/>
      <c r="CLJ2" s="138"/>
      <c r="CLK2" s="138"/>
      <c r="CLL2" s="138"/>
      <c r="CLM2" s="138"/>
      <c r="CLN2" s="138"/>
      <c r="CLO2" s="138"/>
      <c r="CLP2" s="138"/>
      <c r="CLQ2" s="138"/>
      <c r="CLR2" s="138"/>
      <c r="CLS2" s="138"/>
      <c r="CLT2" s="138"/>
      <c r="CLU2" s="138"/>
      <c r="CLV2" s="138"/>
      <c r="CLW2" s="138"/>
      <c r="CLX2" s="138"/>
      <c r="CLY2" s="138"/>
      <c r="CLZ2" s="138"/>
      <c r="CMA2" s="138"/>
      <c r="CMB2" s="138"/>
      <c r="CMC2" s="138"/>
      <c r="CMD2" s="138"/>
      <c r="CME2" s="138"/>
      <c r="CMF2" s="138"/>
      <c r="CMG2" s="138"/>
      <c r="CMH2" s="138"/>
      <c r="CMI2" s="138"/>
      <c r="CMJ2" s="138"/>
      <c r="CMK2" s="138"/>
      <c r="CML2" s="138"/>
      <c r="CMM2" s="138"/>
      <c r="CMN2" s="138"/>
      <c r="CMO2" s="138"/>
      <c r="CMP2" s="138"/>
      <c r="CMQ2" s="138"/>
      <c r="CMR2" s="138"/>
      <c r="CMS2" s="138"/>
      <c r="CMT2" s="138"/>
      <c r="CMU2" s="138"/>
      <c r="CMV2" s="138"/>
      <c r="CMW2" s="138"/>
      <c r="CMX2" s="138"/>
      <c r="CMY2" s="138"/>
      <c r="CMZ2" s="138"/>
      <c r="CNA2" s="138"/>
      <c r="CNB2" s="138"/>
      <c r="CNC2" s="138"/>
      <c r="CND2" s="138"/>
      <c r="CNE2" s="138"/>
      <c r="CNF2" s="138"/>
      <c r="CNG2" s="138"/>
      <c r="CNH2" s="138"/>
      <c r="CNI2" s="138"/>
      <c r="CNJ2" s="138"/>
      <c r="CNK2" s="138"/>
      <c r="CNL2" s="138"/>
      <c r="CNM2" s="138"/>
      <c r="CNN2" s="138"/>
      <c r="CNO2" s="138"/>
      <c r="CNP2" s="138"/>
      <c r="CNQ2" s="138"/>
      <c r="CNR2" s="138"/>
      <c r="CNS2" s="138"/>
      <c r="CNT2" s="138"/>
      <c r="CNU2" s="138"/>
      <c r="CNV2" s="138"/>
      <c r="CNW2" s="138"/>
      <c r="CNX2" s="138"/>
      <c r="CNY2" s="138"/>
      <c r="CNZ2" s="138"/>
      <c r="COA2" s="138"/>
      <c r="COB2" s="138"/>
      <c r="COC2" s="138"/>
      <c r="COD2" s="138"/>
      <c r="COE2" s="138"/>
      <c r="COF2" s="138"/>
      <c r="COG2" s="138"/>
      <c r="COH2" s="138"/>
      <c r="COI2" s="138"/>
      <c r="COJ2" s="138"/>
      <c r="COK2" s="138"/>
      <c r="COL2" s="138"/>
      <c r="COM2" s="138"/>
      <c r="CON2" s="138"/>
      <c r="COO2" s="138"/>
      <c r="COP2" s="138"/>
      <c r="COQ2" s="138"/>
      <c r="COR2" s="138"/>
      <c r="COS2" s="138"/>
      <c r="COT2" s="138"/>
      <c r="COU2" s="138"/>
      <c r="COV2" s="138"/>
      <c r="COW2" s="138"/>
      <c r="COX2" s="138"/>
      <c r="COY2" s="138"/>
      <c r="COZ2" s="138"/>
      <c r="CPA2" s="138"/>
      <c r="CPB2" s="138"/>
      <c r="CPC2" s="138"/>
      <c r="CPD2" s="138"/>
      <c r="CPE2" s="138"/>
      <c r="CPF2" s="138"/>
      <c r="CPG2" s="138"/>
      <c r="CPH2" s="138"/>
      <c r="CPI2" s="138"/>
      <c r="CPJ2" s="138"/>
      <c r="CPK2" s="138"/>
      <c r="CPL2" s="138"/>
      <c r="CPM2" s="138"/>
      <c r="CPN2" s="138"/>
      <c r="CPO2" s="138"/>
      <c r="CPP2" s="138"/>
      <c r="CPQ2" s="138"/>
      <c r="CPR2" s="138"/>
      <c r="CPS2" s="138"/>
      <c r="CPT2" s="138"/>
      <c r="CPU2" s="138"/>
      <c r="CPV2" s="138"/>
      <c r="CPW2" s="138"/>
      <c r="CPX2" s="138"/>
      <c r="CPY2" s="138"/>
      <c r="CPZ2" s="138"/>
      <c r="CQA2" s="138"/>
      <c r="CQB2" s="138"/>
      <c r="CQC2" s="138"/>
      <c r="CQD2" s="138"/>
      <c r="CQE2" s="138"/>
      <c r="CQF2" s="138"/>
      <c r="CQG2" s="138"/>
      <c r="CQH2" s="138"/>
      <c r="CQI2" s="138"/>
      <c r="CQJ2" s="138"/>
      <c r="CQK2" s="138"/>
      <c r="CQL2" s="138"/>
      <c r="CQM2" s="138"/>
      <c r="CQN2" s="138"/>
      <c r="CQO2" s="138"/>
      <c r="CQP2" s="138"/>
      <c r="CQQ2" s="138"/>
      <c r="CQR2" s="138"/>
      <c r="CQS2" s="138"/>
      <c r="CQT2" s="138"/>
      <c r="CQU2" s="138"/>
      <c r="CQV2" s="138"/>
      <c r="CQW2" s="138"/>
      <c r="CQX2" s="138"/>
      <c r="CQY2" s="138"/>
      <c r="CQZ2" s="138"/>
      <c r="CRA2" s="138"/>
      <c r="CRB2" s="138"/>
      <c r="CRC2" s="138"/>
      <c r="CRD2" s="138"/>
      <c r="CRE2" s="138"/>
      <c r="CRF2" s="138"/>
      <c r="CRG2" s="138"/>
      <c r="CRH2" s="138"/>
      <c r="CRI2" s="138"/>
      <c r="CRJ2" s="138"/>
      <c r="CRK2" s="138"/>
      <c r="CRL2" s="138"/>
      <c r="CRM2" s="138"/>
      <c r="CRN2" s="138"/>
      <c r="CRO2" s="138"/>
      <c r="CRP2" s="138"/>
      <c r="CRQ2" s="138"/>
      <c r="CRR2" s="138"/>
      <c r="CRS2" s="138"/>
      <c r="CRT2" s="138"/>
      <c r="CRU2" s="138"/>
      <c r="CRV2" s="138"/>
      <c r="CRW2" s="138"/>
      <c r="CRX2" s="138"/>
      <c r="CRY2" s="138"/>
      <c r="CRZ2" s="138"/>
      <c r="CSA2" s="138"/>
      <c r="CSB2" s="138"/>
      <c r="CSC2" s="138"/>
      <c r="CSD2" s="138"/>
      <c r="CSE2" s="138"/>
      <c r="CSF2" s="138"/>
      <c r="CSG2" s="138"/>
      <c r="CSH2" s="138"/>
      <c r="CSI2" s="138"/>
      <c r="CSJ2" s="138"/>
      <c r="CSK2" s="138"/>
      <c r="CSL2" s="138"/>
      <c r="CSM2" s="138"/>
      <c r="CSN2" s="138"/>
      <c r="CSO2" s="138"/>
      <c r="CSP2" s="138"/>
      <c r="CSQ2" s="138"/>
      <c r="CSR2" s="138"/>
      <c r="CSS2" s="138"/>
      <c r="CST2" s="138"/>
      <c r="CSU2" s="138"/>
      <c r="CSV2" s="138"/>
      <c r="CSW2" s="138"/>
      <c r="CSX2" s="138"/>
      <c r="CSY2" s="138"/>
      <c r="CSZ2" s="138"/>
      <c r="CTA2" s="138"/>
      <c r="CTB2" s="138"/>
      <c r="CTC2" s="138"/>
      <c r="CTD2" s="138"/>
      <c r="CTE2" s="138"/>
      <c r="CTF2" s="138"/>
      <c r="CTG2" s="138"/>
      <c r="CTH2" s="138"/>
      <c r="CTI2" s="138"/>
      <c r="CTJ2" s="138"/>
      <c r="CTK2" s="138"/>
      <c r="CTL2" s="138"/>
      <c r="CTM2" s="138"/>
      <c r="CTN2" s="138"/>
      <c r="CTO2" s="138"/>
      <c r="CTP2" s="138"/>
      <c r="CTQ2" s="138"/>
      <c r="CTR2" s="138"/>
      <c r="CTS2" s="138"/>
      <c r="CTT2" s="138"/>
      <c r="CTU2" s="138"/>
      <c r="CTV2" s="138"/>
      <c r="CTW2" s="138"/>
      <c r="CTX2" s="138"/>
      <c r="CTY2" s="138"/>
      <c r="CTZ2" s="138"/>
      <c r="CUA2" s="138"/>
      <c r="CUB2" s="138"/>
      <c r="CUC2" s="138"/>
      <c r="CUD2" s="138"/>
      <c r="CUE2" s="138"/>
      <c r="CUF2" s="138"/>
      <c r="CUG2" s="138"/>
      <c r="CUH2" s="138"/>
      <c r="CUI2" s="138"/>
      <c r="CUJ2" s="138"/>
      <c r="CUK2" s="138"/>
      <c r="CUL2" s="138"/>
      <c r="CUM2" s="138"/>
      <c r="CUN2" s="138"/>
      <c r="CUO2" s="138"/>
      <c r="CUP2" s="138"/>
      <c r="CUQ2" s="138"/>
      <c r="CUR2" s="138"/>
      <c r="CUS2" s="138"/>
      <c r="CUT2" s="138"/>
      <c r="CUU2" s="138"/>
      <c r="CUV2" s="138"/>
      <c r="CUW2" s="138"/>
      <c r="CUX2" s="138"/>
      <c r="CUY2" s="138"/>
      <c r="CUZ2" s="138"/>
      <c r="CVA2" s="138"/>
      <c r="CVB2" s="138"/>
      <c r="CVC2" s="138"/>
      <c r="CVD2" s="138"/>
      <c r="CVE2" s="138"/>
      <c r="CVF2" s="138"/>
      <c r="CVG2" s="138"/>
      <c r="CVH2" s="138"/>
      <c r="CVI2" s="138"/>
      <c r="CVJ2" s="138"/>
      <c r="CVK2" s="138"/>
      <c r="CVL2" s="138"/>
      <c r="CVM2" s="138"/>
      <c r="CVN2" s="138"/>
      <c r="CVO2" s="138"/>
      <c r="CVP2" s="138"/>
      <c r="CVQ2" s="138"/>
      <c r="CVR2" s="138"/>
      <c r="CVS2" s="138"/>
      <c r="CVT2" s="138"/>
      <c r="CVU2" s="138"/>
      <c r="CVV2" s="138"/>
      <c r="CVW2" s="138"/>
      <c r="CVX2" s="138"/>
      <c r="CVY2" s="138"/>
      <c r="CVZ2" s="138"/>
      <c r="CWA2" s="138"/>
      <c r="CWB2" s="138"/>
      <c r="CWC2" s="138"/>
      <c r="CWD2" s="138"/>
      <c r="CWE2" s="138"/>
      <c r="CWF2" s="138"/>
      <c r="CWG2" s="138"/>
      <c r="CWH2" s="138"/>
      <c r="CWI2" s="138"/>
      <c r="CWJ2" s="138"/>
      <c r="CWK2" s="138"/>
      <c r="CWL2" s="138"/>
      <c r="CWM2" s="138"/>
      <c r="CWN2" s="138"/>
      <c r="CWO2" s="138"/>
      <c r="CWP2" s="138"/>
      <c r="CWQ2" s="138"/>
      <c r="CWR2" s="138"/>
      <c r="CWS2" s="138"/>
      <c r="CWT2" s="138"/>
      <c r="CWU2" s="138"/>
      <c r="CWV2" s="138"/>
      <c r="CWW2" s="138"/>
      <c r="CWX2" s="138"/>
      <c r="CWY2" s="138"/>
      <c r="CWZ2" s="138"/>
      <c r="CXA2" s="138"/>
      <c r="CXB2" s="138"/>
      <c r="CXC2" s="138"/>
      <c r="CXD2" s="138"/>
      <c r="CXE2" s="138"/>
      <c r="CXF2" s="138"/>
      <c r="CXG2" s="138"/>
      <c r="CXH2" s="138"/>
      <c r="CXI2" s="138"/>
      <c r="CXJ2" s="138"/>
      <c r="CXK2" s="138"/>
      <c r="CXL2" s="138"/>
      <c r="CXM2" s="138"/>
      <c r="CXN2" s="138"/>
      <c r="CXO2" s="138"/>
      <c r="CXP2" s="138"/>
      <c r="CXQ2" s="138"/>
      <c r="CXR2" s="138"/>
      <c r="CXS2" s="138"/>
      <c r="CXT2" s="138"/>
      <c r="CXU2" s="138"/>
      <c r="CXV2" s="138"/>
      <c r="CXW2" s="138"/>
      <c r="CXX2" s="138"/>
      <c r="CXY2" s="138"/>
      <c r="CXZ2" s="138"/>
      <c r="CYA2" s="138"/>
      <c r="CYB2" s="138"/>
      <c r="CYC2" s="138"/>
      <c r="CYD2" s="138"/>
      <c r="CYE2" s="138"/>
      <c r="CYF2" s="138"/>
      <c r="CYG2" s="138"/>
      <c r="CYH2" s="138"/>
      <c r="CYI2" s="138"/>
      <c r="CYJ2" s="138"/>
      <c r="CYK2" s="138"/>
      <c r="CYL2" s="138"/>
      <c r="CYM2" s="138"/>
      <c r="CYN2" s="138"/>
      <c r="CYO2" s="138"/>
      <c r="CYP2" s="138"/>
      <c r="CYQ2" s="138"/>
      <c r="CYR2" s="138"/>
      <c r="CYS2" s="138"/>
      <c r="CYT2" s="138"/>
      <c r="CYU2" s="138"/>
      <c r="CYV2" s="138"/>
      <c r="CYW2" s="138"/>
      <c r="CYX2" s="138"/>
      <c r="CYY2" s="138"/>
      <c r="CYZ2" s="138"/>
      <c r="CZA2" s="138"/>
      <c r="CZB2" s="138"/>
      <c r="CZC2" s="138"/>
      <c r="CZD2" s="138"/>
      <c r="CZE2" s="138"/>
      <c r="CZF2" s="138"/>
      <c r="CZG2" s="138"/>
      <c r="CZH2" s="138"/>
      <c r="CZI2" s="138"/>
      <c r="CZJ2" s="138"/>
      <c r="CZK2" s="138"/>
      <c r="CZL2" s="138"/>
      <c r="CZM2" s="138"/>
      <c r="CZN2" s="138"/>
      <c r="CZO2" s="138"/>
      <c r="CZP2" s="138"/>
      <c r="CZQ2" s="138"/>
      <c r="CZR2" s="138"/>
      <c r="CZS2" s="138"/>
      <c r="CZT2" s="138"/>
      <c r="CZU2" s="138"/>
      <c r="CZV2" s="138"/>
      <c r="CZW2" s="138"/>
      <c r="CZX2" s="138"/>
      <c r="CZY2" s="138"/>
      <c r="CZZ2" s="138"/>
      <c r="DAA2" s="138"/>
      <c r="DAB2" s="138"/>
      <c r="DAC2" s="138"/>
      <c r="DAD2" s="138"/>
      <c r="DAE2" s="138"/>
      <c r="DAF2" s="138"/>
      <c r="DAG2" s="138"/>
      <c r="DAH2" s="138"/>
      <c r="DAI2" s="138"/>
      <c r="DAJ2" s="138"/>
      <c r="DAK2" s="138"/>
      <c r="DAL2" s="138"/>
      <c r="DAM2" s="138"/>
      <c r="DAN2" s="138"/>
      <c r="DAO2" s="138"/>
      <c r="DAP2" s="138"/>
      <c r="DAQ2" s="138"/>
      <c r="DAR2" s="138"/>
      <c r="DAS2" s="138"/>
      <c r="DAT2" s="138"/>
      <c r="DAU2" s="138"/>
      <c r="DAV2" s="138"/>
      <c r="DAW2" s="138"/>
      <c r="DAX2" s="138"/>
      <c r="DAY2" s="138"/>
      <c r="DAZ2" s="138"/>
      <c r="DBA2" s="138"/>
      <c r="DBB2" s="138"/>
      <c r="DBC2" s="138"/>
      <c r="DBD2" s="138"/>
      <c r="DBE2" s="138"/>
      <c r="DBF2" s="138"/>
      <c r="DBG2" s="138"/>
      <c r="DBH2" s="138"/>
      <c r="DBI2" s="138"/>
      <c r="DBJ2" s="138"/>
      <c r="DBK2" s="138"/>
      <c r="DBL2" s="138"/>
      <c r="DBM2" s="138"/>
      <c r="DBN2" s="138"/>
      <c r="DBO2" s="138"/>
      <c r="DBP2" s="138"/>
      <c r="DBQ2" s="138"/>
      <c r="DBR2" s="138"/>
      <c r="DBS2" s="138"/>
      <c r="DBT2" s="138"/>
      <c r="DBU2" s="138"/>
      <c r="DBV2" s="138"/>
      <c r="DBW2" s="138"/>
      <c r="DBX2" s="138"/>
      <c r="DBY2" s="138"/>
      <c r="DBZ2" s="138"/>
      <c r="DCA2" s="138"/>
      <c r="DCB2" s="138"/>
      <c r="DCC2" s="138"/>
      <c r="DCD2" s="138"/>
      <c r="DCE2" s="138"/>
      <c r="DCF2" s="138"/>
      <c r="DCG2" s="138"/>
      <c r="DCH2" s="138"/>
      <c r="DCI2" s="138"/>
      <c r="DCJ2" s="138"/>
      <c r="DCK2" s="138"/>
      <c r="DCL2" s="138"/>
      <c r="DCM2" s="138"/>
      <c r="DCN2" s="138"/>
      <c r="DCO2" s="138"/>
      <c r="DCP2" s="138"/>
      <c r="DCQ2" s="138"/>
      <c r="DCR2" s="138"/>
      <c r="DCS2" s="138"/>
      <c r="DCT2" s="138"/>
      <c r="DCU2" s="138"/>
      <c r="DCV2" s="138"/>
      <c r="DCW2" s="138"/>
      <c r="DCX2" s="138"/>
      <c r="DCY2" s="138"/>
      <c r="DCZ2" s="138"/>
      <c r="DDA2" s="138"/>
      <c r="DDB2" s="138"/>
      <c r="DDC2" s="138"/>
      <c r="DDD2" s="138"/>
      <c r="DDE2" s="138"/>
      <c r="DDF2" s="138"/>
      <c r="DDG2" s="138"/>
      <c r="DDH2" s="138"/>
      <c r="DDI2" s="138"/>
      <c r="DDJ2" s="138"/>
      <c r="DDK2" s="138"/>
      <c r="DDL2" s="138"/>
      <c r="DDM2" s="138"/>
      <c r="DDN2" s="138"/>
      <c r="DDO2" s="138"/>
      <c r="DDP2" s="138"/>
      <c r="DDQ2" s="138"/>
      <c r="DDR2" s="138"/>
      <c r="DDS2" s="138"/>
      <c r="DDT2" s="138"/>
      <c r="DDU2" s="138"/>
      <c r="DDV2" s="138"/>
      <c r="DDW2" s="138"/>
      <c r="DDX2" s="138"/>
      <c r="DDY2" s="138"/>
      <c r="DDZ2" s="138"/>
      <c r="DEA2" s="138"/>
      <c r="DEB2" s="138"/>
      <c r="DEC2" s="138"/>
      <c r="DED2" s="138"/>
      <c r="DEE2" s="138"/>
      <c r="DEF2" s="138"/>
      <c r="DEG2" s="138"/>
      <c r="DEH2" s="138"/>
      <c r="DEI2" s="138"/>
      <c r="DEJ2" s="138"/>
      <c r="DEK2" s="138"/>
      <c r="DEL2" s="138"/>
      <c r="DEM2" s="138"/>
      <c r="DEN2" s="138"/>
      <c r="DEO2" s="138"/>
      <c r="DEP2" s="138"/>
      <c r="DEQ2" s="138"/>
      <c r="DER2" s="138"/>
      <c r="DES2" s="138"/>
      <c r="DET2" s="138"/>
      <c r="DEU2" s="138"/>
      <c r="DEV2" s="138"/>
      <c r="DEW2" s="138"/>
      <c r="DEX2" s="138"/>
      <c r="DEY2" s="138"/>
      <c r="DEZ2" s="138"/>
      <c r="DFA2" s="138"/>
      <c r="DFB2" s="138"/>
      <c r="DFC2" s="138"/>
      <c r="DFD2" s="138"/>
      <c r="DFE2" s="138"/>
      <c r="DFF2" s="138"/>
      <c r="DFG2" s="138"/>
      <c r="DFH2" s="138"/>
      <c r="DFI2" s="138"/>
      <c r="DFJ2" s="138"/>
      <c r="DFK2" s="138"/>
      <c r="DFL2" s="138"/>
      <c r="DFM2" s="138"/>
      <c r="DFN2" s="138"/>
      <c r="DFO2" s="138"/>
      <c r="DFP2" s="138"/>
      <c r="DFQ2" s="138"/>
      <c r="DFR2" s="138"/>
      <c r="DFS2" s="138"/>
      <c r="DFT2" s="138"/>
      <c r="DFU2" s="138"/>
      <c r="DFV2" s="138"/>
      <c r="DFW2" s="138"/>
      <c r="DFX2" s="138"/>
      <c r="DFY2" s="138"/>
      <c r="DFZ2" s="138"/>
      <c r="DGA2" s="138"/>
      <c r="DGB2" s="138"/>
      <c r="DGC2" s="138"/>
      <c r="DGD2" s="138"/>
      <c r="DGE2" s="138"/>
      <c r="DGF2" s="138"/>
      <c r="DGG2" s="138"/>
      <c r="DGH2" s="138"/>
      <c r="DGI2" s="138"/>
      <c r="DGJ2" s="138"/>
      <c r="DGK2" s="138"/>
      <c r="DGL2" s="138"/>
      <c r="DGM2" s="138"/>
      <c r="DGN2" s="138"/>
      <c r="DGO2" s="138"/>
      <c r="DGP2" s="138"/>
      <c r="DGQ2" s="138"/>
      <c r="DGR2" s="138"/>
      <c r="DGS2" s="138"/>
      <c r="DGT2" s="138"/>
      <c r="DGU2" s="138"/>
      <c r="DGV2" s="138"/>
      <c r="DGW2" s="138"/>
      <c r="DGX2" s="138"/>
      <c r="DGY2" s="138"/>
      <c r="DGZ2" s="138"/>
      <c r="DHA2" s="138"/>
      <c r="DHB2" s="138"/>
      <c r="DHC2" s="138"/>
      <c r="DHD2" s="138"/>
      <c r="DHE2" s="138"/>
      <c r="DHF2" s="138"/>
      <c r="DHG2" s="138"/>
      <c r="DHH2" s="138"/>
      <c r="DHI2" s="138"/>
      <c r="DHJ2" s="138"/>
      <c r="DHK2" s="138"/>
      <c r="DHL2" s="138"/>
      <c r="DHM2" s="138"/>
      <c r="DHN2" s="138"/>
      <c r="DHO2" s="138"/>
      <c r="DHP2" s="138"/>
      <c r="DHQ2" s="138"/>
      <c r="DHR2" s="138"/>
      <c r="DHS2" s="138"/>
      <c r="DHT2" s="138"/>
      <c r="DHU2" s="138"/>
      <c r="DHV2" s="138"/>
      <c r="DHW2" s="138"/>
      <c r="DHX2" s="138"/>
      <c r="DHY2" s="138"/>
      <c r="DHZ2" s="138"/>
      <c r="DIA2" s="138"/>
      <c r="DIB2" s="138"/>
      <c r="DIC2" s="138"/>
      <c r="DID2" s="138"/>
      <c r="DIE2" s="138"/>
      <c r="DIF2" s="138"/>
      <c r="DIG2" s="138"/>
      <c r="DIH2" s="138"/>
      <c r="DII2" s="138"/>
      <c r="DIJ2" s="138"/>
      <c r="DIK2" s="138"/>
      <c r="DIL2" s="138"/>
      <c r="DIM2" s="138"/>
      <c r="DIN2" s="138"/>
      <c r="DIO2" s="138"/>
      <c r="DIP2" s="138"/>
      <c r="DIQ2" s="138"/>
      <c r="DIR2" s="138"/>
      <c r="DIS2" s="138"/>
      <c r="DIT2" s="138"/>
      <c r="DIU2" s="138"/>
      <c r="DIV2" s="138"/>
      <c r="DIW2" s="138"/>
      <c r="DIX2" s="138"/>
      <c r="DIY2" s="138"/>
      <c r="DIZ2" s="138"/>
      <c r="DJA2" s="138"/>
      <c r="DJB2" s="138"/>
      <c r="DJC2" s="138"/>
      <c r="DJD2" s="138"/>
      <c r="DJE2" s="138"/>
      <c r="DJF2" s="138"/>
      <c r="DJG2" s="138"/>
      <c r="DJH2" s="138"/>
      <c r="DJI2" s="138"/>
      <c r="DJJ2" s="138"/>
      <c r="DJK2" s="138"/>
      <c r="DJL2" s="138"/>
      <c r="DJM2" s="138"/>
      <c r="DJN2" s="138"/>
      <c r="DJO2" s="138"/>
      <c r="DJP2" s="138"/>
      <c r="DJQ2" s="138"/>
      <c r="DJR2" s="138"/>
      <c r="DJS2" s="138"/>
      <c r="DJT2" s="138"/>
      <c r="DJU2" s="138"/>
      <c r="DJV2" s="138"/>
      <c r="DJW2" s="138"/>
      <c r="DJX2" s="138"/>
      <c r="DJY2" s="138"/>
      <c r="DJZ2" s="138"/>
      <c r="DKA2" s="138"/>
      <c r="DKB2" s="138"/>
      <c r="DKC2" s="138"/>
      <c r="DKD2" s="138"/>
      <c r="DKE2" s="138"/>
      <c r="DKF2" s="138"/>
      <c r="DKG2" s="138"/>
      <c r="DKH2" s="138"/>
      <c r="DKI2" s="138"/>
      <c r="DKJ2" s="138"/>
      <c r="DKK2" s="138"/>
      <c r="DKL2" s="138"/>
      <c r="DKM2" s="138"/>
      <c r="DKN2" s="138"/>
      <c r="DKO2" s="138"/>
      <c r="DKP2" s="138"/>
      <c r="DKQ2" s="138"/>
      <c r="DKR2" s="138"/>
      <c r="DKS2" s="138"/>
      <c r="DKT2" s="138"/>
      <c r="DKU2" s="138"/>
      <c r="DKV2" s="138"/>
      <c r="DKW2" s="138"/>
      <c r="DKX2" s="138"/>
      <c r="DKY2" s="138"/>
      <c r="DKZ2" s="138"/>
      <c r="DLA2" s="138"/>
      <c r="DLB2" s="138"/>
      <c r="DLC2" s="138"/>
      <c r="DLD2" s="138"/>
      <c r="DLE2" s="138"/>
      <c r="DLF2" s="138"/>
      <c r="DLG2" s="138"/>
      <c r="DLH2" s="138"/>
      <c r="DLI2" s="138"/>
      <c r="DLJ2" s="138"/>
      <c r="DLK2" s="138"/>
      <c r="DLL2" s="138"/>
      <c r="DLM2" s="138"/>
      <c r="DLN2" s="138"/>
      <c r="DLO2" s="138"/>
      <c r="DLP2" s="138"/>
      <c r="DLQ2" s="138"/>
      <c r="DLR2" s="138"/>
      <c r="DLS2" s="138"/>
      <c r="DLT2" s="138"/>
      <c r="DLU2" s="138"/>
      <c r="DLV2" s="138"/>
      <c r="DLW2" s="138"/>
      <c r="DLX2" s="138"/>
      <c r="DLY2" s="138"/>
      <c r="DLZ2" s="138"/>
      <c r="DMA2" s="138"/>
      <c r="DMB2" s="138"/>
      <c r="DMC2" s="138"/>
      <c r="DMD2" s="138"/>
      <c r="DME2" s="138"/>
      <c r="DMF2" s="138"/>
      <c r="DMG2" s="138"/>
      <c r="DMH2" s="138"/>
      <c r="DMI2" s="138"/>
      <c r="DMJ2" s="138"/>
      <c r="DMK2" s="138"/>
      <c r="DML2" s="138"/>
      <c r="DMM2" s="138"/>
      <c r="DMN2" s="138"/>
      <c r="DMO2" s="138"/>
      <c r="DMP2" s="138"/>
      <c r="DMQ2" s="138"/>
      <c r="DMR2" s="138"/>
      <c r="DMS2" s="138"/>
      <c r="DMT2" s="138"/>
      <c r="DMU2" s="138"/>
      <c r="DMV2" s="138"/>
      <c r="DMW2" s="138"/>
      <c r="DMX2" s="138"/>
      <c r="DMY2" s="138"/>
      <c r="DMZ2" s="138"/>
      <c r="DNA2" s="138"/>
      <c r="DNB2" s="138"/>
      <c r="DNC2" s="138"/>
      <c r="DND2" s="138"/>
      <c r="DNE2" s="138"/>
      <c r="DNF2" s="138"/>
      <c r="DNG2" s="138"/>
      <c r="DNH2" s="138"/>
      <c r="DNI2" s="138"/>
      <c r="DNJ2" s="138"/>
      <c r="DNK2" s="138"/>
      <c r="DNL2" s="138"/>
      <c r="DNM2" s="138"/>
      <c r="DNN2" s="138"/>
      <c r="DNO2" s="138"/>
      <c r="DNP2" s="138"/>
      <c r="DNQ2" s="138"/>
      <c r="DNR2" s="138"/>
      <c r="DNS2" s="138"/>
      <c r="DNT2" s="138"/>
      <c r="DNU2" s="138"/>
      <c r="DNV2" s="138"/>
      <c r="DNW2" s="138"/>
      <c r="DNX2" s="138"/>
      <c r="DNY2" s="138"/>
      <c r="DNZ2" s="138"/>
      <c r="DOA2" s="138"/>
      <c r="DOB2" s="138"/>
      <c r="DOC2" s="138"/>
      <c r="DOD2" s="138"/>
      <c r="DOE2" s="138"/>
      <c r="DOF2" s="138"/>
      <c r="DOG2" s="138"/>
      <c r="DOH2" s="138"/>
      <c r="DOI2" s="138"/>
      <c r="DOJ2" s="138"/>
      <c r="DOK2" s="138"/>
      <c r="DOL2" s="138"/>
      <c r="DOM2" s="138"/>
      <c r="DON2" s="138"/>
      <c r="DOO2" s="138"/>
      <c r="DOP2" s="138"/>
      <c r="DOQ2" s="138"/>
      <c r="DOR2" s="138"/>
      <c r="DOS2" s="138"/>
      <c r="DOT2" s="138"/>
      <c r="DOU2" s="138"/>
      <c r="DOV2" s="138"/>
      <c r="DOW2" s="138"/>
      <c r="DOX2" s="138"/>
      <c r="DOY2" s="138"/>
      <c r="DOZ2" s="138"/>
      <c r="DPA2" s="138"/>
      <c r="DPB2" s="138"/>
      <c r="DPC2" s="138"/>
      <c r="DPD2" s="138"/>
      <c r="DPE2" s="138"/>
      <c r="DPF2" s="138"/>
      <c r="DPG2" s="138"/>
      <c r="DPH2" s="138"/>
      <c r="DPI2" s="138"/>
      <c r="DPJ2" s="138"/>
      <c r="DPK2" s="138"/>
      <c r="DPL2" s="138"/>
      <c r="DPM2" s="138"/>
      <c r="DPN2" s="138"/>
      <c r="DPO2" s="138"/>
      <c r="DPP2" s="138"/>
      <c r="DPQ2" s="138"/>
      <c r="DPR2" s="138"/>
      <c r="DPS2" s="138"/>
      <c r="DPT2" s="138"/>
      <c r="DPU2" s="138"/>
      <c r="DPV2" s="138"/>
      <c r="DPW2" s="138"/>
      <c r="DPX2" s="138"/>
      <c r="DPY2" s="138"/>
      <c r="DPZ2" s="138"/>
      <c r="DQA2" s="138"/>
      <c r="DQB2" s="138"/>
      <c r="DQC2" s="138"/>
      <c r="DQD2" s="138"/>
      <c r="DQE2" s="138"/>
      <c r="DQF2" s="138"/>
      <c r="DQG2" s="138"/>
      <c r="DQH2" s="138"/>
      <c r="DQI2" s="138"/>
      <c r="DQJ2" s="138"/>
      <c r="DQK2" s="138"/>
      <c r="DQL2" s="138"/>
      <c r="DQM2" s="138"/>
      <c r="DQN2" s="138"/>
      <c r="DQO2" s="138"/>
      <c r="DQP2" s="138"/>
      <c r="DQQ2" s="138"/>
      <c r="DQR2" s="138"/>
      <c r="DQS2" s="138"/>
      <c r="DQT2" s="138"/>
      <c r="DQU2" s="138"/>
      <c r="DQV2" s="138"/>
      <c r="DQW2" s="138"/>
      <c r="DQX2" s="138"/>
      <c r="DQY2" s="138"/>
      <c r="DQZ2" s="138"/>
      <c r="DRA2" s="138"/>
      <c r="DRB2" s="138"/>
      <c r="DRC2" s="138"/>
      <c r="DRD2" s="138"/>
      <c r="DRE2" s="138"/>
      <c r="DRF2" s="138"/>
      <c r="DRG2" s="138"/>
      <c r="DRH2" s="138"/>
      <c r="DRI2" s="138"/>
      <c r="DRJ2" s="138"/>
      <c r="DRK2" s="138"/>
      <c r="DRL2" s="138"/>
      <c r="DRM2" s="138"/>
      <c r="DRN2" s="138"/>
      <c r="DRO2" s="138"/>
      <c r="DRP2" s="138"/>
      <c r="DRQ2" s="138"/>
      <c r="DRR2" s="138"/>
      <c r="DRS2" s="138"/>
      <c r="DRT2" s="138"/>
      <c r="DRU2" s="138"/>
      <c r="DRV2" s="138"/>
      <c r="DRW2" s="138"/>
      <c r="DRX2" s="138"/>
      <c r="DRY2" s="138"/>
      <c r="DRZ2" s="138"/>
      <c r="DSA2" s="138"/>
      <c r="DSB2" s="138"/>
      <c r="DSC2" s="138"/>
      <c r="DSD2" s="138"/>
      <c r="DSE2" s="138"/>
      <c r="DSF2" s="138"/>
      <c r="DSG2" s="138"/>
      <c r="DSH2" s="138"/>
      <c r="DSI2" s="138"/>
      <c r="DSJ2" s="138"/>
      <c r="DSK2" s="138"/>
      <c r="DSL2" s="138"/>
      <c r="DSM2" s="138"/>
      <c r="DSN2" s="138"/>
      <c r="DSO2" s="138"/>
      <c r="DSP2" s="138"/>
      <c r="DSQ2" s="138"/>
      <c r="DSR2" s="138"/>
      <c r="DSS2" s="138"/>
      <c r="DST2" s="138"/>
      <c r="DSU2" s="138"/>
      <c r="DSV2" s="138"/>
      <c r="DSW2" s="138"/>
      <c r="DSX2" s="138"/>
      <c r="DSY2" s="138"/>
      <c r="DSZ2" s="138"/>
      <c r="DTA2" s="138"/>
      <c r="DTB2" s="138"/>
      <c r="DTC2" s="138"/>
      <c r="DTD2" s="138"/>
      <c r="DTE2" s="138"/>
      <c r="DTF2" s="138"/>
      <c r="DTG2" s="138"/>
      <c r="DTH2" s="138"/>
      <c r="DTI2" s="138"/>
      <c r="DTJ2" s="138"/>
      <c r="DTK2" s="138"/>
      <c r="DTL2" s="138"/>
      <c r="DTM2" s="138"/>
      <c r="DTN2" s="138"/>
      <c r="DTO2" s="138"/>
      <c r="DTP2" s="138"/>
      <c r="DTQ2" s="138"/>
      <c r="DTR2" s="138"/>
      <c r="DTS2" s="138"/>
      <c r="DTT2" s="138"/>
      <c r="DTU2" s="138"/>
      <c r="DTV2" s="138"/>
      <c r="DTW2" s="138"/>
      <c r="DTX2" s="138"/>
      <c r="DTY2" s="138"/>
      <c r="DTZ2" s="138"/>
      <c r="DUA2" s="138"/>
      <c r="DUB2" s="138"/>
      <c r="DUC2" s="138"/>
      <c r="DUD2" s="138"/>
      <c r="DUE2" s="138"/>
      <c r="DUF2" s="138"/>
      <c r="DUG2" s="138"/>
      <c r="DUH2" s="138"/>
      <c r="DUI2" s="138"/>
      <c r="DUJ2" s="138"/>
      <c r="DUK2" s="138"/>
      <c r="DUL2" s="138"/>
      <c r="DUM2" s="138"/>
      <c r="DUN2" s="138"/>
      <c r="DUO2" s="138"/>
      <c r="DUP2" s="138"/>
      <c r="DUQ2" s="138"/>
      <c r="DUR2" s="138"/>
      <c r="DUS2" s="138"/>
      <c r="DUT2" s="138"/>
      <c r="DUU2" s="138"/>
      <c r="DUV2" s="138"/>
      <c r="DUW2" s="138"/>
      <c r="DUX2" s="138"/>
      <c r="DUY2" s="138"/>
      <c r="DUZ2" s="138"/>
      <c r="DVA2" s="138"/>
      <c r="DVB2" s="138"/>
      <c r="DVC2" s="138"/>
      <c r="DVD2" s="138"/>
      <c r="DVE2" s="138"/>
      <c r="DVF2" s="138"/>
      <c r="DVG2" s="138"/>
      <c r="DVH2" s="138"/>
      <c r="DVI2" s="138"/>
      <c r="DVJ2" s="138"/>
      <c r="DVK2" s="138"/>
      <c r="DVL2" s="138"/>
      <c r="DVM2" s="138"/>
      <c r="DVN2" s="138"/>
      <c r="DVO2" s="138"/>
      <c r="DVP2" s="138"/>
      <c r="DVQ2" s="138"/>
      <c r="DVR2" s="138"/>
      <c r="DVS2" s="138"/>
      <c r="DVT2" s="138"/>
      <c r="DVU2" s="138"/>
      <c r="DVV2" s="138"/>
      <c r="DVW2" s="138"/>
      <c r="DVX2" s="138"/>
      <c r="DVY2" s="138"/>
      <c r="DVZ2" s="138"/>
      <c r="DWA2" s="138"/>
      <c r="DWB2" s="138"/>
      <c r="DWC2" s="138"/>
      <c r="DWD2" s="138"/>
      <c r="DWE2" s="138"/>
      <c r="DWF2" s="138"/>
      <c r="DWG2" s="138"/>
      <c r="DWH2" s="138"/>
      <c r="DWI2" s="138"/>
      <c r="DWJ2" s="138"/>
      <c r="DWK2" s="138"/>
      <c r="DWL2" s="138"/>
      <c r="DWM2" s="138"/>
      <c r="DWN2" s="138"/>
      <c r="DWO2" s="138"/>
      <c r="DWP2" s="138"/>
      <c r="DWQ2" s="138"/>
      <c r="DWR2" s="138"/>
      <c r="DWS2" s="138"/>
      <c r="DWT2" s="138"/>
      <c r="DWU2" s="138"/>
      <c r="DWV2" s="138"/>
      <c r="DWW2" s="138"/>
      <c r="DWX2" s="138"/>
      <c r="DWY2" s="138"/>
      <c r="DWZ2" s="138"/>
      <c r="DXA2" s="138"/>
      <c r="DXB2" s="138"/>
      <c r="DXC2" s="138"/>
      <c r="DXD2" s="138"/>
      <c r="DXE2" s="138"/>
      <c r="DXF2" s="138"/>
      <c r="DXG2" s="138"/>
      <c r="DXH2" s="138"/>
      <c r="DXI2" s="138"/>
      <c r="DXJ2" s="138"/>
      <c r="DXK2" s="138"/>
      <c r="DXL2" s="138"/>
      <c r="DXM2" s="138"/>
      <c r="DXN2" s="138"/>
      <c r="DXO2" s="138"/>
      <c r="DXP2" s="138"/>
      <c r="DXQ2" s="138"/>
      <c r="DXR2" s="138"/>
      <c r="DXS2" s="138"/>
      <c r="DXT2" s="138"/>
      <c r="DXU2" s="138"/>
      <c r="DXV2" s="138"/>
      <c r="DXW2" s="138"/>
      <c r="DXX2" s="138"/>
      <c r="DXY2" s="138"/>
      <c r="DXZ2" s="138"/>
      <c r="DYA2" s="138"/>
      <c r="DYB2" s="138"/>
      <c r="DYC2" s="138"/>
      <c r="DYD2" s="138"/>
      <c r="DYE2" s="138"/>
      <c r="DYF2" s="138"/>
      <c r="DYG2" s="138"/>
      <c r="DYH2" s="138"/>
      <c r="DYI2" s="138"/>
      <c r="DYJ2" s="138"/>
      <c r="DYK2" s="138"/>
      <c r="DYL2" s="138"/>
      <c r="DYM2" s="138"/>
      <c r="DYN2" s="138"/>
      <c r="DYO2" s="138"/>
      <c r="DYP2" s="138"/>
      <c r="DYQ2" s="138"/>
      <c r="DYR2" s="138"/>
      <c r="DYS2" s="138"/>
      <c r="DYT2" s="138"/>
      <c r="DYU2" s="138"/>
      <c r="DYV2" s="138"/>
      <c r="DYW2" s="138"/>
      <c r="DYX2" s="138"/>
      <c r="DYY2" s="138"/>
      <c r="DYZ2" s="138"/>
      <c r="DZA2" s="138"/>
      <c r="DZB2" s="138"/>
      <c r="DZC2" s="138"/>
      <c r="DZD2" s="138"/>
      <c r="DZE2" s="138"/>
      <c r="DZF2" s="138"/>
      <c r="DZG2" s="138"/>
      <c r="DZH2" s="138"/>
      <c r="DZI2" s="138"/>
      <c r="DZJ2" s="138"/>
      <c r="DZK2" s="138"/>
      <c r="DZL2" s="138"/>
      <c r="DZM2" s="138"/>
      <c r="DZN2" s="138"/>
      <c r="DZO2" s="138"/>
      <c r="DZP2" s="138"/>
      <c r="DZQ2" s="138"/>
      <c r="DZR2" s="138"/>
      <c r="DZS2" s="138"/>
      <c r="DZT2" s="138"/>
      <c r="DZU2" s="138"/>
      <c r="DZV2" s="138"/>
      <c r="DZW2" s="138"/>
      <c r="DZX2" s="138"/>
      <c r="DZY2" s="138"/>
      <c r="DZZ2" s="138"/>
      <c r="EAA2" s="138"/>
      <c r="EAB2" s="138"/>
      <c r="EAC2" s="138"/>
      <c r="EAD2" s="138"/>
      <c r="EAE2" s="138"/>
      <c r="EAF2" s="138"/>
      <c r="EAG2" s="138"/>
      <c r="EAH2" s="138"/>
      <c r="EAI2" s="138"/>
      <c r="EAJ2" s="138"/>
      <c r="EAK2" s="138"/>
      <c r="EAL2" s="138"/>
      <c r="EAM2" s="138"/>
      <c r="EAN2" s="138"/>
      <c r="EAO2" s="138"/>
      <c r="EAP2" s="138"/>
      <c r="EAQ2" s="138"/>
      <c r="EAR2" s="138"/>
      <c r="EAS2" s="138"/>
      <c r="EAT2" s="138"/>
      <c r="EAU2" s="138"/>
      <c r="EAV2" s="138"/>
      <c r="EAW2" s="138"/>
      <c r="EAX2" s="138"/>
      <c r="EAY2" s="138"/>
      <c r="EAZ2" s="138"/>
      <c r="EBA2" s="138"/>
      <c r="EBB2" s="138"/>
      <c r="EBC2" s="138"/>
      <c r="EBD2" s="138"/>
      <c r="EBE2" s="138"/>
      <c r="EBF2" s="138"/>
      <c r="EBG2" s="138"/>
      <c r="EBH2" s="138"/>
      <c r="EBI2" s="138"/>
      <c r="EBJ2" s="138"/>
      <c r="EBK2" s="138"/>
      <c r="EBL2" s="138"/>
      <c r="EBM2" s="138"/>
      <c r="EBN2" s="138"/>
      <c r="EBO2" s="138"/>
      <c r="EBP2" s="138"/>
      <c r="EBQ2" s="138"/>
      <c r="EBR2" s="138"/>
      <c r="EBS2" s="138"/>
      <c r="EBT2" s="138"/>
      <c r="EBU2" s="138"/>
      <c r="EBV2" s="138"/>
      <c r="EBW2" s="138"/>
      <c r="EBX2" s="138"/>
      <c r="EBY2" s="138"/>
      <c r="EBZ2" s="138"/>
      <c r="ECA2" s="138"/>
      <c r="ECB2" s="138"/>
      <c r="ECC2" s="138"/>
      <c r="ECD2" s="138"/>
      <c r="ECE2" s="138"/>
      <c r="ECF2" s="138"/>
      <c r="ECG2" s="138"/>
      <c r="ECH2" s="138"/>
      <c r="ECI2" s="138"/>
      <c r="ECJ2" s="138"/>
      <c r="ECK2" s="138"/>
      <c r="ECL2" s="138"/>
      <c r="ECM2" s="138"/>
      <c r="ECN2" s="138"/>
      <c r="ECO2" s="138"/>
      <c r="ECP2" s="138"/>
      <c r="ECQ2" s="138"/>
      <c r="ECR2" s="138"/>
      <c r="ECS2" s="138"/>
      <c r="ECT2" s="138"/>
      <c r="ECU2" s="138"/>
      <c r="ECV2" s="138"/>
      <c r="ECW2" s="138"/>
      <c r="ECX2" s="138"/>
      <c r="ECY2" s="138"/>
      <c r="ECZ2" s="138"/>
      <c r="EDA2" s="138"/>
      <c r="EDB2" s="138"/>
      <c r="EDC2" s="138"/>
      <c r="EDD2" s="138"/>
      <c r="EDE2" s="138"/>
      <c r="EDF2" s="138"/>
      <c r="EDG2" s="138"/>
      <c r="EDH2" s="138"/>
      <c r="EDI2" s="138"/>
      <c r="EDJ2" s="138"/>
      <c r="EDK2" s="138"/>
      <c r="EDL2" s="138"/>
      <c r="EDM2" s="138"/>
      <c r="EDN2" s="138"/>
      <c r="EDO2" s="138"/>
      <c r="EDP2" s="138"/>
      <c r="EDQ2" s="138"/>
      <c r="EDR2" s="138"/>
      <c r="EDS2" s="138"/>
      <c r="EDT2" s="138"/>
      <c r="EDU2" s="138"/>
      <c r="EDV2" s="138"/>
      <c r="EDW2" s="138"/>
      <c r="EDX2" s="138"/>
      <c r="EDY2" s="138"/>
      <c r="EDZ2" s="138"/>
      <c r="EEA2" s="138"/>
      <c r="EEB2" s="138"/>
      <c r="EEC2" s="138"/>
      <c r="EED2" s="138"/>
      <c r="EEE2" s="138"/>
      <c r="EEF2" s="138"/>
      <c r="EEG2" s="138"/>
      <c r="EEH2" s="138"/>
      <c r="EEI2" s="138"/>
      <c r="EEJ2" s="138"/>
      <c r="EEK2" s="138"/>
      <c r="EEL2" s="138"/>
      <c r="EEM2" s="138"/>
      <c r="EEN2" s="138"/>
      <c r="EEO2" s="138"/>
      <c r="EEP2" s="138"/>
      <c r="EEQ2" s="138"/>
      <c r="EER2" s="138"/>
      <c r="EES2" s="138"/>
      <c r="EET2" s="138"/>
      <c r="EEU2" s="138"/>
      <c r="EEV2" s="138"/>
      <c r="EEW2" s="138"/>
      <c r="EEX2" s="138"/>
      <c r="EEY2" s="138"/>
      <c r="EEZ2" s="138"/>
      <c r="EFA2" s="138"/>
      <c r="EFB2" s="138"/>
      <c r="EFC2" s="138"/>
      <c r="EFD2" s="138"/>
      <c r="EFE2" s="138"/>
      <c r="EFF2" s="138"/>
      <c r="EFG2" s="138"/>
      <c r="EFH2" s="138"/>
      <c r="EFI2" s="138"/>
      <c r="EFJ2" s="138"/>
      <c r="EFK2" s="138"/>
      <c r="EFL2" s="138"/>
      <c r="EFM2" s="138"/>
      <c r="EFN2" s="138"/>
      <c r="EFO2" s="138"/>
      <c r="EFP2" s="138"/>
      <c r="EFQ2" s="138"/>
      <c r="EFR2" s="138"/>
      <c r="EFS2" s="138"/>
      <c r="EFT2" s="138"/>
      <c r="EFU2" s="138"/>
      <c r="EFV2" s="138"/>
      <c r="EFW2" s="138"/>
      <c r="EFX2" s="138"/>
      <c r="EFY2" s="138"/>
      <c r="EFZ2" s="138"/>
      <c r="EGA2" s="138"/>
      <c r="EGB2" s="138"/>
      <c r="EGC2" s="138"/>
      <c r="EGD2" s="138"/>
      <c r="EGE2" s="138"/>
      <c r="EGF2" s="138"/>
      <c r="EGG2" s="138"/>
      <c r="EGH2" s="138"/>
      <c r="EGI2" s="138"/>
      <c r="EGJ2" s="138"/>
      <c r="EGK2" s="138"/>
      <c r="EGL2" s="138"/>
      <c r="EGM2" s="138"/>
      <c r="EGN2" s="138"/>
      <c r="EGO2" s="138"/>
      <c r="EGP2" s="138"/>
      <c r="EGQ2" s="138"/>
      <c r="EGR2" s="138"/>
      <c r="EGS2" s="138"/>
      <c r="EGT2" s="138"/>
      <c r="EGU2" s="138"/>
      <c r="EGV2" s="138"/>
      <c r="EGW2" s="138"/>
      <c r="EGX2" s="138"/>
      <c r="EGY2" s="138"/>
      <c r="EGZ2" s="138"/>
      <c r="EHA2" s="138"/>
      <c r="EHB2" s="138"/>
      <c r="EHC2" s="138"/>
      <c r="EHD2" s="138"/>
      <c r="EHE2" s="138"/>
      <c r="EHF2" s="138"/>
      <c r="EHG2" s="138"/>
      <c r="EHH2" s="138"/>
      <c r="EHI2" s="138"/>
      <c r="EHJ2" s="138"/>
      <c r="EHK2" s="138"/>
      <c r="EHL2" s="138"/>
      <c r="EHM2" s="138"/>
      <c r="EHN2" s="138"/>
      <c r="EHO2" s="138"/>
      <c r="EHP2" s="138"/>
      <c r="EHQ2" s="138"/>
      <c r="EHR2" s="138"/>
      <c r="EHS2" s="138"/>
      <c r="EHT2" s="138"/>
      <c r="EHU2" s="138"/>
      <c r="EHV2" s="138"/>
      <c r="EHW2" s="138"/>
      <c r="EHX2" s="138"/>
      <c r="EHY2" s="138"/>
      <c r="EHZ2" s="138"/>
      <c r="EIA2" s="138"/>
      <c r="EIB2" s="138"/>
      <c r="EIC2" s="138"/>
      <c r="EID2" s="138"/>
      <c r="EIE2" s="138"/>
      <c r="EIF2" s="138"/>
      <c r="EIG2" s="138"/>
      <c r="EIH2" s="138"/>
      <c r="EII2" s="138"/>
      <c r="EIJ2" s="138"/>
      <c r="EIK2" s="138"/>
      <c r="EIL2" s="138"/>
      <c r="EIM2" s="138"/>
      <c r="EIN2" s="138"/>
      <c r="EIO2" s="138"/>
      <c r="EIP2" s="138"/>
      <c r="EIQ2" s="138"/>
      <c r="EIR2" s="138"/>
      <c r="EIS2" s="138"/>
      <c r="EIT2" s="138"/>
      <c r="EIU2" s="138"/>
      <c r="EIV2" s="138"/>
      <c r="EIW2" s="138"/>
      <c r="EIX2" s="138"/>
      <c r="EIY2" s="138"/>
      <c r="EIZ2" s="138"/>
      <c r="EJA2" s="138"/>
      <c r="EJB2" s="138"/>
      <c r="EJC2" s="138"/>
      <c r="EJD2" s="138"/>
      <c r="EJE2" s="138"/>
      <c r="EJF2" s="138"/>
      <c r="EJG2" s="138"/>
      <c r="EJH2" s="138"/>
      <c r="EJI2" s="138"/>
      <c r="EJJ2" s="138"/>
      <c r="EJK2" s="138"/>
      <c r="EJL2" s="138"/>
      <c r="EJM2" s="138"/>
      <c r="EJN2" s="138"/>
      <c r="EJO2" s="138"/>
      <c r="EJP2" s="138"/>
      <c r="EJQ2" s="138"/>
      <c r="EJR2" s="138"/>
      <c r="EJS2" s="138"/>
      <c r="EJT2" s="138"/>
      <c r="EJU2" s="138"/>
      <c r="EJV2" s="138"/>
      <c r="EJW2" s="138"/>
      <c r="EJX2" s="138"/>
      <c r="EJY2" s="138"/>
      <c r="EJZ2" s="138"/>
      <c r="EKA2" s="138"/>
      <c r="EKB2" s="138"/>
      <c r="EKC2" s="138"/>
      <c r="EKD2" s="138"/>
      <c r="EKE2" s="138"/>
      <c r="EKF2" s="138"/>
      <c r="EKG2" s="138"/>
      <c r="EKH2" s="138"/>
      <c r="EKI2" s="138"/>
      <c r="EKJ2" s="138"/>
      <c r="EKK2" s="138"/>
      <c r="EKL2" s="138"/>
      <c r="EKM2" s="138"/>
      <c r="EKN2" s="138"/>
      <c r="EKO2" s="138"/>
      <c r="EKP2" s="138"/>
      <c r="EKQ2" s="138"/>
      <c r="EKR2" s="138"/>
      <c r="EKS2" s="138"/>
      <c r="EKT2" s="138"/>
      <c r="EKU2" s="138"/>
      <c r="EKV2" s="138"/>
      <c r="EKW2" s="138"/>
      <c r="EKX2" s="138"/>
      <c r="EKY2" s="138"/>
      <c r="EKZ2" s="138"/>
      <c r="ELA2" s="138"/>
      <c r="ELB2" s="138"/>
      <c r="ELC2" s="138"/>
      <c r="ELD2" s="138"/>
      <c r="ELE2" s="138"/>
      <c r="ELF2" s="138"/>
      <c r="ELG2" s="138"/>
      <c r="ELH2" s="138"/>
      <c r="ELI2" s="138"/>
      <c r="ELJ2" s="138"/>
      <c r="ELK2" s="138"/>
      <c r="ELL2" s="138"/>
      <c r="ELM2" s="138"/>
      <c r="ELN2" s="138"/>
      <c r="ELO2" s="138"/>
      <c r="ELP2" s="138"/>
      <c r="ELQ2" s="138"/>
      <c r="ELR2" s="138"/>
      <c r="ELS2" s="138"/>
      <c r="ELT2" s="138"/>
      <c r="ELU2" s="138"/>
      <c r="ELV2" s="138"/>
      <c r="ELW2" s="138"/>
      <c r="ELX2" s="138"/>
      <c r="ELY2" s="138"/>
      <c r="ELZ2" s="138"/>
      <c r="EMA2" s="138"/>
      <c r="EMB2" s="138"/>
      <c r="EMC2" s="138"/>
      <c r="EMD2" s="138"/>
      <c r="EME2" s="138"/>
      <c r="EMF2" s="138"/>
      <c r="EMG2" s="138"/>
      <c r="EMH2" s="138"/>
      <c r="EMI2" s="138"/>
      <c r="EMJ2" s="138"/>
      <c r="EMK2" s="138"/>
      <c r="EML2" s="138"/>
      <c r="EMM2" s="138"/>
      <c r="EMN2" s="138"/>
      <c r="EMO2" s="138"/>
      <c r="EMP2" s="138"/>
      <c r="EMQ2" s="138"/>
      <c r="EMR2" s="138"/>
      <c r="EMS2" s="138"/>
      <c r="EMT2" s="138"/>
      <c r="EMU2" s="138"/>
      <c r="EMV2" s="138"/>
      <c r="EMW2" s="138"/>
      <c r="EMX2" s="138"/>
      <c r="EMY2" s="138"/>
      <c r="EMZ2" s="138"/>
      <c r="ENA2" s="138"/>
      <c r="ENB2" s="138"/>
      <c r="ENC2" s="138"/>
      <c r="END2" s="138"/>
      <c r="ENE2" s="138"/>
      <c r="ENF2" s="138"/>
      <c r="ENG2" s="138"/>
      <c r="ENH2" s="138"/>
      <c r="ENI2" s="138"/>
      <c r="ENJ2" s="138"/>
      <c r="ENK2" s="138"/>
      <c r="ENL2" s="138"/>
      <c r="ENM2" s="138"/>
      <c r="ENN2" s="138"/>
      <c r="ENO2" s="138"/>
      <c r="ENP2" s="138"/>
      <c r="ENQ2" s="138"/>
      <c r="ENR2" s="138"/>
      <c r="ENS2" s="138"/>
      <c r="ENT2" s="138"/>
      <c r="ENU2" s="138"/>
      <c r="ENV2" s="138"/>
      <c r="ENW2" s="138"/>
      <c r="ENX2" s="138"/>
      <c r="ENY2" s="138"/>
      <c r="ENZ2" s="138"/>
      <c r="EOA2" s="138"/>
      <c r="EOB2" s="138"/>
      <c r="EOC2" s="138"/>
      <c r="EOD2" s="138"/>
      <c r="EOE2" s="138"/>
      <c r="EOF2" s="138"/>
      <c r="EOG2" s="138"/>
      <c r="EOH2" s="138"/>
      <c r="EOI2" s="138"/>
      <c r="EOJ2" s="138"/>
      <c r="EOK2" s="138"/>
      <c r="EOL2" s="138"/>
      <c r="EOM2" s="138"/>
      <c r="EON2" s="138"/>
      <c r="EOO2" s="138"/>
      <c r="EOP2" s="138"/>
      <c r="EOQ2" s="138"/>
      <c r="EOR2" s="138"/>
      <c r="EOS2" s="138"/>
      <c r="EOT2" s="138"/>
      <c r="EOU2" s="138"/>
      <c r="EOV2" s="138"/>
      <c r="EOW2" s="138"/>
      <c r="EOX2" s="138"/>
      <c r="EOY2" s="138"/>
      <c r="EOZ2" s="138"/>
      <c r="EPA2" s="138"/>
      <c r="EPB2" s="138"/>
      <c r="EPC2" s="138"/>
      <c r="EPD2" s="138"/>
      <c r="EPE2" s="138"/>
      <c r="EPF2" s="138"/>
      <c r="EPG2" s="138"/>
      <c r="EPH2" s="138"/>
      <c r="EPI2" s="138"/>
      <c r="EPJ2" s="138"/>
      <c r="EPK2" s="138"/>
      <c r="EPL2" s="138"/>
      <c r="EPM2" s="138"/>
      <c r="EPN2" s="138"/>
      <c r="EPO2" s="138"/>
      <c r="EPP2" s="138"/>
      <c r="EPQ2" s="138"/>
      <c r="EPR2" s="138"/>
      <c r="EPS2" s="138"/>
      <c r="EPT2" s="138"/>
      <c r="EPU2" s="138"/>
      <c r="EPV2" s="138"/>
      <c r="EPW2" s="138"/>
      <c r="EPX2" s="138"/>
      <c r="EPY2" s="138"/>
      <c r="EPZ2" s="138"/>
      <c r="EQA2" s="138"/>
      <c r="EQB2" s="138"/>
      <c r="EQC2" s="138"/>
      <c r="EQD2" s="138"/>
      <c r="EQE2" s="138"/>
      <c r="EQF2" s="138"/>
      <c r="EQG2" s="138"/>
      <c r="EQH2" s="138"/>
      <c r="EQI2" s="138"/>
      <c r="EQJ2" s="138"/>
      <c r="EQK2" s="138"/>
      <c r="EQL2" s="138"/>
      <c r="EQM2" s="138"/>
      <c r="EQN2" s="138"/>
      <c r="EQO2" s="138"/>
      <c r="EQP2" s="138"/>
      <c r="EQQ2" s="138"/>
      <c r="EQR2" s="138"/>
      <c r="EQS2" s="138"/>
      <c r="EQT2" s="138"/>
      <c r="EQU2" s="138"/>
      <c r="EQV2" s="138"/>
      <c r="EQW2" s="138"/>
      <c r="EQX2" s="138"/>
      <c r="EQY2" s="138"/>
      <c r="EQZ2" s="138"/>
      <c r="ERA2" s="138"/>
      <c r="ERB2" s="138"/>
      <c r="ERC2" s="138"/>
      <c r="ERD2" s="138"/>
      <c r="ERE2" s="138"/>
      <c r="ERF2" s="138"/>
      <c r="ERG2" s="138"/>
      <c r="ERH2" s="138"/>
      <c r="ERI2" s="138"/>
      <c r="ERJ2" s="138"/>
      <c r="ERK2" s="138"/>
      <c r="ERL2" s="138"/>
      <c r="ERM2" s="138"/>
      <c r="ERN2" s="138"/>
      <c r="ERO2" s="138"/>
      <c r="ERP2" s="138"/>
      <c r="ERQ2" s="138"/>
      <c r="ERR2" s="138"/>
      <c r="ERS2" s="138"/>
      <c r="ERT2" s="138"/>
      <c r="ERU2" s="138"/>
      <c r="ERV2" s="138"/>
      <c r="ERW2" s="138"/>
      <c r="ERX2" s="138"/>
      <c r="ERY2" s="138"/>
      <c r="ERZ2" s="138"/>
      <c r="ESA2" s="138"/>
      <c r="ESB2" s="138"/>
      <c r="ESC2" s="138"/>
      <c r="ESD2" s="138"/>
      <c r="ESE2" s="138"/>
      <c r="ESF2" s="138"/>
      <c r="ESG2" s="138"/>
      <c r="ESH2" s="138"/>
      <c r="ESI2" s="138"/>
      <c r="ESJ2" s="138"/>
      <c r="ESK2" s="138"/>
      <c r="ESL2" s="138"/>
      <c r="ESM2" s="138"/>
      <c r="ESN2" s="138"/>
      <c r="ESO2" s="138"/>
      <c r="ESP2" s="138"/>
      <c r="ESQ2" s="138"/>
      <c r="ESR2" s="138"/>
      <c r="ESS2" s="138"/>
      <c r="EST2" s="138"/>
      <c r="ESU2" s="138"/>
      <c r="ESV2" s="138"/>
      <c r="ESW2" s="138"/>
      <c r="ESX2" s="138"/>
      <c r="ESY2" s="138"/>
      <c r="ESZ2" s="138"/>
      <c r="ETA2" s="138"/>
      <c r="ETB2" s="138"/>
      <c r="ETC2" s="138"/>
      <c r="ETD2" s="138"/>
      <c r="ETE2" s="138"/>
      <c r="ETF2" s="138"/>
      <c r="ETG2" s="138"/>
      <c r="ETH2" s="138"/>
      <c r="ETI2" s="138"/>
      <c r="ETJ2" s="138"/>
      <c r="ETK2" s="138"/>
      <c r="ETL2" s="138"/>
      <c r="ETM2" s="138"/>
      <c r="ETN2" s="138"/>
      <c r="ETO2" s="138"/>
      <c r="ETP2" s="138"/>
      <c r="ETQ2" s="138"/>
      <c r="ETR2" s="138"/>
      <c r="ETS2" s="138"/>
      <c r="ETT2" s="138"/>
      <c r="ETU2" s="138"/>
      <c r="ETV2" s="138"/>
      <c r="ETW2" s="138"/>
      <c r="ETX2" s="138"/>
      <c r="ETY2" s="138"/>
      <c r="ETZ2" s="138"/>
      <c r="EUA2" s="138"/>
      <c r="EUB2" s="138"/>
      <c r="EUC2" s="138"/>
      <c r="EUD2" s="138"/>
      <c r="EUE2" s="138"/>
      <c r="EUF2" s="138"/>
      <c r="EUG2" s="138"/>
      <c r="EUH2" s="138"/>
      <c r="EUI2" s="138"/>
      <c r="EUJ2" s="138"/>
      <c r="EUK2" s="138"/>
      <c r="EUL2" s="138"/>
      <c r="EUM2" s="138"/>
      <c r="EUN2" s="138"/>
      <c r="EUO2" s="138"/>
      <c r="EUP2" s="138"/>
      <c r="EUQ2" s="138"/>
      <c r="EUR2" s="138"/>
      <c r="EUS2" s="138"/>
      <c r="EUT2" s="138"/>
      <c r="EUU2" s="138"/>
      <c r="EUV2" s="138"/>
      <c r="EUW2" s="138"/>
      <c r="EUX2" s="138"/>
      <c r="EUY2" s="138"/>
      <c r="EUZ2" s="138"/>
      <c r="EVA2" s="138"/>
      <c r="EVB2" s="138"/>
      <c r="EVC2" s="138"/>
      <c r="EVD2" s="138"/>
      <c r="EVE2" s="138"/>
      <c r="EVF2" s="138"/>
      <c r="EVG2" s="138"/>
      <c r="EVH2" s="138"/>
      <c r="EVI2" s="138"/>
      <c r="EVJ2" s="138"/>
      <c r="EVK2" s="138"/>
      <c r="EVL2" s="138"/>
      <c r="EVM2" s="138"/>
      <c r="EVN2" s="138"/>
      <c r="EVO2" s="138"/>
      <c r="EVP2" s="138"/>
      <c r="EVQ2" s="138"/>
      <c r="EVR2" s="138"/>
      <c r="EVS2" s="138"/>
      <c r="EVT2" s="138"/>
      <c r="EVU2" s="138"/>
      <c r="EVV2" s="138"/>
      <c r="EVW2" s="138"/>
      <c r="EVX2" s="138"/>
      <c r="EVY2" s="138"/>
      <c r="EVZ2" s="138"/>
      <c r="EWA2" s="138"/>
      <c r="EWB2" s="138"/>
      <c r="EWC2" s="138"/>
      <c r="EWD2" s="138"/>
      <c r="EWE2" s="138"/>
      <c r="EWF2" s="138"/>
      <c r="EWG2" s="138"/>
      <c r="EWH2" s="138"/>
      <c r="EWI2" s="138"/>
      <c r="EWJ2" s="138"/>
      <c r="EWK2" s="138"/>
      <c r="EWL2" s="138"/>
      <c r="EWM2" s="138"/>
      <c r="EWN2" s="138"/>
      <c r="EWO2" s="138"/>
      <c r="EWP2" s="138"/>
      <c r="EWQ2" s="138"/>
      <c r="EWR2" s="138"/>
      <c r="EWS2" s="138"/>
      <c r="EWT2" s="138"/>
      <c r="EWU2" s="138"/>
      <c r="EWV2" s="138"/>
      <c r="EWW2" s="138"/>
      <c r="EWX2" s="138"/>
      <c r="EWY2" s="138"/>
      <c r="EWZ2" s="138"/>
      <c r="EXA2" s="138"/>
      <c r="EXB2" s="138"/>
      <c r="EXC2" s="138"/>
      <c r="EXD2" s="138"/>
      <c r="EXE2" s="138"/>
      <c r="EXF2" s="138"/>
      <c r="EXG2" s="138"/>
      <c r="EXH2" s="138"/>
      <c r="EXI2" s="138"/>
      <c r="EXJ2" s="138"/>
      <c r="EXK2" s="138"/>
      <c r="EXL2" s="138"/>
      <c r="EXM2" s="138"/>
      <c r="EXN2" s="138"/>
      <c r="EXO2" s="138"/>
      <c r="EXP2" s="138"/>
      <c r="EXQ2" s="138"/>
      <c r="EXR2" s="138"/>
      <c r="EXS2" s="138"/>
      <c r="EXT2" s="138"/>
      <c r="EXU2" s="138"/>
      <c r="EXV2" s="138"/>
      <c r="EXW2" s="138"/>
      <c r="EXX2" s="138"/>
      <c r="EXY2" s="138"/>
      <c r="EXZ2" s="138"/>
      <c r="EYA2" s="138"/>
      <c r="EYB2" s="138"/>
      <c r="EYC2" s="138"/>
      <c r="EYD2" s="138"/>
      <c r="EYE2" s="138"/>
      <c r="EYF2" s="138"/>
      <c r="EYG2" s="138"/>
      <c r="EYH2" s="138"/>
      <c r="EYI2" s="138"/>
      <c r="EYJ2" s="138"/>
      <c r="EYK2" s="138"/>
      <c r="EYL2" s="138"/>
      <c r="EYM2" s="138"/>
      <c r="EYN2" s="138"/>
      <c r="EYO2" s="138"/>
      <c r="EYP2" s="138"/>
      <c r="EYQ2" s="138"/>
      <c r="EYR2" s="138"/>
      <c r="EYS2" s="138"/>
      <c r="EYT2" s="138"/>
      <c r="EYU2" s="138"/>
      <c r="EYV2" s="138"/>
      <c r="EYW2" s="138"/>
      <c r="EYX2" s="138"/>
      <c r="EYY2" s="138"/>
      <c r="EYZ2" s="138"/>
      <c r="EZA2" s="138"/>
      <c r="EZB2" s="138"/>
      <c r="EZC2" s="138"/>
      <c r="EZD2" s="138"/>
      <c r="EZE2" s="138"/>
      <c r="EZF2" s="138"/>
      <c r="EZG2" s="138"/>
      <c r="EZH2" s="138"/>
      <c r="EZI2" s="138"/>
      <c r="EZJ2" s="138"/>
      <c r="EZK2" s="138"/>
      <c r="EZL2" s="138"/>
      <c r="EZM2" s="138"/>
      <c r="EZN2" s="138"/>
      <c r="EZO2" s="138"/>
      <c r="EZP2" s="138"/>
      <c r="EZQ2" s="138"/>
      <c r="EZR2" s="138"/>
      <c r="EZS2" s="138"/>
      <c r="EZT2" s="138"/>
      <c r="EZU2" s="138"/>
      <c r="EZV2" s="138"/>
      <c r="EZW2" s="138"/>
      <c r="EZX2" s="138"/>
      <c r="EZY2" s="138"/>
      <c r="EZZ2" s="138"/>
      <c r="FAA2" s="138"/>
      <c r="FAB2" s="138"/>
      <c r="FAC2" s="138"/>
      <c r="FAD2" s="138"/>
      <c r="FAE2" s="138"/>
      <c r="FAF2" s="138"/>
      <c r="FAG2" s="138"/>
      <c r="FAH2" s="138"/>
      <c r="FAI2" s="138"/>
      <c r="FAJ2" s="138"/>
      <c r="FAK2" s="138"/>
      <c r="FAL2" s="138"/>
      <c r="FAM2" s="138"/>
      <c r="FAN2" s="138"/>
      <c r="FAO2" s="138"/>
      <c r="FAP2" s="138"/>
      <c r="FAQ2" s="138"/>
      <c r="FAR2" s="138"/>
      <c r="FAS2" s="138"/>
      <c r="FAT2" s="138"/>
      <c r="FAU2" s="138"/>
      <c r="FAV2" s="138"/>
      <c r="FAW2" s="138"/>
      <c r="FAX2" s="138"/>
      <c r="FAY2" s="138"/>
      <c r="FAZ2" s="138"/>
      <c r="FBA2" s="138"/>
      <c r="FBB2" s="138"/>
      <c r="FBC2" s="138"/>
      <c r="FBD2" s="138"/>
      <c r="FBE2" s="138"/>
      <c r="FBF2" s="138"/>
      <c r="FBG2" s="138"/>
      <c r="FBH2" s="138"/>
      <c r="FBI2" s="138"/>
      <c r="FBJ2" s="138"/>
      <c r="FBK2" s="138"/>
      <c r="FBL2" s="138"/>
      <c r="FBM2" s="138"/>
      <c r="FBN2" s="138"/>
      <c r="FBO2" s="138"/>
      <c r="FBP2" s="138"/>
      <c r="FBQ2" s="138"/>
      <c r="FBR2" s="138"/>
      <c r="FBS2" s="138"/>
      <c r="FBT2" s="138"/>
      <c r="FBU2" s="138"/>
      <c r="FBV2" s="138"/>
      <c r="FBW2" s="138"/>
      <c r="FBX2" s="138"/>
      <c r="FBY2" s="138"/>
      <c r="FBZ2" s="138"/>
      <c r="FCA2" s="138"/>
      <c r="FCB2" s="138"/>
      <c r="FCC2" s="138"/>
      <c r="FCD2" s="138"/>
      <c r="FCE2" s="138"/>
      <c r="FCF2" s="138"/>
      <c r="FCG2" s="138"/>
      <c r="FCH2" s="138"/>
      <c r="FCI2" s="138"/>
      <c r="FCJ2" s="138"/>
      <c r="FCK2" s="138"/>
      <c r="FCL2" s="138"/>
      <c r="FCM2" s="138"/>
      <c r="FCN2" s="138"/>
      <c r="FCO2" s="138"/>
      <c r="FCP2" s="138"/>
      <c r="FCQ2" s="138"/>
      <c r="FCR2" s="138"/>
      <c r="FCS2" s="138"/>
      <c r="FCT2" s="138"/>
      <c r="FCU2" s="138"/>
      <c r="FCV2" s="138"/>
      <c r="FCW2" s="138"/>
      <c r="FCX2" s="138"/>
      <c r="FCY2" s="138"/>
      <c r="FCZ2" s="138"/>
      <c r="FDA2" s="138"/>
      <c r="FDB2" s="138"/>
      <c r="FDC2" s="138"/>
      <c r="FDD2" s="138"/>
      <c r="FDE2" s="138"/>
      <c r="FDF2" s="138"/>
      <c r="FDG2" s="138"/>
      <c r="FDH2" s="138"/>
      <c r="FDI2" s="138"/>
      <c r="FDJ2" s="138"/>
      <c r="FDK2" s="138"/>
      <c r="FDL2" s="138"/>
      <c r="FDM2" s="138"/>
      <c r="FDN2" s="138"/>
      <c r="FDO2" s="138"/>
      <c r="FDP2" s="138"/>
      <c r="FDQ2" s="138"/>
      <c r="FDR2" s="138"/>
      <c r="FDS2" s="138"/>
      <c r="FDT2" s="138"/>
      <c r="FDU2" s="138"/>
      <c r="FDV2" s="138"/>
      <c r="FDW2" s="138"/>
      <c r="FDX2" s="138"/>
      <c r="FDY2" s="138"/>
      <c r="FDZ2" s="138"/>
      <c r="FEA2" s="138"/>
      <c r="FEB2" s="138"/>
      <c r="FEC2" s="138"/>
      <c r="FED2" s="138"/>
      <c r="FEE2" s="138"/>
      <c r="FEF2" s="138"/>
      <c r="FEG2" s="138"/>
      <c r="FEH2" s="138"/>
      <c r="FEI2" s="138"/>
      <c r="FEJ2" s="138"/>
      <c r="FEK2" s="138"/>
      <c r="FEL2" s="138"/>
      <c r="FEM2" s="138"/>
      <c r="FEN2" s="138"/>
      <c r="FEO2" s="138"/>
      <c r="FEP2" s="138"/>
      <c r="FEQ2" s="138"/>
      <c r="FER2" s="138"/>
      <c r="FES2" s="138"/>
      <c r="FET2" s="138"/>
      <c r="FEU2" s="138"/>
      <c r="FEV2" s="138"/>
      <c r="FEW2" s="138"/>
      <c r="FEX2" s="138"/>
      <c r="FEY2" s="138"/>
      <c r="FEZ2" s="138"/>
      <c r="FFA2" s="138"/>
      <c r="FFB2" s="138"/>
      <c r="FFC2" s="138"/>
      <c r="FFD2" s="138"/>
      <c r="FFE2" s="138"/>
      <c r="FFF2" s="138"/>
      <c r="FFG2" s="138"/>
      <c r="FFH2" s="138"/>
      <c r="FFI2" s="138"/>
      <c r="FFJ2" s="138"/>
      <c r="FFK2" s="138"/>
      <c r="FFL2" s="138"/>
      <c r="FFM2" s="138"/>
      <c r="FFN2" s="138"/>
      <c r="FFO2" s="138"/>
      <c r="FFP2" s="138"/>
      <c r="FFQ2" s="138"/>
      <c r="FFR2" s="138"/>
      <c r="FFS2" s="138"/>
      <c r="FFT2" s="138"/>
      <c r="FFU2" s="138"/>
      <c r="FFV2" s="138"/>
      <c r="FFW2" s="138"/>
      <c r="FFX2" s="138"/>
      <c r="FFY2" s="138"/>
      <c r="FFZ2" s="138"/>
      <c r="FGA2" s="138"/>
      <c r="FGB2" s="138"/>
      <c r="FGC2" s="138"/>
      <c r="FGD2" s="138"/>
      <c r="FGE2" s="138"/>
      <c r="FGF2" s="138"/>
      <c r="FGG2" s="138"/>
      <c r="FGH2" s="138"/>
      <c r="FGI2" s="138"/>
      <c r="FGJ2" s="138"/>
      <c r="FGK2" s="138"/>
      <c r="FGL2" s="138"/>
      <c r="FGM2" s="138"/>
      <c r="FGN2" s="138"/>
      <c r="FGO2" s="138"/>
      <c r="FGP2" s="138"/>
      <c r="FGQ2" s="138"/>
      <c r="FGR2" s="138"/>
      <c r="FGS2" s="138"/>
      <c r="FGT2" s="138"/>
      <c r="FGU2" s="138"/>
      <c r="FGV2" s="138"/>
      <c r="FGW2" s="138"/>
      <c r="FGX2" s="138"/>
      <c r="FGY2" s="138"/>
      <c r="FGZ2" s="138"/>
      <c r="FHA2" s="138"/>
      <c r="FHB2" s="138"/>
      <c r="FHC2" s="138"/>
      <c r="FHD2" s="138"/>
      <c r="FHE2" s="138"/>
      <c r="FHF2" s="138"/>
      <c r="FHG2" s="138"/>
      <c r="FHH2" s="138"/>
      <c r="FHI2" s="138"/>
      <c r="FHJ2" s="138"/>
      <c r="FHK2" s="138"/>
      <c r="FHL2" s="138"/>
      <c r="FHM2" s="138"/>
      <c r="FHN2" s="138"/>
      <c r="FHO2" s="138"/>
      <c r="FHP2" s="138"/>
      <c r="FHQ2" s="138"/>
      <c r="FHR2" s="138"/>
      <c r="FHS2" s="138"/>
      <c r="FHT2" s="138"/>
      <c r="FHU2" s="138"/>
      <c r="FHV2" s="138"/>
      <c r="FHW2" s="138"/>
      <c r="FHX2" s="138"/>
      <c r="FHY2" s="138"/>
      <c r="FHZ2" s="138"/>
      <c r="FIA2" s="138"/>
      <c r="FIB2" s="138"/>
      <c r="FIC2" s="138"/>
      <c r="FID2" s="138"/>
      <c r="FIE2" s="138"/>
      <c r="FIF2" s="138"/>
      <c r="FIG2" s="138"/>
      <c r="FIH2" s="138"/>
      <c r="FII2" s="138"/>
      <c r="FIJ2" s="138"/>
      <c r="FIK2" s="138"/>
      <c r="FIL2" s="138"/>
      <c r="FIM2" s="138"/>
      <c r="FIN2" s="138"/>
      <c r="FIO2" s="138"/>
      <c r="FIP2" s="138"/>
      <c r="FIQ2" s="138"/>
      <c r="FIR2" s="138"/>
      <c r="FIS2" s="138"/>
      <c r="FIT2" s="138"/>
      <c r="FIU2" s="138"/>
      <c r="FIV2" s="138"/>
      <c r="FIW2" s="138"/>
      <c r="FIX2" s="138"/>
      <c r="FIY2" s="138"/>
      <c r="FIZ2" s="138"/>
      <c r="FJA2" s="138"/>
      <c r="FJB2" s="138"/>
      <c r="FJC2" s="138"/>
      <c r="FJD2" s="138"/>
      <c r="FJE2" s="138"/>
      <c r="FJF2" s="138"/>
      <c r="FJG2" s="138"/>
      <c r="FJH2" s="138"/>
      <c r="FJI2" s="138"/>
      <c r="FJJ2" s="138"/>
      <c r="FJK2" s="138"/>
      <c r="FJL2" s="138"/>
      <c r="FJM2" s="138"/>
      <c r="FJN2" s="138"/>
      <c r="FJO2" s="138"/>
      <c r="FJP2" s="138"/>
      <c r="FJQ2" s="138"/>
      <c r="FJR2" s="138"/>
      <c r="FJS2" s="138"/>
      <c r="FJT2" s="138"/>
      <c r="FJU2" s="138"/>
      <c r="FJV2" s="138"/>
      <c r="FJW2" s="138"/>
      <c r="FJX2" s="138"/>
      <c r="FJY2" s="138"/>
      <c r="FJZ2" s="138"/>
      <c r="FKA2" s="138"/>
      <c r="FKB2" s="138"/>
      <c r="FKC2" s="138"/>
      <c r="FKD2" s="138"/>
      <c r="FKE2" s="138"/>
      <c r="FKF2" s="138"/>
      <c r="FKG2" s="138"/>
      <c r="FKH2" s="138"/>
      <c r="FKI2" s="138"/>
      <c r="FKJ2" s="138"/>
      <c r="FKK2" s="138"/>
      <c r="FKL2" s="138"/>
      <c r="FKM2" s="138"/>
      <c r="FKN2" s="138"/>
      <c r="FKO2" s="138"/>
      <c r="FKP2" s="138"/>
      <c r="FKQ2" s="138"/>
      <c r="FKR2" s="138"/>
      <c r="FKS2" s="138"/>
      <c r="FKT2" s="138"/>
      <c r="FKU2" s="138"/>
      <c r="FKV2" s="138"/>
      <c r="FKW2" s="138"/>
      <c r="FKX2" s="138"/>
      <c r="FKY2" s="138"/>
      <c r="FKZ2" s="138"/>
      <c r="FLA2" s="138"/>
      <c r="FLB2" s="138"/>
      <c r="FLC2" s="138"/>
      <c r="FLD2" s="138"/>
      <c r="FLE2" s="138"/>
      <c r="FLF2" s="138"/>
      <c r="FLG2" s="138"/>
      <c r="FLH2" s="138"/>
      <c r="FLI2" s="138"/>
      <c r="FLJ2" s="138"/>
      <c r="FLK2" s="138"/>
      <c r="FLL2" s="138"/>
      <c r="FLM2" s="138"/>
      <c r="FLN2" s="138"/>
      <c r="FLO2" s="138"/>
      <c r="FLP2" s="138"/>
      <c r="FLQ2" s="138"/>
      <c r="FLR2" s="138"/>
      <c r="FLS2" s="138"/>
      <c r="FLT2" s="138"/>
      <c r="FLU2" s="138"/>
      <c r="FLV2" s="138"/>
      <c r="FLW2" s="138"/>
      <c r="FLX2" s="138"/>
      <c r="FLY2" s="138"/>
      <c r="FLZ2" s="138"/>
      <c r="FMA2" s="138"/>
      <c r="FMB2" s="138"/>
      <c r="FMC2" s="138"/>
      <c r="FMD2" s="138"/>
      <c r="FME2" s="138"/>
      <c r="FMF2" s="138"/>
      <c r="FMG2" s="138"/>
      <c r="FMH2" s="138"/>
      <c r="FMI2" s="138"/>
      <c r="FMJ2" s="138"/>
      <c r="FMK2" s="138"/>
      <c r="FML2" s="138"/>
      <c r="FMM2" s="138"/>
      <c r="FMN2" s="138"/>
      <c r="FMO2" s="138"/>
      <c r="FMP2" s="138"/>
      <c r="FMQ2" s="138"/>
      <c r="FMR2" s="138"/>
      <c r="FMS2" s="138"/>
      <c r="FMT2" s="138"/>
      <c r="FMU2" s="138"/>
      <c r="FMV2" s="138"/>
      <c r="FMW2" s="138"/>
      <c r="FMX2" s="138"/>
      <c r="FMY2" s="138"/>
      <c r="FMZ2" s="138"/>
      <c r="FNA2" s="138"/>
      <c r="FNB2" s="138"/>
      <c r="FNC2" s="138"/>
      <c r="FND2" s="138"/>
      <c r="FNE2" s="138"/>
      <c r="FNF2" s="138"/>
      <c r="FNG2" s="138"/>
      <c r="FNH2" s="138"/>
      <c r="FNI2" s="138"/>
      <c r="FNJ2" s="138"/>
      <c r="FNK2" s="138"/>
      <c r="FNL2" s="138"/>
      <c r="FNM2" s="138"/>
      <c r="FNN2" s="138"/>
      <c r="FNO2" s="138"/>
      <c r="FNP2" s="138"/>
      <c r="FNQ2" s="138"/>
      <c r="FNR2" s="138"/>
      <c r="FNS2" s="138"/>
      <c r="FNT2" s="138"/>
      <c r="FNU2" s="138"/>
      <c r="FNV2" s="138"/>
      <c r="FNW2" s="138"/>
      <c r="FNX2" s="138"/>
      <c r="FNY2" s="138"/>
      <c r="FNZ2" s="138"/>
      <c r="FOA2" s="138"/>
      <c r="FOB2" s="138"/>
      <c r="FOC2" s="138"/>
      <c r="FOD2" s="138"/>
      <c r="FOE2" s="138"/>
      <c r="FOF2" s="138"/>
      <c r="FOG2" s="138"/>
      <c r="FOH2" s="138"/>
      <c r="FOI2" s="138"/>
      <c r="FOJ2" s="138"/>
      <c r="FOK2" s="138"/>
      <c r="FOL2" s="138"/>
      <c r="FOM2" s="138"/>
      <c r="FON2" s="138"/>
      <c r="FOO2" s="138"/>
      <c r="FOP2" s="138"/>
      <c r="FOQ2" s="138"/>
      <c r="FOR2" s="138"/>
      <c r="FOS2" s="138"/>
      <c r="FOT2" s="138"/>
      <c r="FOU2" s="138"/>
      <c r="FOV2" s="138"/>
      <c r="FOW2" s="138"/>
      <c r="FOX2" s="138"/>
      <c r="FOY2" s="138"/>
      <c r="FOZ2" s="138"/>
      <c r="FPA2" s="138"/>
      <c r="FPB2" s="138"/>
      <c r="FPC2" s="138"/>
      <c r="FPD2" s="138"/>
      <c r="FPE2" s="138"/>
      <c r="FPF2" s="138"/>
      <c r="FPG2" s="138"/>
      <c r="FPH2" s="138"/>
      <c r="FPI2" s="138"/>
      <c r="FPJ2" s="138"/>
      <c r="FPK2" s="138"/>
      <c r="FPL2" s="138"/>
      <c r="FPM2" s="138"/>
      <c r="FPN2" s="138"/>
      <c r="FPO2" s="138"/>
      <c r="FPP2" s="138"/>
      <c r="FPQ2" s="138"/>
      <c r="FPR2" s="138"/>
      <c r="FPS2" s="138"/>
      <c r="FPT2" s="138"/>
      <c r="FPU2" s="138"/>
      <c r="FPV2" s="138"/>
      <c r="FPW2" s="138"/>
      <c r="FPX2" s="138"/>
      <c r="FPY2" s="138"/>
      <c r="FPZ2" s="138"/>
      <c r="FQA2" s="138"/>
      <c r="FQB2" s="138"/>
      <c r="FQC2" s="138"/>
      <c r="FQD2" s="138"/>
      <c r="FQE2" s="138"/>
      <c r="FQF2" s="138"/>
      <c r="FQG2" s="138"/>
      <c r="FQH2" s="138"/>
      <c r="FQI2" s="138"/>
      <c r="FQJ2" s="138"/>
      <c r="FQK2" s="138"/>
      <c r="FQL2" s="138"/>
      <c r="FQM2" s="138"/>
      <c r="FQN2" s="138"/>
      <c r="FQO2" s="138"/>
      <c r="FQP2" s="138"/>
      <c r="FQQ2" s="138"/>
      <c r="FQR2" s="138"/>
      <c r="FQS2" s="138"/>
      <c r="FQT2" s="138"/>
      <c r="FQU2" s="138"/>
      <c r="FQV2" s="138"/>
      <c r="FQW2" s="138"/>
      <c r="FQX2" s="138"/>
      <c r="FQY2" s="138"/>
      <c r="FQZ2" s="138"/>
      <c r="FRA2" s="138"/>
      <c r="FRB2" s="138"/>
      <c r="FRC2" s="138"/>
      <c r="FRD2" s="138"/>
      <c r="FRE2" s="138"/>
      <c r="FRF2" s="138"/>
      <c r="FRG2" s="138"/>
      <c r="FRH2" s="138"/>
      <c r="FRI2" s="138"/>
      <c r="FRJ2" s="138"/>
      <c r="FRK2" s="138"/>
      <c r="FRL2" s="138"/>
      <c r="FRM2" s="138"/>
      <c r="FRN2" s="138"/>
      <c r="FRO2" s="138"/>
      <c r="FRP2" s="138"/>
      <c r="FRQ2" s="138"/>
      <c r="FRR2" s="138"/>
      <c r="FRS2" s="138"/>
      <c r="FRT2" s="138"/>
      <c r="FRU2" s="138"/>
      <c r="FRV2" s="138"/>
      <c r="FRW2" s="138"/>
      <c r="FRX2" s="138"/>
      <c r="FRY2" s="138"/>
      <c r="FRZ2" s="138"/>
      <c r="FSA2" s="138"/>
      <c r="FSB2" s="138"/>
      <c r="FSC2" s="138"/>
      <c r="FSD2" s="138"/>
      <c r="FSE2" s="138"/>
      <c r="FSF2" s="138"/>
      <c r="FSG2" s="138"/>
      <c r="FSH2" s="138"/>
      <c r="FSI2" s="138"/>
      <c r="FSJ2" s="138"/>
      <c r="FSK2" s="138"/>
      <c r="FSL2" s="138"/>
      <c r="FSM2" s="138"/>
      <c r="FSN2" s="138"/>
      <c r="FSO2" s="138"/>
      <c r="FSP2" s="138"/>
      <c r="FSQ2" s="138"/>
      <c r="FSR2" s="138"/>
      <c r="FSS2" s="138"/>
      <c r="FST2" s="138"/>
      <c r="FSU2" s="138"/>
      <c r="FSV2" s="138"/>
      <c r="FSW2" s="138"/>
      <c r="FSX2" s="138"/>
      <c r="FSY2" s="138"/>
      <c r="FSZ2" s="138"/>
      <c r="FTA2" s="138"/>
      <c r="FTB2" s="138"/>
      <c r="FTC2" s="138"/>
      <c r="FTD2" s="138"/>
      <c r="FTE2" s="138"/>
      <c r="FTF2" s="138"/>
      <c r="FTG2" s="138"/>
      <c r="FTH2" s="138"/>
      <c r="FTI2" s="138"/>
      <c r="FTJ2" s="138"/>
      <c r="FTK2" s="138"/>
      <c r="FTL2" s="138"/>
      <c r="FTM2" s="138"/>
      <c r="FTN2" s="138"/>
      <c r="FTO2" s="138"/>
      <c r="FTP2" s="138"/>
      <c r="FTQ2" s="138"/>
      <c r="FTR2" s="138"/>
      <c r="FTS2" s="138"/>
      <c r="FTT2" s="138"/>
      <c r="FTU2" s="138"/>
      <c r="FTV2" s="138"/>
      <c r="FTW2" s="138"/>
      <c r="FTX2" s="138"/>
      <c r="FTY2" s="138"/>
      <c r="FTZ2" s="138"/>
      <c r="FUA2" s="138"/>
      <c r="FUB2" s="138"/>
      <c r="FUC2" s="138"/>
      <c r="FUD2" s="138"/>
      <c r="FUE2" s="138"/>
      <c r="FUF2" s="138"/>
      <c r="FUG2" s="138"/>
      <c r="FUH2" s="138"/>
      <c r="FUI2" s="138"/>
      <c r="FUJ2" s="138"/>
      <c r="FUK2" s="138"/>
      <c r="FUL2" s="138"/>
      <c r="FUM2" s="138"/>
      <c r="FUN2" s="138"/>
      <c r="FUO2" s="138"/>
      <c r="FUP2" s="138"/>
      <c r="FUQ2" s="138"/>
      <c r="FUR2" s="138"/>
      <c r="FUS2" s="138"/>
      <c r="FUT2" s="138"/>
      <c r="FUU2" s="138"/>
      <c r="FUV2" s="138"/>
      <c r="FUW2" s="138"/>
      <c r="FUX2" s="138"/>
      <c r="FUY2" s="138"/>
      <c r="FUZ2" s="138"/>
      <c r="FVA2" s="138"/>
      <c r="FVB2" s="138"/>
      <c r="FVC2" s="138"/>
      <c r="FVD2" s="138"/>
      <c r="FVE2" s="138"/>
      <c r="FVF2" s="138"/>
      <c r="FVG2" s="138"/>
      <c r="FVH2" s="138"/>
      <c r="FVI2" s="138"/>
      <c r="FVJ2" s="138"/>
      <c r="FVK2" s="138"/>
      <c r="FVL2" s="138"/>
      <c r="FVM2" s="138"/>
      <c r="FVN2" s="138"/>
      <c r="FVO2" s="138"/>
      <c r="FVP2" s="138"/>
      <c r="FVQ2" s="138"/>
      <c r="FVR2" s="138"/>
      <c r="FVS2" s="138"/>
      <c r="FVT2" s="138"/>
      <c r="FVU2" s="138"/>
      <c r="FVV2" s="138"/>
      <c r="FVW2" s="138"/>
      <c r="FVX2" s="138"/>
      <c r="FVY2" s="138"/>
      <c r="FVZ2" s="138"/>
      <c r="FWA2" s="138"/>
      <c r="FWB2" s="138"/>
      <c r="FWC2" s="138"/>
      <c r="FWD2" s="138"/>
      <c r="FWE2" s="138"/>
      <c r="FWF2" s="138"/>
      <c r="FWG2" s="138"/>
      <c r="FWH2" s="138"/>
      <c r="FWI2" s="138"/>
      <c r="FWJ2" s="138"/>
      <c r="FWK2" s="138"/>
      <c r="FWL2" s="138"/>
      <c r="FWM2" s="138"/>
      <c r="FWN2" s="138"/>
      <c r="FWO2" s="138"/>
      <c r="FWP2" s="138"/>
      <c r="FWQ2" s="138"/>
      <c r="FWR2" s="138"/>
      <c r="FWS2" s="138"/>
      <c r="FWT2" s="138"/>
      <c r="FWU2" s="138"/>
      <c r="FWV2" s="138"/>
      <c r="FWW2" s="138"/>
      <c r="FWX2" s="138"/>
      <c r="FWY2" s="138"/>
      <c r="FWZ2" s="138"/>
      <c r="FXA2" s="138"/>
      <c r="FXB2" s="138"/>
      <c r="FXC2" s="138"/>
      <c r="FXD2" s="138"/>
      <c r="FXE2" s="138"/>
      <c r="FXF2" s="138"/>
      <c r="FXG2" s="138"/>
      <c r="FXH2" s="138"/>
      <c r="FXI2" s="138"/>
      <c r="FXJ2" s="138"/>
      <c r="FXK2" s="138"/>
      <c r="FXL2" s="138"/>
      <c r="FXM2" s="138"/>
      <c r="FXN2" s="138"/>
      <c r="FXO2" s="138"/>
      <c r="FXP2" s="138"/>
      <c r="FXQ2" s="138"/>
      <c r="FXR2" s="138"/>
      <c r="FXS2" s="138"/>
      <c r="FXT2" s="138"/>
      <c r="FXU2" s="138"/>
      <c r="FXV2" s="138"/>
      <c r="FXW2" s="138"/>
      <c r="FXX2" s="138"/>
      <c r="FXY2" s="138"/>
      <c r="FXZ2" s="138"/>
      <c r="FYA2" s="138"/>
      <c r="FYB2" s="138"/>
      <c r="FYC2" s="138"/>
      <c r="FYD2" s="138"/>
      <c r="FYE2" s="138"/>
      <c r="FYF2" s="138"/>
      <c r="FYG2" s="138"/>
      <c r="FYH2" s="138"/>
      <c r="FYI2" s="138"/>
      <c r="FYJ2" s="138"/>
      <c r="FYK2" s="138"/>
      <c r="FYL2" s="138"/>
      <c r="FYM2" s="138"/>
      <c r="FYN2" s="138"/>
      <c r="FYO2" s="138"/>
      <c r="FYP2" s="138"/>
      <c r="FYQ2" s="138"/>
      <c r="FYR2" s="138"/>
      <c r="FYS2" s="138"/>
      <c r="FYT2" s="138"/>
      <c r="FYU2" s="138"/>
      <c r="FYV2" s="138"/>
      <c r="FYW2" s="138"/>
      <c r="FYX2" s="138"/>
      <c r="FYY2" s="138"/>
      <c r="FYZ2" s="138"/>
      <c r="FZA2" s="138"/>
      <c r="FZB2" s="138"/>
      <c r="FZC2" s="138"/>
      <c r="FZD2" s="138"/>
      <c r="FZE2" s="138"/>
      <c r="FZF2" s="138"/>
      <c r="FZG2" s="138"/>
      <c r="FZH2" s="138"/>
      <c r="FZI2" s="138"/>
      <c r="FZJ2" s="138"/>
      <c r="FZK2" s="138"/>
      <c r="FZL2" s="138"/>
      <c r="FZM2" s="138"/>
      <c r="FZN2" s="138"/>
      <c r="FZO2" s="138"/>
      <c r="FZP2" s="138"/>
      <c r="FZQ2" s="138"/>
      <c r="FZR2" s="138"/>
      <c r="FZS2" s="138"/>
      <c r="FZT2" s="138"/>
      <c r="FZU2" s="138"/>
      <c r="FZV2" s="138"/>
      <c r="FZW2" s="138"/>
      <c r="FZX2" s="138"/>
      <c r="FZY2" s="138"/>
      <c r="FZZ2" s="138"/>
      <c r="GAA2" s="138"/>
      <c r="GAB2" s="138"/>
      <c r="GAC2" s="138"/>
      <c r="GAD2" s="138"/>
      <c r="GAE2" s="138"/>
      <c r="GAF2" s="138"/>
      <c r="GAG2" s="138"/>
      <c r="GAH2" s="138"/>
      <c r="GAI2" s="138"/>
      <c r="GAJ2" s="138"/>
      <c r="GAK2" s="138"/>
      <c r="GAL2" s="138"/>
      <c r="GAM2" s="138"/>
      <c r="GAN2" s="138"/>
      <c r="GAO2" s="138"/>
      <c r="GAP2" s="138"/>
      <c r="GAQ2" s="138"/>
      <c r="GAR2" s="138"/>
      <c r="GAS2" s="138"/>
      <c r="GAT2" s="138"/>
      <c r="GAU2" s="138"/>
      <c r="GAV2" s="138"/>
      <c r="GAW2" s="138"/>
      <c r="GAX2" s="138"/>
      <c r="GAY2" s="138"/>
      <c r="GAZ2" s="138"/>
      <c r="GBA2" s="138"/>
      <c r="GBB2" s="138"/>
      <c r="GBC2" s="138"/>
      <c r="GBD2" s="138"/>
      <c r="GBE2" s="138"/>
      <c r="GBF2" s="138"/>
      <c r="GBG2" s="138"/>
      <c r="GBH2" s="138"/>
      <c r="GBI2" s="138"/>
      <c r="GBJ2" s="138"/>
      <c r="GBK2" s="138"/>
      <c r="GBL2" s="138"/>
      <c r="GBM2" s="138"/>
      <c r="GBN2" s="138"/>
      <c r="GBO2" s="138"/>
      <c r="GBP2" s="138"/>
      <c r="GBQ2" s="138"/>
      <c r="GBR2" s="138"/>
      <c r="GBS2" s="138"/>
      <c r="GBT2" s="138"/>
      <c r="GBU2" s="138"/>
      <c r="GBV2" s="138"/>
      <c r="GBW2" s="138"/>
      <c r="GBX2" s="138"/>
      <c r="GBY2" s="138"/>
      <c r="GBZ2" s="138"/>
      <c r="GCA2" s="138"/>
      <c r="GCB2" s="138"/>
      <c r="GCC2" s="138"/>
      <c r="GCD2" s="138"/>
      <c r="GCE2" s="138"/>
      <c r="GCF2" s="138"/>
      <c r="GCG2" s="138"/>
      <c r="GCH2" s="138"/>
      <c r="GCI2" s="138"/>
      <c r="GCJ2" s="138"/>
      <c r="GCK2" s="138"/>
      <c r="GCL2" s="138"/>
      <c r="GCM2" s="138"/>
      <c r="GCN2" s="138"/>
      <c r="GCO2" s="138"/>
      <c r="GCP2" s="138"/>
      <c r="GCQ2" s="138"/>
      <c r="GCR2" s="138"/>
      <c r="GCS2" s="138"/>
      <c r="GCT2" s="138"/>
      <c r="GCU2" s="138"/>
      <c r="GCV2" s="138"/>
      <c r="GCW2" s="138"/>
      <c r="GCX2" s="138"/>
      <c r="GCY2" s="138"/>
      <c r="GCZ2" s="138"/>
      <c r="GDA2" s="138"/>
      <c r="GDB2" s="138"/>
      <c r="GDC2" s="138"/>
      <c r="GDD2" s="138"/>
      <c r="GDE2" s="138"/>
      <c r="GDF2" s="138"/>
      <c r="GDG2" s="138"/>
      <c r="GDH2" s="138"/>
      <c r="GDI2" s="138"/>
      <c r="GDJ2" s="138"/>
      <c r="GDK2" s="138"/>
      <c r="GDL2" s="138"/>
      <c r="GDM2" s="138"/>
      <c r="GDN2" s="138"/>
      <c r="GDO2" s="138"/>
      <c r="GDP2" s="138"/>
      <c r="GDQ2" s="138"/>
      <c r="GDR2" s="138"/>
      <c r="GDS2" s="138"/>
      <c r="GDT2" s="138"/>
      <c r="GDU2" s="138"/>
      <c r="GDV2" s="138"/>
      <c r="GDW2" s="138"/>
      <c r="GDX2" s="138"/>
      <c r="GDY2" s="138"/>
      <c r="GDZ2" s="138"/>
      <c r="GEA2" s="138"/>
      <c r="GEB2" s="138"/>
      <c r="GEC2" s="138"/>
      <c r="GED2" s="138"/>
      <c r="GEE2" s="138"/>
      <c r="GEF2" s="138"/>
      <c r="GEG2" s="138"/>
      <c r="GEH2" s="138"/>
      <c r="GEI2" s="138"/>
      <c r="GEJ2" s="138"/>
      <c r="GEK2" s="138"/>
      <c r="GEL2" s="138"/>
      <c r="GEM2" s="138"/>
      <c r="GEN2" s="138"/>
      <c r="GEO2" s="138"/>
      <c r="GEP2" s="138"/>
      <c r="GEQ2" s="138"/>
      <c r="GER2" s="138"/>
      <c r="GES2" s="138"/>
      <c r="GET2" s="138"/>
      <c r="GEU2" s="138"/>
      <c r="GEV2" s="138"/>
      <c r="GEW2" s="138"/>
      <c r="GEX2" s="138"/>
      <c r="GEY2" s="138"/>
      <c r="GEZ2" s="138"/>
      <c r="GFA2" s="138"/>
      <c r="GFB2" s="138"/>
      <c r="GFC2" s="138"/>
      <c r="GFD2" s="138"/>
      <c r="GFE2" s="138"/>
      <c r="GFF2" s="138"/>
      <c r="GFG2" s="138"/>
      <c r="GFH2" s="138"/>
      <c r="GFI2" s="138"/>
      <c r="GFJ2" s="138"/>
      <c r="GFK2" s="138"/>
      <c r="GFL2" s="138"/>
      <c r="GFM2" s="138"/>
      <c r="GFN2" s="138"/>
      <c r="GFO2" s="138"/>
      <c r="GFP2" s="138"/>
      <c r="GFQ2" s="138"/>
      <c r="GFR2" s="138"/>
      <c r="GFS2" s="138"/>
      <c r="GFT2" s="138"/>
      <c r="GFU2" s="138"/>
      <c r="GFV2" s="138"/>
      <c r="GFW2" s="138"/>
      <c r="GFX2" s="138"/>
      <c r="GFY2" s="138"/>
      <c r="GFZ2" s="138"/>
      <c r="GGA2" s="138"/>
      <c r="GGB2" s="138"/>
      <c r="GGC2" s="138"/>
      <c r="GGD2" s="138"/>
      <c r="GGE2" s="138"/>
      <c r="GGF2" s="138"/>
      <c r="GGG2" s="138"/>
      <c r="GGH2" s="138"/>
      <c r="GGI2" s="138"/>
      <c r="GGJ2" s="138"/>
      <c r="GGK2" s="138"/>
      <c r="GGL2" s="138"/>
      <c r="GGM2" s="138"/>
      <c r="GGN2" s="138"/>
      <c r="GGO2" s="138"/>
      <c r="GGP2" s="138"/>
      <c r="GGQ2" s="138"/>
      <c r="GGR2" s="138"/>
      <c r="GGS2" s="138"/>
      <c r="GGT2" s="138"/>
      <c r="GGU2" s="138"/>
      <c r="GGV2" s="138"/>
      <c r="GGW2" s="138"/>
      <c r="GGX2" s="138"/>
      <c r="GGY2" s="138"/>
      <c r="GGZ2" s="138"/>
      <c r="GHA2" s="138"/>
      <c r="GHB2" s="138"/>
      <c r="GHC2" s="138"/>
      <c r="GHD2" s="138"/>
      <c r="GHE2" s="138"/>
      <c r="GHF2" s="138"/>
      <c r="GHG2" s="138"/>
      <c r="GHH2" s="138"/>
      <c r="GHI2" s="138"/>
      <c r="GHJ2" s="138"/>
      <c r="GHK2" s="138"/>
      <c r="GHL2" s="138"/>
      <c r="GHM2" s="138"/>
      <c r="GHN2" s="138"/>
      <c r="GHO2" s="138"/>
      <c r="GHP2" s="138"/>
      <c r="GHQ2" s="138"/>
      <c r="GHR2" s="138"/>
      <c r="GHS2" s="138"/>
      <c r="GHT2" s="138"/>
      <c r="GHU2" s="138"/>
      <c r="GHV2" s="138"/>
      <c r="GHW2" s="138"/>
      <c r="GHX2" s="138"/>
      <c r="GHY2" s="138"/>
      <c r="GHZ2" s="138"/>
      <c r="GIA2" s="138"/>
      <c r="GIB2" s="138"/>
      <c r="GIC2" s="138"/>
      <c r="GID2" s="138"/>
      <c r="GIE2" s="138"/>
      <c r="GIF2" s="138"/>
      <c r="GIG2" s="138"/>
      <c r="GIH2" s="138"/>
      <c r="GII2" s="138"/>
      <c r="GIJ2" s="138"/>
      <c r="GIK2" s="138"/>
      <c r="GIL2" s="138"/>
      <c r="GIM2" s="138"/>
      <c r="GIN2" s="138"/>
      <c r="GIO2" s="138"/>
      <c r="GIP2" s="138"/>
      <c r="GIQ2" s="138"/>
      <c r="GIR2" s="138"/>
      <c r="GIS2" s="138"/>
      <c r="GIT2" s="138"/>
      <c r="GIU2" s="138"/>
      <c r="GIV2" s="138"/>
      <c r="GIW2" s="138"/>
      <c r="GIX2" s="138"/>
      <c r="GIY2" s="138"/>
      <c r="GIZ2" s="138"/>
      <c r="GJA2" s="138"/>
      <c r="GJB2" s="138"/>
      <c r="GJC2" s="138"/>
      <c r="GJD2" s="138"/>
      <c r="GJE2" s="138"/>
      <c r="GJF2" s="138"/>
      <c r="GJG2" s="138"/>
      <c r="GJH2" s="138"/>
      <c r="GJI2" s="138"/>
      <c r="GJJ2" s="138"/>
      <c r="GJK2" s="138"/>
      <c r="GJL2" s="138"/>
      <c r="GJM2" s="138"/>
      <c r="GJN2" s="138"/>
      <c r="GJO2" s="138"/>
      <c r="GJP2" s="138"/>
      <c r="GJQ2" s="138"/>
      <c r="GJR2" s="138"/>
      <c r="GJS2" s="138"/>
      <c r="GJT2" s="138"/>
      <c r="GJU2" s="138"/>
      <c r="GJV2" s="138"/>
      <c r="GJW2" s="138"/>
      <c r="GJX2" s="138"/>
      <c r="GJY2" s="138"/>
      <c r="GJZ2" s="138"/>
      <c r="GKA2" s="138"/>
      <c r="GKB2" s="138"/>
      <c r="GKC2" s="138"/>
      <c r="GKD2" s="138"/>
      <c r="GKE2" s="138"/>
      <c r="GKF2" s="138"/>
      <c r="GKG2" s="138"/>
      <c r="GKH2" s="138"/>
      <c r="GKI2" s="138"/>
      <c r="GKJ2" s="138"/>
      <c r="GKK2" s="138"/>
      <c r="GKL2" s="138"/>
      <c r="GKM2" s="138"/>
      <c r="GKN2" s="138"/>
      <c r="GKO2" s="138"/>
      <c r="GKP2" s="138"/>
      <c r="GKQ2" s="138"/>
      <c r="GKR2" s="138"/>
      <c r="GKS2" s="138"/>
      <c r="GKT2" s="138"/>
      <c r="GKU2" s="138"/>
      <c r="GKV2" s="138"/>
      <c r="GKW2" s="138"/>
      <c r="GKX2" s="138"/>
      <c r="GKY2" s="138"/>
      <c r="GKZ2" s="138"/>
      <c r="GLA2" s="138"/>
      <c r="GLB2" s="138"/>
      <c r="GLC2" s="138"/>
      <c r="GLD2" s="138"/>
      <c r="GLE2" s="138"/>
      <c r="GLF2" s="138"/>
      <c r="GLG2" s="138"/>
      <c r="GLH2" s="138"/>
      <c r="GLI2" s="138"/>
      <c r="GLJ2" s="138"/>
      <c r="GLK2" s="138"/>
      <c r="GLL2" s="138"/>
      <c r="GLM2" s="138"/>
      <c r="GLN2" s="138"/>
      <c r="GLO2" s="138"/>
      <c r="GLP2" s="138"/>
      <c r="GLQ2" s="138"/>
      <c r="GLR2" s="138"/>
      <c r="GLS2" s="138"/>
      <c r="GLT2" s="138"/>
      <c r="GLU2" s="138"/>
      <c r="GLV2" s="138"/>
      <c r="GLW2" s="138"/>
      <c r="GLX2" s="138"/>
      <c r="GLY2" s="138"/>
      <c r="GLZ2" s="138"/>
      <c r="GMA2" s="138"/>
      <c r="GMB2" s="138"/>
      <c r="GMC2" s="138"/>
      <c r="GMD2" s="138"/>
      <c r="GME2" s="138"/>
      <c r="GMF2" s="138"/>
      <c r="GMG2" s="138"/>
      <c r="GMH2" s="138"/>
      <c r="GMI2" s="138"/>
      <c r="GMJ2" s="138"/>
      <c r="GMK2" s="138"/>
      <c r="GML2" s="138"/>
      <c r="GMM2" s="138"/>
      <c r="GMN2" s="138"/>
      <c r="GMO2" s="138"/>
      <c r="GMP2" s="138"/>
      <c r="GMQ2" s="138"/>
      <c r="GMR2" s="138"/>
      <c r="GMS2" s="138"/>
      <c r="GMT2" s="138"/>
      <c r="GMU2" s="138"/>
      <c r="GMV2" s="138"/>
      <c r="GMW2" s="138"/>
      <c r="GMX2" s="138"/>
      <c r="GMY2" s="138"/>
      <c r="GMZ2" s="138"/>
      <c r="GNA2" s="138"/>
      <c r="GNB2" s="138"/>
      <c r="GNC2" s="138"/>
      <c r="GND2" s="138"/>
      <c r="GNE2" s="138"/>
      <c r="GNF2" s="138"/>
      <c r="GNG2" s="138"/>
      <c r="GNH2" s="138"/>
      <c r="GNI2" s="138"/>
      <c r="GNJ2" s="138"/>
      <c r="GNK2" s="138"/>
      <c r="GNL2" s="138"/>
      <c r="GNM2" s="138"/>
      <c r="GNN2" s="138"/>
      <c r="GNO2" s="138"/>
      <c r="GNP2" s="138"/>
      <c r="GNQ2" s="138"/>
      <c r="GNR2" s="138"/>
      <c r="GNS2" s="138"/>
      <c r="GNT2" s="138"/>
      <c r="GNU2" s="138"/>
      <c r="GNV2" s="138"/>
      <c r="GNW2" s="138"/>
      <c r="GNX2" s="138"/>
      <c r="GNY2" s="138"/>
      <c r="GNZ2" s="138"/>
      <c r="GOA2" s="138"/>
      <c r="GOB2" s="138"/>
      <c r="GOC2" s="138"/>
      <c r="GOD2" s="138"/>
      <c r="GOE2" s="138"/>
      <c r="GOF2" s="138"/>
      <c r="GOG2" s="138"/>
      <c r="GOH2" s="138"/>
      <c r="GOI2" s="138"/>
      <c r="GOJ2" s="138"/>
      <c r="GOK2" s="138"/>
      <c r="GOL2" s="138"/>
      <c r="GOM2" s="138"/>
      <c r="GON2" s="138"/>
      <c r="GOO2" s="138"/>
      <c r="GOP2" s="138"/>
      <c r="GOQ2" s="138"/>
      <c r="GOR2" s="138"/>
      <c r="GOS2" s="138"/>
      <c r="GOT2" s="138"/>
      <c r="GOU2" s="138"/>
      <c r="GOV2" s="138"/>
      <c r="GOW2" s="138"/>
      <c r="GOX2" s="138"/>
      <c r="GOY2" s="138"/>
      <c r="GOZ2" s="138"/>
      <c r="GPA2" s="138"/>
      <c r="GPB2" s="138"/>
      <c r="GPC2" s="138"/>
      <c r="GPD2" s="138"/>
      <c r="GPE2" s="138"/>
      <c r="GPF2" s="138"/>
      <c r="GPG2" s="138"/>
      <c r="GPH2" s="138"/>
      <c r="GPI2" s="138"/>
      <c r="GPJ2" s="138"/>
      <c r="GPK2" s="138"/>
      <c r="GPL2" s="138"/>
      <c r="GPM2" s="138"/>
      <c r="GPN2" s="138"/>
      <c r="GPO2" s="138"/>
      <c r="GPP2" s="138"/>
      <c r="GPQ2" s="138"/>
      <c r="GPR2" s="138"/>
      <c r="GPS2" s="138"/>
      <c r="GPT2" s="138"/>
      <c r="GPU2" s="138"/>
      <c r="GPV2" s="138"/>
      <c r="GPW2" s="138"/>
      <c r="GPX2" s="138"/>
      <c r="GPY2" s="138"/>
      <c r="GPZ2" s="138"/>
      <c r="GQA2" s="138"/>
      <c r="GQB2" s="138"/>
      <c r="GQC2" s="138"/>
      <c r="GQD2" s="138"/>
      <c r="GQE2" s="138"/>
      <c r="GQF2" s="138"/>
      <c r="GQG2" s="138"/>
      <c r="GQH2" s="138"/>
      <c r="GQI2" s="138"/>
      <c r="GQJ2" s="138"/>
      <c r="GQK2" s="138"/>
      <c r="GQL2" s="138"/>
      <c r="GQM2" s="138"/>
      <c r="GQN2" s="138"/>
      <c r="GQO2" s="138"/>
      <c r="GQP2" s="138"/>
      <c r="GQQ2" s="138"/>
      <c r="GQR2" s="138"/>
      <c r="GQS2" s="138"/>
      <c r="GQT2" s="138"/>
      <c r="GQU2" s="138"/>
      <c r="GQV2" s="138"/>
      <c r="GQW2" s="138"/>
      <c r="GQX2" s="138"/>
      <c r="GQY2" s="138"/>
      <c r="GQZ2" s="138"/>
      <c r="GRA2" s="138"/>
      <c r="GRB2" s="138"/>
      <c r="GRC2" s="138"/>
      <c r="GRD2" s="138"/>
      <c r="GRE2" s="138"/>
      <c r="GRF2" s="138"/>
      <c r="GRG2" s="138"/>
      <c r="GRH2" s="138"/>
      <c r="GRI2" s="138"/>
      <c r="GRJ2" s="138"/>
      <c r="GRK2" s="138"/>
      <c r="GRL2" s="138"/>
      <c r="GRM2" s="138"/>
      <c r="GRN2" s="138"/>
      <c r="GRO2" s="138"/>
      <c r="GRP2" s="138"/>
      <c r="GRQ2" s="138"/>
      <c r="GRR2" s="138"/>
      <c r="GRS2" s="138"/>
      <c r="GRT2" s="138"/>
      <c r="GRU2" s="138"/>
      <c r="GRV2" s="138"/>
      <c r="GRW2" s="138"/>
      <c r="GRX2" s="138"/>
      <c r="GRY2" s="138"/>
      <c r="GRZ2" s="138"/>
      <c r="GSA2" s="138"/>
      <c r="GSB2" s="138"/>
      <c r="GSC2" s="138"/>
      <c r="GSD2" s="138"/>
      <c r="GSE2" s="138"/>
      <c r="GSF2" s="138"/>
      <c r="GSG2" s="138"/>
      <c r="GSH2" s="138"/>
      <c r="GSI2" s="138"/>
      <c r="GSJ2" s="138"/>
      <c r="GSK2" s="138"/>
      <c r="GSL2" s="138"/>
      <c r="GSM2" s="138"/>
      <c r="GSN2" s="138"/>
      <c r="GSO2" s="138"/>
      <c r="GSP2" s="138"/>
      <c r="GSQ2" s="138"/>
      <c r="GSR2" s="138"/>
      <c r="GSS2" s="138"/>
      <c r="GST2" s="138"/>
      <c r="GSU2" s="138"/>
      <c r="GSV2" s="138"/>
      <c r="GSW2" s="138"/>
      <c r="GSX2" s="138"/>
      <c r="GSY2" s="138"/>
      <c r="GSZ2" s="138"/>
      <c r="GTA2" s="138"/>
      <c r="GTB2" s="138"/>
      <c r="GTC2" s="138"/>
      <c r="GTD2" s="138"/>
      <c r="GTE2" s="138"/>
      <c r="GTF2" s="138"/>
      <c r="GTG2" s="138"/>
      <c r="GTH2" s="138"/>
      <c r="GTI2" s="138"/>
      <c r="GTJ2" s="138"/>
      <c r="GTK2" s="138"/>
      <c r="GTL2" s="138"/>
      <c r="GTM2" s="138"/>
      <c r="GTN2" s="138"/>
      <c r="GTO2" s="138"/>
      <c r="GTP2" s="138"/>
      <c r="GTQ2" s="138"/>
      <c r="GTR2" s="138"/>
      <c r="GTS2" s="138"/>
      <c r="GTT2" s="138"/>
      <c r="GTU2" s="138"/>
      <c r="GTV2" s="138"/>
      <c r="GTW2" s="138"/>
      <c r="GTX2" s="138"/>
      <c r="GTY2" s="138"/>
      <c r="GTZ2" s="138"/>
      <c r="GUA2" s="138"/>
      <c r="GUB2" s="138"/>
      <c r="GUC2" s="138"/>
      <c r="GUD2" s="138"/>
      <c r="GUE2" s="138"/>
      <c r="GUF2" s="138"/>
      <c r="GUG2" s="138"/>
      <c r="GUH2" s="138"/>
      <c r="GUI2" s="138"/>
      <c r="GUJ2" s="138"/>
      <c r="GUK2" s="138"/>
      <c r="GUL2" s="138"/>
      <c r="GUM2" s="138"/>
      <c r="GUN2" s="138"/>
      <c r="GUO2" s="138"/>
      <c r="GUP2" s="138"/>
      <c r="GUQ2" s="138"/>
      <c r="GUR2" s="138"/>
      <c r="GUS2" s="138"/>
      <c r="GUT2" s="138"/>
      <c r="GUU2" s="138"/>
      <c r="GUV2" s="138"/>
      <c r="GUW2" s="138"/>
      <c r="GUX2" s="138"/>
      <c r="GUY2" s="138"/>
      <c r="GUZ2" s="138"/>
      <c r="GVA2" s="138"/>
      <c r="GVB2" s="138"/>
      <c r="GVC2" s="138"/>
      <c r="GVD2" s="138"/>
      <c r="GVE2" s="138"/>
      <c r="GVF2" s="138"/>
      <c r="GVG2" s="138"/>
      <c r="GVH2" s="138"/>
      <c r="GVI2" s="138"/>
      <c r="GVJ2" s="138"/>
      <c r="GVK2" s="138"/>
      <c r="GVL2" s="138"/>
      <c r="GVM2" s="138"/>
      <c r="GVN2" s="138"/>
      <c r="GVO2" s="138"/>
      <c r="GVP2" s="138"/>
      <c r="GVQ2" s="138"/>
      <c r="GVR2" s="138"/>
      <c r="GVS2" s="138"/>
      <c r="GVT2" s="138"/>
      <c r="GVU2" s="138"/>
      <c r="GVV2" s="138"/>
      <c r="GVW2" s="138"/>
      <c r="GVX2" s="138"/>
      <c r="GVY2" s="138"/>
      <c r="GVZ2" s="138"/>
      <c r="GWA2" s="138"/>
      <c r="GWB2" s="138"/>
      <c r="GWC2" s="138"/>
      <c r="GWD2" s="138"/>
      <c r="GWE2" s="138"/>
      <c r="GWF2" s="138"/>
      <c r="GWG2" s="138"/>
      <c r="GWH2" s="138"/>
      <c r="GWI2" s="138"/>
      <c r="GWJ2" s="138"/>
      <c r="GWK2" s="138"/>
      <c r="GWL2" s="138"/>
      <c r="GWM2" s="138"/>
      <c r="GWN2" s="138"/>
      <c r="GWO2" s="138"/>
      <c r="GWP2" s="138"/>
      <c r="GWQ2" s="138"/>
      <c r="GWR2" s="138"/>
      <c r="GWS2" s="138"/>
      <c r="GWT2" s="138"/>
      <c r="GWU2" s="138"/>
      <c r="GWV2" s="138"/>
      <c r="GWW2" s="138"/>
      <c r="GWX2" s="138"/>
      <c r="GWY2" s="138"/>
      <c r="GWZ2" s="138"/>
      <c r="GXA2" s="138"/>
      <c r="GXB2" s="138"/>
      <c r="GXC2" s="138"/>
      <c r="GXD2" s="138"/>
      <c r="GXE2" s="138"/>
      <c r="GXF2" s="138"/>
      <c r="GXG2" s="138"/>
      <c r="GXH2" s="138"/>
      <c r="GXI2" s="138"/>
      <c r="GXJ2" s="138"/>
      <c r="GXK2" s="138"/>
      <c r="GXL2" s="138"/>
      <c r="GXM2" s="138"/>
      <c r="GXN2" s="138"/>
      <c r="GXO2" s="138"/>
      <c r="GXP2" s="138"/>
      <c r="GXQ2" s="138"/>
      <c r="GXR2" s="138"/>
      <c r="GXS2" s="138"/>
      <c r="GXT2" s="138"/>
      <c r="GXU2" s="138"/>
      <c r="GXV2" s="138"/>
      <c r="GXW2" s="138"/>
      <c r="GXX2" s="138"/>
      <c r="GXY2" s="138"/>
      <c r="GXZ2" s="138"/>
      <c r="GYA2" s="138"/>
      <c r="GYB2" s="138"/>
      <c r="GYC2" s="138"/>
      <c r="GYD2" s="138"/>
      <c r="GYE2" s="138"/>
      <c r="GYF2" s="138"/>
      <c r="GYG2" s="138"/>
      <c r="GYH2" s="138"/>
      <c r="GYI2" s="138"/>
      <c r="GYJ2" s="138"/>
      <c r="GYK2" s="138"/>
      <c r="GYL2" s="138"/>
      <c r="GYM2" s="138"/>
      <c r="GYN2" s="138"/>
      <c r="GYO2" s="138"/>
      <c r="GYP2" s="138"/>
      <c r="GYQ2" s="138"/>
      <c r="GYR2" s="138"/>
      <c r="GYS2" s="138"/>
      <c r="GYT2" s="138"/>
      <c r="GYU2" s="138"/>
      <c r="GYV2" s="138"/>
      <c r="GYW2" s="138"/>
      <c r="GYX2" s="138"/>
      <c r="GYY2" s="138"/>
      <c r="GYZ2" s="138"/>
      <c r="GZA2" s="138"/>
      <c r="GZB2" s="138"/>
      <c r="GZC2" s="138"/>
      <c r="GZD2" s="138"/>
      <c r="GZE2" s="138"/>
      <c r="GZF2" s="138"/>
      <c r="GZG2" s="138"/>
      <c r="GZH2" s="138"/>
      <c r="GZI2" s="138"/>
      <c r="GZJ2" s="138"/>
      <c r="GZK2" s="138"/>
      <c r="GZL2" s="138"/>
      <c r="GZM2" s="138"/>
      <c r="GZN2" s="138"/>
      <c r="GZO2" s="138"/>
      <c r="GZP2" s="138"/>
      <c r="GZQ2" s="138"/>
      <c r="GZR2" s="138"/>
      <c r="GZS2" s="138"/>
      <c r="GZT2" s="138"/>
      <c r="GZU2" s="138"/>
      <c r="GZV2" s="138"/>
      <c r="GZW2" s="138"/>
      <c r="GZX2" s="138"/>
      <c r="GZY2" s="138"/>
      <c r="GZZ2" s="138"/>
      <c r="HAA2" s="138"/>
      <c r="HAB2" s="138"/>
      <c r="HAC2" s="138"/>
      <c r="HAD2" s="138"/>
      <c r="HAE2" s="138"/>
      <c r="HAF2" s="138"/>
      <c r="HAG2" s="138"/>
      <c r="HAH2" s="138"/>
      <c r="HAI2" s="138"/>
      <c r="HAJ2" s="138"/>
      <c r="HAK2" s="138"/>
      <c r="HAL2" s="138"/>
      <c r="HAM2" s="138"/>
      <c r="HAN2" s="138"/>
      <c r="HAO2" s="138"/>
      <c r="HAP2" s="138"/>
      <c r="HAQ2" s="138"/>
      <c r="HAR2" s="138"/>
      <c r="HAS2" s="138"/>
      <c r="HAT2" s="138"/>
      <c r="HAU2" s="138"/>
      <c r="HAV2" s="138"/>
      <c r="HAW2" s="138"/>
      <c r="HAX2" s="138"/>
      <c r="HAY2" s="138"/>
      <c r="HAZ2" s="138"/>
      <c r="HBA2" s="138"/>
      <c r="HBB2" s="138"/>
      <c r="HBC2" s="138"/>
      <c r="HBD2" s="138"/>
      <c r="HBE2" s="138"/>
      <c r="HBF2" s="138"/>
      <c r="HBG2" s="138"/>
      <c r="HBH2" s="138"/>
      <c r="HBI2" s="138"/>
      <c r="HBJ2" s="138"/>
      <c r="HBK2" s="138"/>
      <c r="HBL2" s="138"/>
      <c r="HBM2" s="138"/>
      <c r="HBN2" s="138"/>
      <c r="HBO2" s="138"/>
      <c r="HBP2" s="138"/>
      <c r="HBQ2" s="138"/>
      <c r="HBR2" s="138"/>
      <c r="HBS2" s="138"/>
      <c r="HBT2" s="138"/>
      <c r="HBU2" s="138"/>
      <c r="HBV2" s="138"/>
      <c r="HBW2" s="138"/>
      <c r="HBX2" s="138"/>
      <c r="HBY2" s="138"/>
      <c r="HBZ2" s="138"/>
      <c r="HCA2" s="138"/>
      <c r="HCB2" s="138"/>
      <c r="HCC2" s="138"/>
      <c r="HCD2" s="138"/>
      <c r="HCE2" s="138"/>
      <c r="HCF2" s="138"/>
      <c r="HCG2" s="138"/>
      <c r="HCH2" s="138"/>
      <c r="HCI2" s="138"/>
      <c r="HCJ2" s="138"/>
      <c r="HCK2" s="138"/>
      <c r="HCL2" s="138"/>
      <c r="HCM2" s="138"/>
      <c r="HCN2" s="138"/>
      <c r="HCO2" s="138"/>
      <c r="HCP2" s="138"/>
      <c r="HCQ2" s="138"/>
      <c r="HCR2" s="138"/>
      <c r="HCS2" s="138"/>
      <c r="HCT2" s="138"/>
      <c r="HCU2" s="138"/>
      <c r="HCV2" s="138"/>
      <c r="HCW2" s="138"/>
      <c r="HCX2" s="138"/>
      <c r="HCY2" s="138"/>
      <c r="HCZ2" s="138"/>
      <c r="HDA2" s="138"/>
      <c r="HDB2" s="138"/>
      <c r="HDC2" s="138"/>
      <c r="HDD2" s="138"/>
      <c r="HDE2" s="138"/>
      <c r="HDF2" s="138"/>
      <c r="HDG2" s="138"/>
      <c r="HDH2" s="138"/>
      <c r="HDI2" s="138"/>
      <c r="HDJ2" s="138"/>
      <c r="HDK2" s="138"/>
      <c r="HDL2" s="138"/>
      <c r="HDM2" s="138"/>
      <c r="HDN2" s="138"/>
      <c r="HDO2" s="138"/>
      <c r="HDP2" s="138"/>
      <c r="HDQ2" s="138"/>
      <c r="HDR2" s="138"/>
      <c r="HDS2" s="138"/>
      <c r="HDT2" s="138"/>
      <c r="HDU2" s="138"/>
      <c r="HDV2" s="138"/>
      <c r="HDW2" s="138"/>
      <c r="HDX2" s="138"/>
      <c r="HDY2" s="138"/>
      <c r="HDZ2" s="138"/>
      <c r="HEA2" s="138"/>
      <c r="HEB2" s="138"/>
      <c r="HEC2" s="138"/>
      <c r="HED2" s="138"/>
      <c r="HEE2" s="138"/>
      <c r="HEF2" s="138"/>
      <c r="HEG2" s="138"/>
      <c r="HEH2" s="138"/>
      <c r="HEI2" s="138"/>
      <c r="HEJ2" s="138"/>
      <c r="HEK2" s="138"/>
      <c r="HEL2" s="138"/>
      <c r="HEM2" s="138"/>
      <c r="HEN2" s="138"/>
      <c r="HEO2" s="138"/>
      <c r="HEP2" s="138"/>
      <c r="HEQ2" s="138"/>
      <c r="HER2" s="138"/>
      <c r="HES2" s="138"/>
      <c r="HET2" s="138"/>
      <c r="HEU2" s="138"/>
      <c r="HEV2" s="138"/>
      <c r="HEW2" s="138"/>
      <c r="HEX2" s="138"/>
      <c r="HEY2" s="138"/>
      <c r="HEZ2" s="138"/>
      <c r="HFA2" s="138"/>
      <c r="HFB2" s="138"/>
      <c r="HFC2" s="138"/>
      <c r="HFD2" s="138"/>
      <c r="HFE2" s="138"/>
      <c r="HFF2" s="138"/>
      <c r="HFG2" s="138"/>
      <c r="HFH2" s="138"/>
      <c r="HFI2" s="138"/>
      <c r="HFJ2" s="138"/>
      <c r="HFK2" s="138"/>
      <c r="HFL2" s="138"/>
      <c r="HFM2" s="138"/>
      <c r="HFN2" s="138"/>
      <c r="HFO2" s="138"/>
      <c r="HFP2" s="138"/>
      <c r="HFQ2" s="138"/>
      <c r="HFR2" s="138"/>
      <c r="HFS2" s="138"/>
      <c r="HFT2" s="138"/>
      <c r="HFU2" s="138"/>
      <c r="HFV2" s="138"/>
      <c r="HFW2" s="138"/>
      <c r="HFX2" s="138"/>
      <c r="HFY2" s="138"/>
      <c r="HFZ2" s="138"/>
      <c r="HGA2" s="138"/>
      <c r="HGB2" s="138"/>
      <c r="HGC2" s="138"/>
      <c r="HGD2" s="138"/>
      <c r="HGE2" s="138"/>
      <c r="HGF2" s="138"/>
      <c r="HGG2" s="138"/>
      <c r="HGH2" s="138"/>
      <c r="HGI2" s="138"/>
      <c r="HGJ2" s="138"/>
      <c r="HGK2" s="138"/>
      <c r="HGL2" s="138"/>
      <c r="HGM2" s="138"/>
      <c r="HGN2" s="138"/>
      <c r="HGO2" s="138"/>
      <c r="HGP2" s="138"/>
      <c r="HGQ2" s="138"/>
      <c r="HGR2" s="138"/>
      <c r="HGS2" s="138"/>
      <c r="HGT2" s="138"/>
      <c r="HGU2" s="138"/>
      <c r="HGV2" s="138"/>
      <c r="HGW2" s="138"/>
      <c r="HGX2" s="138"/>
      <c r="HGY2" s="138"/>
      <c r="HGZ2" s="138"/>
      <c r="HHA2" s="138"/>
      <c r="HHB2" s="138"/>
      <c r="HHC2" s="138"/>
      <c r="HHD2" s="138"/>
      <c r="HHE2" s="138"/>
      <c r="HHF2" s="138"/>
      <c r="HHG2" s="138"/>
      <c r="HHH2" s="138"/>
      <c r="HHI2" s="138"/>
      <c r="HHJ2" s="138"/>
      <c r="HHK2" s="138"/>
      <c r="HHL2" s="138"/>
      <c r="HHM2" s="138"/>
      <c r="HHN2" s="138"/>
      <c r="HHO2" s="138"/>
      <c r="HHP2" s="138"/>
      <c r="HHQ2" s="138"/>
      <c r="HHR2" s="138"/>
      <c r="HHS2" s="138"/>
      <c r="HHT2" s="138"/>
      <c r="HHU2" s="138"/>
      <c r="HHV2" s="138"/>
      <c r="HHW2" s="138"/>
      <c r="HHX2" s="138"/>
      <c r="HHY2" s="138"/>
      <c r="HHZ2" s="138"/>
      <c r="HIA2" s="138"/>
      <c r="HIB2" s="138"/>
      <c r="HIC2" s="138"/>
      <c r="HID2" s="138"/>
      <c r="HIE2" s="138"/>
      <c r="HIF2" s="138"/>
      <c r="HIG2" s="138"/>
      <c r="HIH2" s="138"/>
      <c r="HII2" s="138"/>
      <c r="HIJ2" s="138"/>
      <c r="HIK2" s="138"/>
      <c r="HIL2" s="138"/>
      <c r="HIM2" s="138"/>
      <c r="HIN2" s="138"/>
      <c r="HIO2" s="138"/>
      <c r="HIP2" s="138"/>
      <c r="HIQ2" s="138"/>
      <c r="HIR2" s="138"/>
      <c r="HIS2" s="138"/>
      <c r="HIT2" s="138"/>
      <c r="HIU2" s="138"/>
      <c r="HIV2" s="138"/>
      <c r="HIW2" s="138"/>
      <c r="HIX2" s="138"/>
      <c r="HIY2" s="138"/>
      <c r="HIZ2" s="138"/>
      <c r="HJA2" s="138"/>
      <c r="HJB2" s="138"/>
      <c r="HJC2" s="138"/>
      <c r="HJD2" s="138"/>
      <c r="HJE2" s="138"/>
      <c r="HJF2" s="138"/>
      <c r="HJG2" s="138"/>
      <c r="HJH2" s="138"/>
      <c r="HJI2" s="138"/>
      <c r="HJJ2" s="138"/>
      <c r="HJK2" s="138"/>
      <c r="HJL2" s="138"/>
      <c r="HJM2" s="138"/>
      <c r="HJN2" s="138"/>
      <c r="HJO2" s="138"/>
      <c r="HJP2" s="138"/>
      <c r="HJQ2" s="138"/>
      <c r="HJR2" s="138"/>
      <c r="HJS2" s="138"/>
      <c r="HJT2" s="138"/>
      <c r="HJU2" s="138"/>
      <c r="HJV2" s="138"/>
      <c r="HJW2" s="138"/>
      <c r="HJX2" s="138"/>
      <c r="HJY2" s="138"/>
      <c r="HJZ2" s="138"/>
      <c r="HKA2" s="138"/>
      <c r="HKB2" s="138"/>
      <c r="HKC2" s="138"/>
      <c r="HKD2" s="138"/>
      <c r="HKE2" s="138"/>
      <c r="HKF2" s="138"/>
      <c r="HKG2" s="138"/>
      <c r="HKH2" s="138"/>
      <c r="HKI2" s="138"/>
      <c r="HKJ2" s="138"/>
      <c r="HKK2" s="138"/>
      <c r="HKL2" s="138"/>
      <c r="HKM2" s="138"/>
      <c r="HKN2" s="138"/>
      <c r="HKO2" s="138"/>
      <c r="HKP2" s="138"/>
      <c r="HKQ2" s="138"/>
      <c r="HKR2" s="138"/>
      <c r="HKS2" s="138"/>
      <c r="HKT2" s="138"/>
      <c r="HKU2" s="138"/>
      <c r="HKV2" s="138"/>
      <c r="HKW2" s="138"/>
      <c r="HKX2" s="138"/>
      <c r="HKY2" s="138"/>
      <c r="HKZ2" s="138"/>
      <c r="HLA2" s="138"/>
      <c r="HLB2" s="138"/>
      <c r="HLC2" s="138"/>
      <c r="HLD2" s="138"/>
      <c r="HLE2" s="138"/>
      <c r="HLF2" s="138"/>
      <c r="HLG2" s="138"/>
      <c r="HLH2" s="138"/>
      <c r="HLI2" s="138"/>
      <c r="HLJ2" s="138"/>
      <c r="HLK2" s="138"/>
      <c r="HLL2" s="138"/>
      <c r="HLM2" s="138"/>
      <c r="HLN2" s="138"/>
      <c r="HLO2" s="138"/>
      <c r="HLP2" s="138"/>
      <c r="HLQ2" s="138"/>
      <c r="HLR2" s="138"/>
      <c r="HLS2" s="138"/>
      <c r="HLT2" s="138"/>
      <c r="HLU2" s="138"/>
      <c r="HLV2" s="138"/>
      <c r="HLW2" s="138"/>
      <c r="HLX2" s="138"/>
      <c r="HLY2" s="138"/>
      <c r="HLZ2" s="138"/>
      <c r="HMA2" s="138"/>
      <c r="HMB2" s="138"/>
      <c r="HMC2" s="138"/>
      <c r="HMD2" s="138"/>
      <c r="HME2" s="138"/>
      <c r="HMF2" s="138"/>
      <c r="HMG2" s="138"/>
      <c r="HMH2" s="138"/>
      <c r="HMI2" s="138"/>
      <c r="HMJ2" s="138"/>
      <c r="HMK2" s="138"/>
      <c r="HML2" s="138"/>
      <c r="HMM2" s="138"/>
      <c r="HMN2" s="138"/>
      <c r="HMO2" s="138"/>
      <c r="HMP2" s="138"/>
      <c r="HMQ2" s="138"/>
      <c r="HMR2" s="138"/>
      <c r="HMS2" s="138"/>
      <c r="HMT2" s="138"/>
      <c r="HMU2" s="138"/>
      <c r="HMV2" s="138"/>
      <c r="HMW2" s="138"/>
      <c r="HMX2" s="138"/>
      <c r="HMY2" s="138"/>
      <c r="HMZ2" s="138"/>
      <c r="HNA2" s="138"/>
      <c r="HNB2" s="138"/>
      <c r="HNC2" s="138"/>
      <c r="HND2" s="138"/>
      <c r="HNE2" s="138"/>
      <c r="HNF2" s="138"/>
      <c r="HNG2" s="138"/>
      <c r="HNH2" s="138"/>
      <c r="HNI2" s="138"/>
      <c r="HNJ2" s="138"/>
      <c r="HNK2" s="138"/>
      <c r="HNL2" s="138"/>
      <c r="HNM2" s="138"/>
      <c r="HNN2" s="138"/>
      <c r="HNO2" s="138"/>
      <c r="HNP2" s="138"/>
      <c r="HNQ2" s="138"/>
      <c r="HNR2" s="138"/>
      <c r="HNS2" s="138"/>
      <c r="HNT2" s="138"/>
      <c r="HNU2" s="138"/>
      <c r="HNV2" s="138"/>
      <c r="HNW2" s="138"/>
      <c r="HNX2" s="138"/>
      <c r="HNY2" s="138"/>
      <c r="HNZ2" s="138"/>
      <c r="HOA2" s="138"/>
      <c r="HOB2" s="138"/>
      <c r="HOC2" s="138"/>
      <c r="HOD2" s="138"/>
      <c r="HOE2" s="138"/>
      <c r="HOF2" s="138"/>
      <c r="HOG2" s="138"/>
      <c r="HOH2" s="138"/>
      <c r="HOI2" s="138"/>
      <c r="HOJ2" s="138"/>
      <c r="HOK2" s="138"/>
      <c r="HOL2" s="138"/>
      <c r="HOM2" s="138"/>
      <c r="HON2" s="138"/>
      <c r="HOO2" s="138"/>
      <c r="HOP2" s="138"/>
      <c r="HOQ2" s="138"/>
      <c r="HOR2" s="138"/>
      <c r="HOS2" s="138"/>
      <c r="HOT2" s="138"/>
      <c r="HOU2" s="138"/>
      <c r="HOV2" s="138"/>
      <c r="HOW2" s="138"/>
      <c r="HOX2" s="138"/>
      <c r="HOY2" s="138"/>
      <c r="HOZ2" s="138"/>
      <c r="HPA2" s="138"/>
      <c r="HPB2" s="138"/>
      <c r="HPC2" s="138"/>
      <c r="HPD2" s="138"/>
      <c r="HPE2" s="138"/>
      <c r="HPF2" s="138"/>
      <c r="HPG2" s="138"/>
      <c r="HPH2" s="138"/>
      <c r="HPI2" s="138"/>
      <c r="HPJ2" s="138"/>
      <c r="HPK2" s="138"/>
      <c r="HPL2" s="138"/>
      <c r="HPM2" s="138"/>
      <c r="HPN2" s="138"/>
      <c r="HPO2" s="138"/>
      <c r="HPP2" s="138"/>
      <c r="HPQ2" s="138"/>
      <c r="HPR2" s="138"/>
      <c r="HPS2" s="138"/>
      <c r="HPT2" s="138"/>
      <c r="HPU2" s="138"/>
      <c r="HPV2" s="138"/>
      <c r="HPW2" s="138"/>
      <c r="HPX2" s="138"/>
      <c r="HPY2" s="138"/>
      <c r="HPZ2" s="138"/>
      <c r="HQA2" s="138"/>
      <c r="HQB2" s="138"/>
      <c r="HQC2" s="138"/>
      <c r="HQD2" s="138"/>
      <c r="HQE2" s="138"/>
      <c r="HQF2" s="138"/>
      <c r="HQG2" s="138"/>
      <c r="HQH2" s="138"/>
      <c r="HQI2" s="138"/>
      <c r="HQJ2" s="138"/>
      <c r="HQK2" s="138"/>
      <c r="HQL2" s="138"/>
      <c r="HQM2" s="138"/>
      <c r="HQN2" s="138"/>
      <c r="HQO2" s="138"/>
      <c r="HQP2" s="138"/>
      <c r="HQQ2" s="138"/>
      <c r="HQR2" s="138"/>
      <c r="HQS2" s="138"/>
      <c r="HQT2" s="138"/>
      <c r="HQU2" s="138"/>
      <c r="HQV2" s="138"/>
      <c r="HQW2" s="138"/>
      <c r="HQX2" s="138"/>
      <c r="HQY2" s="138"/>
      <c r="HQZ2" s="138"/>
      <c r="HRA2" s="138"/>
      <c r="HRB2" s="138"/>
      <c r="HRC2" s="138"/>
      <c r="HRD2" s="138"/>
      <c r="HRE2" s="138"/>
      <c r="HRF2" s="138"/>
      <c r="HRG2" s="138"/>
      <c r="HRH2" s="138"/>
      <c r="HRI2" s="138"/>
      <c r="HRJ2" s="138"/>
      <c r="HRK2" s="138"/>
      <c r="HRL2" s="138"/>
      <c r="HRM2" s="138"/>
      <c r="HRN2" s="138"/>
      <c r="HRO2" s="138"/>
      <c r="HRP2" s="138"/>
      <c r="HRQ2" s="138"/>
      <c r="HRR2" s="138"/>
      <c r="HRS2" s="138"/>
      <c r="HRT2" s="138"/>
      <c r="HRU2" s="138"/>
      <c r="HRV2" s="138"/>
      <c r="HRW2" s="138"/>
      <c r="HRX2" s="138"/>
      <c r="HRY2" s="138"/>
      <c r="HRZ2" s="138"/>
      <c r="HSA2" s="138"/>
      <c r="HSB2" s="138"/>
      <c r="HSC2" s="138"/>
      <c r="HSD2" s="138"/>
      <c r="HSE2" s="138"/>
      <c r="HSF2" s="138"/>
      <c r="HSG2" s="138"/>
      <c r="HSH2" s="138"/>
      <c r="HSI2" s="138"/>
      <c r="HSJ2" s="138"/>
      <c r="HSK2" s="138"/>
      <c r="HSL2" s="138"/>
      <c r="HSM2" s="138"/>
      <c r="HSN2" s="138"/>
      <c r="HSO2" s="138"/>
      <c r="HSP2" s="138"/>
      <c r="HSQ2" s="138"/>
      <c r="HSR2" s="138"/>
      <c r="HSS2" s="138"/>
      <c r="HST2" s="138"/>
      <c r="HSU2" s="138"/>
      <c r="HSV2" s="138"/>
      <c r="HSW2" s="138"/>
      <c r="HSX2" s="138"/>
      <c r="HSY2" s="138"/>
      <c r="HSZ2" s="138"/>
      <c r="HTA2" s="138"/>
      <c r="HTB2" s="138"/>
      <c r="HTC2" s="138"/>
      <c r="HTD2" s="138"/>
      <c r="HTE2" s="138"/>
      <c r="HTF2" s="138"/>
      <c r="HTG2" s="138"/>
      <c r="HTH2" s="138"/>
      <c r="HTI2" s="138"/>
      <c r="HTJ2" s="138"/>
      <c r="HTK2" s="138"/>
      <c r="HTL2" s="138"/>
      <c r="HTM2" s="138"/>
      <c r="HTN2" s="138"/>
      <c r="HTO2" s="138"/>
      <c r="HTP2" s="138"/>
      <c r="HTQ2" s="138"/>
      <c r="HTR2" s="138"/>
      <c r="HTS2" s="138"/>
      <c r="HTT2" s="138"/>
      <c r="HTU2" s="138"/>
      <c r="HTV2" s="138"/>
      <c r="HTW2" s="138"/>
      <c r="HTX2" s="138"/>
      <c r="HTY2" s="138"/>
      <c r="HTZ2" s="138"/>
      <c r="HUA2" s="138"/>
      <c r="HUB2" s="138"/>
      <c r="HUC2" s="138"/>
      <c r="HUD2" s="138"/>
      <c r="HUE2" s="138"/>
      <c r="HUF2" s="138"/>
      <c r="HUG2" s="138"/>
      <c r="HUH2" s="138"/>
      <c r="HUI2" s="138"/>
      <c r="HUJ2" s="138"/>
      <c r="HUK2" s="138"/>
      <c r="HUL2" s="138"/>
      <c r="HUM2" s="138"/>
      <c r="HUN2" s="138"/>
      <c r="HUO2" s="138"/>
      <c r="HUP2" s="138"/>
      <c r="HUQ2" s="138"/>
      <c r="HUR2" s="138"/>
      <c r="HUS2" s="138"/>
      <c r="HUT2" s="138"/>
      <c r="HUU2" s="138"/>
      <c r="HUV2" s="138"/>
      <c r="HUW2" s="138"/>
      <c r="HUX2" s="138"/>
      <c r="HUY2" s="138"/>
      <c r="HUZ2" s="138"/>
      <c r="HVA2" s="138"/>
      <c r="HVB2" s="138"/>
      <c r="HVC2" s="138"/>
      <c r="HVD2" s="138"/>
      <c r="HVE2" s="138"/>
      <c r="HVF2" s="138"/>
      <c r="HVG2" s="138"/>
      <c r="HVH2" s="138"/>
      <c r="HVI2" s="138"/>
      <c r="HVJ2" s="138"/>
      <c r="HVK2" s="138"/>
      <c r="HVL2" s="138"/>
      <c r="HVM2" s="138"/>
      <c r="HVN2" s="138"/>
      <c r="HVO2" s="138"/>
      <c r="HVP2" s="138"/>
      <c r="HVQ2" s="138"/>
      <c r="HVR2" s="138"/>
      <c r="HVS2" s="138"/>
      <c r="HVT2" s="138"/>
      <c r="HVU2" s="138"/>
      <c r="HVV2" s="138"/>
      <c r="HVW2" s="138"/>
      <c r="HVX2" s="138"/>
      <c r="HVY2" s="138"/>
      <c r="HVZ2" s="138"/>
      <c r="HWA2" s="138"/>
      <c r="HWB2" s="138"/>
      <c r="HWC2" s="138"/>
      <c r="HWD2" s="138"/>
      <c r="HWE2" s="138"/>
      <c r="HWF2" s="138"/>
      <c r="HWG2" s="138"/>
      <c r="HWH2" s="138"/>
      <c r="HWI2" s="138"/>
      <c r="HWJ2" s="138"/>
      <c r="HWK2" s="138"/>
      <c r="HWL2" s="138"/>
      <c r="HWM2" s="138"/>
      <c r="HWN2" s="138"/>
      <c r="HWO2" s="138"/>
      <c r="HWP2" s="138"/>
      <c r="HWQ2" s="138"/>
      <c r="HWR2" s="138"/>
      <c r="HWS2" s="138"/>
      <c r="HWT2" s="138"/>
      <c r="HWU2" s="138"/>
      <c r="HWV2" s="138"/>
      <c r="HWW2" s="138"/>
      <c r="HWX2" s="138"/>
      <c r="HWY2" s="138"/>
      <c r="HWZ2" s="138"/>
      <c r="HXA2" s="138"/>
      <c r="HXB2" s="138"/>
      <c r="HXC2" s="138"/>
      <c r="HXD2" s="138"/>
      <c r="HXE2" s="138"/>
      <c r="HXF2" s="138"/>
      <c r="HXG2" s="138"/>
      <c r="HXH2" s="138"/>
      <c r="HXI2" s="138"/>
      <c r="HXJ2" s="138"/>
      <c r="HXK2" s="138"/>
      <c r="HXL2" s="138"/>
      <c r="HXM2" s="138"/>
      <c r="HXN2" s="138"/>
      <c r="HXO2" s="138"/>
      <c r="HXP2" s="138"/>
      <c r="HXQ2" s="138"/>
      <c r="HXR2" s="138"/>
      <c r="HXS2" s="138"/>
      <c r="HXT2" s="138"/>
      <c r="HXU2" s="138"/>
      <c r="HXV2" s="138"/>
      <c r="HXW2" s="138"/>
      <c r="HXX2" s="138"/>
      <c r="HXY2" s="138"/>
      <c r="HXZ2" s="138"/>
      <c r="HYA2" s="138"/>
      <c r="HYB2" s="138"/>
      <c r="HYC2" s="138"/>
      <c r="HYD2" s="138"/>
      <c r="HYE2" s="138"/>
      <c r="HYF2" s="138"/>
      <c r="HYG2" s="138"/>
      <c r="HYH2" s="138"/>
      <c r="HYI2" s="138"/>
      <c r="HYJ2" s="138"/>
      <c r="HYK2" s="138"/>
      <c r="HYL2" s="138"/>
      <c r="HYM2" s="138"/>
      <c r="HYN2" s="138"/>
      <c r="HYO2" s="138"/>
      <c r="HYP2" s="138"/>
      <c r="HYQ2" s="138"/>
      <c r="HYR2" s="138"/>
      <c r="HYS2" s="138"/>
      <c r="HYT2" s="138"/>
      <c r="HYU2" s="138"/>
      <c r="HYV2" s="138"/>
      <c r="HYW2" s="138"/>
      <c r="HYX2" s="138"/>
      <c r="HYY2" s="138"/>
      <c r="HYZ2" s="138"/>
      <c r="HZA2" s="138"/>
      <c r="HZB2" s="138"/>
      <c r="HZC2" s="138"/>
      <c r="HZD2" s="138"/>
      <c r="HZE2" s="138"/>
      <c r="HZF2" s="138"/>
      <c r="HZG2" s="138"/>
      <c r="HZH2" s="138"/>
      <c r="HZI2" s="138"/>
      <c r="HZJ2" s="138"/>
      <c r="HZK2" s="138"/>
      <c r="HZL2" s="138"/>
      <c r="HZM2" s="138"/>
      <c r="HZN2" s="138"/>
      <c r="HZO2" s="138"/>
      <c r="HZP2" s="138"/>
      <c r="HZQ2" s="138"/>
      <c r="HZR2" s="138"/>
      <c r="HZS2" s="138"/>
      <c r="HZT2" s="138"/>
      <c r="HZU2" s="138"/>
      <c r="HZV2" s="138"/>
      <c r="HZW2" s="138"/>
      <c r="HZX2" s="138"/>
      <c r="HZY2" s="138"/>
      <c r="HZZ2" s="138"/>
      <c r="IAA2" s="138"/>
      <c r="IAB2" s="138"/>
      <c r="IAC2" s="138"/>
      <c r="IAD2" s="138"/>
      <c r="IAE2" s="138"/>
      <c r="IAF2" s="138"/>
      <c r="IAG2" s="138"/>
      <c r="IAH2" s="138"/>
      <c r="IAI2" s="138"/>
      <c r="IAJ2" s="138"/>
      <c r="IAK2" s="138"/>
      <c r="IAL2" s="138"/>
      <c r="IAM2" s="138"/>
      <c r="IAN2" s="138"/>
      <c r="IAO2" s="138"/>
      <c r="IAP2" s="138"/>
      <c r="IAQ2" s="138"/>
      <c r="IAR2" s="138"/>
      <c r="IAS2" s="138"/>
      <c r="IAT2" s="138"/>
      <c r="IAU2" s="138"/>
      <c r="IAV2" s="138"/>
      <c r="IAW2" s="138"/>
      <c r="IAX2" s="138"/>
      <c r="IAY2" s="138"/>
      <c r="IAZ2" s="138"/>
      <c r="IBA2" s="138"/>
      <c r="IBB2" s="138"/>
      <c r="IBC2" s="138"/>
      <c r="IBD2" s="138"/>
      <c r="IBE2" s="138"/>
      <c r="IBF2" s="138"/>
      <c r="IBG2" s="138"/>
      <c r="IBH2" s="138"/>
      <c r="IBI2" s="138"/>
      <c r="IBJ2" s="138"/>
      <c r="IBK2" s="138"/>
      <c r="IBL2" s="138"/>
      <c r="IBM2" s="138"/>
      <c r="IBN2" s="138"/>
      <c r="IBO2" s="138"/>
      <c r="IBP2" s="138"/>
      <c r="IBQ2" s="138"/>
      <c r="IBR2" s="138"/>
      <c r="IBS2" s="138"/>
      <c r="IBT2" s="138"/>
      <c r="IBU2" s="138"/>
      <c r="IBV2" s="138"/>
      <c r="IBW2" s="138"/>
      <c r="IBX2" s="138"/>
      <c r="IBY2" s="138"/>
      <c r="IBZ2" s="138"/>
      <c r="ICA2" s="138"/>
      <c r="ICB2" s="138"/>
      <c r="ICC2" s="138"/>
      <c r="ICD2" s="138"/>
      <c r="ICE2" s="138"/>
      <c r="ICF2" s="138"/>
      <c r="ICG2" s="138"/>
      <c r="ICH2" s="138"/>
      <c r="ICI2" s="138"/>
      <c r="ICJ2" s="138"/>
      <c r="ICK2" s="138"/>
      <c r="ICL2" s="138"/>
      <c r="ICM2" s="138"/>
      <c r="ICN2" s="138"/>
      <c r="ICO2" s="138"/>
      <c r="ICP2" s="138"/>
      <c r="ICQ2" s="138"/>
      <c r="ICR2" s="138"/>
      <c r="ICS2" s="138"/>
      <c r="ICT2" s="138"/>
      <c r="ICU2" s="138"/>
      <c r="ICV2" s="138"/>
      <c r="ICW2" s="138"/>
      <c r="ICX2" s="138"/>
      <c r="ICY2" s="138"/>
      <c r="ICZ2" s="138"/>
      <c r="IDA2" s="138"/>
      <c r="IDB2" s="138"/>
      <c r="IDC2" s="138"/>
      <c r="IDD2" s="138"/>
      <c r="IDE2" s="138"/>
      <c r="IDF2" s="138"/>
      <c r="IDG2" s="138"/>
      <c r="IDH2" s="138"/>
      <c r="IDI2" s="138"/>
      <c r="IDJ2" s="138"/>
      <c r="IDK2" s="138"/>
      <c r="IDL2" s="138"/>
      <c r="IDM2" s="138"/>
      <c r="IDN2" s="138"/>
      <c r="IDO2" s="138"/>
      <c r="IDP2" s="138"/>
      <c r="IDQ2" s="138"/>
      <c r="IDR2" s="138"/>
      <c r="IDS2" s="138"/>
      <c r="IDT2" s="138"/>
      <c r="IDU2" s="138"/>
      <c r="IDV2" s="138"/>
      <c r="IDW2" s="138"/>
      <c r="IDX2" s="138"/>
      <c r="IDY2" s="138"/>
      <c r="IDZ2" s="138"/>
      <c r="IEA2" s="138"/>
      <c r="IEB2" s="138"/>
      <c r="IEC2" s="138"/>
      <c r="IED2" s="138"/>
      <c r="IEE2" s="138"/>
      <c r="IEF2" s="138"/>
      <c r="IEG2" s="138"/>
      <c r="IEH2" s="138"/>
      <c r="IEI2" s="138"/>
      <c r="IEJ2" s="138"/>
      <c r="IEK2" s="138"/>
      <c r="IEL2" s="138"/>
      <c r="IEM2" s="138"/>
      <c r="IEN2" s="138"/>
      <c r="IEO2" s="138"/>
      <c r="IEP2" s="138"/>
      <c r="IEQ2" s="138"/>
      <c r="IER2" s="138"/>
      <c r="IES2" s="138"/>
      <c r="IET2" s="138"/>
      <c r="IEU2" s="138"/>
      <c r="IEV2" s="138"/>
      <c r="IEW2" s="138"/>
      <c r="IEX2" s="138"/>
      <c r="IEY2" s="138"/>
      <c r="IEZ2" s="138"/>
      <c r="IFA2" s="138"/>
      <c r="IFB2" s="138"/>
      <c r="IFC2" s="138"/>
      <c r="IFD2" s="138"/>
      <c r="IFE2" s="138"/>
      <c r="IFF2" s="138"/>
      <c r="IFG2" s="138"/>
      <c r="IFH2" s="138"/>
      <c r="IFI2" s="138"/>
      <c r="IFJ2" s="138"/>
      <c r="IFK2" s="138"/>
      <c r="IFL2" s="138"/>
      <c r="IFM2" s="138"/>
      <c r="IFN2" s="138"/>
      <c r="IFO2" s="138"/>
      <c r="IFP2" s="138"/>
      <c r="IFQ2" s="138"/>
      <c r="IFR2" s="138"/>
      <c r="IFS2" s="138"/>
      <c r="IFT2" s="138"/>
      <c r="IFU2" s="138"/>
      <c r="IFV2" s="138"/>
      <c r="IFW2" s="138"/>
      <c r="IFX2" s="138"/>
      <c r="IFY2" s="138"/>
      <c r="IFZ2" s="138"/>
      <c r="IGA2" s="138"/>
      <c r="IGB2" s="138"/>
      <c r="IGC2" s="138"/>
      <c r="IGD2" s="138"/>
      <c r="IGE2" s="138"/>
      <c r="IGF2" s="138"/>
      <c r="IGG2" s="138"/>
      <c r="IGH2" s="138"/>
      <c r="IGI2" s="138"/>
      <c r="IGJ2" s="138"/>
      <c r="IGK2" s="138"/>
      <c r="IGL2" s="138"/>
      <c r="IGM2" s="138"/>
      <c r="IGN2" s="138"/>
      <c r="IGO2" s="138"/>
      <c r="IGP2" s="138"/>
      <c r="IGQ2" s="138"/>
      <c r="IGR2" s="138"/>
      <c r="IGS2" s="138"/>
      <c r="IGT2" s="138"/>
      <c r="IGU2" s="138"/>
      <c r="IGV2" s="138"/>
      <c r="IGW2" s="138"/>
      <c r="IGX2" s="138"/>
      <c r="IGY2" s="138"/>
      <c r="IGZ2" s="138"/>
      <c r="IHA2" s="138"/>
      <c r="IHB2" s="138"/>
      <c r="IHC2" s="138"/>
      <c r="IHD2" s="138"/>
      <c r="IHE2" s="138"/>
      <c r="IHF2" s="138"/>
      <c r="IHG2" s="138"/>
      <c r="IHH2" s="138"/>
      <c r="IHI2" s="138"/>
      <c r="IHJ2" s="138"/>
      <c r="IHK2" s="138"/>
      <c r="IHL2" s="138"/>
      <c r="IHM2" s="138"/>
      <c r="IHN2" s="138"/>
      <c r="IHO2" s="138"/>
      <c r="IHP2" s="138"/>
      <c r="IHQ2" s="138"/>
      <c r="IHR2" s="138"/>
      <c r="IHS2" s="138"/>
      <c r="IHT2" s="138"/>
      <c r="IHU2" s="138"/>
      <c r="IHV2" s="138"/>
      <c r="IHW2" s="138"/>
      <c r="IHX2" s="138"/>
      <c r="IHY2" s="138"/>
      <c r="IHZ2" s="138"/>
      <c r="IIA2" s="138"/>
      <c r="IIB2" s="138"/>
      <c r="IIC2" s="138"/>
      <c r="IID2" s="138"/>
      <c r="IIE2" s="138"/>
      <c r="IIF2" s="138"/>
      <c r="IIG2" s="138"/>
      <c r="IIH2" s="138"/>
      <c r="III2" s="138"/>
      <c r="IIJ2" s="138"/>
      <c r="IIK2" s="138"/>
      <c r="IIL2" s="138"/>
      <c r="IIM2" s="138"/>
      <c r="IIN2" s="138"/>
      <c r="IIO2" s="138"/>
      <c r="IIP2" s="138"/>
      <c r="IIQ2" s="138"/>
      <c r="IIR2" s="138"/>
      <c r="IIS2" s="138"/>
      <c r="IIT2" s="138"/>
      <c r="IIU2" s="138"/>
      <c r="IIV2" s="138"/>
      <c r="IIW2" s="138"/>
      <c r="IIX2" s="138"/>
      <c r="IIY2" s="138"/>
      <c r="IIZ2" s="138"/>
      <c r="IJA2" s="138"/>
      <c r="IJB2" s="138"/>
      <c r="IJC2" s="138"/>
      <c r="IJD2" s="138"/>
      <c r="IJE2" s="138"/>
      <c r="IJF2" s="138"/>
      <c r="IJG2" s="138"/>
      <c r="IJH2" s="138"/>
      <c r="IJI2" s="138"/>
      <c r="IJJ2" s="138"/>
      <c r="IJK2" s="138"/>
      <c r="IJL2" s="138"/>
      <c r="IJM2" s="138"/>
      <c r="IJN2" s="138"/>
      <c r="IJO2" s="138"/>
      <c r="IJP2" s="138"/>
      <c r="IJQ2" s="138"/>
      <c r="IJR2" s="138"/>
      <c r="IJS2" s="138"/>
      <c r="IJT2" s="138"/>
      <c r="IJU2" s="138"/>
      <c r="IJV2" s="138"/>
      <c r="IJW2" s="138"/>
      <c r="IJX2" s="138"/>
      <c r="IJY2" s="138"/>
      <c r="IJZ2" s="138"/>
      <c r="IKA2" s="138"/>
      <c r="IKB2" s="138"/>
      <c r="IKC2" s="138"/>
      <c r="IKD2" s="138"/>
      <c r="IKE2" s="138"/>
      <c r="IKF2" s="138"/>
      <c r="IKG2" s="138"/>
      <c r="IKH2" s="138"/>
      <c r="IKI2" s="138"/>
      <c r="IKJ2" s="138"/>
      <c r="IKK2" s="138"/>
      <c r="IKL2" s="138"/>
      <c r="IKM2" s="138"/>
      <c r="IKN2" s="138"/>
      <c r="IKO2" s="138"/>
      <c r="IKP2" s="138"/>
      <c r="IKQ2" s="138"/>
      <c r="IKR2" s="138"/>
      <c r="IKS2" s="138"/>
      <c r="IKT2" s="138"/>
      <c r="IKU2" s="138"/>
      <c r="IKV2" s="138"/>
      <c r="IKW2" s="138"/>
      <c r="IKX2" s="138"/>
      <c r="IKY2" s="138"/>
      <c r="IKZ2" s="138"/>
      <c r="ILA2" s="138"/>
      <c r="ILB2" s="138"/>
      <c r="ILC2" s="138"/>
      <c r="ILD2" s="138"/>
      <c r="ILE2" s="138"/>
      <c r="ILF2" s="138"/>
      <c r="ILG2" s="138"/>
      <c r="ILH2" s="138"/>
      <c r="ILI2" s="138"/>
      <c r="ILJ2" s="138"/>
      <c r="ILK2" s="138"/>
      <c r="ILL2" s="138"/>
      <c r="ILM2" s="138"/>
      <c r="ILN2" s="138"/>
      <c r="ILO2" s="138"/>
      <c r="ILP2" s="138"/>
      <c r="ILQ2" s="138"/>
      <c r="ILR2" s="138"/>
      <c r="ILS2" s="138"/>
      <c r="ILT2" s="138"/>
      <c r="ILU2" s="138"/>
      <c r="ILV2" s="138"/>
      <c r="ILW2" s="138"/>
      <c r="ILX2" s="138"/>
      <c r="ILY2" s="138"/>
      <c r="ILZ2" s="138"/>
      <c r="IMA2" s="138"/>
      <c r="IMB2" s="138"/>
      <c r="IMC2" s="138"/>
      <c r="IMD2" s="138"/>
      <c r="IME2" s="138"/>
      <c r="IMF2" s="138"/>
      <c r="IMG2" s="138"/>
      <c r="IMH2" s="138"/>
      <c r="IMI2" s="138"/>
      <c r="IMJ2" s="138"/>
      <c r="IMK2" s="138"/>
      <c r="IML2" s="138"/>
      <c r="IMM2" s="138"/>
      <c r="IMN2" s="138"/>
      <c r="IMO2" s="138"/>
      <c r="IMP2" s="138"/>
      <c r="IMQ2" s="138"/>
      <c r="IMR2" s="138"/>
      <c r="IMS2" s="138"/>
      <c r="IMT2" s="138"/>
      <c r="IMU2" s="138"/>
      <c r="IMV2" s="138"/>
      <c r="IMW2" s="138"/>
      <c r="IMX2" s="138"/>
      <c r="IMY2" s="138"/>
      <c r="IMZ2" s="138"/>
      <c r="INA2" s="138"/>
      <c r="INB2" s="138"/>
      <c r="INC2" s="138"/>
      <c r="IND2" s="138"/>
      <c r="INE2" s="138"/>
      <c r="INF2" s="138"/>
      <c r="ING2" s="138"/>
      <c r="INH2" s="138"/>
      <c r="INI2" s="138"/>
      <c r="INJ2" s="138"/>
      <c r="INK2" s="138"/>
      <c r="INL2" s="138"/>
      <c r="INM2" s="138"/>
      <c r="INN2" s="138"/>
      <c r="INO2" s="138"/>
      <c r="INP2" s="138"/>
      <c r="INQ2" s="138"/>
      <c r="INR2" s="138"/>
      <c r="INS2" s="138"/>
      <c r="INT2" s="138"/>
      <c r="INU2" s="138"/>
      <c r="INV2" s="138"/>
      <c r="INW2" s="138"/>
      <c r="INX2" s="138"/>
      <c r="INY2" s="138"/>
      <c r="INZ2" s="138"/>
      <c r="IOA2" s="138"/>
      <c r="IOB2" s="138"/>
      <c r="IOC2" s="138"/>
      <c r="IOD2" s="138"/>
      <c r="IOE2" s="138"/>
      <c r="IOF2" s="138"/>
      <c r="IOG2" s="138"/>
      <c r="IOH2" s="138"/>
      <c r="IOI2" s="138"/>
      <c r="IOJ2" s="138"/>
      <c r="IOK2" s="138"/>
      <c r="IOL2" s="138"/>
      <c r="IOM2" s="138"/>
      <c r="ION2" s="138"/>
      <c r="IOO2" s="138"/>
      <c r="IOP2" s="138"/>
      <c r="IOQ2" s="138"/>
      <c r="IOR2" s="138"/>
      <c r="IOS2" s="138"/>
      <c r="IOT2" s="138"/>
      <c r="IOU2" s="138"/>
      <c r="IOV2" s="138"/>
      <c r="IOW2" s="138"/>
      <c r="IOX2" s="138"/>
      <c r="IOY2" s="138"/>
      <c r="IOZ2" s="138"/>
      <c r="IPA2" s="138"/>
      <c r="IPB2" s="138"/>
      <c r="IPC2" s="138"/>
      <c r="IPD2" s="138"/>
      <c r="IPE2" s="138"/>
      <c r="IPF2" s="138"/>
      <c r="IPG2" s="138"/>
      <c r="IPH2" s="138"/>
      <c r="IPI2" s="138"/>
      <c r="IPJ2" s="138"/>
      <c r="IPK2" s="138"/>
      <c r="IPL2" s="138"/>
      <c r="IPM2" s="138"/>
      <c r="IPN2" s="138"/>
      <c r="IPO2" s="138"/>
      <c r="IPP2" s="138"/>
      <c r="IPQ2" s="138"/>
      <c r="IPR2" s="138"/>
      <c r="IPS2" s="138"/>
      <c r="IPT2" s="138"/>
      <c r="IPU2" s="138"/>
      <c r="IPV2" s="138"/>
      <c r="IPW2" s="138"/>
      <c r="IPX2" s="138"/>
      <c r="IPY2" s="138"/>
      <c r="IPZ2" s="138"/>
      <c r="IQA2" s="138"/>
      <c r="IQB2" s="138"/>
      <c r="IQC2" s="138"/>
      <c r="IQD2" s="138"/>
      <c r="IQE2" s="138"/>
      <c r="IQF2" s="138"/>
      <c r="IQG2" s="138"/>
      <c r="IQH2" s="138"/>
      <c r="IQI2" s="138"/>
      <c r="IQJ2" s="138"/>
      <c r="IQK2" s="138"/>
      <c r="IQL2" s="138"/>
      <c r="IQM2" s="138"/>
      <c r="IQN2" s="138"/>
      <c r="IQO2" s="138"/>
      <c r="IQP2" s="138"/>
      <c r="IQQ2" s="138"/>
      <c r="IQR2" s="138"/>
      <c r="IQS2" s="138"/>
      <c r="IQT2" s="138"/>
      <c r="IQU2" s="138"/>
      <c r="IQV2" s="138"/>
      <c r="IQW2" s="138"/>
      <c r="IQX2" s="138"/>
      <c r="IQY2" s="138"/>
      <c r="IQZ2" s="138"/>
      <c r="IRA2" s="138"/>
      <c r="IRB2" s="138"/>
      <c r="IRC2" s="138"/>
      <c r="IRD2" s="138"/>
      <c r="IRE2" s="138"/>
      <c r="IRF2" s="138"/>
      <c r="IRG2" s="138"/>
      <c r="IRH2" s="138"/>
      <c r="IRI2" s="138"/>
      <c r="IRJ2" s="138"/>
      <c r="IRK2" s="138"/>
      <c r="IRL2" s="138"/>
      <c r="IRM2" s="138"/>
      <c r="IRN2" s="138"/>
      <c r="IRO2" s="138"/>
      <c r="IRP2" s="138"/>
      <c r="IRQ2" s="138"/>
      <c r="IRR2" s="138"/>
      <c r="IRS2" s="138"/>
      <c r="IRT2" s="138"/>
      <c r="IRU2" s="138"/>
      <c r="IRV2" s="138"/>
      <c r="IRW2" s="138"/>
      <c r="IRX2" s="138"/>
      <c r="IRY2" s="138"/>
      <c r="IRZ2" s="138"/>
      <c r="ISA2" s="138"/>
      <c r="ISB2" s="138"/>
      <c r="ISC2" s="138"/>
      <c r="ISD2" s="138"/>
      <c r="ISE2" s="138"/>
      <c r="ISF2" s="138"/>
      <c r="ISG2" s="138"/>
      <c r="ISH2" s="138"/>
      <c r="ISI2" s="138"/>
      <c r="ISJ2" s="138"/>
      <c r="ISK2" s="138"/>
      <c r="ISL2" s="138"/>
      <c r="ISM2" s="138"/>
      <c r="ISN2" s="138"/>
      <c r="ISO2" s="138"/>
      <c r="ISP2" s="138"/>
      <c r="ISQ2" s="138"/>
      <c r="ISR2" s="138"/>
      <c r="ISS2" s="138"/>
      <c r="IST2" s="138"/>
      <c r="ISU2" s="138"/>
      <c r="ISV2" s="138"/>
      <c r="ISW2" s="138"/>
      <c r="ISX2" s="138"/>
      <c r="ISY2" s="138"/>
      <c r="ISZ2" s="138"/>
      <c r="ITA2" s="138"/>
      <c r="ITB2" s="138"/>
      <c r="ITC2" s="138"/>
      <c r="ITD2" s="138"/>
      <c r="ITE2" s="138"/>
      <c r="ITF2" s="138"/>
      <c r="ITG2" s="138"/>
      <c r="ITH2" s="138"/>
      <c r="ITI2" s="138"/>
      <c r="ITJ2" s="138"/>
      <c r="ITK2" s="138"/>
      <c r="ITL2" s="138"/>
      <c r="ITM2" s="138"/>
      <c r="ITN2" s="138"/>
      <c r="ITO2" s="138"/>
      <c r="ITP2" s="138"/>
      <c r="ITQ2" s="138"/>
      <c r="ITR2" s="138"/>
      <c r="ITS2" s="138"/>
      <c r="ITT2" s="138"/>
      <c r="ITU2" s="138"/>
      <c r="ITV2" s="138"/>
      <c r="ITW2" s="138"/>
      <c r="ITX2" s="138"/>
      <c r="ITY2" s="138"/>
      <c r="ITZ2" s="138"/>
      <c r="IUA2" s="138"/>
      <c r="IUB2" s="138"/>
      <c r="IUC2" s="138"/>
      <c r="IUD2" s="138"/>
      <c r="IUE2" s="138"/>
      <c r="IUF2" s="138"/>
      <c r="IUG2" s="138"/>
      <c r="IUH2" s="138"/>
      <c r="IUI2" s="138"/>
      <c r="IUJ2" s="138"/>
      <c r="IUK2" s="138"/>
      <c r="IUL2" s="138"/>
      <c r="IUM2" s="138"/>
      <c r="IUN2" s="138"/>
      <c r="IUO2" s="138"/>
      <c r="IUP2" s="138"/>
      <c r="IUQ2" s="138"/>
      <c r="IUR2" s="138"/>
      <c r="IUS2" s="138"/>
      <c r="IUT2" s="138"/>
      <c r="IUU2" s="138"/>
      <c r="IUV2" s="138"/>
      <c r="IUW2" s="138"/>
      <c r="IUX2" s="138"/>
      <c r="IUY2" s="138"/>
      <c r="IUZ2" s="138"/>
      <c r="IVA2" s="138"/>
      <c r="IVB2" s="138"/>
      <c r="IVC2" s="138"/>
      <c r="IVD2" s="138"/>
      <c r="IVE2" s="138"/>
      <c r="IVF2" s="138"/>
      <c r="IVG2" s="138"/>
      <c r="IVH2" s="138"/>
      <c r="IVI2" s="138"/>
      <c r="IVJ2" s="138"/>
      <c r="IVK2" s="138"/>
      <c r="IVL2" s="138"/>
      <c r="IVM2" s="138"/>
      <c r="IVN2" s="138"/>
      <c r="IVO2" s="138"/>
      <c r="IVP2" s="138"/>
      <c r="IVQ2" s="138"/>
      <c r="IVR2" s="138"/>
      <c r="IVS2" s="138"/>
      <c r="IVT2" s="138"/>
      <c r="IVU2" s="138"/>
      <c r="IVV2" s="138"/>
      <c r="IVW2" s="138"/>
      <c r="IVX2" s="138"/>
      <c r="IVY2" s="138"/>
      <c r="IVZ2" s="138"/>
      <c r="IWA2" s="138"/>
      <c r="IWB2" s="138"/>
      <c r="IWC2" s="138"/>
      <c r="IWD2" s="138"/>
      <c r="IWE2" s="138"/>
      <c r="IWF2" s="138"/>
      <c r="IWG2" s="138"/>
      <c r="IWH2" s="138"/>
      <c r="IWI2" s="138"/>
      <c r="IWJ2" s="138"/>
      <c r="IWK2" s="138"/>
      <c r="IWL2" s="138"/>
      <c r="IWM2" s="138"/>
      <c r="IWN2" s="138"/>
      <c r="IWO2" s="138"/>
      <c r="IWP2" s="138"/>
      <c r="IWQ2" s="138"/>
      <c r="IWR2" s="138"/>
      <c r="IWS2" s="138"/>
      <c r="IWT2" s="138"/>
      <c r="IWU2" s="138"/>
      <c r="IWV2" s="138"/>
      <c r="IWW2" s="138"/>
      <c r="IWX2" s="138"/>
      <c r="IWY2" s="138"/>
      <c r="IWZ2" s="138"/>
      <c r="IXA2" s="138"/>
      <c r="IXB2" s="138"/>
      <c r="IXC2" s="138"/>
      <c r="IXD2" s="138"/>
      <c r="IXE2" s="138"/>
      <c r="IXF2" s="138"/>
      <c r="IXG2" s="138"/>
      <c r="IXH2" s="138"/>
      <c r="IXI2" s="138"/>
      <c r="IXJ2" s="138"/>
      <c r="IXK2" s="138"/>
      <c r="IXL2" s="138"/>
      <c r="IXM2" s="138"/>
      <c r="IXN2" s="138"/>
      <c r="IXO2" s="138"/>
      <c r="IXP2" s="138"/>
      <c r="IXQ2" s="138"/>
      <c r="IXR2" s="138"/>
      <c r="IXS2" s="138"/>
      <c r="IXT2" s="138"/>
      <c r="IXU2" s="138"/>
      <c r="IXV2" s="138"/>
      <c r="IXW2" s="138"/>
      <c r="IXX2" s="138"/>
      <c r="IXY2" s="138"/>
      <c r="IXZ2" s="138"/>
      <c r="IYA2" s="138"/>
      <c r="IYB2" s="138"/>
      <c r="IYC2" s="138"/>
      <c r="IYD2" s="138"/>
      <c r="IYE2" s="138"/>
      <c r="IYF2" s="138"/>
      <c r="IYG2" s="138"/>
      <c r="IYH2" s="138"/>
      <c r="IYI2" s="138"/>
      <c r="IYJ2" s="138"/>
      <c r="IYK2" s="138"/>
      <c r="IYL2" s="138"/>
      <c r="IYM2" s="138"/>
      <c r="IYN2" s="138"/>
      <c r="IYO2" s="138"/>
      <c r="IYP2" s="138"/>
      <c r="IYQ2" s="138"/>
      <c r="IYR2" s="138"/>
      <c r="IYS2" s="138"/>
      <c r="IYT2" s="138"/>
      <c r="IYU2" s="138"/>
      <c r="IYV2" s="138"/>
      <c r="IYW2" s="138"/>
      <c r="IYX2" s="138"/>
      <c r="IYY2" s="138"/>
      <c r="IYZ2" s="138"/>
      <c r="IZA2" s="138"/>
      <c r="IZB2" s="138"/>
      <c r="IZC2" s="138"/>
      <c r="IZD2" s="138"/>
      <c r="IZE2" s="138"/>
      <c r="IZF2" s="138"/>
      <c r="IZG2" s="138"/>
      <c r="IZH2" s="138"/>
      <c r="IZI2" s="138"/>
      <c r="IZJ2" s="138"/>
      <c r="IZK2" s="138"/>
      <c r="IZL2" s="138"/>
      <c r="IZM2" s="138"/>
      <c r="IZN2" s="138"/>
      <c r="IZO2" s="138"/>
      <c r="IZP2" s="138"/>
      <c r="IZQ2" s="138"/>
      <c r="IZR2" s="138"/>
      <c r="IZS2" s="138"/>
      <c r="IZT2" s="138"/>
      <c r="IZU2" s="138"/>
      <c r="IZV2" s="138"/>
      <c r="IZW2" s="138"/>
      <c r="IZX2" s="138"/>
      <c r="IZY2" s="138"/>
      <c r="IZZ2" s="138"/>
      <c r="JAA2" s="138"/>
      <c r="JAB2" s="138"/>
      <c r="JAC2" s="138"/>
      <c r="JAD2" s="138"/>
      <c r="JAE2" s="138"/>
      <c r="JAF2" s="138"/>
      <c r="JAG2" s="138"/>
      <c r="JAH2" s="138"/>
      <c r="JAI2" s="138"/>
      <c r="JAJ2" s="138"/>
      <c r="JAK2" s="138"/>
      <c r="JAL2" s="138"/>
      <c r="JAM2" s="138"/>
      <c r="JAN2" s="138"/>
      <c r="JAO2" s="138"/>
      <c r="JAP2" s="138"/>
      <c r="JAQ2" s="138"/>
      <c r="JAR2" s="138"/>
      <c r="JAS2" s="138"/>
      <c r="JAT2" s="138"/>
      <c r="JAU2" s="138"/>
      <c r="JAV2" s="138"/>
      <c r="JAW2" s="138"/>
      <c r="JAX2" s="138"/>
      <c r="JAY2" s="138"/>
      <c r="JAZ2" s="138"/>
      <c r="JBA2" s="138"/>
      <c r="JBB2" s="138"/>
      <c r="JBC2" s="138"/>
      <c r="JBD2" s="138"/>
      <c r="JBE2" s="138"/>
      <c r="JBF2" s="138"/>
      <c r="JBG2" s="138"/>
      <c r="JBH2" s="138"/>
      <c r="JBI2" s="138"/>
      <c r="JBJ2" s="138"/>
      <c r="JBK2" s="138"/>
      <c r="JBL2" s="138"/>
      <c r="JBM2" s="138"/>
      <c r="JBN2" s="138"/>
      <c r="JBO2" s="138"/>
      <c r="JBP2" s="138"/>
      <c r="JBQ2" s="138"/>
      <c r="JBR2" s="138"/>
      <c r="JBS2" s="138"/>
      <c r="JBT2" s="138"/>
      <c r="JBU2" s="138"/>
      <c r="JBV2" s="138"/>
      <c r="JBW2" s="138"/>
      <c r="JBX2" s="138"/>
      <c r="JBY2" s="138"/>
      <c r="JBZ2" s="138"/>
      <c r="JCA2" s="138"/>
      <c r="JCB2" s="138"/>
      <c r="JCC2" s="138"/>
      <c r="JCD2" s="138"/>
      <c r="JCE2" s="138"/>
      <c r="JCF2" s="138"/>
      <c r="JCG2" s="138"/>
      <c r="JCH2" s="138"/>
      <c r="JCI2" s="138"/>
      <c r="JCJ2" s="138"/>
      <c r="JCK2" s="138"/>
      <c r="JCL2" s="138"/>
      <c r="JCM2" s="138"/>
      <c r="JCN2" s="138"/>
      <c r="JCO2" s="138"/>
      <c r="JCP2" s="138"/>
      <c r="JCQ2" s="138"/>
      <c r="JCR2" s="138"/>
      <c r="JCS2" s="138"/>
      <c r="JCT2" s="138"/>
      <c r="JCU2" s="138"/>
      <c r="JCV2" s="138"/>
      <c r="JCW2" s="138"/>
      <c r="JCX2" s="138"/>
      <c r="JCY2" s="138"/>
      <c r="JCZ2" s="138"/>
      <c r="JDA2" s="138"/>
      <c r="JDB2" s="138"/>
      <c r="JDC2" s="138"/>
      <c r="JDD2" s="138"/>
      <c r="JDE2" s="138"/>
      <c r="JDF2" s="138"/>
      <c r="JDG2" s="138"/>
      <c r="JDH2" s="138"/>
      <c r="JDI2" s="138"/>
      <c r="JDJ2" s="138"/>
      <c r="JDK2" s="138"/>
      <c r="JDL2" s="138"/>
      <c r="JDM2" s="138"/>
      <c r="JDN2" s="138"/>
      <c r="JDO2" s="138"/>
      <c r="JDP2" s="138"/>
      <c r="JDQ2" s="138"/>
      <c r="JDR2" s="138"/>
      <c r="JDS2" s="138"/>
      <c r="JDT2" s="138"/>
      <c r="JDU2" s="138"/>
      <c r="JDV2" s="138"/>
      <c r="JDW2" s="138"/>
      <c r="JDX2" s="138"/>
      <c r="JDY2" s="138"/>
      <c r="JDZ2" s="138"/>
      <c r="JEA2" s="138"/>
      <c r="JEB2" s="138"/>
      <c r="JEC2" s="138"/>
      <c r="JED2" s="138"/>
      <c r="JEE2" s="138"/>
      <c r="JEF2" s="138"/>
      <c r="JEG2" s="138"/>
      <c r="JEH2" s="138"/>
      <c r="JEI2" s="138"/>
      <c r="JEJ2" s="138"/>
      <c r="JEK2" s="138"/>
      <c r="JEL2" s="138"/>
      <c r="JEM2" s="138"/>
      <c r="JEN2" s="138"/>
      <c r="JEO2" s="138"/>
      <c r="JEP2" s="138"/>
      <c r="JEQ2" s="138"/>
      <c r="JER2" s="138"/>
      <c r="JES2" s="138"/>
      <c r="JET2" s="138"/>
      <c r="JEU2" s="138"/>
      <c r="JEV2" s="138"/>
      <c r="JEW2" s="138"/>
      <c r="JEX2" s="138"/>
      <c r="JEY2" s="138"/>
      <c r="JEZ2" s="138"/>
      <c r="JFA2" s="138"/>
      <c r="JFB2" s="138"/>
      <c r="JFC2" s="138"/>
      <c r="JFD2" s="138"/>
      <c r="JFE2" s="138"/>
      <c r="JFF2" s="138"/>
      <c r="JFG2" s="138"/>
      <c r="JFH2" s="138"/>
      <c r="JFI2" s="138"/>
      <c r="JFJ2" s="138"/>
      <c r="JFK2" s="138"/>
      <c r="JFL2" s="138"/>
      <c r="JFM2" s="138"/>
      <c r="JFN2" s="138"/>
      <c r="JFO2" s="138"/>
      <c r="JFP2" s="138"/>
      <c r="JFQ2" s="138"/>
      <c r="JFR2" s="138"/>
      <c r="JFS2" s="138"/>
      <c r="JFT2" s="138"/>
      <c r="JFU2" s="138"/>
      <c r="JFV2" s="138"/>
      <c r="JFW2" s="138"/>
      <c r="JFX2" s="138"/>
      <c r="JFY2" s="138"/>
      <c r="JFZ2" s="138"/>
      <c r="JGA2" s="138"/>
      <c r="JGB2" s="138"/>
      <c r="JGC2" s="138"/>
      <c r="JGD2" s="138"/>
      <c r="JGE2" s="138"/>
      <c r="JGF2" s="138"/>
      <c r="JGG2" s="138"/>
      <c r="JGH2" s="138"/>
      <c r="JGI2" s="138"/>
      <c r="JGJ2" s="138"/>
      <c r="JGK2" s="138"/>
      <c r="JGL2" s="138"/>
      <c r="JGM2" s="138"/>
      <c r="JGN2" s="138"/>
      <c r="JGO2" s="138"/>
      <c r="JGP2" s="138"/>
      <c r="JGQ2" s="138"/>
      <c r="JGR2" s="138"/>
      <c r="JGS2" s="138"/>
      <c r="JGT2" s="138"/>
      <c r="JGU2" s="138"/>
      <c r="JGV2" s="138"/>
      <c r="JGW2" s="138"/>
      <c r="JGX2" s="138"/>
      <c r="JGY2" s="138"/>
      <c r="JGZ2" s="138"/>
      <c r="JHA2" s="138"/>
      <c r="JHB2" s="138"/>
      <c r="JHC2" s="138"/>
      <c r="JHD2" s="138"/>
      <c r="JHE2" s="138"/>
      <c r="JHF2" s="138"/>
      <c r="JHG2" s="138"/>
      <c r="JHH2" s="138"/>
      <c r="JHI2" s="138"/>
      <c r="JHJ2" s="138"/>
      <c r="JHK2" s="138"/>
      <c r="JHL2" s="138"/>
      <c r="JHM2" s="138"/>
      <c r="JHN2" s="138"/>
      <c r="JHO2" s="138"/>
      <c r="JHP2" s="138"/>
      <c r="JHQ2" s="138"/>
      <c r="JHR2" s="138"/>
      <c r="JHS2" s="138"/>
      <c r="JHT2" s="138"/>
      <c r="JHU2" s="138"/>
      <c r="JHV2" s="138"/>
      <c r="JHW2" s="138"/>
      <c r="JHX2" s="138"/>
      <c r="JHY2" s="138"/>
      <c r="JHZ2" s="138"/>
      <c r="JIA2" s="138"/>
      <c r="JIB2" s="138"/>
      <c r="JIC2" s="138"/>
      <c r="JID2" s="138"/>
      <c r="JIE2" s="138"/>
      <c r="JIF2" s="138"/>
      <c r="JIG2" s="138"/>
      <c r="JIH2" s="138"/>
      <c r="JII2" s="138"/>
      <c r="JIJ2" s="138"/>
      <c r="JIK2" s="138"/>
      <c r="JIL2" s="138"/>
      <c r="JIM2" s="138"/>
      <c r="JIN2" s="138"/>
      <c r="JIO2" s="138"/>
      <c r="JIP2" s="138"/>
      <c r="JIQ2" s="138"/>
      <c r="JIR2" s="138"/>
      <c r="JIS2" s="138"/>
      <c r="JIT2" s="138"/>
      <c r="JIU2" s="138"/>
      <c r="JIV2" s="138"/>
      <c r="JIW2" s="138"/>
      <c r="JIX2" s="138"/>
      <c r="JIY2" s="138"/>
      <c r="JIZ2" s="138"/>
      <c r="JJA2" s="138"/>
      <c r="JJB2" s="138"/>
      <c r="JJC2" s="138"/>
      <c r="JJD2" s="138"/>
      <c r="JJE2" s="138"/>
      <c r="JJF2" s="138"/>
      <c r="JJG2" s="138"/>
      <c r="JJH2" s="138"/>
      <c r="JJI2" s="138"/>
      <c r="JJJ2" s="138"/>
      <c r="JJK2" s="138"/>
      <c r="JJL2" s="138"/>
      <c r="JJM2" s="138"/>
      <c r="JJN2" s="138"/>
      <c r="JJO2" s="138"/>
      <c r="JJP2" s="138"/>
      <c r="JJQ2" s="138"/>
      <c r="JJR2" s="138"/>
      <c r="JJS2" s="138"/>
      <c r="JJT2" s="138"/>
      <c r="JJU2" s="138"/>
      <c r="JJV2" s="138"/>
      <c r="JJW2" s="138"/>
      <c r="JJX2" s="138"/>
      <c r="JJY2" s="138"/>
      <c r="JJZ2" s="138"/>
      <c r="JKA2" s="138"/>
      <c r="JKB2" s="138"/>
      <c r="JKC2" s="138"/>
      <c r="JKD2" s="138"/>
      <c r="JKE2" s="138"/>
      <c r="JKF2" s="138"/>
      <c r="JKG2" s="138"/>
      <c r="JKH2" s="138"/>
      <c r="JKI2" s="138"/>
      <c r="JKJ2" s="138"/>
      <c r="JKK2" s="138"/>
      <c r="JKL2" s="138"/>
      <c r="JKM2" s="138"/>
      <c r="JKN2" s="138"/>
      <c r="JKO2" s="138"/>
      <c r="JKP2" s="138"/>
      <c r="JKQ2" s="138"/>
      <c r="JKR2" s="138"/>
      <c r="JKS2" s="138"/>
      <c r="JKT2" s="138"/>
      <c r="JKU2" s="138"/>
      <c r="JKV2" s="138"/>
      <c r="JKW2" s="138"/>
      <c r="JKX2" s="138"/>
      <c r="JKY2" s="138"/>
      <c r="JKZ2" s="138"/>
      <c r="JLA2" s="138"/>
      <c r="JLB2" s="138"/>
      <c r="JLC2" s="138"/>
      <c r="JLD2" s="138"/>
      <c r="JLE2" s="138"/>
      <c r="JLF2" s="138"/>
      <c r="JLG2" s="138"/>
      <c r="JLH2" s="138"/>
      <c r="JLI2" s="138"/>
      <c r="JLJ2" s="138"/>
      <c r="JLK2" s="138"/>
      <c r="JLL2" s="138"/>
      <c r="JLM2" s="138"/>
      <c r="JLN2" s="138"/>
      <c r="JLO2" s="138"/>
      <c r="JLP2" s="138"/>
      <c r="JLQ2" s="138"/>
      <c r="JLR2" s="138"/>
      <c r="JLS2" s="138"/>
      <c r="JLT2" s="138"/>
      <c r="JLU2" s="138"/>
      <c r="JLV2" s="138"/>
      <c r="JLW2" s="138"/>
      <c r="JLX2" s="138"/>
      <c r="JLY2" s="138"/>
      <c r="JLZ2" s="138"/>
      <c r="JMA2" s="138"/>
      <c r="JMB2" s="138"/>
      <c r="JMC2" s="138"/>
      <c r="JMD2" s="138"/>
      <c r="JME2" s="138"/>
      <c r="JMF2" s="138"/>
      <c r="JMG2" s="138"/>
      <c r="JMH2" s="138"/>
      <c r="JMI2" s="138"/>
      <c r="JMJ2" s="138"/>
      <c r="JMK2" s="138"/>
      <c r="JML2" s="138"/>
      <c r="JMM2" s="138"/>
      <c r="JMN2" s="138"/>
      <c r="JMO2" s="138"/>
      <c r="JMP2" s="138"/>
      <c r="JMQ2" s="138"/>
      <c r="JMR2" s="138"/>
      <c r="JMS2" s="138"/>
      <c r="JMT2" s="138"/>
      <c r="JMU2" s="138"/>
      <c r="JMV2" s="138"/>
      <c r="JMW2" s="138"/>
      <c r="JMX2" s="138"/>
      <c r="JMY2" s="138"/>
      <c r="JMZ2" s="138"/>
      <c r="JNA2" s="138"/>
      <c r="JNB2" s="138"/>
      <c r="JNC2" s="138"/>
      <c r="JND2" s="138"/>
      <c r="JNE2" s="138"/>
      <c r="JNF2" s="138"/>
      <c r="JNG2" s="138"/>
      <c r="JNH2" s="138"/>
      <c r="JNI2" s="138"/>
      <c r="JNJ2" s="138"/>
      <c r="JNK2" s="138"/>
      <c r="JNL2" s="138"/>
      <c r="JNM2" s="138"/>
      <c r="JNN2" s="138"/>
      <c r="JNO2" s="138"/>
      <c r="JNP2" s="138"/>
      <c r="JNQ2" s="138"/>
      <c r="JNR2" s="138"/>
      <c r="JNS2" s="138"/>
      <c r="JNT2" s="138"/>
      <c r="JNU2" s="138"/>
      <c r="JNV2" s="138"/>
      <c r="JNW2" s="138"/>
      <c r="JNX2" s="138"/>
      <c r="JNY2" s="138"/>
      <c r="JNZ2" s="138"/>
      <c r="JOA2" s="138"/>
      <c r="JOB2" s="138"/>
      <c r="JOC2" s="138"/>
      <c r="JOD2" s="138"/>
      <c r="JOE2" s="138"/>
      <c r="JOF2" s="138"/>
      <c r="JOG2" s="138"/>
      <c r="JOH2" s="138"/>
      <c r="JOI2" s="138"/>
      <c r="JOJ2" s="138"/>
      <c r="JOK2" s="138"/>
      <c r="JOL2" s="138"/>
      <c r="JOM2" s="138"/>
      <c r="JON2" s="138"/>
      <c r="JOO2" s="138"/>
      <c r="JOP2" s="138"/>
      <c r="JOQ2" s="138"/>
      <c r="JOR2" s="138"/>
      <c r="JOS2" s="138"/>
      <c r="JOT2" s="138"/>
      <c r="JOU2" s="138"/>
      <c r="JOV2" s="138"/>
      <c r="JOW2" s="138"/>
      <c r="JOX2" s="138"/>
      <c r="JOY2" s="138"/>
      <c r="JOZ2" s="138"/>
      <c r="JPA2" s="138"/>
      <c r="JPB2" s="138"/>
      <c r="JPC2" s="138"/>
      <c r="JPD2" s="138"/>
      <c r="JPE2" s="138"/>
      <c r="JPF2" s="138"/>
      <c r="JPG2" s="138"/>
      <c r="JPH2" s="138"/>
      <c r="JPI2" s="138"/>
      <c r="JPJ2" s="138"/>
      <c r="JPK2" s="138"/>
      <c r="JPL2" s="138"/>
      <c r="JPM2" s="138"/>
      <c r="JPN2" s="138"/>
      <c r="JPO2" s="138"/>
      <c r="JPP2" s="138"/>
      <c r="JPQ2" s="138"/>
      <c r="JPR2" s="138"/>
      <c r="JPS2" s="138"/>
      <c r="JPT2" s="138"/>
      <c r="JPU2" s="138"/>
      <c r="JPV2" s="138"/>
      <c r="JPW2" s="138"/>
      <c r="JPX2" s="138"/>
      <c r="JPY2" s="138"/>
      <c r="JPZ2" s="138"/>
      <c r="JQA2" s="138"/>
      <c r="JQB2" s="138"/>
      <c r="JQC2" s="138"/>
      <c r="JQD2" s="138"/>
      <c r="JQE2" s="138"/>
      <c r="JQF2" s="138"/>
      <c r="JQG2" s="138"/>
      <c r="JQH2" s="138"/>
      <c r="JQI2" s="138"/>
      <c r="JQJ2" s="138"/>
      <c r="JQK2" s="138"/>
      <c r="JQL2" s="138"/>
      <c r="JQM2" s="138"/>
      <c r="JQN2" s="138"/>
      <c r="JQO2" s="138"/>
      <c r="JQP2" s="138"/>
      <c r="JQQ2" s="138"/>
      <c r="JQR2" s="138"/>
      <c r="JQS2" s="138"/>
      <c r="JQT2" s="138"/>
      <c r="JQU2" s="138"/>
      <c r="JQV2" s="138"/>
      <c r="JQW2" s="138"/>
      <c r="JQX2" s="138"/>
      <c r="JQY2" s="138"/>
      <c r="JQZ2" s="138"/>
      <c r="JRA2" s="138"/>
      <c r="JRB2" s="138"/>
      <c r="JRC2" s="138"/>
      <c r="JRD2" s="138"/>
      <c r="JRE2" s="138"/>
      <c r="JRF2" s="138"/>
      <c r="JRG2" s="138"/>
      <c r="JRH2" s="138"/>
      <c r="JRI2" s="138"/>
      <c r="JRJ2" s="138"/>
      <c r="JRK2" s="138"/>
      <c r="JRL2" s="138"/>
      <c r="JRM2" s="138"/>
      <c r="JRN2" s="138"/>
      <c r="JRO2" s="138"/>
      <c r="JRP2" s="138"/>
      <c r="JRQ2" s="138"/>
      <c r="JRR2" s="138"/>
      <c r="JRS2" s="138"/>
      <c r="JRT2" s="138"/>
      <c r="JRU2" s="138"/>
      <c r="JRV2" s="138"/>
      <c r="JRW2" s="138"/>
      <c r="JRX2" s="138"/>
      <c r="JRY2" s="138"/>
      <c r="JRZ2" s="138"/>
      <c r="JSA2" s="138"/>
      <c r="JSB2" s="138"/>
      <c r="JSC2" s="138"/>
      <c r="JSD2" s="138"/>
      <c r="JSE2" s="138"/>
      <c r="JSF2" s="138"/>
      <c r="JSG2" s="138"/>
      <c r="JSH2" s="138"/>
      <c r="JSI2" s="138"/>
      <c r="JSJ2" s="138"/>
      <c r="JSK2" s="138"/>
      <c r="JSL2" s="138"/>
      <c r="JSM2" s="138"/>
      <c r="JSN2" s="138"/>
      <c r="JSO2" s="138"/>
      <c r="JSP2" s="138"/>
      <c r="JSQ2" s="138"/>
      <c r="JSR2" s="138"/>
      <c r="JSS2" s="138"/>
      <c r="JST2" s="138"/>
      <c r="JSU2" s="138"/>
      <c r="JSV2" s="138"/>
      <c r="JSW2" s="138"/>
      <c r="JSX2" s="138"/>
      <c r="JSY2" s="138"/>
      <c r="JSZ2" s="138"/>
      <c r="JTA2" s="138"/>
      <c r="JTB2" s="138"/>
      <c r="JTC2" s="138"/>
      <c r="JTD2" s="138"/>
      <c r="JTE2" s="138"/>
      <c r="JTF2" s="138"/>
      <c r="JTG2" s="138"/>
      <c r="JTH2" s="138"/>
      <c r="JTI2" s="138"/>
      <c r="JTJ2" s="138"/>
      <c r="JTK2" s="138"/>
      <c r="JTL2" s="138"/>
      <c r="JTM2" s="138"/>
      <c r="JTN2" s="138"/>
      <c r="JTO2" s="138"/>
      <c r="JTP2" s="138"/>
      <c r="JTQ2" s="138"/>
      <c r="JTR2" s="138"/>
      <c r="JTS2" s="138"/>
      <c r="JTT2" s="138"/>
      <c r="JTU2" s="138"/>
      <c r="JTV2" s="138"/>
      <c r="JTW2" s="138"/>
      <c r="JTX2" s="138"/>
      <c r="JTY2" s="138"/>
      <c r="JTZ2" s="138"/>
      <c r="JUA2" s="138"/>
      <c r="JUB2" s="138"/>
      <c r="JUC2" s="138"/>
      <c r="JUD2" s="138"/>
      <c r="JUE2" s="138"/>
      <c r="JUF2" s="138"/>
      <c r="JUG2" s="138"/>
      <c r="JUH2" s="138"/>
      <c r="JUI2" s="138"/>
      <c r="JUJ2" s="138"/>
      <c r="JUK2" s="138"/>
      <c r="JUL2" s="138"/>
      <c r="JUM2" s="138"/>
      <c r="JUN2" s="138"/>
      <c r="JUO2" s="138"/>
      <c r="JUP2" s="138"/>
      <c r="JUQ2" s="138"/>
      <c r="JUR2" s="138"/>
      <c r="JUS2" s="138"/>
      <c r="JUT2" s="138"/>
      <c r="JUU2" s="138"/>
      <c r="JUV2" s="138"/>
      <c r="JUW2" s="138"/>
      <c r="JUX2" s="138"/>
      <c r="JUY2" s="138"/>
      <c r="JUZ2" s="138"/>
      <c r="JVA2" s="138"/>
      <c r="JVB2" s="138"/>
      <c r="JVC2" s="138"/>
      <c r="JVD2" s="138"/>
      <c r="JVE2" s="138"/>
      <c r="JVF2" s="138"/>
      <c r="JVG2" s="138"/>
      <c r="JVH2" s="138"/>
      <c r="JVI2" s="138"/>
      <c r="JVJ2" s="138"/>
      <c r="JVK2" s="138"/>
      <c r="JVL2" s="138"/>
      <c r="JVM2" s="138"/>
      <c r="JVN2" s="138"/>
      <c r="JVO2" s="138"/>
      <c r="JVP2" s="138"/>
      <c r="JVQ2" s="138"/>
      <c r="JVR2" s="138"/>
      <c r="JVS2" s="138"/>
      <c r="JVT2" s="138"/>
      <c r="JVU2" s="138"/>
      <c r="JVV2" s="138"/>
      <c r="JVW2" s="138"/>
      <c r="JVX2" s="138"/>
      <c r="JVY2" s="138"/>
      <c r="JVZ2" s="138"/>
      <c r="JWA2" s="138"/>
      <c r="JWB2" s="138"/>
      <c r="JWC2" s="138"/>
      <c r="JWD2" s="138"/>
      <c r="JWE2" s="138"/>
      <c r="JWF2" s="138"/>
      <c r="JWG2" s="138"/>
      <c r="JWH2" s="138"/>
      <c r="JWI2" s="138"/>
      <c r="JWJ2" s="138"/>
      <c r="JWK2" s="138"/>
      <c r="JWL2" s="138"/>
      <c r="JWM2" s="138"/>
      <c r="JWN2" s="138"/>
      <c r="JWO2" s="138"/>
      <c r="JWP2" s="138"/>
      <c r="JWQ2" s="138"/>
      <c r="JWR2" s="138"/>
      <c r="JWS2" s="138"/>
      <c r="JWT2" s="138"/>
      <c r="JWU2" s="138"/>
      <c r="JWV2" s="138"/>
      <c r="JWW2" s="138"/>
      <c r="JWX2" s="138"/>
      <c r="JWY2" s="138"/>
      <c r="JWZ2" s="138"/>
      <c r="JXA2" s="138"/>
      <c r="JXB2" s="138"/>
      <c r="JXC2" s="138"/>
      <c r="JXD2" s="138"/>
      <c r="JXE2" s="138"/>
      <c r="JXF2" s="138"/>
      <c r="JXG2" s="138"/>
      <c r="JXH2" s="138"/>
      <c r="JXI2" s="138"/>
      <c r="JXJ2" s="138"/>
      <c r="JXK2" s="138"/>
      <c r="JXL2" s="138"/>
      <c r="JXM2" s="138"/>
      <c r="JXN2" s="138"/>
      <c r="JXO2" s="138"/>
      <c r="JXP2" s="138"/>
      <c r="JXQ2" s="138"/>
      <c r="JXR2" s="138"/>
      <c r="JXS2" s="138"/>
      <c r="JXT2" s="138"/>
      <c r="JXU2" s="138"/>
      <c r="JXV2" s="138"/>
      <c r="JXW2" s="138"/>
      <c r="JXX2" s="138"/>
      <c r="JXY2" s="138"/>
      <c r="JXZ2" s="138"/>
      <c r="JYA2" s="138"/>
      <c r="JYB2" s="138"/>
      <c r="JYC2" s="138"/>
      <c r="JYD2" s="138"/>
      <c r="JYE2" s="138"/>
      <c r="JYF2" s="138"/>
      <c r="JYG2" s="138"/>
      <c r="JYH2" s="138"/>
      <c r="JYI2" s="138"/>
      <c r="JYJ2" s="138"/>
      <c r="JYK2" s="138"/>
      <c r="JYL2" s="138"/>
      <c r="JYM2" s="138"/>
      <c r="JYN2" s="138"/>
      <c r="JYO2" s="138"/>
      <c r="JYP2" s="138"/>
      <c r="JYQ2" s="138"/>
      <c r="JYR2" s="138"/>
      <c r="JYS2" s="138"/>
      <c r="JYT2" s="138"/>
      <c r="JYU2" s="138"/>
      <c r="JYV2" s="138"/>
      <c r="JYW2" s="138"/>
      <c r="JYX2" s="138"/>
      <c r="JYY2" s="138"/>
      <c r="JYZ2" s="138"/>
      <c r="JZA2" s="138"/>
      <c r="JZB2" s="138"/>
      <c r="JZC2" s="138"/>
      <c r="JZD2" s="138"/>
      <c r="JZE2" s="138"/>
      <c r="JZF2" s="138"/>
      <c r="JZG2" s="138"/>
      <c r="JZH2" s="138"/>
      <c r="JZI2" s="138"/>
      <c r="JZJ2" s="138"/>
      <c r="JZK2" s="138"/>
      <c r="JZL2" s="138"/>
      <c r="JZM2" s="138"/>
      <c r="JZN2" s="138"/>
      <c r="JZO2" s="138"/>
      <c r="JZP2" s="138"/>
      <c r="JZQ2" s="138"/>
      <c r="JZR2" s="138"/>
      <c r="JZS2" s="138"/>
      <c r="JZT2" s="138"/>
      <c r="JZU2" s="138"/>
      <c r="JZV2" s="138"/>
      <c r="JZW2" s="138"/>
      <c r="JZX2" s="138"/>
      <c r="JZY2" s="138"/>
      <c r="JZZ2" s="138"/>
      <c r="KAA2" s="138"/>
      <c r="KAB2" s="138"/>
      <c r="KAC2" s="138"/>
      <c r="KAD2" s="138"/>
      <c r="KAE2" s="138"/>
      <c r="KAF2" s="138"/>
      <c r="KAG2" s="138"/>
      <c r="KAH2" s="138"/>
      <c r="KAI2" s="138"/>
      <c r="KAJ2" s="138"/>
      <c r="KAK2" s="138"/>
      <c r="KAL2" s="138"/>
      <c r="KAM2" s="138"/>
      <c r="KAN2" s="138"/>
      <c r="KAO2" s="138"/>
      <c r="KAP2" s="138"/>
      <c r="KAQ2" s="138"/>
      <c r="KAR2" s="138"/>
      <c r="KAS2" s="138"/>
      <c r="KAT2" s="138"/>
      <c r="KAU2" s="138"/>
      <c r="KAV2" s="138"/>
      <c r="KAW2" s="138"/>
      <c r="KAX2" s="138"/>
      <c r="KAY2" s="138"/>
      <c r="KAZ2" s="138"/>
      <c r="KBA2" s="138"/>
      <c r="KBB2" s="138"/>
      <c r="KBC2" s="138"/>
      <c r="KBD2" s="138"/>
      <c r="KBE2" s="138"/>
      <c r="KBF2" s="138"/>
      <c r="KBG2" s="138"/>
      <c r="KBH2" s="138"/>
      <c r="KBI2" s="138"/>
      <c r="KBJ2" s="138"/>
      <c r="KBK2" s="138"/>
      <c r="KBL2" s="138"/>
      <c r="KBM2" s="138"/>
      <c r="KBN2" s="138"/>
      <c r="KBO2" s="138"/>
      <c r="KBP2" s="138"/>
      <c r="KBQ2" s="138"/>
      <c r="KBR2" s="138"/>
      <c r="KBS2" s="138"/>
      <c r="KBT2" s="138"/>
      <c r="KBU2" s="138"/>
      <c r="KBV2" s="138"/>
      <c r="KBW2" s="138"/>
      <c r="KBX2" s="138"/>
      <c r="KBY2" s="138"/>
      <c r="KBZ2" s="138"/>
      <c r="KCA2" s="138"/>
      <c r="KCB2" s="138"/>
      <c r="KCC2" s="138"/>
      <c r="KCD2" s="138"/>
      <c r="KCE2" s="138"/>
      <c r="KCF2" s="138"/>
      <c r="KCG2" s="138"/>
      <c r="KCH2" s="138"/>
      <c r="KCI2" s="138"/>
      <c r="KCJ2" s="138"/>
      <c r="KCK2" s="138"/>
      <c r="KCL2" s="138"/>
      <c r="KCM2" s="138"/>
      <c r="KCN2" s="138"/>
      <c r="KCO2" s="138"/>
      <c r="KCP2" s="138"/>
      <c r="KCQ2" s="138"/>
      <c r="KCR2" s="138"/>
      <c r="KCS2" s="138"/>
      <c r="KCT2" s="138"/>
      <c r="KCU2" s="138"/>
      <c r="KCV2" s="138"/>
      <c r="KCW2" s="138"/>
      <c r="KCX2" s="138"/>
      <c r="KCY2" s="138"/>
      <c r="KCZ2" s="138"/>
      <c r="KDA2" s="138"/>
      <c r="KDB2" s="138"/>
      <c r="KDC2" s="138"/>
      <c r="KDD2" s="138"/>
      <c r="KDE2" s="138"/>
      <c r="KDF2" s="138"/>
      <c r="KDG2" s="138"/>
      <c r="KDH2" s="138"/>
      <c r="KDI2" s="138"/>
      <c r="KDJ2" s="138"/>
      <c r="KDK2" s="138"/>
      <c r="KDL2" s="138"/>
      <c r="KDM2" s="138"/>
      <c r="KDN2" s="138"/>
      <c r="KDO2" s="138"/>
      <c r="KDP2" s="138"/>
      <c r="KDQ2" s="138"/>
      <c r="KDR2" s="138"/>
      <c r="KDS2" s="138"/>
      <c r="KDT2" s="138"/>
      <c r="KDU2" s="138"/>
      <c r="KDV2" s="138"/>
      <c r="KDW2" s="138"/>
      <c r="KDX2" s="138"/>
      <c r="KDY2" s="138"/>
      <c r="KDZ2" s="138"/>
      <c r="KEA2" s="138"/>
      <c r="KEB2" s="138"/>
      <c r="KEC2" s="138"/>
      <c r="KED2" s="138"/>
      <c r="KEE2" s="138"/>
      <c r="KEF2" s="138"/>
      <c r="KEG2" s="138"/>
      <c r="KEH2" s="138"/>
      <c r="KEI2" s="138"/>
      <c r="KEJ2" s="138"/>
      <c r="KEK2" s="138"/>
      <c r="KEL2" s="138"/>
      <c r="KEM2" s="138"/>
      <c r="KEN2" s="138"/>
      <c r="KEO2" s="138"/>
      <c r="KEP2" s="138"/>
      <c r="KEQ2" s="138"/>
      <c r="KER2" s="138"/>
      <c r="KES2" s="138"/>
      <c r="KET2" s="138"/>
      <c r="KEU2" s="138"/>
      <c r="KEV2" s="138"/>
      <c r="KEW2" s="138"/>
      <c r="KEX2" s="138"/>
      <c r="KEY2" s="138"/>
      <c r="KEZ2" s="138"/>
      <c r="KFA2" s="138"/>
      <c r="KFB2" s="138"/>
      <c r="KFC2" s="138"/>
      <c r="KFD2" s="138"/>
      <c r="KFE2" s="138"/>
      <c r="KFF2" s="138"/>
      <c r="KFG2" s="138"/>
      <c r="KFH2" s="138"/>
      <c r="KFI2" s="138"/>
      <c r="KFJ2" s="138"/>
      <c r="KFK2" s="138"/>
      <c r="KFL2" s="138"/>
      <c r="KFM2" s="138"/>
      <c r="KFN2" s="138"/>
      <c r="KFO2" s="138"/>
      <c r="KFP2" s="138"/>
      <c r="KFQ2" s="138"/>
      <c r="KFR2" s="138"/>
      <c r="KFS2" s="138"/>
      <c r="KFT2" s="138"/>
      <c r="KFU2" s="138"/>
      <c r="KFV2" s="138"/>
      <c r="KFW2" s="138"/>
      <c r="KFX2" s="138"/>
      <c r="KFY2" s="138"/>
      <c r="KFZ2" s="138"/>
      <c r="KGA2" s="138"/>
      <c r="KGB2" s="138"/>
      <c r="KGC2" s="138"/>
      <c r="KGD2" s="138"/>
      <c r="KGE2" s="138"/>
      <c r="KGF2" s="138"/>
      <c r="KGG2" s="138"/>
      <c r="KGH2" s="138"/>
      <c r="KGI2" s="138"/>
      <c r="KGJ2" s="138"/>
      <c r="KGK2" s="138"/>
      <c r="KGL2" s="138"/>
      <c r="KGM2" s="138"/>
      <c r="KGN2" s="138"/>
      <c r="KGO2" s="138"/>
      <c r="KGP2" s="138"/>
      <c r="KGQ2" s="138"/>
      <c r="KGR2" s="138"/>
      <c r="KGS2" s="138"/>
      <c r="KGT2" s="138"/>
      <c r="KGU2" s="138"/>
      <c r="KGV2" s="138"/>
      <c r="KGW2" s="138"/>
      <c r="KGX2" s="138"/>
      <c r="KGY2" s="138"/>
      <c r="KGZ2" s="138"/>
      <c r="KHA2" s="138"/>
      <c r="KHB2" s="138"/>
      <c r="KHC2" s="138"/>
      <c r="KHD2" s="138"/>
      <c r="KHE2" s="138"/>
      <c r="KHF2" s="138"/>
      <c r="KHG2" s="138"/>
      <c r="KHH2" s="138"/>
      <c r="KHI2" s="138"/>
      <c r="KHJ2" s="138"/>
      <c r="KHK2" s="138"/>
      <c r="KHL2" s="138"/>
      <c r="KHM2" s="138"/>
      <c r="KHN2" s="138"/>
      <c r="KHO2" s="138"/>
      <c r="KHP2" s="138"/>
      <c r="KHQ2" s="138"/>
      <c r="KHR2" s="138"/>
      <c r="KHS2" s="138"/>
      <c r="KHT2" s="138"/>
      <c r="KHU2" s="138"/>
      <c r="KHV2" s="138"/>
      <c r="KHW2" s="138"/>
      <c r="KHX2" s="138"/>
      <c r="KHY2" s="138"/>
      <c r="KHZ2" s="138"/>
      <c r="KIA2" s="138"/>
      <c r="KIB2" s="138"/>
      <c r="KIC2" s="138"/>
      <c r="KID2" s="138"/>
      <c r="KIE2" s="138"/>
      <c r="KIF2" s="138"/>
      <c r="KIG2" s="138"/>
      <c r="KIH2" s="138"/>
      <c r="KII2" s="138"/>
      <c r="KIJ2" s="138"/>
      <c r="KIK2" s="138"/>
      <c r="KIL2" s="138"/>
      <c r="KIM2" s="138"/>
      <c r="KIN2" s="138"/>
      <c r="KIO2" s="138"/>
      <c r="KIP2" s="138"/>
      <c r="KIQ2" s="138"/>
      <c r="KIR2" s="138"/>
      <c r="KIS2" s="138"/>
      <c r="KIT2" s="138"/>
      <c r="KIU2" s="138"/>
      <c r="KIV2" s="138"/>
      <c r="KIW2" s="138"/>
      <c r="KIX2" s="138"/>
      <c r="KIY2" s="138"/>
      <c r="KIZ2" s="138"/>
      <c r="KJA2" s="138"/>
      <c r="KJB2" s="138"/>
      <c r="KJC2" s="138"/>
      <c r="KJD2" s="138"/>
      <c r="KJE2" s="138"/>
      <c r="KJF2" s="138"/>
      <c r="KJG2" s="138"/>
      <c r="KJH2" s="138"/>
      <c r="KJI2" s="138"/>
      <c r="KJJ2" s="138"/>
      <c r="KJK2" s="138"/>
      <c r="KJL2" s="138"/>
      <c r="KJM2" s="138"/>
      <c r="KJN2" s="138"/>
      <c r="KJO2" s="138"/>
      <c r="KJP2" s="138"/>
      <c r="KJQ2" s="138"/>
      <c r="KJR2" s="138"/>
      <c r="KJS2" s="138"/>
      <c r="KJT2" s="138"/>
      <c r="KJU2" s="138"/>
      <c r="KJV2" s="138"/>
      <c r="KJW2" s="138"/>
      <c r="KJX2" s="138"/>
      <c r="KJY2" s="138"/>
      <c r="KJZ2" s="138"/>
      <c r="KKA2" s="138"/>
      <c r="KKB2" s="138"/>
      <c r="KKC2" s="138"/>
      <c r="KKD2" s="138"/>
      <c r="KKE2" s="138"/>
      <c r="KKF2" s="138"/>
      <c r="KKG2" s="138"/>
      <c r="KKH2" s="138"/>
      <c r="KKI2" s="138"/>
      <c r="KKJ2" s="138"/>
      <c r="KKK2" s="138"/>
      <c r="KKL2" s="138"/>
      <c r="KKM2" s="138"/>
      <c r="KKN2" s="138"/>
      <c r="KKO2" s="138"/>
      <c r="KKP2" s="138"/>
      <c r="KKQ2" s="138"/>
      <c r="KKR2" s="138"/>
      <c r="KKS2" s="138"/>
      <c r="KKT2" s="138"/>
      <c r="KKU2" s="138"/>
      <c r="KKV2" s="138"/>
      <c r="KKW2" s="138"/>
      <c r="KKX2" s="138"/>
      <c r="KKY2" s="138"/>
      <c r="KKZ2" s="138"/>
      <c r="KLA2" s="138"/>
      <c r="KLB2" s="138"/>
      <c r="KLC2" s="138"/>
      <c r="KLD2" s="138"/>
      <c r="KLE2" s="138"/>
      <c r="KLF2" s="138"/>
      <c r="KLG2" s="138"/>
      <c r="KLH2" s="138"/>
      <c r="KLI2" s="138"/>
      <c r="KLJ2" s="138"/>
      <c r="KLK2" s="138"/>
      <c r="KLL2" s="138"/>
      <c r="KLM2" s="138"/>
      <c r="KLN2" s="138"/>
      <c r="KLO2" s="138"/>
      <c r="KLP2" s="138"/>
      <c r="KLQ2" s="138"/>
      <c r="KLR2" s="138"/>
      <c r="KLS2" s="138"/>
      <c r="KLT2" s="138"/>
      <c r="KLU2" s="138"/>
      <c r="KLV2" s="138"/>
      <c r="KLW2" s="138"/>
      <c r="KLX2" s="138"/>
      <c r="KLY2" s="138"/>
      <c r="KLZ2" s="138"/>
      <c r="KMA2" s="138"/>
      <c r="KMB2" s="138"/>
      <c r="KMC2" s="138"/>
      <c r="KMD2" s="138"/>
      <c r="KME2" s="138"/>
      <c r="KMF2" s="138"/>
      <c r="KMG2" s="138"/>
      <c r="KMH2" s="138"/>
      <c r="KMI2" s="138"/>
      <c r="KMJ2" s="138"/>
      <c r="KMK2" s="138"/>
      <c r="KML2" s="138"/>
      <c r="KMM2" s="138"/>
      <c r="KMN2" s="138"/>
      <c r="KMO2" s="138"/>
      <c r="KMP2" s="138"/>
      <c r="KMQ2" s="138"/>
      <c r="KMR2" s="138"/>
      <c r="KMS2" s="138"/>
      <c r="KMT2" s="138"/>
      <c r="KMU2" s="138"/>
      <c r="KMV2" s="138"/>
      <c r="KMW2" s="138"/>
      <c r="KMX2" s="138"/>
      <c r="KMY2" s="138"/>
      <c r="KMZ2" s="138"/>
      <c r="KNA2" s="138"/>
      <c r="KNB2" s="138"/>
      <c r="KNC2" s="138"/>
      <c r="KND2" s="138"/>
      <c r="KNE2" s="138"/>
      <c r="KNF2" s="138"/>
      <c r="KNG2" s="138"/>
      <c r="KNH2" s="138"/>
      <c r="KNI2" s="138"/>
      <c r="KNJ2" s="138"/>
      <c r="KNK2" s="138"/>
      <c r="KNL2" s="138"/>
      <c r="KNM2" s="138"/>
      <c r="KNN2" s="138"/>
      <c r="KNO2" s="138"/>
      <c r="KNP2" s="138"/>
      <c r="KNQ2" s="138"/>
      <c r="KNR2" s="138"/>
      <c r="KNS2" s="138"/>
      <c r="KNT2" s="138"/>
      <c r="KNU2" s="138"/>
      <c r="KNV2" s="138"/>
      <c r="KNW2" s="138"/>
      <c r="KNX2" s="138"/>
      <c r="KNY2" s="138"/>
      <c r="KNZ2" s="138"/>
      <c r="KOA2" s="138"/>
      <c r="KOB2" s="138"/>
      <c r="KOC2" s="138"/>
      <c r="KOD2" s="138"/>
      <c r="KOE2" s="138"/>
      <c r="KOF2" s="138"/>
      <c r="KOG2" s="138"/>
      <c r="KOH2" s="138"/>
      <c r="KOI2" s="138"/>
      <c r="KOJ2" s="138"/>
      <c r="KOK2" s="138"/>
      <c r="KOL2" s="138"/>
      <c r="KOM2" s="138"/>
      <c r="KON2" s="138"/>
      <c r="KOO2" s="138"/>
      <c r="KOP2" s="138"/>
      <c r="KOQ2" s="138"/>
      <c r="KOR2" s="138"/>
      <c r="KOS2" s="138"/>
      <c r="KOT2" s="138"/>
      <c r="KOU2" s="138"/>
      <c r="KOV2" s="138"/>
      <c r="KOW2" s="138"/>
      <c r="KOX2" s="138"/>
      <c r="KOY2" s="138"/>
      <c r="KOZ2" s="138"/>
      <c r="KPA2" s="138"/>
      <c r="KPB2" s="138"/>
      <c r="KPC2" s="138"/>
      <c r="KPD2" s="138"/>
      <c r="KPE2" s="138"/>
      <c r="KPF2" s="138"/>
      <c r="KPG2" s="138"/>
      <c r="KPH2" s="138"/>
      <c r="KPI2" s="138"/>
      <c r="KPJ2" s="138"/>
      <c r="KPK2" s="138"/>
      <c r="KPL2" s="138"/>
      <c r="KPM2" s="138"/>
      <c r="KPN2" s="138"/>
      <c r="KPO2" s="138"/>
      <c r="KPP2" s="138"/>
      <c r="KPQ2" s="138"/>
      <c r="KPR2" s="138"/>
      <c r="KPS2" s="138"/>
      <c r="KPT2" s="138"/>
      <c r="KPU2" s="138"/>
      <c r="KPV2" s="138"/>
      <c r="KPW2" s="138"/>
      <c r="KPX2" s="138"/>
      <c r="KPY2" s="138"/>
      <c r="KPZ2" s="138"/>
      <c r="KQA2" s="138"/>
      <c r="KQB2" s="138"/>
      <c r="KQC2" s="138"/>
      <c r="KQD2" s="138"/>
      <c r="KQE2" s="138"/>
      <c r="KQF2" s="138"/>
      <c r="KQG2" s="138"/>
      <c r="KQH2" s="138"/>
      <c r="KQI2" s="138"/>
      <c r="KQJ2" s="138"/>
      <c r="KQK2" s="138"/>
      <c r="KQL2" s="138"/>
      <c r="KQM2" s="138"/>
      <c r="KQN2" s="138"/>
      <c r="KQO2" s="138"/>
      <c r="KQP2" s="138"/>
      <c r="KQQ2" s="138"/>
      <c r="KQR2" s="138"/>
      <c r="KQS2" s="138"/>
      <c r="KQT2" s="138"/>
      <c r="KQU2" s="138"/>
      <c r="KQV2" s="138"/>
      <c r="KQW2" s="138"/>
      <c r="KQX2" s="138"/>
      <c r="KQY2" s="138"/>
      <c r="KQZ2" s="138"/>
      <c r="KRA2" s="138"/>
      <c r="KRB2" s="138"/>
      <c r="KRC2" s="138"/>
      <c r="KRD2" s="138"/>
      <c r="KRE2" s="138"/>
      <c r="KRF2" s="138"/>
      <c r="KRG2" s="138"/>
      <c r="KRH2" s="138"/>
      <c r="KRI2" s="138"/>
      <c r="KRJ2" s="138"/>
      <c r="KRK2" s="138"/>
      <c r="KRL2" s="138"/>
      <c r="KRM2" s="138"/>
      <c r="KRN2" s="138"/>
      <c r="KRO2" s="138"/>
      <c r="KRP2" s="138"/>
      <c r="KRQ2" s="138"/>
      <c r="KRR2" s="138"/>
      <c r="KRS2" s="138"/>
      <c r="KRT2" s="138"/>
      <c r="KRU2" s="138"/>
      <c r="KRV2" s="138"/>
      <c r="KRW2" s="138"/>
      <c r="KRX2" s="138"/>
      <c r="KRY2" s="138"/>
      <c r="KRZ2" s="138"/>
      <c r="KSA2" s="138"/>
      <c r="KSB2" s="138"/>
      <c r="KSC2" s="138"/>
      <c r="KSD2" s="138"/>
      <c r="KSE2" s="138"/>
      <c r="KSF2" s="138"/>
      <c r="KSG2" s="138"/>
      <c r="KSH2" s="138"/>
      <c r="KSI2" s="138"/>
      <c r="KSJ2" s="138"/>
      <c r="KSK2" s="138"/>
      <c r="KSL2" s="138"/>
      <c r="KSM2" s="138"/>
      <c r="KSN2" s="138"/>
      <c r="KSO2" s="138"/>
      <c r="KSP2" s="138"/>
      <c r="KSQ2" s="138"/>
      <c r="KSR2" s="138"/>
      <c r="KSS2" s="138"/>
      <c r="KST2" s="138"/>
      <c r="KSU2" s="138"/>
      <c r="KSV2" s="138"/>
      <c r="KSW2" s="138"/>
      <c r="KSX2" s="138"/>
      <c r="KSY2" s="138"/>
      <c r="KSZ2" s="138"/>
      <c r="KTA2" s="138"/>
      <c r="KTB2" s="138"/>
      <c r="KTC2" s="138"/>
      <c r="KTD2" s="138"/>
      <c r="KTE2" s="138"/>
      <c r="KTF2" s="138"/>
      <c r="KTG2" s="138"/>
      <c r="KTH2" s="138"/>
      <c r="KTI2" s="138"/>
      <c r="KTJ2" s="138"/>
      <c r="KTK2" s="138"/>
      <c r="KTL2" s="138"/>
      <c r="KTM2" s="138"/>
      <c r="KTN2" s="138"/>
      <c r="KTO2" s="138"/>
      <c r="KTP2" s="138"/>
      <c r="KTQ2" s="138"/>
      <c r="KTR2" s="138"/>
      <c r="KTS2" s="138"/>
      <c r="KTT2" s="138"/>
      <c r="KTU2" s="138"/>
      <c r="KTV2" s="138"/>
      <c r="KTW2" s="138"/>
      <c r="KTX2" s="138"/>
      <c r="KTY2" s="138"/>
      <c r="KTZ2" s="138"/>
      <c r="KUA2" s="138"/>
      <c r="KUB2" s="138"/>
      <c r="KUC2" s="138"/>
      <c r="KUD2" s="138"/>
      <c r="KUE2" s="138"/>
      <c r="KUF2" s="138"/>
      <c r="KUG2" s="138"/>
      <c r="KUH2" s="138"/>
      <c r="KUI2" s="138"/>
      <c r="KUJ2" s="138"/>
      <c r="KUK2" s="138"/>
      <c r="KUL2" s="138"/>
      <c r="KUM2" s="138"/>
      <c r="KUN2" s="138"/>
      <c r="KUO2" s="138"/>
      <c r="KUP2" s="138"/>
      <c r="KUQ2" s="138"/>
      <c r="KUR2" s="138"/>
      <c r="KUS2" s="138"/>
      <c r="KUT2" s="138"/>
      <c r="KUU2" s="138"/>
      <c r="KUV2" s="138"/>
      <c r="KUW2" s="138"/>
      <c r="KUX2" s="138"/>
      <c r="KUY2" s="138"/>
      <c r="KUZ2" s="138"/>
      <c r="KVA2" s="138"/>
      <c r="KVB2" s="138"/>
      <c r="KVC2" s="138"/>
      <c r="KVD2" s="138"/>
      <c r="KVE2" s="138"/>
      <c r="KVF2" s="138"/>
      <c r="KVG2" s="138"/>
      <c r="KVH2" s="138"/>
      <c r="KVI2" s="138"/>
      <c r="KVJ2" s="138"/>
      <c r="KVK2" s="138"/>
      <c r="KVL2" s="138"/>
      <c r="KVM2" s="138"/>
      <c r="KVN2" s="138"/>
      <c r="KVO2" s="138"/>
      <c r="KVP2" s="138"/>
      <c r="KVQ2" s="138"/>
      <c r="KVR2" s="138"/>
      <c r="KVS2" s="138"/>
      <c r="KVT2" s="138"/>
      <c r="KVU2" s="138"/>
      <c r="KVV2" s="138"/>
      <c r="KVW2" s="138"/>
      <c r="KVX2" s="138"/>
      <c r="KVY2" s="138"/>
      <c r="KVZ2" s="138"/>
      <c r="KWA2" s="138"/>
      <c r="KWB2" s="138"/>
      <c r="KWC2" s="138"/>
      <c r="KWD2" s="138"/>
      <c r="KWE2" s="138"/>
      <c r="KWF2" s="138"/>
      <c r="KWG2" s="138"/>
      <c r="KWH2" s="138"/>
      <c r="KWI2" s="138"/>
      <c r="KWJ2" s="138"/>
      <c r="KWK2" s="138"/>
      <c r="KWL2" s="138"/>
      <c r="KWM2" s="138"/>
      <c r="KWN2" s="138"/>
      <c r="KWO2" s="138"/>
      <c r="KWP2" s="138"/>
      <c r="KWQ2" s="138"/>
      <c r="KWR2" s="138"/>
      <c r="KWS2" s="138"/>
      <c r="KWT2" s="138"/>
      <c r="KWU2" s="138"/>
      <c r="KWV2" s="138"/>
      <c r="KWW2" s="138"/>
      <c r="KWX2" s="138"/>
      <c r="KWY2" s="138"/>
      <c r="KWZ2" s="138"/>
      <c r="KXA2" s="138"/>
      <c r="KXB2" s="138"/>
      <c r="KXC2" s="138"/>
      <c r="KXD2" s="138"/>
      <c r="KXE2" s="138"/>
      <c r="KXF2" s="138"/>
      <c r="KXG2" s="138"/>
      <c r="KXH2" s="138"/>
      <c r="KXI2" s="138"/>
      <c r="KXJ2" s="138"/>
      <c r="KXK2" s="138"/>
      <c r="KXL2" s="138"/>
      <c r="KXM2" s="138"/>
      <c r="KXN2" s="138"/>
      <c r="KXO2" s="138"/>
      <c r="KXP2" s="138"/>
      <c r="KXQ2" s="138"/>
      <c r="KXR2" s="138"/>
      <c r="KXS2" s="138"/>
      <c r="KXT2" s="138"/>
      <c r="KXU2" s="138"/>
      <c r="KXV2" s="138"/>
      <c r="KXW2" s="138"/>
      <c r="KXX2" s="138"/>
      <c r="KXY2" s="138"/>
      <c r="KXZ2" s="138"/>
      <c r="KYA2" s="138"/>
      <c r="KYB2" s="138"/>
      <c r="KYC2" s="138"/>
      <c r="KYD2" s="138"/>
      <c r="KYE2" s="138"/>
      <c r="KYF2" s="138"/>
      <c r="KYG2" s="138"/>
      <c r="KYH2" s="138"/>
      <c r="KYI2" s="138"/>
      <c r="KYJ2" s="138"/>
      <c r="KYK2" s="138"/>
      <c r="KYL2" s="138"/>
      <c r="KYM2" s="138"/>
      <c r="KYN2" s="138"/>
      <c r="KYO2" s="138"/>
      <c r="KYP2" s="138"/>
      <c r="KYQ2" s="138"/>
      <c r="KYR2" s="138"/>
      <c r="KYS2" s="138"/>
      <c r="KYT2" s="138"/>
      <c r="KYU2" s="138"/>
      <c r="KYV2" s="138"/>
      <c r="KYW2" s="138"/>
      <c r="KYX2" s="138"/>
      <c r="KYY2" s="138"/>
      <c r="KYZ2" s="138"/>
      <c r="KZA2" s="138"/>
      <c r="KZB2" s="138"/>
      <c r="KZC2" s="138"/>
      <c r="KZD2" s="138"/>
      <c r="KZE2" s="138"/>
      <c r="KZF2" s="138"/>
      <c r="KZG2" s="138"/>
      <c r="KZH2" s="138"/>
      <c r="KZI2" s="138"/>
      <c r="KZJ2" s="138"/>
      <c r="KZK2" s="138"/>
      <c r="KZL2" s="138"/>
      <c r="KZM2" s="138"/>
      <c r="KZN2" s="138"/>
      <c r="KZO2" s="138"/>
      <c r="KZP2" s="138"/>
      <c r="KZQ2" s="138"/>
      <c r="KZR2" s="138"/>
      <c r="KZS2" s="138"/>
      <c r="KZT2" s="138"/>
      <c r="KZU2" s="138"/>
      <c r="KZV2" s="138"/>
      <c r="KZW2" s="138"/>
      <c r="KZX2" s="138"/>
      <c r="KZY2" s="138"/>
      <c r="KZZ2" s="138"/>
      <c r="LAA2" s="138"/>
      <c r="LAB2" s="138"/>
      <c r="LAC2" s="138"/>
      <c r="LAD2" s="138"/>
      <c r="LAE2" s="138"/>
      <c r="LAF2" s="138"/>
      <c r="LAG2" s="138"/>
      <c r="LAH2" s="138"/>
      <c r="LAI2" s="138"/>
      <c r="LAJ2" s="138"/>
      <c r="LAK2" s="138"/>
      <c r="LAL2" s="138"/>
      <c r="LAM2" s="138"/>
      <c r="LAN2" s="138"/>
      <c r="LAO2" s="138"/>
      <c r="LAP2" s="138"/>
      <c r="LAQ2" s="138"/>
      <c r="LAR2" s="138"/>
      <c r="LAS2" s="138"/>
      <c r="LAT2" s="138"/>
      <c r="LAU2" s="138"/>
      <c r="LAV2" s="138"/>
      <c r="LAW2" s="138"/>
      <c r="LAX2" s="138"/>
      <c r="LAY2" s="138"/>
      <c r="LAZ2" s="138"/>
      <c r="LBA2" s="138"/>
      <c r="LBB2" s="138"/>
      <c r="LBC2" s="138"/>
      <c r="LBD2" s="138"/>
      <c r="LBE2" s="138"/>
      <c r="LBF2" s="138"/>
      <c r="LBG2" s="138"/>
      <c r="LBH2" s="138"/>
      <c r="LBI2" s="138"/>
      <c r="LBJ2" s="138"/>
      <c r="LBK2" s="138"/>
      <c r="LBL2" s="138"/>
      <c r="LBM2" s="138"/>
      <c r="LBN2" s="138"/>
      <c r="LBO2" s="138"/>
      <c r="LBP2" s="138"/>
      <c r="LBQ2" s="138"/>
      <c r="LBR2" s="138"/>
      <c r="LBS2" s="138"/>
      <c r="LBT2" s="138"/>
      <c r="LBU2" s="138"/>
      <c r="LBV2" s="138"/>
      <c r="LBW2" s="138"/>
      <c r="LBX2" s="138"/>
      <c r="LBY2" s="138"/>
      <c r="LBZ2" s="138"/>
      <c r="LCA2" s="138"/>
      <c r="LCB2" s="138"/>
      <c r="LCC2" s="138"/>
      <c r="LCD2" s="138"/>
      <c r="LCE2" s="138"/>
      <c r="LCF2" s="138"/>
      <c r="LCG2" s="138"/>
      <c r="LCH2" s="138"/>
      <c r="LCI2" s="138"/>
      <c r="LCJ2" s="138"/>
      <c r="LCK2" s="138"/>
      <c r="LCL2" s="138"/>
      <c r="LCM2" s="138"/>
      <c r="LCN2" s="138"/>
      <c r="LCO2" s="138"/>
      <c r="LCP2" s="138"/>
      <c r="LCQ2" s="138"/>
      <c r="LCR2" s="138"/>
      <c r="LCS2" s="138"/>
      <c r="LCT2" s="138"/>
      <c r="LCU2" s="138"/>
      <c r="LCV2" s="138"/>
      <c r="LCW2" s="138"/>
      <c r="LCX2" s="138"/>
      <c r="LCY2" s="138"/>
      <c r="LCZ2" s="138"/>
      <c r="LDA2" s="138"/>
      <c r="LDB2" s="138"/>
      <c r="LDC2" s="138"/>
      <c r="LDD2" s="138"/>
      <c r="LDE2" s="138"/>
      <c r="LDF2" s="138"/>
      <c r="LDG2" s="138"/>
      <c r="LDH2" s="138"/>
      <c r="LDI2" s="138"/>
      <c r="LDJ2" s="138"/>
      <c r="LDK2" s="138"/>
      <c r="LDL2" s="138"/>
      <c r="LDM2" s="138"/>
      <c r="LDN2" s="138"/>
      <c r="LDO2" s="138"/>
      <c r="LDP2" s="138"/>
      <c r="LDQ2" s="138"/>
      <c r="LDR2" s="138"/>
      <c r="LDS2" s="138"/>
      <c r="LDT2" s="138"/>
      <c r="LDU2" s="138"/>
      <c r="LDV2" s="138"/>
      <c r="LDW2" s="138"/>
      <c r="LDX2" s="138"/>
      <c r="LDY2" s="138"/>
      <c r="LDZ2" s="138"/>
      <c r="LEA2" s="138"/>
      <c r="LEB2" s="138"/>
      <c r="LEC2" s="138"/>
      <c r="LED2" s="138"/>
      <c r="LEE2" s="138"/>
      <c r="LEF2" s="138"/>
      <c r="LEG2" s="138"/>
      <c r="LEH2" s="138"/>
      <c r="LEI2" s="138"/>
      <c r="LEJ2" s="138"/>
      <c r="LEK2" s="138"/>
      <c r="LEL2" s="138"/>
      <c r="LEM2" s="138"/>
      <c r="LEN2" s="138"/>
      <c r="LEO2" s="138"/>
      <c r="LEP2" s="138"/>
      <c r="LEQ2" s="138"/>
      <c r="LER2" s="138"/>
      <c r="LES2" s="138"/>
      <c r="LET2" s="138"/>
      <c r="LEU2" s="138"/>
      <c r="LEV2" s="138"/>
      <c r="LEW2" s="138"/>
      <c r="LEX2" s="138"/>
      <c r="LEY2" s="138"/>
      <c r="LEZ2" s="138"/>
      <c r="LFA2" s="138"/>
      <c r="LFB2" s="138"/>
      <c r="LFC2" s="138"/>
      <c r="LFD2" s="138"/>
      <c r="LFE2" s="138"/>
      <c r="LFF2" s="138"/>
      <c r="LFG2" s="138"/>
      <c r="LFH2" s="138"/>
      <c r="LFI2" s="138"/>
      <c r="LFJ2" s="138"/>
      <c r="LFK2" s="138"/>
      <c r="LFL2" s="138"/>
      <c r="LFM2" s="138"/>
      <c r="LFN2" s="138"/>
      <c r="LFO2" s="138"/>
      <c r="LFP2" s="138"/>
      <c r="LFQ2" s="138"/>
      <c r="LFR2" s="138"/>
      <c r="LFS2" s="138"/>
      <c r="LFT2" s="138"/>
      <c r="LFU2" s="138"/>
      <c r="LFV2" s="138"/>
      <c r="LFW2" s="138"/>
      <c r="LFX2" s="138"/>
      <c r="LFY2" s="138"/>
      <c r="LFZ2" s="138"/>
      <c r="LGA2" s="138"/>
      <c r="LGB2" s="138"/>
      <c r="LGC2" s="138"/>
      <c r="LGD2" s="138"/>
      <c r="LGE2" s="138"/>
      <c r="LGF2" s="138"/>
      <c r="LGG2" s="138"/>
      <c r="LGH2" s="138"/>
      <c r="LGI2" s="138"/>
      <c r="LGJ2" s="138"/>
      <c r="LGK2" s="138"/>
      <c r="LGL2" s="138"/>
      <c r="LGM2" s="138"/>
      <c r="LGN2" s="138"/>
      <c r="LGO2" s="138"/>
      <c r="LGP2" s="138"/>
      <c r="LGQ2" s="138"/>
      <c r="LGR2" s="138"/>
      <c r="LGS2" s="138"/>
      <c r="LGT2" s="138"/>
      <c r="LGU2" s="138"/>
      <c r="LGV2" s="138"/>
      <c r="LGW2" s="138"/>
      <c r="LGX2" s="138"/>
      <c r="LGY2" s="138"/>
      <c r="LGZ2" s="138"/>
      <c r="LHA2" s="138"/>
      <c r="LHB2" s="138"/>
      <c r="LHC2" s="138"/>
      <c r="LHD2" s="138"/>
      <c r="LHE2" s="138"/>
      <c r="LHF2" s="138"/>
      <c r="LHG2" s="138"/>
      <c r="LHH2" s="138"/>
      <c r="LHI2" s="138"/>
      <c r="LHJ2" s="138"/>
      <c r="LHK2" s="138"/>
      <c r="LHL2" s="138"/>
      <c r="LHM2" s="138"/>
      <c r="LHN2" s="138"/>
      <c r="LHO2" s="138"/>
      <c r="LHP2" s="138"/>
      <c r="LHQ2" s="138"/>
      <c r="LHR2" s="138"/>
      <c r="LHS2" s="138"/>
      <c r="LHT2" s="138"/>
      <c r="LHU2" s="138"/>
      <c r="LHV2" s="138"/>
      <c r="LHW2" s="138"/>
      <c r="LHX2" s="138"/>
      <c r="LHY2" s="138"/>
      <c r="LHZ2" s="138"/>
      <c r="LIA2" s="138"/>
      <c r="LIB2" s="138"/>
      <c r="LIC2" s="138"/>
      <c r="LID2" s="138"/>
      <c r="LIE2" s="138"/>
      <c r="LIF2" s="138"/>
      <c r="LIG2" s="138"/>
      <c r="LIH2" s="138"/>
      <c r="LII2" s="138"/>
      <c r="LIJ2" s="138"/>
      <c r="LIK2" s="138"/>
      <c r="LIL2" s="138"/>
      <c r="LIM2" s="138"/>
      <c r="LIN2" s="138"/>
      <c r="LIO2" s="138"/>
      <c r="LIP2" s="138"/>
      <c r="LIQ2" s="138"/>
      <c r="LIR2" s="138"/>
      <c r="LIS2" s="138"/>
      <c r="LIT2" s="138"/>
      <c r="LIU2" s="138"/>
      <c r="LIV2" s="138"/>
      <c r="LIW2" s="138"/>
      <c r="LIX2" s="138"/>
      <c r="LIY2" s="138"/>
      <c r="LIZ2" s="138"/>
      <c r="LJA2" s="138"/>
      <c r="LJB2" s="138"/>
      <c r="LJC2" s="138"/>
      <c r="LJD2" s="138"/>
      <c r="LJE2" s="138"/>
      <c r="LJF2" s="138"/>
      <c r="LJG2" s="138"/>
      <c r="LJH2" s="138"/>
      <c r="LJI2" s="138"/>
      <c r="LJJ2" s="138"/>
      <c r="LJK2" s="138"/>
      <c r="LJL2" s="138"/>
      <c r="LJM2" s="138"/>
      <c r="LJN2" s="138"/>
      <c r="LJO2" s="138"/>
      <c r="LJP2" s="138"/>
      <c r="LJQ2" s="138"/>
      <c r="LJR2" s="138"/>
      <c r="LJS2" s="138"/>
      <c r="LJT2" s="138"/>
      <c r="LJU2" s="138"/>
      <c r="LJV2" s="138"/>
      <c r="LJW2" s="138"/>
      <c r="LJX2" s="138"/>
      <c r="LJY2" s="138"/>
      <c r="LJZ2" s="138"/>
      <c r="LKA2" s="138"/>
      <c r="LKB2" s="138"/>
      <c r="LKC2" s="138"/>
      <c r="LKD2" s="138"/>
      <c r="LKE2" s="138"/>
      <c r="LKF2" s="138"/>
      <c r="LKG2" s="138"/>
      <c r="LKH2" s="138"/>
      <c r="LKI2" s="138"/>
      <c r="LKJ2" s="138"/>
      <c r="LKK2" s="138"/>
      <c r="LKL2" s="138"/>
      <c r="LKM2" s="138"/>
      <c r="LKN2" s="138"/>
      <c r="LKO2" s="138"/>
      <c r="LKP2" s="138"/>
      <c r="LKQ2" s="138"/>
      <c r="LKR2" s="138"/>
      <c r="LKS2" s="138"/>
      <c r="LKT2" s="138"/>
      <c r="LKU2" s="138"/>
      <c r="LKV2" s="138"/>
      <c r="LKW2" s="138"/>
      <c r="LKX2" s="138"/>
      <c r="LKY2" s="138"/>
      <c r="LKZ2" s="138"/>
      <c r="LLA2" s="138"/>
      <c r="LLB2" s="138"/>
      <c r="LLC2" s="138"/>
      <c r="LLD2" s="138"/>
      <c r="LLE2" s="138"/>
      <c r="LLF2" s="138"/>
      <c r="LLG2" s="138"/>
      <c r="LLH2" s="138"/>
      <c r="LLI2" s="138"/>
      <c r="LLJ2" s="138"/>
      <c r="LLK2" s="138"/>
      <c r="LLL2" s="138"/>
      <c r="LLM2" s="138"/>
      <c r="LLN2" s="138"/>
      <c r="LLO2" s="138"/>
      <c r="LLP2" s="138"/>
      <c r="LLQ2" s="138"/>
      <c r="LLR2" s="138"/>
      <c r="LLS2" s="138"/>
      <c r="LLT2" s="138"/>
      <c r="LLU2" s="138"/>
      <c r="LLV2" s="138"/>
      <c r="LLW2" s="138"/>
      <c r="LLX2" s="138"/>
      <c r="LLY2" s="138"/>
      <c r="LLZ2" s="138"/>
      <c r="LMA2" s="138"/>
      <c r="LMB2" s="138"/>
      <c r="LMC2" s="138"/>
      <c r="LMD2" s="138"/>
      <c r="LME2" s="138"/>
      <c r="LMF2" s="138"/>
      <c r="LMG2" s="138"/>
      <c r="LMH2" s="138"/>
      <c r="LMI2" s="138"/>
      <c r="LMJ2" s="138"/>
      <c r="LMK2" s="138"/>
      <c r="LML2" s="138"/>
      <c r="LMM2" s="138"/>
      <c r="LMN2" s="138"/>
      <c r="LMO2" s="138"/>
      <c r="LMP2" s="138"/>
      <c r="LMQ2" s="138"/>
      <c r="LMR2" s="138"/>
      <c r="LMS2" s="138"/>
      <c r="LMT2" s="138"/>
      <c r="LMU2" s="138"/>
      <c r="LMV2" s="138"/>
      <c r="LMW2" s="138"/>
      <c r="LMX2" s="138"/>
      <c r="LMY2" s="138"/>
      <c r="LMZ2" s="138"/>
      <c r="LNA2" s="138"/>
      <c r="LNB2" s="138"/>
      <c r="LNC2" s="138"/>
      <c r="LND2" s="138"/>
      <c r="LNE2" s="138"/>
      <c r="LNF2" s="138"/>
      <c r="LNG2" s="138"/>
      <c r="LNH2" s="138"/>
      <c r="LNI2" s="138"/>
      <c r="LNJ2" s="138"/>
      <c r="LNK2" s="138"/>
      <c r="LNL2" s="138"/>
      <c r="LNM2" s="138"/>
      <c r="LNN2" s="138"/>
      <c r="LNO2" s="138"/>
      <c r="LNP2" s="138"/>
      <c r="LNQ2" s="138"/>
      <c r="LNR2" s="138"/>
      <c r="LNS2" s="138"/>
      <c r="LNT2" s="138"/>
      <c r="LNU2" s="138"/>
      <c r="LNV2" s="138"/>
      <c r="LNW2" s="138"/>
      <c r="LNX2" s="138"/>
      <c r="LNY2" s="138"/>
      <c r="LNZ2" s="138"/>
      <c r="LOA2" s="138"/>
      <c r="LOB2" s="138"/>
      <c r="LOC2" s="138"/>
      <c r="LOD2" s="138"/>
      <c r="LOE2" s="138"/>
      <c r="LOF2" s="138"/>
      <c r="LOG2" s="138"/>
      <c r="LOH2" s="138"/>
      <c r="LOI2" s="138"/>
      <c r="LOJ2" s="138"/>
      <c r="LOK2" s="138"/>
      <c r="LOL2" s="138"/>
      <c r="LOM2" s="138"/>
      <c r="LON2" s="138"/>
      <c r="LOO2" s="138"/>
      <c r="LOP2" s="138"/>
      <c r="LOQ2" s="138"/>
      <c r="LOR2" s="138"/>
      <c r="LOS2" s="138"/>
      <c r="LOT2" s="138"/>
      <c r="LOU2" s="138"/>
      <c r="LOV2" s="138"/>
      <c r="LOW2" s="138"/>
      <c r="LOX2" s="138"/>
      <c r="LOY2" s="138"/>
      <c r="LOZ2" s="138"/>
      <c r="LPA2" s="138"/>
      <c r="LPB2" s="138"/>
      <c r="LPC2" s="138"/>
      <c r="LPD2" s="138"/>
      <c r="LPE2" s="138"/>
      <c r="LPF2" s="138"/>
      <c r="LPG2" s="138"/>
      <c r="LPH2" s="138"/>
      <c r="LPI2" s="138"/>
      <c r="LPJ2" s="138"/>
      <c r="LPK2" s="138"/>
      <c r="LPL2" s="138"/>
      <c r="LPM2" s="138"/>
      <c r="LPN2" s="138"/>
      <c r="LPO2" s="138"/>
      <c r="LPP2" s="138"/>
      <c r="LPQ2" s="138"/>
      <c r="LPR2" s="138"/>
      <c r="LPS2" s="138"/>
      <c r="LPT2" s="138"/>
      <c r="LPU2" s="138"/>
      <c r="LPV2" s="138"/>
      <c r="LPW2" s="138"/>
      <c r="LPX2" s="138"/>
      <c r="LPY2" s="138"/>
      <c r="LPZ2" s="138"/>
      <c r="LQA2" s="138"/>
      <c r="LQB2" s="138"/>
      <c r="LQC2" s="138"/>
      <c r="LQD2" s="138"/>
      <c r="LQE2" s="138"/>
      <c r="LQF2" s="138"/>
      <c r="LQG2" s="138"/>
      <c r="LQH2" s="138"/>
      <c r="LQI2" s="138"/>
      <c r="LQJ2" s="138"/>
      <c r="LQK2" s="138"/>
      <c r="LQL2" s="138"/>
      <c r="LQM2" s="138"/>
      <c r="LQN2" s="138"/>
      <c r="LQO2" s="138"/>
      <c r="LQP2" s="138"/>
      <c r="LQQ2" s="138"/>
      <c r="LQR2" s="138"/>
      <c r="LQS2" s="138"/>
      <c r="LQT2" s="138"/>
      <c r="LQU2" s="138"/>
      <c r="LQV2" s="138"/>
      <c r="LQW2" s="138"/>
      <c r="LQX2" s="138"/>
      <c r="LQY2" s="138"/>
      <c r="LQZ2" s="138"/>
      <c r="LRA2" s="138"/>
      <c r="LRB2" s="138"/>
      <c r="LRC2" s="138"/>
      <c r="LRD2" s="138"/>
      <c r="LRE2" s="138"/>
      <c r="LRF2" s="138"/>
      <c r="LRG2" s="138"/>
      <c r="LRH2" s="138"/>
      <c r="LRI2" s="138"/>
      <c r="LRJ2" s="138"/>
      <c r="LRK2" s="138"/>
      <c r="LRL2" s="138"/>
      <c r="LRM2" s="138"/>
      <c r="LRN2" s="138"/>
      <c r="LRO2" s="138"/>
      <c r="LRP2" s="138"/>
      <c r="LRQ2" s="138"/>
      <c r="LRR2" s="138"/>
      <c r="LRS2" s="138"/>
      <c r="LRT2" s="138"/>
      <c r="LRU2" s="138"/>
      <c r="LRV2" s="138"/>
      <c r="LRW2" s="138"/>
      <c r="LRX2" s="138"/>
      <c r="LRY2" s="138"/>
      <c r="LRZ2" s="138"/>
      <c r="LSA2" s="138"/>
      <c r="LSB2" s="138"/>
      <c r="LSC2" s="138"/>
      <c r="LSD2" s="138"/>
      <c r="LSE2" s="138"/>
      <c r="LSF2" s="138"/>
      <c r="LSG2" s="138"/>
      <c r="LSH2" s="138"/>
      <c r="LSI2" s="138"/>
      <c r="LSJ2" s="138"/>
      <c r="LSK2" s="138"/>
      <c r="LSL2" s="138"/>
      <c r="LSM2" s="138"/>
      <c r="LSN2" s="138"/>
      <c r="LSO2" s="138"/>
      <c r="LSP2" s="138"/>
      <c r="LSQ2" s="138"/>
      <c r="LSR2" s="138"/>
      <c r="LSS2" s="138"/>
      <c r="LST2" s="138"/>
      <c r="LSU2" s="138"/>
      <c r="LSV2" s="138"/>
      <c r="LSW2" s="138"/>
      <c r="LSX2" s="138"/>
      <c r="LSY2" s="138"/>
      <c r="LSZ2" s="138"/>
      <c r="LTA2" s="138"/>
      <c r="LTB2" s="138"/>
      <c r="LTC2" s="138"/>
      <c r="LTD2" s="138"/>
      <c r="LTE2" s="138"/>
      <c r="LTF2" s="138"/>
      <c r="LTG2" s="138"/>
      <c r="LTH2" s="138"/>
      <c r="LTI2" s="138"/>
      <c r="LTJ2" s="138"/>
      <c r="LTK2" s="138"/>
      <c r="LTL2" s="138"/>
      <c r="LTM2" s="138"/>
      <c r="LTN2" s="138"/>
      <c r="LTO2" s="138"/>
      <c r="LTP2" s="138"/>
      <c r="LTQ2" s="138"/>
      <c r="LTR2" s="138"/>
      <c r="LTS2" s="138"/>
      <c r="LTT2" s="138"/>
      <c r="LTU2" s="138"/>
      <c r="LTV2" s="138"/>
      <c r="LTW2" s="138"/>
      <c r="LTX2" s="138"/>
      <c r="LTY2" s="138"/>
      <c r="LTZ2" s="138"/>
      <c r="LUA2" s="138"/>
      <c r="LUB2" s="138"/>
      <c r="LUC2" s="138"/>
      <c r="LUD2" s="138"/>
      <c r="LUE2" s="138"/>
      <c r="LUF2" s="138"/>
      <c r="LUG2" s="138"/>
      <c r="LUH2" s="138"/>
      <c r="LUI2" s="138"/>
      <c r="LUJ2" s="138"/>
      <c r="LUK2" s="138"/>
      <c r="LUL2" s="138"/>
      <c r="LUM2" s="138"/>
      <c r="LUN2" s="138"/>
      <c r="LUO2" s="138"/>
      <c r="LUP2" s="138"/>
      <c r="LUQ2" s="138"/>
      <c r="LUR2" s="138"/>
      <c r="LUS2" s="138"/>
      <c r="LUT2" s="138"/>
      <c r="LUU2" s="138"/>
      <c r="LUV2" s="138"/>
      <c r="LUW2" s="138"/>
      <c r="LUX2" s="138"/>
      <c r="LUY2" s="138"/>
      <c r="LUZ2" s="138"/>
      <c r="LVA2" s="138"/>
      <c r="LVB2" s="138"/>
      <c r="LVC2" s="138"/>
      <c r="LVD2" s="138"/>
      <c r="LVE2" s="138"/>
      <c r="LVF2" s="138"/>
      <c r="LVG2" s="138"/>
      <c r="LVH2" s="138"/>
      <c r="LVI2" s="138"/>
      <c r="LVJ2" s="138"/>
      <c r="LVK2" s="138"/>
      <c r="LVL2" s="138"/>
      <c r="LVM2" s="138"/>
      <c r="LVN2" s="138"/>
      <c r="LVO2" s="138"/>
      <c r="LVP2" s="138"/>
      <c r="LVQ2" s="138"/>
      <c r="LVR2" s="138"/>
      <c r="LVS2" s="138"/>
      <c r="LVT2" s="138"/>
      <c r="LVU2" s="138"/>
      <c r="LVV2" s="138"/>
      <c r="LVW2" s="138"/>
      <c r="LVX2" s="138"/>
      <c r="LVY2" s="138"/>
      <c r="LVZ2" s="138"/>
      <c r="LWA2" s="138"/>
      <c r="LWB2" s="138"/>
      <c r="LWC2" s="138"/>
      <c r="LWD2" s="138"/>
      <c r="LWE2" s="138"/>
      <c r="LWF2" s="138"/>
      <c r="LWG2" s="138"/>
      <c r="LWH2" s="138"/>
      <c r="LWI2" s="138"/>
      <c r="LWJ2" s="138"/>
      <c r="LWK2" s="138"/>
      <c r="LWL2" s="138"/>
      <c r="LWM2" s="138"/>
      <c r="LWN2" s="138"/>
      <c r="LWO2" s="138"/>
      <c r="LWP2" s="138"/>
      <c r="LWQ2" s="138"/>
      <c r="LWR2" s="138"/>
      <c r="LWS2" s="138"/>
      <c r="LWT2" s="138"/>
      <c r="LWU2" s="138"/>
      <c r="LWV2" s="138"/>
      <c r="LWW2" s="138"/>
      <c r="LWX2" s="138"/>
      <c r="LWY2" s="138"/>
      <c r="LWZ2" s="138"/>
      <c r="LXA2" s="138"/>
      <c r="LXB2" s="138"/>
      <c r="LXC2" s="138"/>
      <c r="LXD2" s="138"/>
      <c r="LXE2" s="138"/>
      <c r="LXF2" s="138"/>
      <c r="LXG2" s="138"/>
      <c r="LXH2" s="138"/>
      <c r="LXI2" s="138"/>
      <c r="LXJ2" s="138"/>
      <c r="LXK2" s="138"/>
      <c r="LXL2" s="138"/>
      <c r="LXM2" s="138"/>
      <c r="LXN2" s="138"/>
      <c r="LXO2" s="138"/>
      <c r="LXP2" s="138"/>
      <c r="LXQ2" s="138"/>
      <c r="LXR2" s="138"/>
      <c r="LXS2" s="138"/>
      <c r="LXT2" s="138"/>
      <c r="LXU2" s="138"/>
      <c r="LXV2" s="138"/>
      <c r="LXW2" s="138"/>
      <c r="LXX2" s="138"/>
      <c r="LXY2" s="138"/>
      <c r="LXZ2" s="138"/>
      <c r="LYA2" s="138"/>
      <c r="LYB2" s="138"/>
      <c r="LYC2" s="138"/>
      <c r="LYD2" s="138"/>
      <c r="LYE2" s="138"/>
      <c r="LYF2" s="138"/>
      <c r="LYG2" s="138"/>
      <c r="LYH2" s="138"/>
      <c r="LYI2" s="138"/>
      <c r="LYJ2" s="138"/>
      <c r="LYK2" s="138"/>
      <c r="LYL2" s="138"/>
      <c r="LYM2" s="138"/>
      <c r="LYN2" s="138"/>
      <c r="LYO2" s="138"/>
      <c r="LYP2" s="138"/>
      <c r="LYQ2" s="138"/>
      <c r="LYR2" s="138"/>
      <c r="LYS2" s="138"/>
      <c r="LYT2" s="138"/>
      <c r="LYU2" s="138"/>
      <c r="LYV2" s="138"/>
      <c r="LYW2" s="138"/>
      <c r="LYX2" s="138"/>
      <c r="LYY2" s="138"/>
      <c r="LYZ2" s="138"/>
      <c r="LZA2" s="138"/>
      <c r="LZB2" s="138"/>
      <c r="LZC2" s="138"/>
      <c r="LZD2" s="138"/>
      <c r="LZE2" s="138"/>
      <c r="LZF2" s="138"/>
      <c r="LZG2" s="138"/>
      <c r="LZH2" s="138"/>
      <c r="LZI2" s="138"/>
      <c r="LZJ2" s="138"/>
      <c r="LZK2" s="138"/>
      <c r="LZL2" s="138"/>
      <c r="LZM2" s="138"/>
      <c r="LZN2" s="138"/>
      <c r="LZO2" s="138"/>
      <c r="LZP2" s="138"/>
      <c r="LZQ2" s="138"/>
      <c r="LZR2" s="138"/>
      <c r="LZS2" s="138"/>
      <c r="LZT2" s="138"/>
      <c r="LZU2" s="138"/>
      <c r="LZV2" s="138"/>
      <c r="LZW2" s="138"/>
      <c r="LZX2" s="138"/>
      <c r="LZY2" s="138"/>
      <c r="LZZ2" s="138"/>
      <c r="MAA2" s="138"/>
      <c r="MAB2" s="138"/>
      <c r="MAC2" s="138"/>
      <c r="MAD2" s="138"/>
      <c r="MAE2" s="138"/>
      <c r="MAF2" s="138"/>
      <c r="MAG2" s="138"/>
      <c r="MAH2" s="138"/>
      <c r="MAI2" s="138"/>
      <c r="MAJ2" s="138"/>
      <c r="MAK2" s="138"/>
      <c r="MAL2" s="138"/>
      <c r="MAM2" s="138"/>
      <c r="MAN2" s="138"/>
      <c r="MAO2" s="138"/>
      <c r="MAP2" s="138"/>
      <c r="MAQ2" s="138"/>
      <c r="MAR2" s="138"/>
      <c r="MAS2" s="138"/>
      <c r="MAT2" s="138"/>
      <c r="MAU2" s="138"/>
      <c r="MAV2" s="138"/>
      <c r="MAW2" s="138"/>
      <c r="MAX2" s="138"/>
      <c r="MAY2" s="138"/>
      <c r="MAZ2" s="138"/>
      <c r="MBA2" s="138"/>
      <c r="MBB2" s="138"/>
      <c r="MBC2" s="138"/>
      <c r="MBD2" s="138"/>
      <c r="MBE2" s="138"/>
      <c r="MBF2" s="138"/>
      <c r="MBG2" s="138"/>
      <c r="MBH2" s="138"/>
      <c r="MBI2" s="138"/>
      <c r="MBJ2" s="138"/>
      <c r="MBK2" s="138"/>
      <c r="MBL2" s="138"/>
      <c r="MBM2" s="138"/>
      <c r="MBN2" s="138"/>
      <c r="MBO2" s="138"/>
      <c r="MBP2" s="138"/>
      <c r="MBQ2" s="138"/>
      <c r="MBR2" s="138"/>
      <c r="MBS2" s="138"/>
      <c r="MBT2" s="138"/>
      <c r="MBU2" s="138"/>
      <c r="MBV2" s="138"/>
      <c r="MBW2" s="138"/>
      <c r="MBX2" s="138"/>
      <c r="MBY2" s="138"/>
      <c r="MBZ2" s="138"/>
      <c r="MCA2" s="138"/>
      <c r="MCB2" s="138"/>
      <c r="MCC2" s="138"/>
      <c r="MCD2" s="138"/>
      <c r="MCE2" s="138"/>
      <c r="MCF2" s="138"/>
      <c r="MCG2" s="138"/>
      <c r="MCH2" s="138"/>
      <c r="MCI2" s="138"/>
      <c r="MCJ2" s="138"/>
      <c r="MCK2" s="138"/>
      <c r="MCL2" s="138"/>
      <c r="MCM2" s="138"/>
      <c r="MCN2" s="138"/>
      <c r="MCO2" s="138"/>
      <c r="MCP2" s="138"/>
      <c r="MCQ2" s="138"/>
      <c r="MCR2" s="138"/>
      <c r="MCS2" s="138"/>
      <c r="MCT2" s="138"/>
      <c r="MCU2" s="138"/>
      <c r="MCV2" s="138"/>
      <c r="MCW2" s="138"/>
      <c r="MCX2" s="138"/>
      <c r="MCY2" s="138"/>
      <c r="MCZ2" s="138"/>
      <c r="MDA2" s="138"/>
      <c r="MDB2" s="138"/>
      <c r="MDC2" s="138"/>
      <c r="MDD2" s="138"/>
      <c r="MDE2" s="138"/>
      <c r="MDF2" s="138"/>
      <c r="MDG2" s="138"/>
      <c r="MDH2" s="138"/>
      <c r="MDI2" s="138"/>
      <c r="MDJ2" s="138"/>
      <c r="MDK2" s="138"/>
      <c r="MDL2" s="138"/>
      <c r="MDM2" s="138"/>
      <c r="MDN2" s="138"/>
      <c r="MDO2" s="138"/>
      <c r="MDP2" s="138"/>
      <c r="MDQ2" s="138"/>
      <c r="MDR2" s="138"/>
      <c r="MDS2" s="138"/>
      <c r="MDT2" s="138"/>
      <c r="MDU2" s="138"/>
      <c r="MDV2" s="138"/>
      <c r="MDW2" s="138"/>
      <c r="MDX2" s="138"/>
      <c r="MDY2" s="138"/>
      <c r="MDZ2" s="138"/>
      <c r="MEA2" s="138"/>
      <c r="MEB2" s="138"/>
      <c r="MEC2" s="138"/>
      <c r="MED2" s="138"/>
      <c r="MEE2" s="138"/>
      <c r="MEF2" s="138"/>
      <c r="MEG2" s="138"/>
      <c r="MEH2" s="138"/>
      <c r="MEI2" s="138"/>
      <c r="MEJ2" s="138"/>
      <c r="MEK2" s="138"/>
      <c r="MEL2" s="138"/>
      <c r="MEM2" s="138"/>
      <c r="MEN2" s="138"/>
      <c r="MEO2" s="138"/>
      <c r="MEP2" s="138"/>
      <c r="MEQ2" s="138"/>
      <c r="MER2" s="138"/>
      <c r="MES2" s="138"/>
      <c r="MET2" s="138"/>
      <c r="MEU2" s="138"/>
      <c r="MEV2" s="138"/>
      <c r="MEW2" s="138"/>
      <c r="MEX2" s="138"/>
      <c r="MEY2" s="138"/>
      <c r="MEZ2" s="138"/>
      <c r="MFA2" s="138"/>
      <c r="MFB2" s="138"/>
      <c r="MFC2" s="138"/>
      <c r="MFD2" s="138"/>
      <c r="MFE2" s="138"/>
      <c r="MFF2" s="138"/>
      <c r="MFG2" s="138"/>
      <c r="MFH2" s="138"/>
      <c r="MFI2" s="138"/>
      <c r="MFJ2" s="138"/>
      <c r="MFK2" s="138"/>
      <c r="MFL2" s="138"/>
      <c r="MFM2" s="138"/>
      <c r="MFN2" s="138"/>
      <c r="MFO2" s="138"/>
      <c r="MFP2" s="138"/>
      <c r="MFQ2" s="138"/>
      <c r="MFR2" s="138"/>
      <c r="MFS2" s="138"/>
      <c r="MFT2" s="138"/>
      <c r="MFU2" s="138"/>
      <c r="MFV2" s="138"/>
      <c r="MFW2" s="138"/>
      <c r="MFX2" s="138"/>
      <c r="MFY2" s="138"/>
      <c r="MFZ2" s="138"/>
      <c r="MGA2" s="138"/>
      <c r="MGB2" s="138"/>
      <c r="MGC2" s="138"/>
      <c r="MGD2" s="138"/>
      <c r="MGE2" s="138"/>
      <c r="MGF2" s="138"/>
      <c r="MGG2" s="138"/>
      <c r="MGH2" s="138"/>
      <c r="MGI2" s="138"/>
      <c r="MGJ2" s="138"/>
      <c r="MGK2" s="138"/>
      <c r="MGL2" s="138"/>
      <c r="MGM2" s="138"/>
      <c r="MGN2" s="138"/>
      <c r="MGO2" s="138"/>
      <c r="MGP2" s="138"/>
      <c r="MGQ2" s="138"/>
      <c r="MGR2" s="138"/>
      <c r="MGS2" s="138"/>
      <c r="MGT2" s="138"/>
      <c r="MGU2" s="138"/>
      <c r="MGV2" s="138"/>
      <c r="MGW2" s="138"/>
      <c r="MGX2" s="138"/>
      <c r="MGY2" s="138"/>
      <c r="MGZ2" s="138"/>
      <c r="MHA2" s="138"/>
      <c r="MHB2" s="138"/>
      <c r="MHC2" s="138"/>
      <c r="MHD2" s="138"/>
      <c r="MHE2" s="138"/>
      <c r="MHF2" s="138"/>
      <c r="MHG2" s="138"/>
      <c r="MHH2" s="138"/>
      <c r="MHI2" s="138"/>
      <c r="MHJ2" s="138"/>
      <c r="MHK2" s="138"/>
      <c r="MHL2" s="138"/>
      <c r="MHM2" s="138"/>
      <c r="MHN2" s="138"/>
      <c r="MHO2" s="138"/>
      <c r="MHP2" s="138"/>
      <c r="MHQ2" s="138"/>
      <c r="MHR2" s="138"/>
      <c r="MHS2" s="138"/>
      <c r="MHT2" s="138"/>
      <c r="MHU2" s="138"/>
      <c r="MHV2" s="138"/>
      <c r="MHW2" s="138"/>
      <c r="MHX2" s="138"/>
      <c r="MHY2" s="138"/>
      <c r="MHZ2" s="138"/>
      <c r="MIA2" s="138"/>
      <c r="MIB2" s="138"/>
      <c r="MIC2" s="138"/>
      <c r="MID2" s="138"/>
      <c r="MIE2" s="138"/>
      <c r="MIF2" s="138"/>
      <c r="MIG2" s="138"/>
      <c r="MIH2" s="138"/>
      <c r="MII2" s="138"/>
      <c r="MIJ2" s="138"/>
      <c r="MIK2" s="138"/>
      <c r="MIL2" s="138"/>
      <c r="MIM2" s="138"/>
      <c r="MIN2" s="138"/>
      <c r="MIO2" s="138"/>
      <c r="MIP2" s="138"/>
      <c r="MIQ2" s="138"/>
      <c r="MIR2" s="138"/>
      <c r="MIS2" s="138"/>
      <c r="MIT2" s="138"/>
      <c r="MIU2" s="138"/>
      <c r="MIV2" s="138"/>
      <c r="MIW2" s="138"/>
      <c r="MIX2" s="138"/>
      <c r="MIY2" s="138"/>
      <c r="MIZ2" s="138"/>
      <c r="MJA2" s="138"/>
      <c r="MJB2" s="138"/>
      <c r="MJC2" s="138"/>
      <c r="MJD2" s="138"/>
      <c r="MJE2" s="138"/>
      <c r="MJF2" s="138"/>
      <c r="MJG2" s="138"/>
      <c r="MJH2" s="138"/>
      <c r="MJI2" s="138"/>
      <c r="MJJ2" s="138"/>
      <c r="MJK2" s="138"/>
      <c r="MJL2" s="138"/>
      <c r="MJM2" s="138"/>
      <c r="MJN2" s="138"/>
      <c r="MJO2" s="138"/>
      <c r="MJP2" s="138"/>
      <c r="MJQ2" s="138"/>
      <c r="MJR2" s="138"/>
      <c r="MJS2" s="138"/>
      <c r="MJT2" s="138"/>
      <c r="MJU2" s="138"/>
      <c r="MJV2" s="138"/>
      <c r="MJW2" s="138"/>
      <c r="MJX2" s="138"/>
      <c r="MJY2" s="138"/>
      <c r="MJZ2" s="138"/>
      <c r="MKA2" s="138"/>
      <c r="MKB2" s="138"/>
      <c r="MKC2" s="138"/>
      <c r="MKD2" s="138"/>
      <c r="MKE2" s="138"/>
      <c r="MKF2" s="138"/>
      <c r="MKG2" s="138"/>
      <c r="MKH2" s="138"/>
      <c r="MKI2" s="138"/>
      <c r="MKJ2" s="138"/>
      <c r="MKK2" s="138"/>
      <c r="MKL2" s="138"/>
      <c r="MKM2" s="138"/>
      <c r="MKN2" s="138"/>
      <c r="MKO2" s="138"/>
      <c r="MKP2" s="138"/>
      <c r="MKQ2" s="138"/>
      <c r="MKR2" s="138"/>
      <c r="MKS2" s="138"/>
      <c r="MKT2" s="138"/>
      <c r="MKU2" s="138"/>
      <c r="MKV2" s="138"/>
      <c r="MKW2" s="138"/>
      <c r="MKX2" s="138"/>
      <c r="MKY2" s="138"/>
      <c r="MKZ2" s="138"/>
      <c r="MLA2" s="138"/>
      <c r="MLB2" s="138"/>
      <c r="MLC2" s="138"/>
      <c r="MLD2" s="138"/>
      <c r="MLE2" s="138"/>
      <c r="MLF2" s="138"/>
      <c r="MLG2" s="138"/>
      <c r="MLH2" s="138"/>
      <c r="MLI2" s="138"/>
      <c r="MLJ2" s="138"/>
      <c r="MLK2" s="138"/>
      <c r="MLL2" s="138"/>
      <c r="MLM2" s="138"/>
      <c r="MLN2" s="138"/>
      <c r="MLO2" s="138"/>
      <c r="MLP2" s="138"/>
      <c r="MLQ2" s="138"/>
      <c r="MLR2" s="138"/>
      <c r="MLS2" s="138"/>
      <c r="MLT2" s="138"/>
      <c r="MLU2" s="138"/>
      <c r="MLV2" s="138"/>
      <c r="MLW2" s="138"/>
      <c r="MLX2" s="138"/>
      <c r="MLY2" s="138"/>
      <c r="MLZ2" s="138"/>
      <c r="MMA2" s="138"/>
      <c r="MMB2" s="138"/>
      <c r="MMC2" s="138"/>
      <c r="MMD2" s="138"/>
      <c r="MME2" s="138"/>
      <c r="MMF2" s="138"/>
      <c r="MMG2" s="138"/>
      <c r="MMH2" s="138"/>
      <c r="MMI2" s="138"/>
      <c r="MMJ2" s="138"/>
      <c r="MMK2" s="138"/>
      <c r="MML2" s="138"/>
      <c r="MMM2" s="138"/>
      <c r="MMN2" s="138"/>
      <c r="MMO2" s="138"/>
      <c r="MMP2" s="138"/>
      <c r="MMQ2" s="138"/>
      <c r="MMR2" s="138"/>
      <c r="MMS2" s="138"/>
      <c r="MMT2" s="138"/>
      <c r="MMU2" s="138"/>
      <c r="MMV2" s="138"/>
      <c r="MMW2" s="138"/>
      <c r="MMX2" s="138"/>
      <c r="MMY2" s="138"/>
      <c r="MMZ2" s="138"/>
      <c r="MNA2" s="138"/>
      <c r="MNB2" s="138"/>
      <c r="MNC2" s="138"/>
      <c r="MND2" s="138"/>
      <c r="MNE2" s="138"/>
      <c r="MNF2" s="138"/>
      <c r="MNG2" s="138"/>
      <c r="MNH2" s="138"/>
      <c r="MNI2" s="138"/>
      <c r="MNJ2" s="138"/>
      <c r="MNK2" s="138"/>
      <c r="MNL2" s="138"/>
      <c r="MNM2" s="138"/>
      <c r="MNN2" s="138"/>
      <c r="MNO2" s="138"/>
      <c r="MNP2" s="138"/>
      <c r="MNQ2" s="138"/>
      <c r="MNR2" s="138"/>
      <c r="MNS2" s="138"/>
      <c r="MNT2" s="138"/>
      <c r="MNU2" s="138"/>
      <c r="MNV2" s="138"/>
      <c r="MNW2" s="138"/>
      <c r="MNX2" s="138"/>
      <c r="MNY2" s="138"/>
      <c r="MNZ2" s="138"/>
      <c r="MOA2" s="138"/>
      <c r="MOB2" s="138"/>
      <c r="MOC2" s="138"/>
      <c r="MOD2" s="138"/>
      <c r="MOE2" s="138"/>
      <c r="MOF2" s="138"/>
      <c r="MOG2" s="138"/>
      <c r="MOH2" s="138"/>
      <c r="MOI2" s="138"/>
      <c r="MOJ2" s="138"/>
      <c r="MOK2" s="138"/>
      <c r="MOL2" s="138"/>
      <c r="MOM2" s="138"/>
      <c r="MON2" s="138"/>
      <c r="MOO2" s="138"/>
      <c r="MOP2" s="138"/>
      <c r="MOQ2" s="138"/>
      <c r="MOR2" s="138"/>
      <c r="MOS2" s="138"/>
      <c r="MOT2" s="138"/>
      <c r="MOU2" s="138"/>
      <c r="MOV2" s="138"/>
      <c r="MOW2" s="138"/>
      <c r="MOX2" s="138"/>
      <c r="MOY2" s="138"/>
      <c r="MOZ2" s="138"/>
      <c r="MPA2" s="138"/>
      <c r="MPB2" s="138"/>
      <c r="MPC2" s="138"/>
      <c r="MPD2" s="138"/>
      <c r="MPE2" s="138"/>
      <c r="MPF2" s="138"/>
      <c r="MPG2" s="138"/>
      <c r="MPH2" s="138"/>
      <c r="MPI2" s="138"/>
      <c r="MPJ2" s="138"/>
      <c r="MPK2" s="138"/>
      <c r="MPL2" s="138"/>
      <c r="MPM2" s="138"/>
      <c r="MPN2" s="138"/>
      <c r="MPO2" s="138"/>
      <c r="MPP2" s="138"/>
      <c r="MPQ2" s="138"/>
      <c r="MPR2" s="138"/>
      <c r="MPS2" s="138"/>
      <c r="MPT2" s="138"/>
      <c r="MPU2" s="138"/>
      <c r="MPV2" s="138"/>
      <c r="MPW2" s="138"/>
      <c r="MPX2" s="138"/>
      <c r="MPY2" s="138"/>
      <c r="MPZ2" s="138"/>
      <c r="MQA2" s="138"/>
      <c r="MQB2" s="138"/>
      <c r="MQC2" s="138"/>
      <c r="MQD2" s="138"/>
      <c r="MQE2" s="138"/>
      <c r="MQF2" s="138"/>
      <c r="MQG2" s="138"/>
      <c r="MQH2" s="138"/>
      <c r="MQI2" s="138"/>
      <c r="MQJ2" s="138"/>
      <c r="MQK2" s="138"/>
      <c r="MQL2" s="138"/>
      <c r="MQM2" s="138"/>
      <c r="MQN2" s="138"/>
      <c r="MQO2" s="138"/>
      <c r="MQP2" s="138"/>
      <c r="MQQ2" s="138"/>
      <c r="MQR2" s="138"/>
      <c r="MQS2" s="138"/>
      <c r="MQT2" s="138"/>
      <c r="MQU2" s="138"/>
      <c r="MQV2" s="138"/>
      <c r="MQW2" s="138"/>
      <c r="MQX2" s="138"/>
      <c r="MQY2" s="138"/>
      <c r="MQZ2" s="138"/>
      <c r="MRA2" s="138"/>
      <c r="MRB2" s="138"/>
      <c r="MRC2" s="138"/>
      <c r="MRD2" s="138"/>
      <c r="MRE2" s="138"/>
      <c r="MRF2" s="138"/>
      <c r="MRG2" s="138"/>
      <c r="MRH2" s="138"/>
      <c r="MRI2" s="138"/>
      <c r="MRJ2" s="138"/>
      <c r="MRK2" s="138"/>
      <c r="MRL2" s="138"/>
      <c r="MRM2" s="138"/>
      <c r="MRN2" s="138"/>
      <c r="MRO2" s="138"/>
      <c r="MRP2" s="138"/>
      <c r="MRQ2" s="138"/>
      <c r="MRR2" s="138"/>
      <c r="MRS2" s="138"/>
      <c r="MRT2" s="138"/>
      <c r="MRU2" s="138"/>
      <c r="MRV2" s="138"/>
      <c r="MRW2" s="138"/>
      <c r="MRX2" s="138"/>
      <c r="MRY2" s="138"/>
      <c r="MRZ2" s="138"/>
      <c r="MSA2" s="138"/>
      <c r="MSB2" s="138"/>
      <c r="MSC2" s="138"/>
      <c r="MSD2" s="138"/>
      <c r="MSE2" s="138"/>
      <c r="MSF2" s="138"/>
      <c r="MSG2" s="138"/>
      <c r="MSH2" s="138"/>
      <c r="MSI2" s="138"/>
      <c r="MSJ2" s="138"/>
      <c r="MSK2" s="138"/>
      <c r="MSL2" s="138"/>
      <c r="MSM2" s="138"/>
      <c r="MSN2" s="138"/>
      <c r="MSO2" s="138"/>
      <c r="MSP2" s="138"/>
      <c r="MSQ2" s="138"/>
      <c r="MSR2" s="138"/>
      <c r="MSS2" s="138"/>
      <c r="MST2" s="138"/>
      <c r="MSU2" s="138"/>
      <c r="MSV2" s="138"/>
      <c r="MSW2" s="138"/>
      <c r="MSX2" s="138"/>
      <c r="MSY2" s="138"/>
      <c r="MSZ2" s="138"/>
      <c r="MTA2" s="138"/>
      <c r="MTB2" s="138"/>
      <c r="MTC2" s="138"/>
      <c r="MTD2" s="138"/>
      <c r="MTE2" s="138"/>
      <c r="MTF2" s="138"/>
      <c r="MTG2" s="138"/>
      <c r="MTH2" s="138"/>
      <c r="MTI2" s="138"/>
      <c r="MTJ2" s="138"/>
      <c r="MTK2" s="138"/>
      <c r="MTL2" s="138"/>
      <c r="MTM2" s="138"/>
      <c r="MTN2" s="138"/>
      <c r="MTO2" s="138"/>
      <c r="MTP2" s="138"/>
      <c r="MTQ2" s="138"/>
      <c r="MTR2" s="138"/>
      <c r="MTS2" s="138"/>
      <c r="MTT2" s="138"/>
      <c r="MTU2" s="138"/>
      <c r="MTV2" s="138"/>
      <c r="MTW2" s="138"/>
      <c r="MTX2" s="138"/>
      <c r="MTY2" s="138"/>
      <c r="MTZ2" s="138"/>
      <c r="MUA2" s="138"/>
      <c r="MUB2" s="138"/>
      <c r="MUC2" s="138"/>
      <c r="MUD2" s="138"/>
      <c r="MUE2" s="138"/>
      <c r="MUF2" s="138"/>
      <c r="MUG2" s="138"/>
      <c r="MUH2" s="138"/>
      <c r="MUI2" s="138"/>
      <c r="MUJ2" s="138"/>
      <c r="MUK2" s="138"/>
      <c r="MUL2" s="138"/>
      <c r="MUM2" s="138"/>
      <c r="MUN2" s="138"/>
      <c r="MUO2" s="138"/>
      <c r="MUP2" s="138"/>
      <c r="MUQ2" s="138"/>
      <c r="MUR2" s="138"/>
      <c r="MUS2" s="138"/>
      <c r="MUT2" s="138"/>
      <c r="MUU2" s="138"/>
      <c r="MUV2" s="138"/>
      <c r="MUW2" s="138"/>
      <c r="MUX2" s="138"/>
      <c r="MUY2" s="138"/>
      <c r="MUZ2" s="138"/>
      <c r="MVA2" s="138"/>
      <c r="MVB2" s="138"/>
      <c r="MVC2" s="138"/>
      <c r="MVD2" s="138"/>
      <c r="MVE2" s="138"/>
      <c r="MVF2" s="138"/>
      <c r="MVG2" s="138"/>
      <c r="MVH2" s="138"/>
      <c r="MVI2" s="138"/>
      <c r="MVJ2" s="138"/>
      <c r="MVK2" s="138"/>
      <c r="MVL2" s="138"/>
      <c r="MVM2" s="138"/>
      <c r="MVN2" s="138"/>
      <c r="MVO2" s="138"/>
      <c r="MVP2" s="138"/>
      <c r="MVQ2" s="138"/>
      <c r="MVR2" s="138"/>
      <c r="MVS2" s="138"/>
      <c r="MVT2" s="138"/>
      <c r="MVU2" s="138"/>
      <c r="MVV2" s="138"/>
      <c r="MVW2" s="138"/>
      <c r="MVX2" s="138"/>
      <c r="MVY2" s="138"/>
      <c r="MVZ2" s="138"/>
      <c r="MWA2" s="138"/>
      <c r="MWB2" s="138"/>
      <c r="MWC2" s="138"/>
      <c r="MWD2" s="138"/>
      <c r="MWE2" s="138"/>
      <c r="MWF2" s="138"/>
      <c r="MWG2" s="138"/>
      <c r="MWH2" s="138"/>
      <c r="MWI2" s="138"/>
      <c r="MWJ2" s="138"/>
      <c r="MWK2" s="138"/>
      <c r="MWL2" s="138"/>
      <c r="MWM2" s="138"/>
      <c r="MWN2" s="138"/>
      <c r="MWO2" s="138"/>
      <c r="MWP2" s="138"/>
      <c r="MWQ2" s="138"/>
      <c r="MWR2" s="138"/>
      <c r="MWS2" s="138"/>
      <c r="MWT2" s="138"/>
      <c r="MWU2" s="138"/>
      <c r="MWV2" s="138"/>
      <c r="MWW2" s="138"/>
      <c r="MWX2" s="138"/>
      <c r="MWY2" s="138"/>
      <c r="MWZ2" s="138"/>
      <c r="MXA2" s="138"/>
      <c r="MXB2" s="138"/>
      <c r="MXC2" s="138"/>
      <c r="MXD2" s="138"/>
      <c r="MXE2" s="138"/>
      <c r="MXF2" s="138"/>
      <c r="MXG2" s="138"/>
      <c r="MXH2" s="138"/>
      <c r="MXI2" s="138"/>
      <c r="MXJ2" s="138"/>
      <c r="MXK2" s="138"/>
      <c r="MXL2" s="138"/>
      <c r="MXM2" s="138"/>
      <c r="MXN2" s="138"/>
      <c r="MXO2" s="138"/>
      <c r="MXP2" s="138"/>
      <c r="MXQ2" s="138"/>
      <c r="MXR2" s="138"/>
      <c r="MXS2" s="138"/>
      <c r="MXT2" s="138"/>
      <c r="MXU2" s="138"/>
      <c r="MXV2" s="138"/>
      <c r="MXW2" s="138"/>
      <c r="MXX2" s="138"/>
      <c r="MXY2" s="138"/>
      <c r="MXZ2" s="138"/>
      <c r="MYA2" s="138"/>
      <c r="MYB2" s="138"/>
      <c r="MYC2" s="138"/>
      <c r="MYD2" s="138"/>
      <c r="MYE2" s="138"/>
      <c r="MYF2" s="138"/>
      <c r="MYG2" s="138"/>
      <c r="MYH2" s="138"/>
      <c r="MYI2" s="138"/>
      <c r="MYJ2" s="138"/>
      <c r="MYK2" s="138"/>
      <c r="MYL2" s="138"/>
      <c r="MYM2" s="138"/>
      <c r="MYN2" s="138"/>
      <c r="MYO2" s="138"/>
      <c r="MYP2" s="138"/>
      <c r="MYQ2" s="138"/>
      <c r="MYR2" s="138"/>
      <c r="MYS2" s="138"/>
      <c r="MYT2" s="138"/>
      <c r="MYU2" s="138"/>
      <c r="MYV2" s="138"/>
      <c r="MYW2" s="138"/>
      <c r="MYX2" s="138"/>
      <c r="MYY2" s="138"/>
      <c r="MYZ2" s="138"/>
      <c r="MZA2" s="138"/>
      <c r="MZB2" s="138"/>
      <c r="MZC2" s="138"/>
      <c r="MZD2" s="138"/>
      <c r="MZE2" s="138"/>
      <c r="MZF2" s="138"/>
      <c r="MZG2" s="138"/>
      <c r="MZH2" s="138"/>
      <c r="MZI2" s="138"/>
      <c r="MZJ2" s="138"/>
      <c r="MZK2" s="138"/>
      <c r="MZL2" s="138"/>
      <c r="MZM2" s="138"/>
      <c r="MZN2" s="138"/>
      <c r="MZO2" s="138"/>
      <c r="MZP2" s="138"/>
      <c r="MZQ2" s="138"/>
      <c r="MZR2" s="138"/>
      <c r="MZS2" s="138"/>
      <c r="MZT2" s="138"/>
      <c r="MZU2" s="138"/>
      <c r="MZV2" s="138"/>
      <c r="MZW2" s="138"/>
      <c r="MZX2" s="138"/>
      <c r="MZY2" s="138"/>
      <c r="MZZ2" s="138"/>
      <c r="NAA2" s="138"/>
      <c r="NAB2" s="138"/>
      <c r="NAC2" s="138"/>
      <c r="NAD2" s="138"/>
      <c r="NAE2" s="138"/>
      <c r="NAF2" s="138"/>
      <c r="NAG2" s="138"/>
      <c r="NAH2" s="138"/>
      <c r="NAI2" s="138"/>
      <c r="NAJ2" s="138"/>
      <c r="NAK2" s="138"/>
      <c r="NAL2" s="138"/>
      <c r="NAM2" s="138"/>
      <c r="NAN2" s="138"/>
      <c r="NAO2" s="138"/>
      <c r="NAP2" s="138"/>
      <c r="NAQ2" s="138"/>
      <c r="NAR2" s="138"/>
      <c r="NAS2" s="138"/>
      <c r="NAT2" s="138"/>
      <c r="NAU2" s="138"/>
      <c r="NAV2" s="138"/>
      <c r="NAW2" s="138"/>
      <c r="NAX2" s="138"/>
      <c r="NAY2" s="138"/>
      <c r="NAZ2" s="138"/>
      <c r="NBA2" s="138"/>
      <c r="NBB2" s="138"/>
      <c r="NBC2" s="138"/>
      <c r="NBD2" s="138"/>
      <c r="NBE2" s="138"/>
      <c r="NBF2" s="138"/>
      <c r="NBG2" s="138"/>
      <c r="NBH2" s="138"/>
      <c r="NBI2" s="138"/>
      <c r="NBJ2" s="138"/>
      <c r="NBK2" s="138"/>
      <c r="NBL2" s="138"/>
      <c r="NBM2" s="138"/>
      <c r="NBN2" s="138"/>
      <c r="NBO2" s="138"/>
      <c r="NBP2" s="138"/>
      <c r="NBQ2" s="138"/>
      <c r="NBR2" s="138"/>
      <c r="NBS2" s="138"/>
      <c r="NBT2" s="138"/>
      <c r="NBU2" s="138"/>
      <c r="NBV2" s="138"/>
      <c r="NBW2" s="138"/>
      <c r="NBX2" s="138"/>
      <c r="NBY2" s="138"/>
      <c r="NBZ2" s="138"/>
      <c r="NCA2" s="138"/>
      <c r="NCB2" s="138"/>
      <c r="NCC2" s="138"/>
      <c r="NCD2" s="138"/>
      <c r="NCE2" s="138"/>
      <c r="NCF2" s="138"/>
      <c r="NCG2" s="138"/>
      <c r="NCH2" s="138"/>
      <c r="NCI2" s="138"/>
      <c r="NCJ2" s="138"/>
      <c r="NCK2" s="138"/>
      <c r="NCL2" s="138"/>
      <c r="NCM2" s="138"/>
      <c r="NCN2" s="138"/>
      <c r="NCO2" s="138"/>
      <c r="NCP2" s="138"/>
      <c r="NCQ2" s="138"/>
      <c r="NCR2" s="138"/>
      <c r="NCS2" s="138"/>
      <c r="NCT2" s="138"/>
      <c r="NCU2" s="138"/>
      <c r="NCV2" s="138"/>
      <c r="NCW2" s="138"/>
      <c r="NCX2" s="138"/>
      <c r="NCY2" s="138"/>
      <c r="NCZ2" s="138"/>
      <c r="NDA2" s="138"/>
      <c r="NDB2" s="138"/>
      <c r="NDC2" s="138"/>
      <c r="NDD2" s="138"/>
      <c r="NDE2" s="138"/>
      <c r="NDF2" s="138"/>
      <c r="NDG2" s="138"/>
      <c r="NDH2" s="138"/>
      <c r="NDI2" s="138"/>
      <c r="NDJ2" s="138"/>
      <c r="NDK2" s="138"/>
      <c r="NDL2" s="138"/>
      <c r="NDM2" s="138"/>
      <c r="NDN2" s="138"/>
      <c r="NDO2" s="138"/>
      <c r="NDP2" s="138"/>
      <c r="NDQ2" s="138"/>
      <c r="NDR2" s="138"/>
      <c r="NDS2" s="138"/>
      <c r="NDT2" s="138"/>
      <c r="NDU2" s="138"/>
      <c r="NDV2" s="138"/>
      <c r="NDW2" s="138"/>
      <c r="NDX2" s="138"/>
      <c r="NDY2" s="138"/>
      <c r="NDZ2" s="138"/>
      <c r="NEA2" s="138"/>
      <c r="NEB2" s="138"/>
      <c r="NEC2" s="138"/>
      <c r="NED2" s="138"/>
      <c r="NEE2" s="138"/>
      <c r="NEF2" s="138"/>
      <c r="NEG2" s="138"/>
      <c r="NEH2" s="138"/>
      <c r="NEI2" s="138"/>
      <c r="NEJ2" s="138"/>
      <c r="NEK2" s="138"/>
      <c r="NEL2" s="138"/>
      <c r="NEM2" s="138"/>
      <c r="NEN2" s="138"/>
      <c r="NEO2" s="138"/>
      <c r="NEP2" s="138"/>
      <c r="NEQ2" s="138"/>
      <c r="NER2" s="138"/>
      <c r="NES2" s="138"/>
      <c r="NET2" s="138"/>
      <c r="NEU2" s="138"/>
      <c r="NEV2" s="138"/>
      <c r="NEW2" s="138"/>
      <c r="NEX2" s="138"/>
      <c r="NEY2" s="138"/>
      <c r="NEZ2" s="138"/>
      <c r="NFA2" s="138"/>
      <c r="NFB2" s="138"/>
      <c r="NFC2" s="138"/>
      <c r="NFD2" s="138"/>
      <c r="NFE2" s="138"/>
      <c r="NFF2" s="138"/>
      <c r="NFG2" s="138"/>
      <c r="NFH2" s="138"/>
      <c r="NFI2" s="138"/>
      <c r="NFJ2" s="138"/>
      <c r="NFK2" s="138"/>
      <c r="NFL2" s="138"/>
      <c r="NFM2" s="138"/>
      <c r="NFN2" s="138"/>
      <c r="NFO2" s="138"/>
      <c r="NFP2" s="138"/>
      <c r="NFQ2" s="138"/>
      <c r="NFR2" s="138"/>
      <c r="NFS2" s="138"/>
      <c r="NFT2" s="138"/>
      <c r="NFU2" s="138"/>
      <c r="NFV2" s="138"/>
      <c r="NFW2" s="138"/>
      <c r="NFX2" s="138"/>
      <c r="NFY2" s="138"/>
      <c r="NFZ2" s="138"/>
      <c r="NGA2" s="138"/>
      <c r="NGB2" s="138"/>
      <c r="NGC2" s="138"/>
      <c r="NGD2" s="138"/>
      <c r="NGE2" s="138"/>
      <c r="NGF2" s="138"/>
      <c r="NGG2" s="138"/>
      <c r="NGH2" s="138"/>
      <c r="NGI2" s="138"/>
      <c r="NGJ2" s="138"/>
      <c r="NGK2" s="138"/>
      <c r="NGL2" s="138"/>
      <c r="NGM2" s="138"/>
      <c r="NGN2" s="138"/>
      <c r="NGO2" s="138"/>
      <c r="NGP2" s="138"/>
      <c r="NGQ2" s="138"/>
      <c r="NGR2" s="138"/>
      <c r="NGS2" s="138"/>
      <c r="NGT2" s="138"/>
      <c r="NGU2" s="138"/>
      <c r="NGV2" s="138"/>
      <c r="NGW2" s="138"/>
      <c r="NGX2" s="138"/>
      <c r="NGY2" s="138"/>
      <c r="NGZ2" s="138"/>
      <c r="NHA2" s="138"/>
      <c r="NHB2" s="138"/>
      <c r="NHC2" s="138"/>
      <c r="NHD2" s="138"/>
      <c r="NHE2" s="138"/>
      <c r="NHF2" s="138"/>
      <c r="NHG2" s="138"/>
      <c r="NHH2" s="138"/>
      <c r="NHI2" s="138"/>
      <c r="NHJ2" s="138"/>
      <c r="NHK2" s="138"/>
      <c r="NHL2" s="138"/>
      <c r="NHM2" s="138"/>
      <c r="NHN2" s="138"/>
      <c r="NHO2" s="138"/>
      <c r="NHP2" s="138"/>
      <c r="NHQ2" s="138"/>
      <c r="NHR2" s="138"/>
      <c r="NHS2" s="138"/>
      <c r="NHT2" s="138"/>
      <c r="NHU2" s="138"/>
      <c r="NHV2" s="138"/>
      <c r="NHW2" s="138"/>
      <c r="NHX2" s="138"/>
      <c r="NHY2" s="138"/>
      <c r="NHZ2" s="138"/>
      <c r="NIA2" s="138"/>
      <c r="NIB2" s="138"/>
      <c r="NIC2" s="138"/>
      <c r="NID2" s="138"/>
      <c r="NIE2" s="138"/>
      <c r="NIF2" s="138"/>
      <c r="NIG2" s="138"/>
      <c r="NIH2" s="138"/>
      <c r="NII2" s="138"/>
      <c r="NIJ2" s="138"/>
      <c r="NIK2" s="138"/>
      <c r="NIL2" s="138"/>
      <c r="NIM2" s="138"/>
      <c r="NIN2" s="138"/>
      <c r="NIO2" s="138"/>
      <c r="NIP2" s="138"/>
      <c r="NIQ2" s="138"/>
      <c r="NIR2" s="138"/>
      <c r="NIS2" s="138"/>
      <c r="NIT2" s="138"/>
      <c r="NIU2" s="138"/>
      <c r="NIV2" s="138"/>
      <c r="NIW2" s="138"/>
      <c r="NIX2" s="138"/>
      <c r="NIY2" s="138"/>
      <c r="NIZ2" s="138"/>
      <c r="NJA2" s="138"/>
      <c r="NJB2" s="138"/>
      <c r="NJC2" s="138"/>
      <c r="NJD2" s="138"/>
      <c r="NJE2" s="138"/>
      <c r="NJF2" s="138"/>
      <c r="NJG2" s="138"/>
      <c r="NJH2" s="138"/>
      <c r="NJI2" s="138"/>
      <c r="NJJ2" s="138"/>
      <c r="NJK2" s="138"/>
      <c r="NJL2" s="138"/>
      <c r="NJM2" s="138"/>
      <c r="NJN2" s="138"/>
      <c r="NJO2" s="138"/>
      <c r="NJP2" s="138"/>
      <c r="NJQ2" s="138"/>
      <c r="NJR2" s="138"/>
      <c r="NJS2" s="138"/>
      <c r="NJT2" s="138"/>
      <c r="NJU2" s="138"/>
      <c r="NJV2" s="138"/>
      <c r="NJW2" s="138"/>
      <c r="NJX2" s="138"/>
      <c r="NJY2" s="138"/>
      <c r="NJZ2" s="138"/>
      <c r="NKA2" s="138"/>
      <c r="NKB2" s="138"/>
      <c r="NKC2" s="138"/>
      <c r="NKD2" s="138"/>
      <c r="NKE2" s="138"/>
      <c r="NKF2" s="138"/>
      <c r="NKG2" s="138"/>
      <c r="NKH2" s="138"/>
      <c r="NKI2" s="138"/>
      <c r="NKJ2" s="138"/>
      <c r="NKK2" s="138"/>
      <c r="NKL2" s="138"/>
      <c r="NKM2" s="138"/>
      <c r="NKN2" s="138"/>
      <c r="NKO2" s="138"/>
      <c r="NKP2" s="138"/>
      <c r="NKQ2" s="138"/>
      <c r="NKR2" s="138"/>
      <c r="NKS2" s="138"/>
      <c r="NKT2" s="138"/>
      <c r="NKU2" s="138"/>
      <c r="NKV2" s="138"/>
      <c r="NKW2" s="138"/>
      <c r="NKX2" s="138"/>
      <c r="NKY2" s="138"/>
      <c r="NKZ2" s="138"/>
      <c r="NLA2" s="138"/>
      <c r="NLB2" s="138"/>
      <c r="NLC2" s="138"/>
      <c r="NLD2" s="138"/>
      <c r="NLE2" s="138"/>
      <c r="NLF2" s="138"/>
      <c r="NLG2" s="138"/>
      <c r="NLH2" s="138"/>
      <c r="NLI2" s="138"/>
      <c r="NLJ2" s="138"/>
      <c r="NLK2" s="138"/>
      <c r="NLL2" s="138"/>
      <c r="NLM2" s="138"/>
      <c r="NLN2" s="138"/>
      <c r="NLO2" s="138"/>
      <c r="NLP2" s="138"/>
      <c r="NLQ2" s="138"/>
      <c r="NLR2" s="138"/>
      <c r="NLS2" s="138"/>
      <c r="NLT2" s="138"/>
      <c r="NLU2" s="138"/>
      <c r="NLV2" s="138"/>
      <c r="NLW2" s="138"/>
      <c r="NLX2" s="138"/>
      <c r="NLY2" s="138"/>
      <c r="NLZ2" s="138"/>
      <c r="NMA2" s="138"/>
      <c r="NMB2" s="138"/>
      <c r="NMC2" s="138"/>
      <c r="NMD2" s="138"/>
      <c r="NME2" s="138"/>
      <c r="NMF2" s="138"/>
      <c r="NMG2" s="138"/>
      <c r="NMH2" s="138"/>
      <c r="NMI2" s="138"/>
      <c r="NMJ2" s="138"/>
      <c r="NMK2" s="138"/>
      <c r="NML2" s="138"/>
      <c r="NMM2" s="138"/>
      <c r="NMN2" s="138"/>
      <c r="NMO2" s="138"/>
      <c r="NMP2" s="138"/>
      <c r="NMQ2" s="138"/>
      <c r="NMR2" s="138"/>
      <c r="NMS2" s="138"/>
      <c r="NMT2" s="138"/>
      <c r="NMU2" s="138"/>
      <c r="NMV2" s="138"/>
      <c r="NMW2" s="138"/>
      <c r="NMX2" s="138"/>
      <c r="NMY2" s="138"/>
      <c r="NMZ2" s="138"/>
      <c r="NNA2" s="138"/>
      <c r="NNB2" s="138"/>
      <c r="NNC2" s="138"/>
      <c r="NND2" s="138"/>
      <c r="NNE2" s="138"/>
      <c r="NNF2" s="138"/>
      <c r="NNG2" s="138"/>
      <c r="NNH2" s="138"/>
      <c r="NNI2" s="138"/>
      <c r="NNJ2" s="138"/>
      <c r="NNK2" s="138"/>
      <c r="NNL2" s="138"/>
      <c r="NNM2" s="138"/>
      <c r="NNN2" s="138"/>
      <c r="NNO2" s="138"/>
      <c r="NNP2" s="138"/>
      <c r="NNQ2" s="138"/>
      <c r="NNR2" s="138"/>
      <c r="NNS2" s="138"/>
      <c r="NNT2" s="138"/>
      <c r="NNU2" s="138"/>
      <c r="NNV2" s="138"/>
      <c r="NNW2" s="138"/>
      <c r="NNX2" s="138"/>
      <c r="NNY2" s="138"/>
      <c r="NNZ2" s="138"/>
      <c r="NOA2" s="138"/>
      <c r="NOB2" s="138"/>
      <c r="NOC2" s="138"/>
      <c r="NOD2" s="138"/>
      <c r="NOE2" s="138"/>
      <c r="NOF2" s="138"/>
      <c r="NOG2" s="138"/>
      <c r="NOH2" s="138"/>
      <c r="NOI2" s="138"/>
      <c r="NOJ2" s="138"/>
      <c r="NOK2" s="138"/>
      <c r="NOL2" s="138"/>
      <c r="NOM2" s="138"/>
      <c r="NON2" s="138"/>
      <c r="NOO2" s="138"/>
      <c r="NOP2" s="138"/>
      <c r="NOQ2" s="138"/>
      <c r="NOR2" s="138"/>
      <c r="NOS2" s="138"/>
      <c r="NOT2" s="138"/>
      <c r="NOU2" s="138"/>
      <c r="NOV2" s="138"/>
      <c r="NOW2" s="138"/>
      <c r="NOX2" s="138"/>
      <c r="NOY2" s="138"/>
      <c r="NOZ2" s="138"/>
      <c r="NPA2" s="138"/>
      <c r="NPB2" s="138"/>
      <c r="NPC2" s="138"/>
      <c r="NPD2" s="138"/>
      <c r="NPE2" s="138"/>
      <c r="NPF2" s="138"/>
      <c r="NPG2" s="138"/>
      <c r="NPH2" s="138"/>
      <c r="NPI2" s="138"/>
      <c r="NPJ2" s="138"/>
      <c r="NPK2" s="138"/>
      <c r="NPL2" s="138"/>
      <c r="NPM2" s="138"/>
      <c r="NPN2" s="138"/>
      <c r="NPO2" s="138"/>
      <c r="NPP2" s="138"/>
      <c r="NPQ2" s="138"/>
      <c r="NPR2" s="138"/>
      <c r="NPS2" s="138"/>
      <c r="NPT2" s="138"/>
      <c r="NPU2" s="138"/>
      <c r="NPV2" s="138"/>
      <c r="NPW2" s="138"/>
      <c r="NPX2" s="138"/>
      <c r="NPY2" s="138"/>
      <c r="NPZ2" s="138"/>
      <c r="NQA2" s="138"/>
      <c r="NQB2" s="138"/>
      <c r="NQC2" s="138"/>
      <c r="NQD2" s="138"/>
      <c r="NQE2" s="138"/>
      <c r="NQF2" s="138"/>
      <c r="NQG2" s="138"/>
      <c r="NQH2" s="138"/>
      <c r="NQI2" s="138"/>
      <c r="NQJ2" s="138"/>
      <c r="NQK2" s="138"/>
      <c r="NQL2" s="138"/>
      <c r="NQM2" s="138"/>
      <c r="NQN2" s="138"/>
      <c r="NQO2" s="138"/>
      <c r="NQP2" s="138"/>
      <c r="NQQ2" s="138"/>
      <c r="NQR2" s="138"/>
      <c r="NQS2" s="138"/>
      <c r="NQT2" s="138"/>
      <c r="NQU2" s="138"/>
      <c r="NQV2" s="138"/>
      <c r="NQW2" s="138"/>
      <c r="NQX2" s="138"/>
      <c r="NQY2" s="138"/>
      <c r="NQZ2" s="138"/>
      <c r="NRA2" s="138"/>
      <c r="NRB2" s="138"/>
      <c r="NRC2" s="138"/>
      <c r="NRD2" s="138"/>
      <c r="NRE2" s="138"/>
      <c r="NRF2" s="138"/>
      <c r="NRG2" s="138"/>
      <c r="NRH2" s="138"/>
      <c r="NRI2" s="138"/>
      <c r="NRJ2" s="138"/>
      <c r="NRK2" s="138"/>
      <c r="NRL2" s="138"/>
      <c r="NRM2" s="138"/>
      <c r="NRN2" s="138"/>
      <c r="NRO2" s="138"/>
      <c r="NRP2" s="138"/>
      <c r="NRQ2" s="138"/>
      <c r="NRR2" s="138"/>
      <c r="NRS2" s="138"/>
      <c r="NRT2" s="138"/>
      <c r="NRU2" s="138"/>
      <c r="NRV2" s="138"/>
      <c r="NRW2" s="138"/>
      <c r="NRX2" s="138"/>
      <c r="NRY2" s="138"/>
      <c r="NRZ2" s="138"/>
      <c r="NSA2" s="138"/>
      <c r="NSB2" s="138"/>
      <c r="NSC2" s="138"/>
      <c r="NSD2" s="138"/>
      <c r="NSE2" s="138"/>
      <c r="NSF2" s="138"/>
      <c r="NSG2" s="138"/>
      <c r="NSH2" s="138"/>
      <c r="NSI2" s="138"/>
      <c r="NSJ2" s="138"/>
      <c r="NSK2" s="138"/>
      <c r="NSL2" s="138"/>
      <c r="NSM2" s="138"/>
      <c r="NSN2" s="138"/>
      <c r="NSO2" s="138"/>
      <c r="NSP2" s="138"/>
      <c r="NSQ2" s="138"/>
      <c r="NSR2" s="138"/>
      <c r="NSS2" s="138"/>
      <c r="NST2" s="138"/>
      <c r="NSU2" s="138"/>
      <c r="NSV2" s="138"/>
      <c r="NSW2" s="138"/>
      <c r="NSX2" s="138"/>
      <c r="NSY2" s="138"/>
      <c r="NSZ2" s="138"/>
      <c r="NTA2" s="138"/>
      <c r="NTB2" s="138"/>
      <c r="NTC2" s="138"/>
      <c r="NTD2" s="138"/>
      <c r="NTE2" s="138"/>
      <c r="NTF2" s="138"/>
      <c r="NTG2" s="138"/>
      <c r="NTH2" s="138"/>
      <c r="NTI2" s="138"/>
      <c r="NTJ2" s="138"/>
      <c r="NTK2" s="138"/>
      <c r="NTL2" s="138"/>
      <c r="NTM2" s="138"/>
      <c r="NTN2" s="138"/>
      <c r="NTO2" s="138"/>
      <c r="NTP2" s="138"/>
      <c r="NTQ2" s="138"/>
      <c r="NTR2" s="138"/>
      <c r="NTS2" s="138"/>
      <c r="NTT2" s="138"/>
      <c r="NTU2" s="138"/>
      <c r="NTV2" s="138"/>
      <c r="NTW2" s="138"/>
      <c r="NTX2" s="138"/>
      <c r="NTY2" s="138"/>
      <c r="NTZ2" s="138"/>
      <c r="NUA2" s="138"/>
      <c r="NUB2" s="138"/>
      <c r="NUC2" s="138"/>
      <c r="NUD2" s="138"/>
      <c r="NUE2" s="138"/>
      <c r="NUF2" s="138"/>
      <c r="NUG2" s="138"/>
      <c r="NUH2" s="138"/>
      <c r="NUI2" s="138"/>
      <c r="NUJ2" s="138"/>
      <c r="NUK2" s="138"/>
      <c r="NUL2" s="138"/>
      <c r="NUM2" s="138"/>
      <c r="NUN2" s="138"/>
      <c r="NUO2" s="138"/>
      <c r="NUP2" s="138"/>
      <c r="NUQ2" s="138"/>
      <c r="NUR2" s="138"/>
      <c r="NUS2" s="138"/>
      <c r="NUT2" s="138"/>
      <c r="NUU2" s="138"/>
      <c r="NUV2" s="138"/>
      <c r="NUW2" s="138"/>
      <c r="NUX2" s="138"/>
      <c r="NUY2" s="138"/>
      <c r="NUZ2" s="138"/>
      <c r="NVA2" s="138"/>
      <c r="NVB2" s="138"/>
      <c r="NVC2" s="138"/>
      <c r="NVD2" s="138"/>
      <c r="NVE2" s="138"/>
      <c r="NVF2" s="138"/>
      <c r="NVG2" s="138"/>
      <c r="NVH2" s="138"/>
      <c r="NVI2" s="138"/>
      <c r="NVJ2" s="138"/>
      <c r="NVK2" s="138"/>
      <c r="NVL2" s="138"/>
      <c r="NVM2" s="138"/>
      <c r="NVN2" s="138"/>
      <c r="NVO2" s="138"/>
      <c r="NVP2" s="138"/>
      <c r="NVQ2" s="138"/>
      <c r="NVR2" s="138"/>
      <c r="NVS2" s="138"/>
      <c r="NVT2" s="138"/>
      <c r="NVU2" s="138"/>
      <c r="NVV2" s="138"/>
      <c r="NVW2" s="138"/>
      <c r="NVX2" s="138"/>
      <c r="NVY2" s="138"/>
      <c r="NVZ2" s="138"/>
      <c r="NWA2" s="138"/>
      <c r="NWB2" s="138"/>
      <c r="NWC2" s="138"/>
      <c r="NWD2" s="138"/>
      <c r="NWE2" s="138"/>
      <c r="NWF2" s="138"/>
      <c r="NWG2" s="138"/>
      <c r="NWH2" s="138"/>
      <c r="NWI2" s="138"/>
      <c r="NWJ2" s="138"/>
      <c r="NWK2" s="138"/>
      <c r="NWL2" s="138"/>
      <c r="NWM2" s="138"/>
      <c r="NWN2" s="138"/>
      <c r="NWO2" s="138"/>
      <c r="NWP2" s="138"/>
      <c r="NWQ2" s="138"/>
      <c r="NWR2" s="138"/>
      <c r="NWS2" s="138"/>
      <c r="NWT2" s="138"/>
      <c r="NWU2" s="138"/>
      <c r="NWV2" s="138"/>
      <c r="NWW2" s="138"/>
      <c r="NWX2" s="138"/>
      <c r="NWY2" s="138"/>
      <c r="NWZ2" s="138"/>
      <c r="NXA2" s="138"/>
      <c r="NXB2" s="138"/>
      <c r="NXC2" s="138"/>
      <c r="NXD2" s="138"/>
      <c r="NXE2" s="138"/>
      <c r="NXF2" s="138"/>
      <c r="NXG2" s="138"/>
      <c r="NXH2" s="138"/>
      <c r="NXI2" s="138"/>
      <c r="NXJ2" s="138"/>
      <c r="NXK2" s="138"/>
      <c r="NXL2" s="138"/>
      <c r="NXM2" s="138"/>
      <c r="NXN2" s="138"/>
      <c r="NXO2" s="138"/>
      <c r="NXP2" s="138"/>
      <c r="NXQ2" s="138"/>
      <c r="NXR2" s="138"/>
      <c r="NXS2" s="138"/>
      <c r="NXT2" s="138"/>
      <c r="NXU2" s="138"/>
      <c r="NXV2" s="138"/>
      <c r="NXW2" s="138"/>
      <c r="NXX2" s="138"/>
      <c r="NXY2" s="138"/>
      <c r="NXZ2" s="138"/>
      <c r="NYA2" s="138"/>
      <c r="NYB2" s="138"/>
      <c r="NYC2" s="138"/>
      <c r="NYD2" s="138"/>
      <c r="NYE2" s="138"/>
      <c r="NYF2" s="138"/>
      <c r="NYG2" s="138"/>
      <c r="NYH2" s="138"/>
      <c r="NYI2" s="138"/>
      <c r="NYJ2" s="138"/>
      <c r="NYK2" s="138"/>
      <c r="NYL2" s="138"/>
      <c r="NYM2" s="138"/>
      <c r="NYN2" s="138"/>
      <c r="NYO2" s="138"/>
      <c r="NYP2" s="138"/>
      <c r="NYQ2" s="138"/>
      <c r="NYR2" s="138"/>
      <c r="NYS2" s="138"/>
      <c r="NYT2" s="138"/>
      <c r="NYU2" s="138"/>
      <c r="NYV2" s="138"/>
      <c r="NYW2" s="138"/>
      <c r="NYX2" s="138"/>
      <c r="NYY2" s="138"/>
      <c r="NYZ2" s="138"/>
      <c r="NZA2" s="138"/>
      <c r="NZB2" s="138"/>
      <c r="NZC2" s="138"/>
      <c r="NZD2" s="138"/>
      <c r="NZE2" s="138"/>
      <c r="NZF2" s="138"/>
      <c r="NZG2" s="138"/>
      <c r="NZH2" s="138"/>
      <c r="NZI2" s="138"/>
      <c r="NZJ2" s="138"/>
      <c r="NZK2" s="138"/>
      <c r="NZL2" s="138"/>
      <c r="NZM2" s="138"/>
      <c r="NZN2" s="138"/>
      <c r="NZO2" s="138"/>
      <c r="NZP2" s="138"/>
      <c r="NZQ2" s="138"/>
      <c r="NZR2" s="138"/>
      <c r="NZS2" s="138"/>
      <c r="NZT2" s="138"/>
      <c r="NZU2" s="138"/>
      <c r="NZV2" s="138"/>
      <c r="NZW2" s="138"/>
      <c r="NZX2" s="138"/>
      <c r="NZY2" s="138"/>
      <c r="NZZ2" s="138"/>
      <c r="OAA2" s="138"/>
      <c r="OAB2" s="138"/>
      <c r="OAC2" s="138"/>
      <c r="OAD2" s="138"/>
      <c r="OAE2" s="138"/>
      <c r="OAF2" s="138"/>
      <c r="OAG2" s="138"/>
      <c r="OAH2" s="138"/>
      <c r="OAI2" s="138"/>
      <c r="OAJ2" s="138"/>
      <c r="OAK2" s="138"/>
      <c r="OAL2" s="138"/>
      <c r="OAM2" s="138"/>
      <c r="OAN2" s="138"/>
      <c r="OAO2" s="138"/>
      <c r="OAP2" s="138"/>
      <c r="OAQ2" s="138"/>
      <c r="OAR2" s="138"/>
      <c r="OAS2" s="138"/>
      <c r="OAT2" s="138"/>
      <c r="OAU2" s="138"/>
      <c r="OAV2" s="138"/>
      <c r="OAW2" s="138"/>
      <c r="OAX2" s="138"/>
      <c r="OAY2" s="138"/>
      <c r="OAZ2" s="138"/>
      <c r="OBA2" s="138"/>
      <c r="OBB2" s="138"/>
      <c r="OBC2" s="138"/>
      <c r="OBD2" s="138"/>
      <c r="OBE2" s="138"/>
      <c r="OBF2" s="138"/>
      <c r="OBG2" s="138"/>
      <c r="OBH2" s="138"/>
      <c r="OBI2" s="138"/>
      <c r="OBJ2" s="138"/>
      <c r="OBK2" s="138"/>
      <c r="OBL2" s="138"/>
      <c r="OBM2" s="138"/>
      <c r="OBN2" s="138"/>
      <c r="OBO2" s="138"/>
      <c r="OBP2" s="138"/>
      <c r="OBQ2" s="138"/>
      <c r="OBR2" s="138"/>
      <c r="OBS2" s="138"/>
      <c r="OBT2" s="138"/>
      <c r="OBU2" s="138"/>
      <c r="OBV2" s="138"/>
      <c r="OBW2" s="138"/>
      <c r="OBX2" s="138"/>
      <c r="OBY2" s="138"/>
      <c r="OBZ2" s="138"/>
      <c r="OCA2" s="138"/>
      <c r="OCB2" s="138"/>
      <c r="OCC2" s="138"/>
      <c r="OCD2" s="138"/>
      <c r="OCE2" s="138"/>
      <c r="OCF2" s="138"/>
      <c r="OCG2" s="138"/>
      <c r="OCH2" s="138"/>
      <c r="OCI2" s="138"/>
      <c r="OCJ2" s="138"/>
      <c r="OCK2" s="138"/>
      <c r="OCL2" s="138"/>
      <c r="OCM2" s="138"/>
      <c r="OCN2" s="138"/>
      <c r="OCO2" s="138"/>
      <c r="OCP2" s="138"/>
      <c r="OCQ2" s="138"/>
      <c r="OCR2" s="138"/>
      <c r="OCS2" s="138"/>
      <c r="OCT2" s="138"/>
      <c r="OCU2" s="138"/>
      <c r="OCV2" s="138"/>
      <c r="OCW2" s="138"/>
      <c r="OCX2" s="138"/>
      <c r="OCY2" s="138"/>
      <c r="OCZ2" s="138"/>
      <c r="ODA2" s="138"/>
      <c r="ODB2" s="138"/>
      <c r="ODC2" s="138"/>
      <c r="ODD2" s="138"/>
      <c r="ODE2" s="138"/>
      <c r="ODF2" s="138"/>
      <c r="ODG2" s="138"/>
      <c r="ODH2" s="138"/>
      <c r="ODI2" s="138"/>
      <c r="ODJ2" s="138"/>
      <c r="ODK2" s="138"/>
      <c r="ODL2" s="138"/>
      <c r="ODM2" s="138"/>
      <c r="ODN2" s="138"/>
      <c r="ODO2" s="138"/>
      <c r="ODP2" s="138"/>
      <c r="ODQ2" s="138"/>
      <c r="ODR2" s="138"/>
      <c r="ODS2" s="138"/>
      <c r="ODT2" s="138"/>
      <c r="ODU2" s="138"/>
      <c r="ODV2" s="138"/>
      <c r="ODW2" s="138"/>
      <c r="ODX2" s="138"/>
      <c r="ODY2" s="138"/>
      <c r="ODZ2" s="138"/>
      <c r="OEA2" s="138"/>
      <c r="OEB2" s="138"/>
      <c r="OEC2" s="138"/>
      <c r="OED2" s="138"/>
      <c r="OEE2" s="138"/>
      <c r="OEF2" s="138"/>
      <c r="OEG2" s="138"/>
      <c r="OEH2" s="138"/>
      <c r="OEI2" s="138"/>
      <c r="OEJ2" s="138"/>
      <c r="OEK2" s="138"/>
      <c r="OEL2" s="138"/>
      <c r="OEM2" s="138"/>
      <c r="OEN2" s="138"/>
      <c r="OEO2" s="138"/>
      <c r="OEP2" s="138"/>
      <c r="OEQ2" s="138"/>
      <c r="OER2" s="138"/>
      <c r="OES2" s="138"/>
      <c r="OET2" s="138"/>
      <c r="OEU2" s="138"/>
      <c r="OEV2" s="138"/>
      <c r="OEW2" s="138"/>
      <c r="OEX2" s="138"/>
      <c r="OEY2" s="138"/>
      <c r="OEZ2" s="138"/>
      <c r="OFA2" s="138"/>
      <c r="OFB2" s="138"/>
      <c r="OFC2" s="138"/>
      <c r="OFD2" s="138"/>
      <c r="OFE2" s="138"/>
      <c r="OFF2" s="138"/>
      <c r="OFG2" s="138"/>
      <c r="OFH2" s="138"/>
      <c r="OFI2" s="138"/>
      <c r="OFJ2" s="138"/>
      <c r="OFK2" s="138"/>
      <c r="OFL2" s="138"/>
      <c r="OFM2" s="138"/>
      <c r="OFN2" s="138"/>
      <c r="OFO2" s="138"/>
      <c r="OFP2" s="138"/>
      <c r="OFQ2" s="138"/>
      <c r="OFR2" s="138"/>
      <c r="OFS2" s="138"/>
      <c r="OFT2" s="138"/>
      <c r="OFU2" s="138"/>
      <c r="OFV2" s="138"/>
      <c r="OFW2" s="138"/>
      <c r="OFX2" s="138"/>
      <c r="OFY2" s="138"/>
      <c r="OFZ2" s="138"/>
      <c r="OGA2" s="138"/>
      <c r="OGB2" s="138"/>
      <c r="OGC2" s="138"/>
      <c r="OGD2" s="138"/>
      <c r="OGE2" s="138"/>
      <c r="OGF2" s="138"/>
      <c r="OGG2" s="138"/>
      <c r="OGH2" s="138"/>
      <c r="OGI2" s="138"/>
      <c r="OGJ2" s="138"/>
      <c r="OGK2" s="138"/>
      <c r="OGL2" s="138"/>
      <c r="OGM2" s="138"/>
      <c r="OGN2" s="138"/>
      <c r="OGO2" s="138"/>
      <c r="OGP2" s="138"/>
      <c r="OGQ2" s="138"/>
      <c r="OGR2" s="138"/>
      <c r="OGS2" s="138"/>
      <c r="OGT2" s="138"/>
      <c r="OGU2" s="138"/>
      <c r="OGV2" s="138"/>
      <c r="OGW2" s="138"/>
      <c r="OGX2" s="138"/>
      <c r="OGY2" s="138"/>
      <c r="OGZ2" s="138"/>
      <c r="OHA2" s="138"/>
      <c r="OHB2" s="138"/>
      <c r="OHC2" s="138"/>
      <c r="OHD2" s="138"/>
      <c r="OHE2" s="138"/>
      <c r="OHF2" s="138"/>
      <c r="OHG2" s="138"/>
      <c r="OHH2" s="138"/>
      <c r="OHI2" s="138"/>
      <c r="OHJ2" s="138"/>
      <c r="OHK2" s="138"/>
      <c r="OHL2" s="138"/>
      <c r="OHM2" s="138"/>
      <c r="OHN2" s="138"/>
      <c r="OHO2" s="138"/>
      <c r="OHP2" s="138"/>
      <c r="OHQ2" s="138"/>
      <c r="OHR2" s="138"/>
      <c r="OHS2" s="138"/>
      <c r="OHT2" s="138"/>
      <c r="OHU2" s="138"/>
      <c r="OHV2" s="138"/>
      <c r="OHW2" s="138"/>
      <c r="OHX2" s="138"/>
      <c r="OHY2" s="138"/>
      <c r="OHZ2" s="138"/>
      <c r="OIA2" s="138"/>
      <c r="OIB2" s="138"/>
      <c r="OIC2" s="138"/>
      <c r="OID2" s="138"/>
      <c r="OIE2" s="138"/>
      <c r="OIF2" s="138"/>
      <c r="OIG2" s="138"/>
      <c r="OIH2" s="138"/>
      <c r="OII2" s="138"/>
      <c r="OIJ2" s="138"/>
      <c r="OIK2" s="138"/>
      <c r="OIL2" s="138"/>
      <c r="OIM2" s="138"/>
      <c r="OIN2" s="138"/>
      <c r="OIO2" s="138"/>
      <c r="OIP2" s="138"/>
      <c r="OIQ2" s="138"/>
      <c r="OIR2" s="138"/>
      <c r="OIS2" s="138"/>
      <c r="OIT2" s="138"/>
      <c r="OIU2" s="138"/>
      <c r="OIV2" s="138"/>
      <c r="OIW2" s="138"/>
      <c r="OIX2" s="138"/>
      <c r="OIY2" s="138"/>
      <c r="OIZ2" s="138"/>
      <c r="OJA2" s="138"/>
      <c r="OJB2" s="138"/>
      <c r="OJC2" s="138"/>
      <c r="OJD2" s="138"/>
      <c r="OJE2" s="138"/>
      <c r="OJF2" s="138"/>
      <c r="OJG2" s="138"/>
      <c r="OJH2" s="138"/>
      <c r="OJI2" s="138"/>
      <c r="OJJ2" s="138"/>
      <c r="OJK2" s="138"/>
      <c r="OJL2" s="138"/>
      <c r="OJM2" s="138"/>
      <c r="OJN2" s="138"/>
      <c r="OJO2" s="138"/>
      <c r="OJP2" s="138"/>
      <c r="OJQ2" s="138"/>
      <c r="OJR2" s="138"/>
      <c r="OJS2" s="138"/>
      <c r="OJT2" s="138"/>
      <c r="OJU2" s="138"/>
      <c r="OJV2" s="138"/>
      <c r="OJW2" s="138"/>
      <c r="OJX2" s="138"/>
      <c r="OJY2" s="138"/>
      <c r="OJZ2" s="138"/>
      <c r="OKA2" s="138"/>
      <c r="OKB2" s="138"/>
      <c r="OKC2" s="138"/>
      <c r="OKD2" s="138"/>
      <c r="OKE2" s="138"/>
      <c r="OKF2" s="138"/>
      <c r="OKG2" s="138"/>
      <c r="OKH2" s="138"/>
      <c r="OKI2" s="138"/>
      <c r="OKJ2" s="138"/>
      <c r="OKK2" s="138"/>
      <c r="OKL2" s="138"/>
      <c r="OKM2" s="138"/>
      <c r="OKN2" s="138"/>
      <c r="OKO2" s="138"/>
      <c r="OKP2" s="138"/>
      <c r="OKQ2" s="138"/>
      <c r="OKR2" s="138"/>
      <c r="OKS2" s="138"/>
      <c r="OKT2" s="138"/>
      <c r="OKU2" s="138"/>
      <c r="OKV2" s="138"/>
      <c r="OKW2" s="138"/>
      <c r="OKX2" s="138"/>
      <c r="OKY2" s="138"/>
      <c r="OKZ2" s="138"/>
      <c r="OLA2" s="138"/>
      <c r="OLB2" s="138"/>
      <c r="OLC2" s="138"/>
      <c r="OLD2" s="138"/>
      <c r="OLE2" s="138"/>
      <c r="OLF2" s="138"/>
      <c r="OLG2" s="138"/>
      <c r="OLH2" s="138"/>
      <c r="OLI2" s="138"/>
      <c r="OLJ2" s="138"/>
      <c r="OLK2" s="138"/>
      <c r="OLL2" s="138"/>
      <c r="OLM2" s="138"/>
      <c r="OLN2" s="138"/>
      <c r="OLO2" s="138"/>
      <c r="OLP2" s="138"/>
      <c r="OLQ2" s="138"/>
      <c r="OLR2" s="138"/>
      <c r="OLS2" s="138"/>
      <c r="OLT2" s="138"/>
      <c r="OLU2" s="138"/>
      <c r="OLV2" s="138"/>
      <c r="OLW2" s="138"/>
      <c r="OLX2" s="138"/>
      <c r="OLY2" s="138"/>
      <c r="OLZ2" s="138"/>
      <c r="OMA2" s="138"/>
      <c r="OMB2" s="138"/>
      <c r="OMC2" s="138"/>
      <c r="OMD2" s="138"/>
      <c r="OME2" s="138"/>
      <c r="OMF2" s="138"/>
      <c r="OMG2" s="138"/>
      <c r="OMH2" s="138"/>
      <c r="OMI2" s="138"/>
      <c r="OMJ2" s="138"/>
      <c r="OMK2" s="138"/>
      <c r="OML2" s="138"/>
      <c r="OMM2" s="138"/>
      <c r="OMN2" s="138"/>
      <c r="OMO2" s="138"/>
      <c r="OMP2" s="138"/>
      <c r="OMQ2" s="138"/>
      <c r="OMR2" s="138"/>
      <c r="OMS2" s="138"/>
      <c r="OMT2" s="138"/>
      <c r="OMU2" s="138"/>
      <c r="OMV2" s="138"/>
      <c r="OMW2" s="138"/>
      <c r="OMX2" s="138"/>
      <c r="OMY2" s="138"/>
      <c r="OMZ2" s="138"/>
      <c r="ONA2" s="138"/>
      <c r="ONB2" s="138"/>
      <c r="ONC2" s="138"/>
      <c r="OND2" s="138"/>
      <c r="ONE2" s="138"/>
      <c r="ONF2" s="138"/>
      <c r="ONG2" s="138"/>
      <c r="ONH2" s="138"/>
      <c r="ONI2" s="138"/>
      <c r="ONJ2" s="138"/>
      <c r="ONK2" s="138"/>
      <c r="ONL2" s="138"/>
      <c r="ONM2" s="138"/>
      <c r="ONN2" s="138"/>
      <c r="ONO2" s="138"/>
      <c r="ONP2" s="138"/>
      <c r="ONQ2" s="138"/>
      <c r="ONR2" s="138"/>
      <c r="ONS2" s="138"/>
      <c r="ONT2" s="138"/>
      <c r="ONU2" s="138"/>
      <c r="ONV2" s="138"/>
      <c r="ONW2" s="138"/>
      <c r="ONX2" s="138"/>
      <c r="ONY2" s="138"/>
      <c r="ONZ2" s="138"/>
      <c r="OOA2" s="138"/>
      <c r="OOB2" s="138"/>
      <c r="OOC2" s="138"/>
      <c r="OOD2" s="138"/>
      <c r="OOE2" s="138"/>
      <c r="OOF2" s="138"/>
      <c r="OOG2" s="138"/>
      <c r="OOH2" s="138"/>
      <c r="OOI2" s="138"/>
      <c r="OOJ2" s="138"/>
      <c r="OOK2" s="138"/>
      <c r="OOL2" s="138"/>
      <c r="OOM2" s="138"/>
      <c r="OON2" s="138"/>
      <c r="OOO2" s="138"/>
      <c r="OOP2" s="138"/>
      <c r="OOQ2" s="138"/>
      <c r="OOR2" s="138"/>
      <c r="OOS2" s="138"/>
      <c r="OOT2" s="138"/>
      <c r="OOU2" s="138"/>
      <c r="OOV2" s="138"/>
      <c r="OOW2" s="138"/>
      <c r="OOX2" s="138"/>
      <c r="OOY2" s="138"/>
      <c r="OOZ2" s="138"/>
      <c r="OPA2" s="138"/>
      <c r="OPB2" s="138"/>
      <c r="OPC2" s="138"/>
      <c r="OPD2" s="138"/>
      <c r="OPE2" s="138"/>
      <c r="OPF2" s="138"/>
      <c r="OPG2" s="138"/>
      <c r="OPH2" s="138"/>
      <c r="OPI2" s="138"/>
      <c r="OPJ2" s="138"/>
      <c r="OPK2" s="138"/>
      <c r="OPL2" s="138"/>
      <c r="OPM2" s="138"/>
      <c r="OPN2" s="138"/>
      <c r="OPO2" s="138"/>
      <c r="OPP2" s="138"/>
      <c r="OPQ2" s="138"/>
      <c r="OPR2" s="138"/>
      <c r="OPS2" s="138"/>
      <c r="OPT2" s="138"/>
      <c r="OPU2" s="138"/>
      <c r="OPV2" s="138"/>
      <c r="OPW2" s="138"/>
      <c r="OPX2" s="138"/>
      <c r="OPY2" s="138"/>
      <c r="OPZ2" s="138"/>
      <c r="OQA2" s="138"/>
      <c r="OQB2" s="138"/>
      <c r="OQC2" s="138"/>
      <c r="OQD2" s="138"/>
      <c r="OQE2" s="138"/>
      <c r="OQF2" s="138"/>
      <c r="OQG2" s="138"/>
      <c r="OQH2" s="138"/>
      <c r="OQI2" s="138"/>
      <c r="OQJ2" s="138"/>
      <c r="OQK2" s="138"/>
      <c r="OQL2" s="138"/>
      <c r="OQM2" s="138"/>
      <c r="OQN2" s="138"/>
      <c r="OQO2" s="138"/>
      <c r="OQP2" s="138"/>
      <c r="OQQ2" s="138"/>
      <c r="OQR2" s="138"/>
      <c r="OQS2" s="138"/>
      <c r="OQT2" s="138"/>
      <c r="OQU2" s="138"/>
      <c r="OQV2" s="138"/>
      <c r="OQW2" s="138"/>
      <c r="OQX2" s="138"/>
      <c r="OQY2" s="138"/>
      <c r="OQZ2" s="138"/>
      <c r="ORA2" s="138"/>
      <c r="ORB2" s="138"/>
      <c r="ORC2" s="138"/>
      <c r="ORD2" s="138"/>
      <c r="ORE2" s="138"/>
      <c r="ORF2" s="138"/>
      <c r="ORG2" s="138"/>
      <c r="ORH2" s="138"/>
      <c r="ORI2" s="138"/>
      <c r="ORJ2" s="138"/>
      <c r="ORK2" s="138"/>
      <c r="ORL2" s="138"/>
      <c r="ORM2" s="138"/>
      <c r="ORN2" s="138"/>
      <c r="ORO2" s="138"/>
      <c r="ORP2" s="138"/>
      <c r="ORQ2" s="138"/>
      <c r="ORR2" s="138"/>
      <c r="ORS2" s="138"/>
      <c r="ORT2" s="138"/>
      <c r="ORU2" s="138"/>
      <c r="ORV2" s="138"/>
      <c r="ORW2" s="138"/>
      <c r="ORX2" s="138"/>
      <c r="ORY2" s="138"/>
      <c r="ORZ2" s="138"/>
      <c r="OSA2" s="138"/>
      <c r="OSB2" s="138"/>
      <c r="OSC2" s="138"/>
      <c r="OSD2" s="138"/>
      <c r="OSE2" s="138"/>
      <c r="OSF2" s="138"/>
      <c r="OSG2" s="138"/>
      <c r="OSH2" s="138"/>
      <c r="OSI2" s="138"/>
      <c r="OSJ2" s="138"/>
      <c r="OSK2" s="138"/>
      <c r="OSL2" s="138"/>
      <c r="OSM2" s="138"/>
      <c r="OSN2" s="138"/>
      <c r="OSO2" s="138"/>
      <c r="OSP2" s="138"/>
      <c r="OSQ2" s="138"/>
      <c r="OSR2" s="138"/>
      <c r="OSS2" s="138"/>
      <c r="OST2" s="138"/>
      <c r="OSU2" s="138"/>
      <c r="OSV2" s="138"/>
      <c r="OSW2" s="138"/>
      <c r="OSX2" s="138"/>
      <c r="OSY2" s="138"/>
      <c r="OSZ2" s="138"/>
      <c r="OTA2" s="138"/>
      <c r="OTB2" s="138"/>
      <c r="OTC2" s="138"/>
      <c r="OTD2" s="138"/>
      <c r="OTE2" s="138"/>
      <c r="OTF2" s="138"/>
      <c r="OTG2" s="138"/>
      <c r="OTH2" s="138"/>
      <c r="OTI2" s="138"/>
      <c r="OTJ2" s="138"/>
      <c r="OTK2" s="138"/>
      <c r="OTL2" s="138"/>
      <c r="OTM2" s="138"/>
      <c r="OTN2" s="138"/>
      <c r="OTO2" s="138"/>
      <c r="OTP2" s="138"/>
      <c r="OTQ2" s="138"/>
      <c r="OTR2" s="138"/>
      <c r="OTS2" s="138"/>
      <c r="OTT2" s="138"/>
      <c r="OTU2" s="138"/>
      <c r="OTV2" s="138"/>
      <c r="OTW2" s="138"/>
      <c r="OTX2" s="138"/>
      <c r="OTY2" s="138"/>
      <c r="OTZ2" s="138"/>
      <c r="OUA2" s="138"/>
      <c r="OUB2" s="138"/>
      <c r="OUC2" s="138"/>
      <c r="OUD2" s="138"/>
      <c r="OUE2" s="138"/>
      <c r="OUF2" s="138"/>
      <c r="OUG2" s="138"/>
      <c r="OUH2" s="138"/>
      <c r="OUI2" s="138"/>
      <c r="OUJ2" s="138"/>
      <c r="OUK2" s="138"/>
      <c r="OUL2" s="138"/>
      <c r="OUM2" s="138"/>
      <c r="OUN2" s="138"/>
      <c r="OUO2" s="138"/>
      <c r="OUP2" s="138"/>
      <c r="OUQ2" s="138"/>
      <c r="OUR2" s="138"/>
      <c r="OUS2" s="138"/>
      <c r="OUT2" s="138"/>
      <c r="OUU2" s="138"/>
      <c r="OUV2" s="138"/>
      <c r="OUW2" s="138"/>
      <c r="OUX2" s="138"/>
      <c r="OUY2" s="138"/>
      <c r="OUZ2" s="138"/>
      <c r="OVA2" s="138"/>
      <c r="OVB2" s="138"/>
      <c r="OVC2" s="138"/>
      <c r="OVD2" s="138"/>
      <c r="OVE2" s="138"/>
      <c r="OVF2" s="138"/>
      <c r="OVG2" s="138"/>
      <c r="OVH2" s="138"/>
      <c r="OVI2" s="138"/>
      <c r="OVJ2" s="138"/>
      <c r="OVK2" s="138"/>
      <c r="OVL2" s="138"/>
      <c r="OVM2" s="138"/>
      <c r="OVN2" s="138"/>
      <c r="OVO2" s="138"/>
      <c r="OVP2" s="138"/>
      <c r="OVQ2" s="138"/>
      <c r="OVR2" s="138"/>
      <c r="OVS2" s="138"/>
      <c r="OVT2" s="138"/>
      <c r="OVU2" s="138"/>
      <c r="OVV2" s="138"/>
      <c r="OVW2" s="138"/>
      <c r="OVX2" s="138"/>
      <c r="OVY2" s="138"/>
      <c r="OVZ2" s="138"/>
      <c r="OWA2" s="138"/>
      <c r="OWB2" s="138"/>
      <c r="OWC2" s="138"/>
      <c r="OWD2" s="138"/>
      <c r="OWE2" s="138"/>
      <c r="OWF2" s="138"/>
      <c r="OWG2" s="138"/>
      <c r="OWH2" s="138"/>
      <c r="OWI2" s="138"/>
      <c r="OWJ2" s="138"/>
      <c r="OWK2" s="138"/>
      <c r="OWL2" s="138"/>
      <c r="OWM2" s="138"/>
      <c r="OWN2" s="138"/>
      <c r="OWO2" s="138"/>
      <c r="OWP2" s="138"/>
      <c r="OWQ2" s="138"/>
      <c r="OWR2" s="138"/>
      <c r="OWS2" s="138"/>
      <c r="OWT2" s="138"/>
      <c r="OWU2" s="138"/>
      <c r="OWV2" s="138"/>
      <c r="OWW2" s="138"/>
      <c r="OWX2" s="138"/>
      <c r="OWY2" s="138"/>
      <c r="OWZ2" s="138"/>
      <c r="OXA2" s="138"/>
      <c r="OXB2" s="138"/>
      <c r="OXC2" s="138"/>
      <c r="OXD2" s="138"/>
      <c r="OXE2" s="138"/>
      <c r="OXF2" s="138"/>
      <c r="OXG2" s="138"/>
      <c r="OXH2" s="138"/>
      <c r="OXI2" s="138"/>
      <c r="OXJ2" s="138"/>
      <c r="OXK2" s="138"/>
      <c r="OXL2" s="138"/>
      <c r="OXM2" s="138"/>
      <c r="OXN2" s="138"/>
      <c r="OXO2" s="138"/>
      <c r="OXP2" s="138"/>
      <c r="OXQ2" s="138"/>
      <c r="OXR2" s="138"/>
      <c r="OXS2" s="138"/>
      <c r="OXT2" s="138"/>
      <c r="OXU2" s="138"/>
      <c r="OXV2" s="138"/>
      <c r="OXW2" s="138"/>
      <c r="OXX2" s="138"/>
      <c r="OXY2" s="138"/>
      <c r="OXZ2" s="138"/>
      <c r="OYA2" s="138"/>
      <c r="OYB2" s="138"/>
      <c r="OYC2" s="138"/>
      <c r="OYD2" s="138"/>
      <c r="OYE2" s="138"/>
      <c r="OYF2" s="138"/>
      <c r="OYG2" s="138"/>
      <c r="OYH2" s="138"/>
      <c r="OYI2" s="138"/>
      <c r="OYJ2" s="138"/>
      <c r="OYK2" s="138"/>
      <c r="OYL2" s="138"/>
      <c r="OYM2" s="138"/>
      <c r="OYN2" s="138"/>
      <c r="OYO2" s="138"/>
      <c r="OYP2" s="138"/>
      <c r="OYQ2" s="138"/>
      <c r="OYR2" s="138"/>
      <c r="OYS2" s="138"/>
      <c r="OYT2" s="138"/>
      <c r="OYU2" s="138"/>
      <c r="OYV2" s="138"/>
      <c r="OYW2" s="138"/>
      <c r="OYX2" s="138"/>
      <c r="OYY2" s="138"/>
      <c r="OYZ2" s="138"/>
      <c r="OZA2" s="138"/>
      <c r="OZB2" s="138"/>
      <c r="OZC2" s="138"/>
      <c r="OZD2" s="138"/>
      <c r="OZE2" s="138"/>
      <c r="OZF2" s="138"/>
      <c r="OZG2" s="138"/>
      <c r="OZH2" s="138"/>
      <c r="OZI2" s="138"/>
      <c r="OZJ2" s="138"/>
      <c r="OZK2" s="138"/>
      <c r="OZL2" s="138"/>
      <c r="OZM2" s="138"/>
      <c r="OZN2" s="138"/>
      <c r="OZO2" s="138"/>
      <c r="OZP2" s="138"/>
      <c r="OZQ2" s="138"/>
      <c r="OZR2" s="138"/>
      <c r="OZS2" s="138"/>
      <c r="OZT2" s="138"/>
      <c r="OZU2" s="138"/>
      <c r="OZV2" s="138"/>
      <c r="OZW2" s="138"/>
      <c r="OZX2" s="138"/>
      <c r="OZY2" s="138"/>
      <c r="OZZ2" s="138"/>
      <c r="PAA2" s="138"/>
      <c r="PAB2" s="138"/>
      <c r="PAC2" s="138"/>
      <c r="PAD2" s="138"/>
      <c r="PAE2" s="138"/>
      <c r="PAF2" s="138"/>
      <c r="PAG2" s="138"/>
      <c r="PAH2" s="138"/>
      <c r="PAI2" s="138"/>
      <c r="PAJ2" s="138"/>
      <c r="PAK2" s="138"/>
      <c r="PAL2" s="138"/>
      <c r="PAM2" s="138"/>
      <c r="PAN2" s="138"/>
      <c r="PAO2" s="138"/>
      <c r="PAP2" s="138"/>
      <c r="PAQ2" s="138"/>
      <c r="PAR2" s="138"/>
      <c r="PAS2" s="138"/>
      <c r="PAT2" s="138"/>
      <c r="PAU2" s="138"/>
      <c r="PAV2" s="138"/>
      <c r="PAW2" s="138"/>
      <c r="PAX2" s="138"/>
      <c r="PAY2" s="138"/>
      <c r="PAZ2" s="138"/>
      <c r="PBA2" s="138"/>
      <c r="PBB2" s="138"/>
      <c r="PBC2" s="138"/>
      <c r="PBD2" s="138"/>
      <c r="PBE2" s="138"/>
      <c r="PBF2" s="138"/>
      <c r="PBG2" s="138"/>
      <c r="PBH2" s="138"/>
      <c r="PBI2" s="138"/>
      <c r="PBJ2" s="138"/>
      <c r="PBK2" s="138"/>
      <c r="PBL2" s="138"/>
      <c r="PBM2" s="138"/>
      <c r="PBN2" s="138"/>
      <c r="PBO2" s="138"/>
      <c r="PBP2" s="138"/>
      <c r="PBQ2" s="138"/>
      <c r="PBR2" s="138"/>
      <c r="PBS2" s="138"/>
      <c r="PBT2" s="138"/>
      <c r="PBU2" s="138"/>
      <c r="PBV2" s="138"/>
      <c r="PBW2" s="138"/>
      <c r="PBX2" s="138"/>
      <c r="PBY2" s="138"/>
      <c r="PBZ2" s="138"/>
      <c r="PCA2" s="138"/>
      <c r="PCB2" s="138"/>
      <c r="PCC2" s="138"/>
      <c r="PCD2" s="138"/>
      <c r="PCE2" s="138"/>
      <c r="PCF2" s="138"/>
      <c r="PCG2" s="138"/>
      <c r="PCH2" s="138"/>
      <c r="PCI2" s="138"/>
      <c r="PCJ2" s="138"/>
      <c r="PCK2" s="138"/>
      <c r="PCL2" s="138"/>
      <c r="PCM2" s="138"/>
      <c r="PCN2" s="138"/>
      <c r="PCO2" s="138"/>
      <c r="PCP2" s="138"/>
      <c r="PCQ2" s="138"/>
      <c r="PCR2" s="138"/>
      <c r="PCS2" s="138"/>
      <c r="PCT2" s="138"/>
      <c r="PCU2" s="138"/>
      <c r="PCV2" s="138"/>
      <c r="PCW2" s="138"/>
      <c r="PCX2" s="138"/>
      <c r="PCY2" s="138"/>
      <c r="PCZ2" s="138"/>
      <c r="PDA2" s="138"/>
      <c r="PDB2" s="138"/>
      <c r="PDC2" s="138"/>
      <c r="PDD2" s="138"/>
      <c r="PDE2" s="138"/>
      <c r="PDF2" s="138"/>
      <c r="PDG2" s="138"/>
      <c r="PDH2" s="138"/>
      <c r="PDI2" s="138"/>
      <c r="PDJ2" s="138"/>
      <c r="PDK2" s="138"/>
      <c r="PDL2" s="138"/>
      <c r="PDM2" s="138"/>
      <c r="PDN2" s="138"/>
      <c r="PDO2" s="138"/>
      <c r="PDP2" s="138"/>
      <c r="PDQ2" s="138"/>
      <c r="PDR2" s="138"/>
      <c r="PDS2" s="138"/>
      <c r="PDT2" s="138"/>
      <c r="PDU2" s="138"/>
      <c r="PDV2" s="138"/>
      <c r="PDW2" s="138"/>
      <c r="PDX2" s="138"/>
      <c r="PDY2" s="138"/>
      <c r="PDZ2" s="138"/>
      <c r="PEA2" s="138"/>
      <c r="PEB2" s="138"/>
      <c r="PEC2" s="138"/>
      <c r="PED2" s="138"/>
      <c r="PEE2" s="138"/>
      <c r="PEF2" s="138"/>
      <c r="PEG2" s="138"/>
      <c r="PEH2" s="138"/>
      <c r="PEI2" s="138"/>
      <c r="PEJ2" s="138"/>
      <c r="PEK2" s="138"/>
      <c r="PEL2" s="138"/>
      <c r="PEM2" s="138"/>
      <c r="PEN2" s="138"/>
      <c r="PEO2" s="138"/>
      <c r="PEP2" s="138"/>
      <c r="PEQ2" s="138"/>
      <c r="PER2" s="138"/>
      <c r="PES2" s="138"/>
      <c r="PET2" s="138"/>
      <c r="PEU2" s="138"/>
      <c r="PEV2" s="138"/>
      <c r="PEW2" s="138"/>
      <c r="PEX2" s="138"/>
      <c r="PEY2" s="138"/>
      <c r="PEZ2" s="138"/>
      <c r="PFA2" s="138"/>
      <c r="PFB2" s="138"/>
      <c r="PFC2" s="138"/>
      <c r="PFD2" s="138"/>
      <c r="PFE2" s="138"/>
      <c r="PFF2" s="138"/>
      <c r="PFG2" s="138"/>
      <c r="PFH2" s="138"/>
      <c r="PFI2" s="138"/>
      <c r="PFJ2" s="138"/>
      <c r="PFK2" s="138"/>
      <c r="PFL2" s="138"/>
      <c r="PFM2" s="138"/>
      <c r="PFN2" s="138"/>
      <c r="PFO2" s="138"/>
      <c r="PFP2" s="138"/>
      <c r="PFQ2" s="138"/>
      <c r="PFR2" s="138"/>
      <c r="PFS2" s="138"/>
      <c r="PFT2" s="138"/>
      <c r="PFU2" s="138"/>
      <c r="PFV2" s="138"/>
      <c r="PFW2" s="138"/>
      <c r="PFX2" s="138"/>
      <c r="PFY2" s="138"/>
      <c r="PFZ2" s="138"/>
      <c r="PGA2" s="138"/>
      <c r="PGB2" s="138"/>
      <c r="PGC2" s="138"/>
      <c r="PGD2" s="138"/>
      <c r="PGE2" s="138"/>
      <c r="PGF2" s="138"/>
      <c r="PGG2" s="138"/>
      <c r="PGH2" s="138"/>
      <c r="PGI2" s="138"/>
      <c r="PGJ2" s="138"/>
      <c r="PGK2" s="138"/>
      <c r="PGL2" s="138"/>
      <c r="PGM2" s="138"/>
      <c r="PGN2" s="138"/>
      <c r="PGO2" s="138"/>
      <c r="PGP2" s="138"/>
      <c r="PGQ2" s="138"/>
      <c r="PGR2" s="138"/>
      <c r="PGS2" s="138"/>
      <c r="PGT2" s="138"/>
      <c r="PGU2" s="138"/>
      <c r="PGV2" s="138"/>
      <c r="PGW2" s="138"/>
      <c r="PGX2" s="138"/>
      <c r="PGY2" s="138"/>
      <c r="PGZ2" s="138"/>
      <c r="PHA2" s="138"/>
      <c r="PHB2" s="138"/>
      <c r="PHC2" s="138"/>
      <c r="PHD2" s="138"/>
      <c r="PHE2" s="138"/>
      <c r="PHF2" s="138"/>
      <c r="PHG2" s="138"/>
      <c r="PHH2" s="138"/>
      <c r="PHI2" s="138"/>
      <c r="PHJ2" s="138"/>
      <c r="PHK2" s="138"/>
      <c r="PHL2" s="138"/>
      <c r="PHM2" s="138"/>
      <c r="PHN2" s="138"/>
      <c r="PHO2" s="138"/>
      <c r="PHP2" s="138"/>
      <c r="PHQ2" s="138"/>
      <c r="PHR2" s="138"/>
      <c r="PHS2" s="138"/>
      <c r="PHT2" s="138"/>
      <c r="PHU2" s="138"/>
      <c r="PHV2" s="138"/>
      <c r="PHW2" s="138"/>
      <c r="PHX2" s="138"/>
      <c r="PHY2" s="138"/>
      <c r="PHZ2" s="138"/>
      <c r="PIA2" s="138"/>
      <c r="PIB2" s="138"/>
      <c r="PIC2" s="138"/>
      <c r="PID2" s="138"/>
      <c r="PIE2" s="138"/>
      <c r="PIF2" s="138"/>
      <c r="PIG2" s="138"/>
      <c r="PIH2" s="138"/>
      <c r="PII2" s="138"/>
      <c r="PIJ2" s="138"/>
      <c r="PIK2" s="138"/>
      <c r="PIL2" s="138"/>
      <c r="PIM2" s="138"/>
      <c r="PIN2" s="138"/>
      <c r="PIO2" s="138"/>
      <c r="PIP2" s="138"/>
      <c r="PIQ2" s="138"/>
      <c r="PIR2" s="138"/>
      <c r="PIS2" s="138"/>
      <c r="PIT2" s="138"/>
      <c r="PIU2" s="138"/>
      <c r="PIV2" s="138"/>
      <c r="PIW2" s="138"/>
      <c r="PIX2" s="138"/>
      <c r="PIY2" s="138"/>
      <c r="PIZ2" s="138"/>
      <c r="PJA2" s="138"/>
      <c r="PJB2" s="138"/>
      <c r="PJC2" s="138"/>
      <c r="PJD2" s="138"/>
      <c r="PJE2" s="138"/>
      <c r="PJF2" s="138"/>
      <c r="PJG2" s="138"/>
      <c r="PJH2" s="138"/>
      <c r="PJI2" s="138"/>
      <c r="PJJ2" s="138"/>
      <c r="PJK2" s="138"/>
      <c r="PJL2" s="138"/>
      <c r="PJM2" s="138"/>
      <c r="PJN2" s="138"/>
      <c r="PJO2" s="138"/>
      <c r="PJP2" s="138"/>
      <c r="PJQ2" s="138"/>
      <c r="PJR2" s="138"/>
      <c r="PJS2" s="138"/>
      <c r="PJT2" s="138"/>
      <c r="PJU2" s="138"/>
      <c r="PJV2" s="138"/>
      <c r="PJW2" s="138"/>
      <c r="PJX2" s="138"/>
      <c r="PJY2" s="138"/>
      <c r="PJZ2" s="138"/>
      <c r="PKA2" s="138"/>
      <c r="PKB2" s="138"/>
      <c r="PKC2" s="138"/>
      <c r="PKD2" s="138"/>
      <c r="PKE2" s="138"/>
      <c r="PKF2" s="138"/>
      <c r="PKG2" s="138"/>
      <c r="PKH2" s="138"/>
      <c r="PKI2" s="138"/>
      <c r="PKJ2" s="138"/>
      <c r="PKK2" s="138"/>
      <c r="PKL2" s="138"/>
      <c r="PKM2" s="138"/>
      <c r="PKN2" s="138"/>
      <c r="PKO2" s="138"/>
      <c r="PKP2" s="138"/>
      <c r="PKQ2" s="138"/>
      <c r="PKR2" s="138"/>
      <c r="PKS2" s="138"/>
      <c r="PKT2" s="138"/>
      <c r="PKU2" s="138"/>
      <c r="PKV2" s="138"/>
      <c r="PKW2" s="138"/>
      <c r="PKX2" s="138"/>
      <c r="PKY2" s="138"/>
      <c r="PKZ2" s="138"/>
      <c r="PLA2" s="138"/>
      <c r="PLB2" s="138"/>
      <c r="PLC2" s="138"/>
      <c r="PLD2" s="138"/>
      <c r="PLE2" s="138"/>
      <c r="PLF2" s="138"/>
      <c r="PLG2" s="138"/>
      <c r="PLH2" s="138"/>
      <c r="PLI2" s="138"/>
      <c r="PLJ2" s="138"/>
      <c r="PLK2" s="138"/>
      <c r="PLL2" s="138"/>
      <c r="PLM2" s="138"/>
      <c r="PLN2" s="138"/>
      <c r="PLO2" s="138"/>
      <c r="PLP2" s="138"/>
      <c r="PLQ2" s="138"/>
      <c r="PLR2" s="138"/>
      <c r="PLS2" s="138"/>
      <c r="PLT2" s="138"/>
      <c r="PLU2" s="138"/>
      <c r="PLV2" s="138"/>
      <c r="PLW2" s="138"/>
      <c r="PLX2" s="138"/>
      <c r="PLY2" s="138"/>
      <c r="PLZ2" s="138"/>
      <c r="PMA2" s="138"/>
      <c r="PMB2" s="138"/>
      <c r="PMC2" s="138"/>
      <c r="PMD2" s="138"/>
      <c r="PME2" s="138"/>
      <c r="PMF2" s="138"/>
      <c r="PMG2" s="138"/>
      <c r="PMH2" s="138"/>
      <c r="PMI2" s="138"/>
      <c r="PMJ2" s="138"/>
      <c r="PMK2" s="138"/>
      <c r="PML2" s="138"/>
      <c r="PMM2" s="138"/>
      <c r="PMN2" s="138"/>
      <c r="PMO2" s="138"/>
      <c r="PMP2" s="138"/>
      <c r="PMQ2" s="138"/>
      <c r="PMR2" s="138"/>
      <c r="PMS2" s="138"/>
      <c r="PMT2" s="138"/>
      <c r="PMU2" s="138"/>
      <c r="PMV2" s="138"/>
      <c r="PMW2" s="138"/>
      <c r="PMX2" s="138"/>
      <c r="PMY2" s="138"/>
      <c r="PMZ2" s="138"/>
      <c r="PNA2" s="138"/>
      <c r="PNB2" s="138"/>
      <c r="PNC2" s="138"/>
      <c r="PND2" s="138"/>
      <c r="PNE2" s="138"/>
      <c r="PNF2" s="138"/>
      <c r="PNG2" s="138"/>
      <c r="PNH2" s="138"/>
      <c r="PNI2" s="138"/>
      <c r="PNJ2" s="138"/>
      <c r="PNK2" s="138"/>
      <c r="PNL2" s="138"/>
      <c r="PNM2" s="138"/>
      <c r="PNN2" s="138"/>
      <c r="PNO2" s="138"/>
      <c r="PNP2" s="138"/>
      <c r="PNQ2" s="138"/>
      <c r="PNR2" s="138"/>
      <c r="PNS2" s="138"/>
      <c r="PNT2" s="138"/>
      <c r="PNU2" s="138"/>
      <c r="PNV2" s="138"/>
      <c r="PNW2" s="138"/>
      <c r="PNX2" s="138"/>
      <c r="PNY2" s="138"/>
      <c r="PNZ2" s="138"/>
      <c r="POA2" s="138"/>
      <c r="POB2" s="138"/>
      <c r="POC2" s="138"/>
      <c r="POD2" s="138"/>
      <c r="POE2" s="138"/>
      <c r="POF2" s="138"/>
      <c r="POG2" s="138"/>
      <c r="POH2" s="138"/>
      <c r="POI2" s="138"/>
      <c r="POJ2" s="138"/>
      <c r="POK2" s="138"/>
      <c r="POL2" s="138"/>
      <c r="POM2" s="138"/>
      <c r="PON2" s="138"/>
      <c r="POO2" s="138"/>
      <c r="POP2" s="138"/>
      <c r="POQ2" s="138"/>
      <c r="POR2" s="138"/>
      <c r="POS2" s="138"/>
      <c r="POT2" s="138"/>
      <c r="POU2" s="138"/>
      <c r="POV2" s="138"/>
      <c r="POW2" s="138"/>
      <c r="POX2" s="138"/>
      <c r="POY2" s="138"/>
      <c r="POZ2" s="138"/>
      <c r="PPA2" s="138"/>
      <c r="PPB2" s="138"/>
      <c r="PPC2" s="138"/>
      <c r="PPD2" s="138"/>
      <c r="PPE2" s="138"/>
      <c r="PPF2" s="138"/>
      <c r="PPG2" s="138"/>
      <c r="PPH2" s="138"/>
      <c r="PPI2" s="138"/>
      <c r="PPJ2" s="138"/>
      <c r="PPK2" s="138"/>
      <c r="PPL2" s="138"/>
      <c r="PPM2" s="138"/>
      <c r="PPN2" s="138"/>
      <c r="PPO2" s="138"/>
      <c r="PPP2" s="138"/>
      <c r="PPQ2" s="138"/>
      <c r="PPR2" s="138"/>
      <c r="PPS2" s="138"/>
      <c r="PPT2" s="138"/>
      <c r="PPU2" s="138"/>
      <c r="PPV2" s="138"/>
      <c r="PPW2" s="138"/>
      <c r="PPX2" s="138"/>
      <c r="PPY2" s="138"/>
      <c r="PPZ2" s="138"/>
      <c r="PQA2" s="138"/>
      <c r="PQB2" s="138"/>
      <c r="PQC2" s="138"/>
      <c r="PQD2" s="138"/>
      <c r="PQE2" s="138"/>
      <c r="PQF2" s="138"/>
      <c r="PQG2" s="138"/>
      <c r="PQH2" s="138"/>
      <c r="PQI2" s="138"/>
      <c r="PQJ2" s="138"/>
      <c r="PQK2" s="138"/>
      <c r="PQL2" s="138"/>
      <c r="PQM2" s="138"/>
      <c r="PQN2" s="138"/>
      <c r="PQO2" s="138"/>
      <c r="PQP2" s="138"/>
      <c r="PQQ2" s="138"/>
      <c r="PQR2" s="138"/>
      <c r="PQS2" s="138"/>
      <c r="PQT2" s="138"/>
      <c r="PQU2" s="138"/>
      <c r="PQV2" s="138"/>
      <c r="PQW2" s="138"/>
      <c r="PQX2" s="138"/>
      <c r="PQY2" s="138"/>
      <c r="PQZ2" s="138"/>
      <c r="PRA2" s="138"/>
      <c r="PRB2" s="138"/>
      <c r="PRC2" s="138"/>
      <c r="PRD2" s="138"/>
      <c r="PRE2" s="138"/>
      <c r="PRF2" s="138"/>
      <c r="PRG2" s="138"/>
      <c r="PRH2" s="138"/>
      <c r="PRI2" s="138"/>
      <c r="PRJ2" s="138"/>
      <c r="PRK2" s="138"/>
      <c r="PRL2" s="138"/>
      <c r="PRM2" s="138"/>
      <c r="PRN2" s="138"/>
      <c r="PRO2" s="138"/>
      <c r="PRP2" s="138"/>
      <c r="PRQ2" s="138"/>
      <c r="PRR2" s="138"/>
      <c r="PRS2" s="138"/>
      <c r="PRT2" s="138"/>
      <c r="PRU2" s="138"/>
      <c r="PRV2" s="138"/>
      <c r="PRW2" s="138"/>
      <c r="PRX2" s="138"/>
      <c r="PRY2" s="138"/>
      <c r="PRZ2" s="138"/>
      <c r="PSA2" s="138"/>
      <c r="PSB2" s="138"/>
      <c r="PSC2" s="138"/>
      <c r="PSD2" s="138"/>
      <c r="PSE2" s="138"/>
      <c r="PSF2" s="138"/>
      <c r="PSG2" s="138"/>
      <c r="PSH2" s="138"/>
      <c r="PSI2" s="138"/>
      <c r="PSJ2" s="138"/>
      <c r="PSK2" s="138"/>
      <c r="PSL2" s="138"/>
      <c r="PSM2" s="138"/>
      <c r="PSN2" s="138"/>
      <c r="PSO2" s="138"/>
      <c r="PSP2" s="138"/>
      <c r="PSQ2" s="138"/>
      <c r="PSR2" s="138"/>
      <c r="PSS2" s="138"/>
      <c r="PST2" s="138"/>
      <c r="PSU2" s="138"/>
      <c r="PSV2" s="138"/>
      <c r="PSW2" s="138"/>
      <c r="PSX2" s="138"/>
      <c r="PSY2" s="138"/>
      <c r="PSZ2" s="138"/>
      <c r="PTA2" s="138"/>
      <c r="PTB2" s="138"/>
      <c r="PTC2" s="138"/>
      <c r="PTD2" s="138"/>
      <c r="PTE2" s="138"/>
      <c r="PTF2" s="138"/>
      <c r="PTG2" s="138"/>
      <c r="PTH2" s="138"/>
      <c r="PTI2" s="138"/>
      <c r="PTJ2" s="138"/>
      <c r="PTK2" s="138"/>
      <c r="PTL2" s="138"/>
      <c r="PTM2" s="138"/>
      <c r="PTN2" s="138"/>
      <c r="PTO2" s="138"/>
      <c r="PTP2" s="138"/>
      <c r="PTQ2" s="138"/>
      <c r="PTR2" s="138"/>
      <c r="PTS2" s="138"/>
      <c r="PTT2" s="138"/>
      <c r="PTU2" s="138"/>
      <c r="PTV2" s="138"/>
      <c r="PTW2" s="138"/>
      <c r="PTX2" s="138"/>
      <c r="PTY2" s="138"/>
      <c r="PTZ2" s="138"/>
      <c r="PUA2" s="138"/>
      <c r="PUB2" s="138"/>
      <c r="PUC2" s="138"/>
      <c r="PUD2" s="138"/>
      <c r="PUE2" s="138"/>
      <c r="PUF2" s="138"/>
      <c r="PUG2" s="138"/>
      <c r="PUH2" s="138"/>
      <c r="PUI2" s="138"/>
      <c r="PUJ2" s="138"/>
      <c r="PUK2" s="138"/>
      <c r="PUL2" s="138"/>
      <c r="PUM2" s="138"/>
      <c r="PUN2" s="138"/>
      <c r="PUO2" s="138"/>
      <c r="PUP2" s="138"/>
      <c r="PUQ2" s="138"/>
      <c r="PUR2" s="138"/>
      <c r="PUS2" s="138"/>
      <c r="PUT2" s="138"/>
      <c r="PUU2" s="138"/>
      <c r="PUV2" s="138"/>
      <c r="PUW2" s="138"/>
      <c r="PUX2" s="138"/>
      <c r="PUY2" s="138"/>
      <c r="PUZ2" s="138"/>
      <c r="PVA2" s="138"/>
      <c r="PVB2" s="138"/>
      <c r="PVC2" s="138"/>
      <c r="PVD2" s="138"/>
      <c r="PVE2" s="138"/>
      <c r="PVF2" s="138"/>
      <c r="PVG2" s="138"/>
      <c r="PVH2" s="138"/>
      <c r="PVI2" s="138"/>
      <c r="PVJ2" s="138"/>
      <c r="PVK2" s="138"/>
      <c r="PVL2" s="138"/>
      <c r="PVM2" s="138"/>
      <c r="PVN2" s="138"/>
      <c r="PVO2" s="138"/>
      <c r="PVP2" s="138"/>
      <c r="PVQ2" s="138"/>
      <c r="PVR2" s="138"/>
      <c r="PVS2" s="138"/>
      <c r="PVT2" s="138"/>
      <c r="PVU2" s="138"/>
      <c r="PVV2" s="138"/>
      <c r="PVW2" s="138"/>
      <c r="PVX2" s="138"/>
      <c r="PVY2" s="138"/>
      <c r="PVZ2" s="138"/>
      <c r="PWA2" s="138"/>
      <c r="PWB2" s="138"/>
      <c r="PWC2" s="138"/>
      <c r="PWD2" s="138"/>
      <c r="PWE2" s="138"/>
      <c r="PWF2" s="138"/>
      <c r="PWG2" s="138"/>
      <c r="PWH2" s="138"/>
      <c r="PWI2" s="138"/>
      <c r="PWJ2" s="138"/>
      <c r="PWK2" s="138"/>
      <c r="PWL2" s="138"/>
      <c r="PWM2" s="138"/>
      <c r="PWN2" s="138"/>
      <c r="PWO2" s="138"/>
      <c r="PWP2" s="138"/>
      <c r="PWQ2" s="138"/>
      <c r="PWR2" s="138"/>
      <c r="PWS2" s="138"/>
      <c r="PWT2" s="138"/>
      <c r="PWU2" s="138"/>
      <c r="PWV2" s="138"/>
      <c r="PWW2" s="138"/>
      <c r="PWX2" s="138"/>
      <c r="PWY2" s="138"/>
      <c r="PWZ2" s="138"/>
      <c r="PXA2" s="138"/>
      <c r="PXB2" s="138"/>
      <c r="PXC2" s="138"/>
      <c r="PXD2" s="138"/>
      <c r="PXE2" s="138"/>
      <c r="PXF2" s="138"/>
      <c r="PXG2" s="138"/>
      <c r="PXH2" s="138"/>
      <c r="PXI2" s="138"/>
      <c r="PXJ2" s="138"/>
      <c r="PXK2" s="138"/>
      <c r="PXL2" s="138"/>
      <c r="PXM2" s="138"/>
      <c r="PXN2" s="138"/>
      <c r="PXO2" s="138"/>
      <c r="PXP2" s="138"/>
      <c r="PXQ2" s="138"/>
      <c r="PXR2" s="138"/>
      <c r="PXS2" s="138"/>
      <c r="PXT2" s="138"/>
      <c r="PXU2" s="138"/>
      <c r="PXV2" s="138"/>
      <c r="PXW2" s="138"/>
      <c r="PXX2" s="138"/>
      <c r="PXY2" s="138"/>
      <c r="PXZ2" s="138"/>
      <c r="PYA2" s="138"/>
      <c r="PYB2" s="138"/>
      <c r="PYC2" s="138"/>
      <c r="PYD2" s="138"/>
      <c r="PYE2" s="138"/>
      <c r="PYF2" s="138"/>
      <c r="PYG2" s="138"/>
      <c r="PYH2" s="138"/>
      <c r="PYI2" s="138"/>
      <c r="PYJ2" s="138"/>
      <c r="PYK2" s="138"/>
      <c r="PYL2" s="138"/>
      <c r="PYM2" s="138"/>
      <c r="PYN2" s="138"/>
      <c r="PYO2" s="138"/>
      <c r="PYP2" s="138"/>
      <c r="PYQ2" s="138"/>
      <c r="PYR2" s="138"/>
      <c r="PYS2" s="138"/>
      <c r="PYT2" s="138"/>
      <c r="PYU2" s="138"/>
      <c r="PYV2" s="138"/>
      <c r="PYW2" s="138"/>
      <c r="PYX2" s="138"/>
      <c r="PYY2" s="138"/>
      <c r="PYZ2" s="138"/>
      <c r="PZA2" s="138"/>
      <c r="PZB2" s="138"/>
      <c r="PZC2" s="138"/>
      <c r="PZD2" s="138"/>
      <c r="PZE2" s="138"/>
      <c r="PZF2" s="138"/>
      <c r="PZG2" s="138"/>
      <c r="PZH2" s="138"/>
      <c r="PZI2" s="138"/>
      <c r="PZJ2" s="138"/>
      <c r="PZK2" s="138"/>
      <c r="PZL2" s="138"/>
      <c r="PZM2" s="138"/>
      <c r="PZN2" s="138"/>
      <c r="PZO2" s="138"/>
      <c r="PZP2" s="138"/>
      <c r="PZQ2" s="138"/>
      <c r="PZR2" s="138"/>
      <c r="PZS2" s="138"/>
      <c r="PZT2" s="138"/>
      <c r="PZU2" s="138"/>
      <c r="PZV2" s="138"/>
      <c r="PZW2" s="138"/>
      <c r="PZX2" s="138"/>
      <c r="PZY2" s="138"/>
      <c r="PZZ2" s="138"/>
      <c r="QAA2" s="138"/>
      <c r="QAB2" s="138"/>
      <c r="QAC2" s="138"/>
      <c r="QAD2" s="138"/>
      <c r="QAE2" s="138"/>
      <c r="QAF2" s="138"/>
      <c r="QAG2" s="138"/>
      <c r="QAH2" s="138"/>
      <c r="QAI2" s="138"/>
      <c r="QAJ2" s="138"/>
      <c r="QAK2" s="138"/>
      <c r="QAL2" s="138"/>
      <c r="QAM2" s="138"/>
      <c r="QAN2" s="138"/>
      <c r="QAO2" s="138"/>
      <c r="QAP2" s="138"/>
      <c r="QAQ2" s="138"/>
      <c r="QAR2" s="138"/>
      <c r="QAS2" s="138"/>
      <c r="QAT2" s="138"/>
      <c r="QAU2" s="138"/>
      <c r="QAV2" s="138"/>
      <c r="QAW2" s="138"/>
      <c r="QAX2" s="138"/>
      <c r="QAY2" s="138"/>
      <c r="QAZ2" s="138"/>
      <c r="QBA2" s="138"/>
      <c r="QBB2" s="138"/>
      <c r="QBC2" s="138"/>
      <c r="QBD2" s="138"/>
      <c r="QBE2" s="138"/>
      <c r="QBF2" s="138"/>
      <c r="QBG2" s="138"/>
      <c r="QBH2" s="138"/>
      <c r="QBI2" s="138"/>
      <c r="QBJ2" s="138"/>
      <c r="QBK2" s="138"/>
      <c r="QBL2" s="138"/>
      <c r="QBM2" s="138"/>
      <c r="QBN2" s="138"/>
      <c r="QBO2" s="138"/>
      <c r="QBP2" s="138"/>
      <c r="QBQ2" s="138"/>
      <c r="QBR2" s="138"/>
      <c r="QBS2" s="138"/>
      <c r="QBT2" s="138"/>
      <c r="QBU2" s="138"/>
      <c r="QBV2" s="138"/>
      <c r="QBW2" s="138"/>
      <c r="QBX2" s="138"/>
      <c r="QBY2" s="138"/>
      <c r="QBZ2" s="138"/>
      <c r="QCA2" s="138"/>
      <c r="QCB2" s="138"/>
      <c r="QCC2" s="138"/>
      <c r="QCD2" s="138"/>
      <c r="QCE2" s="138"/>
      <c r="QCF2" s="138"/>
      <c r="QCG2" s="138"/>
      <c r="QCH2" s="138"/>
      <c r="QCI2" s="138"/>
      <c r="QCJ2" s="138"/>
      <c r="QCK2" s="138"/>
      <c r="QCL2" s="138"/>
      <c r="QCM2" s="138"/>
      <c r="QCN2" s="138"/>
      <c r="QCO2" s="138"/>
      <c r="QCP2" s="138"/>
      <c r="QCQ2" s="138"/>
      <c r="QCR2" s="138"/>
      <c r="QCS2" s="138"/>
      <c r="QCT2" s="138"/>
      <c r="QCU2" s="138"/>
      <c r="QCV2" s="138"/>
      <c r="QCW2" s="138"/>
      <c r="QCX2" s="138"/>
      <c r="QCY2" s="138"/>
      <c r="QCZ2" s="138"/>
      <c r="QDA2" s="138"/>
      <c r="QDB2" s="138"/>
      <c r="QDC2" s="138"/>
      <c r="QDD2" s="138"/>
      <c r="QDE2" s="138"/>
      <c r="QDF2" s="138"/>
      <c r="QDG2" s="138"/>
      <c r="QDH2" s="138"/>
      <c r="QDI2" s="138"/>
      <c r="QDJ2" s="138"/>
      <c r="QDK2" s="138"/>
      <c r="QDL2" s="138"/>
      <c r="QDM2" s="138"/>
      <c r="QDN2" s="138"/>
      <c r="QDO2" s="138"/>
      <c r="QDP2" s="138"/>
      <c r="QDQ2" s="138"/>
      <c r="QDR2" s="138"/>
      <c r="QDS2" s="138"/>
      <c r="QDT2" s="138"/>
      <c r="QDU2" s="138"/>
      <c r="QDV2" s="138"/>
      <c r="QDW2" s="138"/>
      <c r="QDX2" s="138"/>
      <c r="QDY2" s="138"/>
      <c r="QDZ2" s="138"/>
      <c r="QEA2" s="138"/>
      <c r="QEB2" s="138"/>
      <c r="QEC2" s="138"/>
      <c r="QED2" s="138"/>
      <c r="QEE2" s="138"/>
      <c r="QEF2" s="138"/>
      <c r="QEG2" s="138"/>
      <c r="QEH2" s="138"/>
      <c r="QEI2" s="138"/>
      <c r="QEJ2" s="138"/>
      <c r="QEK2" s="138"/>
      <c r="QEL2" s="138"/>
      <c r="QEM2" s="138"/>
      <c r="QEN2" s="138"/>
      <c r="QEO2" s="138"/>
      <c r="QEP2" s="138"/>
      <c r="QEQ2" s="138"/>
      <c r="QER2" s="138"/>
      <c r="QES2" s="138"/>
      <c r="QET2" s="138"/>
      <c r="QEU2" s="138"/>
      <c r="QEV2" s="138"/>
      <c r="QEW2" s="138"/>
      <c r="QEX2" s="138"/>
      <c r="QEY2" s="138"/>
      <c r="QEZ2" s="138"/>
      <c r="QFA2" s="138"/>
      <c r="QFB2" s="138"/>
      <c r="QFC2" s="138"/>
      <c r="QFD2" s="138"/>
      <c r="QFE2" s="138"/>
      <c r="QFF2" s="138"/>
      <c r="QFG2" s="138"/>
      <c r="QFH2" s="138"/>
      <c r="QFI2" s="138"/>
      <c r="QFJ2" s="138"/>
      <c r="QFK2" s="138"/>
      <c r="QFL2" s="138"/>
      <c r="QFM2" s="138"/>
      <c r="QFN2" s="138"/>
      <c r="QFO2" s="138"/>
      <c r="QFP2" s="138"/>
      <c r="QFQ2" s="138"/>
      <c r="QFR2" s="138"/>
      <c r="QFS2" s="138"/>
      <c r="QFT2" s="138"/>
      <c r="QFU2" s="138"/>
      <c r="QFV2" s="138"/>
      <c r="QFW2" s="138"/>
      <c r="QFX2" s="138"/>
      <c r="QFY2" s="138"/>
      <c r="QFZ2" s="138"/>
      <c r="QGA2" s="138"/>
      <c r="QGB2" s="138"/>
      <c r="QGC2" s="138"/>
      <c r="QGD2" s="138"/>
      <c r="QGE2" s="138"/>
      <c r="QGF2" s="138"/>
      <c r="QGG2" s="138"/>
      <c r="QGH2" s="138"/>
      <c r="QGI2" s="138"/>
      <c r="QGJ2" s="138"/>
      <c r="QGK2" s="138"/>
      <c r="QGL2" s="138"/>
      <c r="QGM2" s="138"/>
      <c r="QGN2" s="138"/>
      <c r="QGO2" s="138"/>
      <c r="QGP2" s="138"/>
      <c r="QGQ2" s="138"/>
      <c r="QGR2" s="138"/>
      <c r="QGS2" s="138"/>
      <c r="QGT2" s="138"/>
      <c r="QGU2" s="138"/>
      <c r="QGV2" s="138"/>
      <c r="QGW2" s="138"/>
      <c r="QGX2" s="138"/>
      <c r="QGY2" s="138"/>
      <c r="QGZ2" s="138"/>
      <c r="QHA2" s="138"/>
      <c r="QHB2" s="138"/>
      <c r="QHC2" s="138"/>
      <c r="QHD2" s="138"/>
      <c r="QHE2" s="138"/>
      <c r="QHF2" s="138"/>
      <c r="QHG2" s="138"/>
      <c r="QHH2" s="138"/>
      <c r="QHI2" s="138"/>
      <c r="QHJ2" s="138"/>
      <c r="QHK2" s="138"/>
      <c r="QHL2" s="138"/>
      <c r="QHM2" s="138"/>
      <c r="QHN2" s="138"/>
      <c r="QHO2" s="138"/>
      <c r="QHP2" s="138"/>
      <c r="QHQ2" s="138"/>
      <c r="QHR2" s="138"/>
      <c r="QHS2" s="138"/>
      <c r="QHT2" s="138"/>
      <c r="QHU2" s="138"/>
      <c r="QHV2" s="138"/>
      <c r="QHW2" s="138"/>
      <c r="QHX2" s="138"/>
      <c r="QHY2" s="138"/>
      <c r="QHZ2" s="138"/>
      <c r="QIA2" s="138"/>
      <c r="QIB2" s="138"/>
      <c r="QIC2" s="138"/>
      <c r="QID2" s="138"/>
      <c r="QIE2" s="138"/>
      <c r="QIF2" s="138"/>
      <c r="QIG2" s="138"/>
      <c r="QIH2" s="138"/>
      <c r="QII2" s="138"/>
      <c r="QIJ2" s="138"/>
      <c r="QIK2" s="138"/>
      <c r="QIL2" s="138"/>
      <c r="QIM2" s="138"/>
      <c r="QIN2" s="138"/>
      <c r="QIO2" s="138"/>
      <c r="QIP2" s="138"/>
      <c r="QIQ2" s="138"/>
      <c r="QIR2" s="138"/>
      <c r="QIS2" s="138"/>
      <c r="QIT2" s="138"/>
      <c r="QIU2" s="138"/>
      <c r="QIV2" s="138"/>
      <c r="QIW2" s="138"/>
      <c r="QIX2" s="138"/>
      <c r="QIY2" s="138"/>
      <c r="QIZ2" s="138"/>
      <c r="QJA2" s="138"/>
      <c r="QJB2" s="138"/>
      <c r="QJC2" s="138"/>
      <c r="QJD2" s="138"/>
      <c r="QJE2" s="138"/>
      <c r="QJF2" s="138"/>
      <c r="QJG2" s="138"/>
      <c r="QJH2" s="138"/>
      <c r="QJI2" s="138"/>
      <c r="QJJ2" s="138"/>
      <c r="QJK2" s="138"/>
      <c r="QJL2" s="138"/>
      <c r="QJM2" s="138"/>
      <c r="QJN2" s="138"/>
      <c r="QJO2" s="138"/>
      <c r="QJP2" s="138"/>
      <c r="QJQ2" s="138"/>
      <c r="QJR2" s="138"/>
      <c r="QJS2" s="138"/>
      <c r="QJT2" s="138"/>
      <c r="QJU2" s="138"/>
      <c r="QJV2" s="138"/>
      <c r="QJW2" s="138"/>
      <c r="QJX2" s="138"/>
      <c r="QJY2" s="138"/>
      <c r="QJZ2" s="138"/>
      <c r="QKA2" s="138"/>
      <c r="QKB2" s="138"/>
      <c r="QKC2" s="138"/>
      <c r="QKD2" s="138"/>
      <c r="QKE2" s="138"/>
      <c r="QKF2" s="138"/>
      <c r="QKG2" s="138"/>
      <c r="QKH2" s="138"/>
      <c r="QKI2" s="138"/>
      <c r="QKJ2" s="138"/>
      <c r="QKK2" s="138"/>
      <c r="QKL2" s="138"/>
      <c r="QKM2" s="138"/>
      <c r="QKN2" s="138"/>
      <c r="QKO2" s="138"/>
      <c r="QKP2" s="138"/>
      <c r="QKQ2" s="138"/>
      <c r="QKR2" s="138"/>
      <c r="QKS2" s="138"/>
      <c r="QKT2" s="138"/>
      <c r="QKU2" s="138"/>
      <c r="QKV2" s="138"/>
      <c r="QKW2" s="138"/>
      <c r="QKX2" s="138"/>
      <c r="QKY2" s="138"/>
      <c r="QKZ2" s="138"/>
      <c r="QLA2" s="138"/>
      <c r="QLB2" s="138"/>
      <c r="QLC2" s="138"/>
      <c r="QLD2" s="138"/>
      <c r="QLE2" s="138"/>
      <c r="QLF2" s="138"/>
      <c r="QLG2" s="138"/>
      <c r="QLH2" s="138"/>
      <c r="QLI2" s="138"/>
      <c r="QLJ2" s="138"/>
      <c r="QLK2" s="138"/>
      <c r="QLL2" s="138"/>
      <c r="QLM2" s="138"/>
      <c r="QLN2" s="138"/>
      <c r="QLO2" s="138"/>
      <c r="QLP2" s="138"/>
      <c r="QLQ2" s="138"/>
      <c r="QLR2" s="138"/>
      <c r="QLS2" s="138"/>
      <c r="QLT2" s="138"/>
      <c r="QLU2" s="138"/>
      <c r="QLV2" s="138"/>
      <c r="QLW2" s="138"/>
      <c r="QLX2" s="138"/>
      <c r="QLY2" s="138"/>
      <c r="QLZ2" s="138"/>
      <c r="QMA2" s="138"/>
      <c r="QMB2" s="138"/>
      <c r="QMC2" s="138"/>
      <c r="QMD2" s="138"/>
      <c r="QME2" s="138"/>
      <c r="QMF2" s="138"/>
      <c r="QMG2" s="138"/>
      <c r="QMH2" s="138"/>
      <c r="QMI2" s="138"/>
      <c r="QMJ2" s="138"/>
      <c r="QMK2" s="138"/>
      <c r="QML2" s="138"/>
      <c r="QMM2" s="138"/>
      <c r="QMN2" s="138"/>
      <c r="QMO2" s="138"/>
      <c r="QMP2" s="138"/>
      <c r="QMQ2" s="138"/>
      <c r="QMR2" s="138"/>
      <c r="QMS2" s="138"/>
      <c r="QMT2" s="138"/>
      <c r="QMU2" s="138"/>
      <c r="QMV2" s="138"/>
      <c r="QMW2" s="138"/>
      <c r="QMX2" s="138"/>
      <c r="QMY2" s="138"/>
      <c r="QMZ2" s="138"/>
      <c r="QNA2" s="138"/>
      <c r="QNB2" s="138"/>
      <c r="QNC2" s="138"/>
      <c r="QND2" s="138"/>
      <c r="QNE2" s="138"/>
      <c r="QNF2" s="138"/>
      <c r="QNG2" s="138"/>
      <c r="QNH2" s="138"/>
      <c r="QNI2" s="138"/>
      <c r="QNJ2" s="138"/>
      <c r="QNK2" s="138"/>
      <c r="QNL2" s="138"/>
      <c r="QNM2" s="138"/>
      <c r="QNN2" s="138"/>
      <c r="QNO2" s="138"/>
      <c r="QNP2" s="138"/>
      <c r="QNQ2" s="138"/>
      <c r="QNR2" s="138"/>
      <c r="QNS2" s="138"/>
      <c r="QNT2" s="138"/>
      <c r="QNU2" s="138"/>
      <c r="QNV2" s="138"/>
      <c r="QNW2" s="138"/>
      <c r="QNX2" s="138"/>
      <c r="QNY2" s="138"/>
      <c r="QNZ2" s="138"/>
      <c r="QOA2" s="138"/>
      <c r="QOB2" s="138"/>
      <c r="QOC2" s="138"/>
      <c r="QOD2" s="138"/>
      <c r="QOE2" s="138"/>
      <c r="QOF2" s="138"/>
      <c r="QOG2" s="138"/>
      <c r="QOH2" s="138"/>
      <c r="QOI2" s="138"/>
      <c r="QOJ2" s="138"/>
      <c r="QOK2" s="138"/>
      <c r="QOL2" s="138"/>
      <c r="QOM2" s="138"/>
      <c r="QON2" s="138"/>
      <c r="QOO2" s="138"/>
      <c r="QOP2" s="138"/>
      <c r="QOQ2" s="138"/>
      <c r="QOR2" s="138"/>
      <c r="QOS2" s="138"/>
      <c r="QOT2" s="138"/>
      <c r="QOU2" s="138"/>
      <c r="QOV2" s="138"/>
      <c r="QOW2" s="138"/>
      <c r="QOX2" s="138"/>
      <c r="QOY2" s="138"/>
      <c r="QOZ2" s="138"/>
      <c r="QPA2" s="138"/>
      <c r="QPB2" s="138"/>
      <c r="QPC2" s="138"/>
      <c r="QPD2" s="138"/>
      <c r="QPE2" s="138"/>
      <c r="QPF2" s="138"/>
      <c r="QPG2" s="138"/>
      <c r="QPH2" s="138"/>
      <c r="QPI2" s="138"/>
      <c r="QPJ2" s="138"/>
      <c r="QPK2" s="138"/>
      <c r="QPL2" s="138"/>
      <c r="QPM2" s="138"/>
      <c r="QPN2" s="138"/>
      <c r="QPO2" s="138"/>
      <c r="QPP2" s="138"/>
      <c r="QPQ2" s="138"/>
      <c r="QPR2" s="138"/>
      <c r="QPS2" s="138"/>
      <c r="QPT2" s="138"/>
      <c r="QPU2" s="138"/>
      <c r="QPV2" s="138"/>
      <c r="QPW2" s="138"/>
      <c r="QPX2" s="138"/>
      <c r="QPY2" s="138"/>
      <c r="QPZ2" s="138"/>
      <c r="QQA2" s="138"/>
      <c r="QQB2" s="138"/>
      <c r="QQC2" s="138"/>
      <c r="QQD2" s="138"/>
      <c r="QQE2" s="138"/>
      <c r="QQF2" s="138"/>
      <c r="QQG2" s="138"/>
      <c r="QQH2" s="138"/>
      <c r="QQI2" s="138"/>
      <c r="QQJ2" s="138"/>
      <c r="QQK2" s="138"/>
      <c r="QQL2" s="138"/>
      <c r="QQM2" s="138"/>
      <c r="QQN2" s="138"/>
      <c r="QQO2" s="138"/>
      <c r="QQP2" s="138"/>
      <c r="QQQ2" s="138"/>
      <c r="QQR2" s="138"/>
      <c r="QQS2" s="138"/>
      <c r="QQT2" s="138"/>
      <c r="QQU2" s="138"/>
      <c r="QQV2" s="138"/>
      <c r="QQW2" s="138"/>
      <c r="QQX2" s="138"/>
      <c r="QQY2" s="138"/>
      <c r="QQZ2" s="138"/>
      <c r="QRA2" s="138"/>
      <c r="QRB2" s="138"/>
      <c r="QRC2" s="138"/>
      <c r="QRD2" s="138"/>
      <c r="QRE2" s="138"/>
      <c r="QRF2" s="138"/>
      <c r="QRG2" s="138"/>
      <c r="QRH2" s="138"/>
      <c r="QRI2" s="138"/>
      <c r="QRJ2" s="138"/>
      <c r="QRK2" s="138"/>
      <c r="QRL2" s="138"/>
      <c r="QRM2" s="138"/>
      <c r="QRN2" s="138"/>
      <c r="QRO2" s="138"/>
      <c r="QRP2" s="138"/>
      <c r="QRQ2" s="138"/>
      <c r="QRR2" s="138"/>
      <c r="QRS2" s="138"/>
      <c r="QRT2" s="138"/>
      <c r="QRU2" s="138"/>
      <c r="QRV2" s="138"/>
      <c r="QRW2" s="138"/>
      <c r="QRX2" s="138"/>
      <c r="QRY2" s="138"/>
      <c r="QRZ2" s="138"/>
      <c r="QSA2" s="138"/>
      <c r="QSB2" s="138"/>
      <c r="QSC2" s="138"/>
      <c r="QSD2" s="138"/>
      <c r="QSE2" s="138"/>
      <c r="QSF2" s="138"/>
      <c r="QSG2" s="138"/>
      <c r="QSH2" s="138"/>
      <c r="QSI2" s="138"/>
      <c r="QSJ2" s="138"/>
      <c r="QSK2" s="138"/>
      <c r="QSL2" s="138"/>
      <c r="QSM2" s="138"/>
      <c r="QSN2" s="138"/>
      <c r="QSO2" s="138"/>
      <c r="QSP2" s="138"/>
      <c r="QSQ2" s="138"/>
      <c r="QSR2" s="138"/>
      <c r="QSS2" s="138"/>
      <c r="QST2" s="138"/>
      <c r="QSU2" s="138"/>
      <c r="QSV2" s="138"/>
      <c r="QSW2" s="138"/>
      <c r="QSX2" s="138"/>
      <c r="QSY2" s="138"/>
      <c r="QSZ2" s="138"/>
      <c r="QTA2" s="138"/>
      <c r="QTB2" s="138"/>
      <c r="QTC2" s="138"/>
      <c r="QTD2" s="138"/>
      <c r="QTE2" s="138"/>
      <c r="QTF2" s="138"/>
      <c r="QTG2" s="138"/>
      <c r="QTH2" s="138"/>
      <c r="QTI2" s="138"/>
      <c r="QTJ2" s="138"/>
      <c r="QTK2" s="138"/>
      <c r="QTL2" s="138"/>
      <c r="QTM2" s="138"/>
      <c r="QTN2" s="138"/>
      <c r="QTO2" s="138"/>
      <c r="QTP2" s="138"/>
      <c r="QTQ2" s="138"/>
      <c r="QTR2" s="138"/>
      <c r="QTS2" s="138"/>
      <c r="QTT2" s="138"/>
      <c r="QTU2" s="138"/>
      <c r="QTV2" s="138"/>
      <c r="QTW2" s="138"/>
      <c r="QTX2" s="138"/>
      <c r="QTY2" s="138"/>
      <c r="QTZ2" s="138"/>
      <c r="QUA2" s="138"/>
      <c r="QUB2" s="138"/>
      <c r="QUC2" s="138"/>
      <c r="QUD2" s="138"/>
      <c r="QUE2" s="138"/>
      <c r="QUF2" s="138"/>
      <c r="QUG2" s="138"/>
      <c r="QUH2" s="138"/>
      <c r="QUI2" s="138"/>
      <c r="QUJ2" s="138"/>
      <c r="QUK2" s="138"/>
      <c r="QUL2" s="138"/>
      <c r="QUM2" s="138"/>
      <c r="QUN2" s="138"/>
      <c r="QUO2" s="138"/>
      <c r="QUP2" s="138"/>
      <c r="QUQ2" s="138"/>
      <c r="QUR2" s="138"/>
      <c r="QUS2" s="138"/>
      <c r="QUT2" s="138"/>
      <c r="QUU2" s="138"/>
      <c r="QUV2" s="138"/>
      <c r="QUW2" s="138"/>
      <c r="QUX2" s="138"/>
      <c r="QUY2" s="138"/>
      <c r="QUZ2" s="138"/>
      <c r="QVA2" s="138"/>
      <c r="QVB2" s="138"/>
      <c r="QVC2" s="138"/>
      <c r="QVD2" s="138"/>
      <c r="QVE2" s="138"/>
      <c r="QVF2" s="138"/>
      <c r="QVG2" s="138"/>
      <c r="QVH2" s="138"/>
      <c r="QVI2" s="138"/>
      <c r="QVJ2" s="138"/>
      <c r="QVK2" s="138"/>
      <c r="QVL2" s="138"/>
      <c r="QVM2" s="138"/>
      <c r="QVN2" s="138"/>
      <c r="QVO2" s="138"/>
      <c r="QVP2" s="138"/>
      <c r="QVQ2" s="138"/>
      <c r="QVR2" s="138"/>
      <c r="QVS2" s="138"/>
      <c r="QVT2" s="138"/>
      <c r="QVU2" s="138"/>
      <c r="QVV2" s="138"/>
      <c r="QVW2" s="138"/>
      <c r="QVX2" s="138"/>
      <c r="QVY2" s="138"/>
      <c r="QVZ2" s="138"/>
      <c r="QWA2" s="138"/>
      <c r="QWB2" s="138"/>
      <c r="QWC2" s="138"/>
      <c r="QWD2" s="138"/>
      <c r="QWE2" s="138"/>
      <c r="QWF2" s="138"/>
      <c r="QWG2" s="138"/>
      <c r="QWH2" s="138"/>
      <c r="QWI2" s="138"/>
      <c r="QWJ2" s="138"/>
      <c r="QWK2" s="138"/>
      <c r="QWL2" s="138"/>
      <c r="QWM2" s="138"/>
      <c r="QWN2" s="138"/>
      <c r="QWO2" s="138"/>
      <c r="QWP2" s="138"/>
      <c r="QWQ2" s="138"/>
      <c r="QWR2" s="138"/>
      <c r="QWS2" s="138"/>
      <c r="QWT2" s="138"/>
      <c r="QWU2" s="138"/>
      <c r="QWV2" s="138"/>
      <c r="QWW2" s="138"/>
      <c r="QWX2" s="138"/>
      <c r="QWY2" s="138"/>
      <c r="QWZ2" s="138"/>
      <c r="QXA2" s="138"/>
      <c r="QXB2" s="138"/>
      <c r="QXC2" s="138"/>
      <c r="QXD2" s="138"/>
      <c r="QXE2" s="138"/>
      <c r="QXF2" s="138"/>
      <c r="QXG2" s="138"/>
      <c r="QXH2" s="138"/>
      <c r="QXI2" s="138"/>
      <c r="QXJ2" s="138"/>
      <c r="QXK2" s="138"/>
      <c r="QXL2" s="138"/>
      <c r="QXM2" s="138"/>
      <c r="QXN2" s="138"/>
      <c r="QXO2" s="138"/>
      <c r="QXP2" s="138"/>
      <c r="QXQ2" s="138"/>
      <c r="QXR2" s="138"/>
      <c r="QXS2" s="138"/>
      <c r="QXT2" s="138"/>
      <c r="QXU2" s="138"/>
      <c r="QXV2" s="138"/>
      <c r="QXW2" s="138"/>
      <c r="QXX2" s="138"/>
      <c r="QXY2" s="138"/>
      <c r="QXZ2" s="138"/>
      <c r="QYA2" s="138"/>
      <c r="QYB2" s="138"/>
      <c r="QYC2" s="138"/>
      <c r="QYD2" s="138"/>
      <c r="QYE2" s="138"/>
      <c r="QYF2" s="138"/>
      <c r="QYG2" s="138"/>
      <c r="QYH2" s="138"/>
      <c r="QYI2" s="138"/>
      <c r="QYJ2" s="138"/>
      <c r="QYK2" s="138"/>
      <c r="QYL2" s="138"/>
      <c r="QYM2" s="138"/>
      <c r="QYN2" s="138"/>
      <c r="QYO2" s="138"/>
      <c r="QYP2" s="138"/>
      <c r="QYQ2" s="138"/>
      <c r="QYR2" s="138"/>
      <c r="QYS2" s="138"/>
      <c r="QYT2" s="138"/>
      <c r="QYU2" s="138"/>
      <c r="QYV2" s="138"/>
      <c r="QYW2" s="138"/>
      <c r="QYX2" s="138"/>
      <c r="QYY2" s="138"/>
      <c r="QYZ2" s="138"/>
      <c r="QZA2" s="138"/>
      <c r="QZB2" s="138"/>
      <c r="QZC2" s="138"/>
      <c r="QZD2" s="138"/>
      <c r="QZE2" s="138"/>
      <c r="QZF2" s="138"/>
      <c r="QZG2" s="138"/>
      <c r="QZH2" s="138"/>
      <c r="QZI2" s="138"/>
      <c r="QZJ2" s="138"/>
      <c r="QZK2" s="138"/>
      <c r="QZL2" s="138"/>
      <c r="QZM2" s="138"/>
      <c r="QZN2" s="138"/>
      <c r="QZO2" s="138"/>
      <c r="QZP2" s="138"/>
      <c r="QZQ2" s="138"/>
      <c r="QZR2" s="138"/>
      <c r="QZS2" s="138"/>
      <c r="QZT2" s="138"/>
      <c r="QZU2" s="138"/>
      <c r="QZV2" s="138"/>
      <c r="QZW2" s="138"/>
      <c r="QZX2" s="138"/>
      <c r="QZY2" s="138"/>
      <c r="QZZ2" s="138"/>
      <c r="RAA2" s="138"/>
      <c r="RAB2" s="138"/>
      <c r="RAC2" s="138"/>
      <c r="RAD2" s="138"/>
      <c r="RAE2" s="138"/>
      <c r="RAF2" s="138"/>
      <c r="RAG2" s="138"/>
      <c r="RAH2" s="138"/>
      <c r="RAI2" s="138"/>
      <c r="RAJ2" s="138"/>
      <c r="RAK2" s="138"/>
      <c r="RAL2" s="138"/>
      <c r="RAM2" s="138"/>
      <c r="RAN2" s="138"/>
      <c r="RAO2" s="138"/>
      <c r="RAP2" s="138"/>
      <c r="RAQ2" s="138"/>
      <c r="RAR2" s="138"/>
      <c r="RAS2" s="138"/>
      <c r="RAT2" s="138"/>
      <c r="RAU2" s="138"/>
      <c r="RAV2" s="138"/>
      <c r="RAW2" s="138"/>
      <c r="RAX2" s="138"/>
      <c r="RAY2" s="138"/>
      <c r="RAZ2" s="138"/>
      <c r="RBA2" s="138"/>
      <c r="RBB2" s="138"/>
      <c r="RBC2" s="138"/>
      <c r="RBD2" s="138"/>
      <c r="RBE2" s="138"/>
      <c r="RBF2" s="138"/>
      <c r="RBG2" s="138"/>
      <c r="RBH2" s="138"/>
      <c r="RBI2" s="138"/>
      <c r="RBJ2" s="138"/>
      <c r="RBK2" s="138"/>
      <c r="RBL2" s="138"/>
      <c r="RBM2" s="138"/>
      <c r="RBN2" s="138"/>
      <c r="RBO2" s="138"/>
      <c r="RBP2" s="138"/>
      <c r="RBQ2" s="138"/>
      <c r="RBR2" s="138"/>
      <c r="RBS2" s="138"/>
      <c r="RBT2" s="138"/>
      <c r="RBU2" s="138"/>
      <c r="RBV2" s="138"/>
      <c r="RBW2" s="138"/>
      <c r="RBX2" s="138"/>
      <c r="RBY2" s="138"/>
      <c r="RBZ2" s="138"/>
      <c r="RCA2" s="138"/>
      <c r="RCB2" s="138"/>
      <c r="RCC2" s="138"/>
      <c r="RCD2" s="138"/>
      <c r="RCE2" s="138"/>
      <c r="RCF2" s="138"/>
      <c r="RCG2" s="138"/>
      <c r="RCH2" s="138"/>
      <c r="RCI2" s="138"/>
      <c r="RCJ2" s="138"/>
      <c r="RCK2" s="138"/>
      <c r="RCL2" s="138"/>
      <c r="RCM2" s="138"/>
      <c r="RCN2" s="138"/>
      <c r="RCO2" s="138"/>
      <c r="RCP2" s="138"/>
      <c r="RCQ2" s="138"/>
      <c r="RCR2" s="138"/>
      <c r="RCS2" s="138"/>
      <c r="RCT2" s="138"/>
      <c r="RCU2" s="138"/>
      <c r="RCV2" s="138"/>
      <c r="RCW2" s="138"/>
      <c r="RCX2" s="138"/>
      <c r="RCY2" s="138"/>
      <c r="RCZ2" s="138"/>
      <c r="RDA2" s="138"/>
      <c r="RDB2" s="138"/>
      <c r="RDC2" s="138"/>
      <c r="RDD2" s="138"/>
      <c r="RDE2" s="138"/>
      <c r="RDF2" s="138"/>
      <c r="RDG2" s="138"/>
      <c r="RDH2" s="138"/>
      <c r="RDI2" s="138"/>
      <c r="RDJ2" s="138"/>
      <c r="RDK2" s="138"/>
      <c r="RDL2" s="138"/>
      <c r="RDM2" s="138"/>
      <c r="RDN2" s="138"/>
      <c r="RDO2" s="138"/>
      <c r="RDP2" s="138"/>
      <c r="RDQ2" s="138"/>
      <c r="RDR2" s="138"/>
      <c r="RDS2" s="138"/>
      <c r="RDT2" s="138"/>
      <c r="RDU2" s="138"/>
      <c r="RDV2" s="138"/>
      <c r="RDW2" s="138"/>
      <c r="RDX2" s="138"/>
      <c r="RDY2" s="138"/>
      <c r="RDZ2" s="138"/>
      <c r="REA2" s="138"/>
      <c r="REB2" s="138"/>
      <c r="REC2" s="138"/>
      <c r="RED2" s="138"/>
      <c r="REE2" s="138"/>
      <c r="REF2" s="138"/>
      <c r="REG2" s="138"/>
      <c r="REH2" s="138"/>
      <c r="REI2" s="138"/>
      <c r="REJ2" s="138"/>
      <c r="REK2" s="138"/>
      <c r="REL2" s="138"/>
      <c r="REM2" s="138"/>
      <c r="REN2" s="138"/>
      <c r="REO2" s="138"/>
      <c r="REP2" s="138"/>
      <c r="REQ2" s="138"/>
      <c r="RER2" s="138"/>
      <c r="RES2" s="138"/>
      <c r="RET2" s="138"/>
      <c r="REU2" s="138"/>
      <c r="REV2" s="138"/>
      <c r="REW2" s="138"/>
      <c r="REX2" s="138"/>
      <c r="REY2" s="138"/>
      <c r="REZ2" s="138"/>
      <c r="RFA2" s="138"/>
      <c r="RFB2" s="138"/>
      <c r="RFC2" s="138"/>
      <c r="RFD2" s="138"/>
      <c r="RFE2" s="138"/>
      <c r="RFF2" s="138"/>
      <c r="RFG2" s="138"/>
      <c r="RFH2" s="138"/>
      <c r="RFI2" s="138"/>
      <c r="RFJ2" s="138"/>
      <c r="RFK2" s="138"/>
      <c r="RFL2" s="138"/>
      <c r="RFM2" s="138"/>
      <c r="RFN2" s="138"/>
      <c r="RFO2" s="138"/>
      <c r="RFP2" s="138"/>
      <c r="RFQ2" s="138"/>
      <c r="RFR2" s="138"/>
      <c r="RFS2" s="138"/>
      <c r="RFT2" s="138"/>
      <c r="RFU2" s="138"/>
      <c r="RFV2" s="138"/>
      <c r="RFW2" s="138"/>
      <c r="RFX2" s="138"/>
      <c r="RFY2" s="138"/>
      <c r="RFZ2" s="138"/>
      <c r="RGA2" s="138"/>
      <c r="RGB2" s="138"/>
      <c r="RGC2" s="138"/>
      <c r="RGD2" s="138"/>
      <c r="RGE2" s="138"/>
      <c r="RGF2" s="138"/>
      <c r="RGG2" s="138"/>
      <c r="RGH2" s="138"/>
      <c r="RGI2" s="138"/>
      <c r="RGJ2" s="138"/>
      <c r="RGK2" s="138"/>
      <c r="RGL2" s="138"/>
      <c r="RGM2" s="138"/>
      <c r="RGN2" s="138"/>
      <c r="RGO2" s="138"/>
      <c r="RGP2" s="138"/>
      <c r="RGQ2" s="138"/>
      <c r="RGR2" s="138"/>
      <c r="RGS2" s="138"/>
      <c r="RGT2" s="138"/>
      <c r="RGU2" s="138"/>
      <c r="RGV2" s="138"/>
      <c r="RGW2" s="138"/>
      <c r="RGX2" s="138"/>
      <c r="RGY2" s="138"/>
      <c r="RGZ2" s="138"/>
      <c r="RHA2" s="138"/>
      <c r="RHB2" s="138"/>
      <c r="RHC2" s="138"/>
      <c r="RHD2" s="138"/>
      <c r="RHE2" s="138"/>
      <c r="RHF2" s="138"/>
      <c r="RHG2" s="138"/>
      <c r="RHH2" s="138"/>
      <c r="RHI2" s="138"/>
      <c r="RHJ2" s="138"/>
      <c r="RHK2" s="138"/>
      <c r="RHL2" s="138"/>
      <c r="RHM2" s="138"/>
      <c r="RHN2" s="138"/>
      <c r="RHO2" s="138"/>
      <c r="RHP2" s="138"/>
      <c r="RHQ2" s="138"/>
      <c r="RHR2" s="138"/>
      <c r="RHS2" s="138"/>
      <c r="RHT2" s="138"/>
      <c r="RHU2" s="138"/>
      <c r="RHV2" s="138"/>
      <c r="RHW2" s="138"/>
      <c r="RHX2" s="138"/>
      <c r="RHY2" s="138"/>
      <c r="RHZ2" s="138"/>
      <c r="RIA2" s="138"/>
      <c r="RIB2" s="138"/>
      <c r="RIC2" s="138"/>
      <c r="RID2" s="138"/>
      <c r="RIE2" s="138"/>
      <c r="RIF2" s="138"/>
      <c r="RIG2" s="138"/>
      <c r="RIH2" s="138"/>
      <c r="RII2" s="138"/>
      <c r="RIJ2" s="138"/>
      <c r="RIK2" s="138"/>
      <c r="RIL2" s="138"/>
      <c r="RIM2" s="138"/>
      <c r="RIN2" s="138"/>
      <c r="RIO2" s="138"/>
      <c r="RIP2" s="138"/>
      <c r="RIQ2" s="138"/>
      <c r="RIR2" s="138"/>
      <c r="RIS2" s="138"/>
      <c r="RIT2" s="138"/>
      <c r="RIU2" s="138"/>
      <c r="RIV2" s="138"/>
      <c r="RIW2" s="138"/>
      <c r="RIX2" s="138"/>
      <c r="RIY2" s="138"/>
      <c r="RIZ2" s="138"/>
      <c r="RJA2" s="138"/>
      <c r="RJB2" s="138"/>
      <c r="RJC2" s="138"/>
      <c r="RJD2" s="138"/>
      <c r="RJE2" s="138"/>
      <c r="RJF2" s="138"/>
      <c r="RJG2" s="138"/>
      <c r="RJH2" s="138"/>
      <c r="RJI2" s="138"/>
      <c r="RJJ2" s="138"/>
      <c r="RJK2" s="138"/>
      <c r="RJL2" s="138"/>
      <c r="RJM2" s="138"/>
      <c r="RJN2" s="138"/>
      <c r="RJO2" s="138"/>
      <c r="RJP2" s="138"/>
      <c r="RJQ2" s="138"/>
      <c r="RJR2" s="138"/>
      <c r="RJS2" s="138"/>
      <c r="RJT2" s="138"/>
      <c r="RJU2" s="138"/>
      <c r="RJV2" s="138"/>
      <c r="RJW2" s="138"/>
      <c r="RJX2" s="138"/>
      <c r="RJY2" s="138"/>
      <c r="RJZ2" s="138"/>
      <c r="RKA2" s="138"/>
      <c r="RKB2" s="138"/>
      <c r="RKC2" s="138"/>
      <c r="RKD2" s="138"/>
      <c r="RKE2" s="138"/>
      <c r="RKF2" s="138"/>
      <c r="RKG2" s="138"/>
      <c r="RKH2" s="138"/>
      <c r="RKI2" s="138"/>
      <c r="RKJ2" s="138"/>
      <c r="RKK2" s="138"/>
      <c r="RKL2" s="138"/>
      <c r="RKM2" s="138"/>
      <c r="RKN2" s="138"/>
      <c r="RKO2" s="138"/>
      <c r="RKP2" s="138"/>
      <c r="RKQ2" s="138"/>
      <c r="RKR2" s="138"/>
      <c r="RKS2" s="138"/>
      <c r="RKT2" s="138"/>
      <c r="RKU2" s="138"/>
      <c r="RKV2" s="138"/>
      <c r="RKW2" s="138"/>
      <c r="RKX2" s="138"/>
      <c r="RKY2" s="138"/>
      <c r="RKZ2" s="138"/>
      <c r="RLA2" s="138"/>
      <c r="RLB2" s="138"/>
      <c r="RLC2" s="138"/>
      <c r="RLD2" s="138"/>
      <c r="RLE2" s="138"/>
      <c r="RLF2" s="138"/>
      <c r="RLG2" s="138"/>
      <c r="RLH2" s="138"/>
      <c r="RLI2" s="138"/>
      <c r="RLJ2" s="138"/>
      <c r="RLK2" s="138"/>
      <c r="RLL2" s="138"/>
      <c r="RLM2" s="138"/>
      <c r="RLN2" s="138"/>
      <c r="RLO2" s="138"/>
      <c r="RLP2" s="138"/>
      <c r="RLQ2" s="138"/>
      <c r="RLR2" s="138"/>
      <c r="RLS2" s="138"/>
      <c r="RLT2" s="138"/>
      <c r="RLU2" s="138"/>
      <c r="RLV2" s="138"/>
      <c r="RLW2" s="138"/>
      <c r="RLX2" s="138"/>
      <c r="RLY2" s="138"/>
      <c r="RLZ2" s="138"/>
      <c r="RMA2" s="138"/>
      <c r="RMB2" s="138"/>
      <c r="RMC2" s="138"/>
      <c r="RMD2" s="138"/>
      <c r="RME2" s="138"/>
      <c r="RMF2" s="138"/>
      <c r="RMG2" s="138"/>
      <c r="RMH2" s="138"/>
      <c r="RMI2" s="138"/>
      <c r="RMJ2" s="138"/>
      <c r="RMK2" s="138"/>
      <c r="RML2" s="138"/>
      <c r="RMM2" s="138"/>
      <c r="RMN2" s="138"/>
      <c r="RMO2" s="138"/>
      <c r="RMP2" s="138"/>
      <c r="RMQ2" s="138"/>
      <c r="RMR2" s="138"/>
      <c r="RMS2" s="138"/>
      <c r="RMT2" s="138"/>
      <c r="RMU2" s="138"/>
      <c r="RMV2" s="138"/>
      <c r="RMW2" s="138"/>
      <c r="RMX2" s="138"/>
      <c r="RMY2" s="138"/>
      <c r="RMZ2" s="138"/>
      <c r="RNA2" s="138"/>
      <c r="RNB2" s="138"/>
      <c r="RNC2" s="138"/>
      <c r="RND2" s="138"/>
      <c r="RNE2" s="138"/>
      <c r="RNF2" s="138"/>
      <c r="RNG2" s="138"/>
      <c r="RNH2" s="138"/>
      <c r="RNI2" s="138"/>
      <c r="RNJ2" s="138"/>
      <c r="RNK2" s="138"/>
      <c r="RNL2" s="138"/>
      <c r="RNM2" s="138"/>
      <c r="RNN2" s="138"/>
      <c r="RNO2" s="138"/>
      <c r="RNP2" s="138"/>
      <c r="RNQ2" s="138"/>
      <c r="RNR2" s="138"/>
      <c r="RNS2" s="138"/>
      <c r="RNT2" s="138"/>
      <c r="RNU2" s="138"/>
      <c r="RNV2" s="138"/>
      <c r="RNW2" s="138"/>
      <c r="RNX2" s="138"/>
      <c r="RNY2" s="138"/>
      <c r="RNZ2" s="138"/>
      <c r="ROA2" s="138"/>
      <c r="ROB2" s="138"/>
      <c r="ROC2" s="138"/>
      <c r="ROD2" s="138"/>
      <c r="ROE2" s="138"/>
      <c r="ROF2" s="138"/>
      <c r="ROG2" s="138"/>
      <c r="ROH2" s="138"/>
      <c r="ROI2" s="138"/>
      <c r="ROJ2" s="138"/>
      <c r="ROK2" s="138"/>
      <c r="ROL2" s="138"/>
      <c r="ROM2" s="138"/>
      <c r="RON2" s="138"/>
      <c r="ROO2" s="138"/>
      <c r="ROP2" s="138"/>
      <c r="ROQ2" s="138"/>
      <c r="ROR2" s="138"/>
      <c r="ROS2" s="138"/>
      <c r="ROT2" s="138"/>
      <c r="ROU2" s="138"/>
      <c r="ROV2" s="138"/>
      <c r="ROW2" s="138"/>
      <c r="ROX2" s="138"/>
      <c r="ROY2" s="138"/>
      <c r="ROZ2" s="138"/>
      <c r="RPA2" s="138"/>
      <c r="RPB2" s="138"/>
      <c r="RPC2" s="138"/>
      <c r="RPD2" s="138"/>
      <c r="RPE2" s="138"/>
      <c r="RPF2" s="138"/>
      <c r="RPG2" s="138"/>
      <c r="RPH2" s="138"/>
      <c r="RPI2" s="138"/>
      <c r="RPJ2" s="138"/>
      <c r="RPK2" s="138"/>
      <c r="RPL2" s="138"/>
      <c r="RPM2" s="138"/>
      <c r="RPN2" s="138"/>
      <c r="RPO2" s="138"/>
      <c r="RPP2" s="138"/>
      <c r="RPQ2" s="138"/>
      <c r="RPR2" s="138"/>
      <c r="RPS2" s="138"/>
      <c r="RPT2" s="138"/>
      <c r="RPU2" s="138"/>
      <c r="RPV2" s="138"/>
      <c r="RPW2" s="138"/>
      <c r="RPX2" s="138"/>
      <c r="RPY2" s="138"/>
      <c r="RPZ2" s="138"/>
      <c r="RQA2" s="138"/>
      <c r="RQB2" s="138"/>
      <c r="RQC2" s="138"/>
      <c r="RQD2" s="138"/>
      <c r="RQE2" s="138"/>
      <c r="RQF2" s="138"/>
      <c r="RQG2" s="138"/>
      <c r="RQH2" s="138"/>
      <c r="RQI2" s="138"/>
      <c r="RQJ2" s="138"/>
      <c r="RQK2" s="138"/>
      <c r="RQL2" s="138"/>
      <c r="RQM2" s="138"/>
      <c r="RQN2" s="138"/>
      <c r="RQO2" s="138"/>
      <c r="RQP2" s="138"/>
      <c r="RQQ2" s="138"/>
      <c r="RQR2" s="138"/>
      <c r="RQS2" s="138"/>
      <c r="RQT2" s="138"/>
      <c r="RQU2" s="138"/>
      <c r="RQV2" s="138"/>
      <c r="RQW2" s="138"/>
      <c r="RQX2" s="138"/>
      <c r="RQY2" s="138"/>
      <c r="RQZ2" s="138"/>
      <c r="RRA2" s="138"/>
      <c r="RRB2" s="138"/>
      <c r="RRC2" s="138"/>
      <c r="RRD2" s="138"/>
      <c r="RRE2" s="138"/>
      <c r="RRF2" s="138"/>
      <c r="RRG2" s="138"/>
      <c r="RRH2" s="138"/>
      <c r="RRI2" s="138"/>
      <c r="RRJ2" s="138"/>
      <c r="RRK2" s="138"/>
      <c r="RRL2" s="138"/>
      <c r="RRM2" s="138"/>
      <c r="RRN2" s="138"/>
      <c r="RRO2" s="138"/>
      <c r="RRP2" s="138"/>
      <c r="RRQ2" s="138"/>
      <c r="RRR2" s="138"/>
      <c r="RRS2" s="138"/>
      <c r="RRT2" s="138"/>
      <c r="RRU2" s="138"/>
      <c r="RRV2" s="138"/>
      <c r="RRW2" s="138"/>
      <c r="RRX2" s="138"/>
      <c r="RRY2" s="138"/>
      <c r="RRZ2" s="138"/>
      <c r="RSA2" s="138"/>
      <c r="RSB2" s="138"/>
      <c r="RSC2" s="138"/>
      <c r="RSD2" s="138"/>
      <c r="RSE2" s="138"/>
      <c r="RSF2" s="138"/>
      <c r="RSG2" s="138"/>
      <c r="RSH2" s="138"/>
      <c r="RSI2" s="138"/>
      <c r="RSJ2" s="138"/>
      <c r="RSK2" s="138"/>
      <c r="RSL2" s="138"/>
      <c r="RSM2" s="138"/>
      <c r="RSN2" s="138"/>
      <c r="RSO2" s="138"/>
      <c r="RSP2" s="138"/>
      <c r="RSQ2" s="138"/>
      <c r="RSR2" s="138"/>
      <c r="RSS2" s="138"/>
      <c r="RST2" s="138"/>
      <c r="RSU2" s="138"/>
      <c r="RSV2" s="138"/>
      <c r="RSW2" s="138"/>
      <c r="RSX2" s="138"/>
      <c r="RSY2" s="138"/>
      <c r="RSZ2" s="138"/>
      <c r="RTA2" s="138"/>
      <c r="RTB2" s="138"/>
      <c r="RTC2" s="138"/>
      <c r="RTD2" s="138"/>
      <c r="RTE2" s="138"/>
      <c r="RTF2" s="138"/>
      <c r="RTG2" s="138"/>
      <c r="RTH2" s="138"/>
      <c r="RTI2" s="138"/>
      <c r="RTJ2" s="138"/>
      <c r="RTK2" s="138"/>
      <c r="RTL2" s="138"/>
      <c r="RTM2" s="138"/>
      <c r="RTN2" s="138"/>
      <c r="RTO2" s="138"/>
      <c r="RTP2" s="138"/>
      <c r="RTQ2" s="138"/>
      <c r="RTR2" s="138"/>
      <c r="RTS2" s="138"/>
      <c r="RTT2" s="138"/>
      <c r="RTU2" s="138"/>
      <c r="RTV2" s="138"/>
      <c r="RTW2" s="138"/>
      <c r="RTX2" s="138"/>
      <c r="RTY2" s="138"/>
      <c r="RTZ2" s="138"/>
      <c r="RUA2" s="138"/>
      <c r="RUB2" s="138"/>
      <c r="RUC2" s="138"/>
      <c r="RUD2" s="138"/>
      <c r="RUE2" s="138"/>
      <c r="RUF2" s="138"/>
      <c r="RUG2" s="138"/>
      <c r="RUH2" s="138"/>
      <c r="RUI2" s="138"/>
      <c r="RUJ2" s="138"/>
      <c r="RUK2" s="138"/>
      <c r="RUL2" s="138"/>
      <c r="RUM2" s="138"/>
      <c r="RUN2" s="138"/>
      <c r="RUO2" s="138"/>
      <c r="RUP2" s="138"/>
      <c r="RUQ2" s="138"/>
      <c r="RUR2" s="138"/>
      <c r="RUS2" s="138"/>
      <c r="RUT2" s="138"/>
      <c r="RUU2" s="138"/>
      <c r="RUV2" s="138"/>
      <c r="RUW2" s="138"/>
      <c r="RUX2" s="138"/>
      <c r="RUY2" s="138"/>
      <c r="RUZ2" s="138"/>
      <c r="RVA2" s="138"/>
      <c r="RVB2" s="138"/>
      <c r="RVC2" s="138"/>
      <c r="RVD2" s="138"/>
      <c r="RVE2" s="138"/>
      <c r="RVF2" s="138"/>
      <c r="RVG2" s="138"/>
      <c r="RVH2" s="138"/>
      <c r="RVI2" s="138"/>
      <c r="RVJ2" s="138"/>
      <c r="RVK2" s="138"/>
      <c r="RVL2" s="138"/>
      <c r="RVM2" s="138"/>
      <c r="RVN2" s="138"/>
      <c r="RVO2" s="138"/>
      <c r="RVP2" s="138"/>
      <c r="RVQ2" s="138"/>
      <c r="RVR2" s="138"/>
      <c r="RVS2" s="138"/>
      <c r="RVT2" s="138"/>
      <c r="RVU2" s="138"/>
      <c r="RVV2" s="138"/>
      <c r="RVW2" s="138"/>
      <c r="RVX2" s="138"/>
      <c r="RVY2" s="138"/>
      <c r="RVZ2" s="138"/>
      <c r="RWA2" s="138"/>
      <c r="RWB2" s="138"/>
      <c r="RWC2" s="138"/>
      <c r="RWD2" s="138"/>
      <c r="RWE2" s="138"/>
      <c r="RWF2" s="138"/>
      <c r="RWG2" s="138"/>
      <c r="RWH2" s="138"/>
      <c r="RWI2" s="138"/>
      <c r="RWJ2" s="138"/>
      <c r="RWK2" s="138"/>
      <c r="RWL2" s="138"/>
      <c r="RWM2" s="138"/>
      <c r="RWN2" s="138"/>
      <c r="RWO2" s="138"/>
      <c r="RWP2" s="138"/>
      <c r="RWQ2" s="138"/>
      <c r="RWR2" s="138"/>
      <c r="RWS2" s="138"/>
      <c r="RWT2" s="138"/>
      <c r="RWU2" s="138"/>
      <c r="RWV2" s="138"/>
      <c r="RWW2" s="138"/>
      <c r="RWX2" s="138"/>
      <c r="RWY2" s="138"/>
      <c r="RWZ2" s="138"/>
      <c r="RXA2" s="138"/>
      <c r="RXB2" s="138"/>
      <c r="RXC2" s="138"/>
      <c r="RXD2" s="138"/>
      <c r="RXE2" s="138"/>
      <c r="RXF2" s="138"/>
      <c r="RXG2" s="138"/>
      <c r="RXH2" s="138"/>
      <c r="RXI2" s="138"/>
      <c r="RXJ2" s="138"/>
      <c r="RXK2" s="138"/>
      <c r="RXL2" s="138"/>
      <c r="RXM2" s="138"/>
      <c r="RXN2" s="138"/>
      <c r="RXO2" s="138"/>
      <c r="RXP2" s="138"/>
      <c r="RXQ2" s="138"/>
      <c r="RXR2" s="138"/>
      <c r="RXS2" s="138"/>
      <c r="RXT2" s="138"/>
      <c r="RXU2" s="138"/>
      <c r="RXV2" s="138"/>
      <c r="RXW2" s="138"/>
      <c r="RXX2" s="138"/>
      <c r="RXY2" s="138"/>
      <c r="RXZ2" s="138"/>
      <c r="RYA2" s="138"/>
      <c r="RYB2" s="138"/>
      <c r="RYC2" s="138"/>
      <c r="RYD2" s="138"/>
      <c r="RYE2" s="138"/>
      <c r="RYF2" s="138"/>
      <c r="RYG2" s="138"/>
      <c r="RYH2" s="138"/>
      <c r="RYI2" s="138"/>
      <c r="RYJ2" s="138"/>
      <c r="RYK2" s="138"/>
      <c r="RYL2" s="138"/>
      <c r="RYM2" s="138"/>
      <c r="RYN2" s="138"/>
      <c r="RYO2" s="138"/>
      <c r="RYP2" s="138"/>
      <c r="RYQ2" s="138"/>
      <c r="RYR2" s="138"/>
      <c r="RYS2" s="138"/>
      <c r="RYT2" s="138"/>
      <c r="RYU2" s="138"/>
      <c r="RYV2" s="138"/>
      <c r="RYW2" s="138"/>
      <c r="RYX2" s="138"/>
      <c r="RYY2" s="138"/>
      <c r="RYZ2" s="138"/>
      <c r="RZA2" s="138"/>
      <c r="RZB2" s="138"/>
      <c r="RZC2" s="138"/>
      <c r="RZD2" s="138"/>
      <c r="RZE2" s="138"/>
      <c r="RZF2" s="138"/>
      <c r="RZG2" s="138"/>
      <c r="RZH2" s="138"/>
      <c r="RZI2" s="138"/>
      <c r="RZJ2" s="138"/>
      <c r="RZK2" s="138"/>
      <c r="RZL2" s="138"/>
      <c r="RZM2" s="138"/>
      <c r="RZN2" s="138"/>
      <c r="RZO2" s="138"/>
      <c r="RZP2" s="138"/>
      <c r="RZQ2" s="138"/>
      <c r="RZR2" s="138"/>
      <c r="RZS2" s="138"/>
      <c r="RZT2" s="138"/>
      <c r="RZU2" s="138"/>
      <c r="RZV2" s="138"/>
      <c r="RZW2" s="138"/>
      <c r="RZX2" s="138"/>
      <c r="RZY2" s="138"/>
      <c r="RZZ2" s="138"/>
      <c r="SAA2" s="138"/>
      <c r="SAB2" s="138"/>
      <c r="SAC2" s="138"/>
      <c r="SAD2" s="138"/>
      <c r="SAE2" s="138"/>
      <c r="SAF2" s="138"/>
      <c r="SAG2" s="138"/>
      <c r="SAH2" s="138"/>
      <c r="SAI2" s="138"/>
      <c r="SAJ2" s="138"/>
      <c r="SAK2" s="138"/>
      <c r="SAL2" s="138"/>
      <c r="SAM2" s="138"/>
      <c r="SAN2" s="138"/>
      <c r="SAO2" s="138"/>
      <c r="SAP2" s="138"/>
      <c r="SAQ2" s="138"/>
      <c r="SAR2" s="138"/>
      <c r="SAS2" s="138"/>
      <c r="SAT2" s="138"/>
      <c r="SAU2" s="138"/>
      <c r="SAV2" s="138"/>
      <c r="SAW2" s="138"/>
      <c r="SAX2" s="138"/>
      <c r="SAY2" s="138"/>
      <c r="SAZ2" s="138"/>
      <c r="SBA2" s="138"/>
      <c r="SBB2" s="138"/>
      <c r="SBC2" s="138"/>
      <c r="SBD2" s="138"/>
      <c r="SBE2" s="138"/>
      <c r="SBF2" s="138"/>
      <c r="SBG2" s="138"/>
      <c r="SBH2" s="138"/>
      <c r="SBI2" s="138"/>
      <c r="SBJ2" s="138"/>
      <c r="SBK2" s="138"/>
      <c r="SBL2" s="138"/>
      <c r="SBM2" s="138"/>
      <c r="SBN2" s="138"/>
      <c r="SBO2" s="138"/>
      <c r="SBP2" s="138"/>
      <c r="SBQ2" s="138"/>
      <c r="SBR2" s="138"/>
      <c r="SBS2" s="138"/>
      <c r="SBT2" s="138"/>
      <c r="SBU2" s="138"/>
      <c r="SBV2" s="138"/>
      <c r="SBW2" s="138"/>
      <c r="SBX2" s="138"/>
      <c r="SBY2" s="138"/>
      <c r="SBZ2" s="138"/>
      <c r="SCA2" s="138"/>
      <c r="SCB2" s="138"/>
      <c r="SCC2" s="138"/>
      <c r="SCD2" s="138"/>
      <c r="SCE2" s="138"/>
      <c r="SCF2" s="138"/>
      <c r="SCG2" s="138"/>
      <c r="SCH2" s="138"/>
      <c r="SCI2" s="138"/>
      <c r="SCJ2" s="138"/>
      <c r="SCK2" s="138"/>
      <c r="SCL2" s="138"/>
      <c r="SCM2" s="138"/>
      <c r="SCN2" s="138"/>
      <c r="SCO2" s="138"/>
      <c r="SCP2" s="138"/>
      <c r="SCQ2" s="138"/>
      <c r="SCR2" s="138"/>
      <c r="SCS2" s="138"/>
      <c r="SCT2" s="138"/>
      <c r="SCU2" s="138"/>
      <c r="SCV2" s="138"/>
      <c r="SCW2" s="138"/>
      <c r="SCX2" s="138"/>
      <c r="SCY2" s="138"/>
      <c r="SCZ2" s="138"/>
      <c r="SDA2" s="138"/>
      <c r="SDB2" s="138"/>
      <c r="SDC2" s="138"/>
      <c r="SDD2" s="138"/>
      <c r="SDE2" s="138"/>
      <c r="SDF2" s="138"/>
      <c r="SDG2" s="138"/>
      <c r="SDH2" s="138"/>
      <c r="SDI2" s="138"/>
      <c r="SDJ2" s="138"/>
      <c r="SDK2" s="138"/>
      <c r="SDL2" s="138"/>
      <c r="SDM2" s="138"/>
      <c r="SDN2" s="138"/>
      <c r="SDO2" s="138"/>
      <c r="SDP2" s="138"/>
      <c r="SDQ2" s="138"/>
      <c r="SDR2" s="138"/>
      <c r="SDS2" s="138"/>
      <c r="SDT2" s="138"/>
      <c r="SDU2" s="138"/>
      <c r="SDV2" s="138"/>
      <c r="SDW2" s="138"/>
      <c r="SDX2" s="138"/>
      <c r="SDY2" s="138"/>
      <c r="SDZ2" s="138"/>
      <c r="SEA2" s="138"/>
      <c r="SEB2" s="138"/>
      <c r="SEC2" s="138"/>
      <c r="SED2" s="138"/>
      <c r="SEE2" s="138"/>
      <c r="SEF2" s="138"/>
      <c r="SEG2" s="138"/>
      <c r="SEH2" s="138"/>
      <c r="SEI2" s="138"/>
      <c r="SEJ2" s="138"/>
      <c r="SEK2" s="138"/>
      <c r="SEL2" s="138"/>
      <c r="SEM2" s="138"/>
      <c r="SEN2" s="138"/>
      <c r="SEO2" s="138"/>
      <c r="SEP2" s="138"/>
      <c r="SEQ2" s="138"/>
      <c r="SER2" s="138"/>
      <c r="SES2" s="138"/>
      <c r="SET2" s="138"/>
      <c r="SEU2" s="138"/>
      <c r="SEV2" s="138"/>
      <c r="SEW2" s="138"/>
      <c r="SEX2" s="138"/>
      <c r="SEY2" s="138"/>
      <c r="SEZ2" s="138"/>
      <c r="SFA2" s="138"/>
      <c r="SFB2" s="138"/>
      <c r="SFC2" s="138"/>
      <c r="SFD2" s="138"/>
      <c r="SFE2" s="138"/>
      <c r="SFF2" s="138"/>
      <c r="SFG2" s="138"/>
      <c r="SFH2" s="138"/>
      <c r="SFI2" s="138"/>
      <c r="SFJ2" s="138"/>
      <c r="SFK2" s="138"/>
      <c r="SFL2" s="138"/>
      <c r="SFM2" s="138"/>
      <c r="SFN2" s="138"/>
      <c r="SFO2" s="138"/>
      <c r="SFP2" s="138"/>
      <c r="SFQ2" s="138"/>
      <c r="SFR2" s="138"/>
      <c r="SFS2" s="138"/>
      <c r="SFT2" s="138"/>
      <c r="SFU2" s="138"/>
      <c r="SFV2" s="138"/>
      <c r="SFW2" s="138"/>
      <c r="SFX2" s="138"/>
      <c r="SFY2" s="138"/>
      <c r="SFZ2" s="138"/>
      <c r="SGA2" s="138"/>
      <c r="SGB2" s="138"/>
      <c r="SGC2" s="138"/>
      <c r="SGD2" s="138"/>
      <c r="SGE2" s="138"/>
      <c r="SGF2" s="138"/>
      <c r="SGG2" s="138"/>
      <c r="SGH2" s="138"/>
      <c r="SGI2" s="138"/>
      <c r="SGJ2" s="138"/>
      <c r="SGK2" s="138"/>
      <c r="SGL2" s="138"/>
      <c r="SGM2" s="138"/>
      <c r="SGN2" s="138"/>
      <c r="SGO2" s="138"/>
      <c r="SGP2" s="138"/>
      <c r="SGQ2" s="138"/>
      <c r="SGR2" s="138"/>
      <c r="SGS2" s="138"/>
      <c r="SGT2" s="138"/>
      <c r="SGU2" s="138"/>
      <c r="SGV2" s="138"/>
      <c r="SGW2" s="138"/>
      <c r="SGX2" s="138"/>
      <c r="SGY2" s="138"/>
      <c r="SGZ2" s="138"/>
      <c r="SHA2" s="138"/>
      <c r="SHB2" s="138"/>
      <c r="SHC2" s="138"/>
      <c r="SHD2" s="138"/>
      <c r="SHE2" s="138"/>
      <c r="SHF2" s="138"/>
      <c r="SHG2" s="138"/>
      <c r="SHH2" s="138"/>
      <c r="SHI2" s="138"/>
      <c r="SHJ2" s="138"/>
      <c r="SHK2" s="138"/>
      <c r="SHL2" s="138"/>
      <c r="SHM2" s="138"/>
      <c r="SHN2" s="138"/>
      <c r="SHO2" s="138"/>
      <c r="SHP2" s="138"/>
      <c r="SHQ2" s="138"/>
      <c r="SHR2" s="138"/>
      <c r="SHS2" s="138"/>
      <c r="SHT2" s="138"/>
      <c r="SHU2" s="138"/>
      <c r="SHV2" s="138"/>
      <c r="SHW2" s="138"/>
      <c r="SHX2" s="138"/>
      <c r="SHY2" s="138"/>
      <c r="SHZ2" s="138"/>
      <c r="SIA2" s="138"/>
      <c r="SIB2" s="138"/>
      <c r="SIC2" s="138"/>
      <c r="SID2" s="138"/>
      <c r="SIE2" s="138"/>
      <c r="SIF2" s="138"/>
      <c r="SIG2" s="138"/>
      <c r="SIH2" s="138"/>
      <c r="SII2" s="138"/>
      <c r="SIJ2" s="138"/>
      <c r="SIK2" s="138"/>
      <c r="SIL2" s="138"/>
      <c r="SIM2" s="138"/>
      <c r="SIN2" s="138"/>
      <c r="SIO2" s="138"/>
      <c r="SIP2" s="138"/>
      <c r="SIQ2" s="138"/>
      <c r="SIR2" s="138"/>
      <c r="SIS2" s="138"/>
      <c r="SIT2" s="138"/>
      <c r="SIU2" s="138"/>
      <c r="SIV2" s="138"/>
      <c r="SIW2" s="138"/>
      <c r="SIX2" s="138"/>
      <c r="SIY2" s="138"/>
      <c r="SIZ2" s="138"/>
      <c r="SJA2" s="138"/>
      <c r="SJB2" s="138"/>
      <c r="SJC2" s="138"/>
      <c r="SJD2" s="138"/>
      <c r="SJE2" s="138"/>
      <c r="SJF2" s="138"/>
      <c r="SJG2" s="138"/>
      <c r="SJH2" s="138"/>
      <c r="SJI2" s="138"/>
      <c r="SJJ2" s="138"/>
      <c r="SJK2" s="138"/>
      <c r="SJL2" s="138"/>
      <c r="SJM2" s="138"/>
      <c r="SJN2" s="138"/>
      <c r="SJO2" s="138"/>
      <c r="SJP2" s="138"/>
      <c r="SJQ2" s="138"/>
      <c r="SJR2" s="138"/>
      <c r="SJS2" s="138"/>
      <c r="SJT2" s="138"/>
      <c r="SJU2" s="138"/>
      <c r="SJV2" s="138"/>
      <c r="SJW2" s="138"/>
      <c r="SJX2" s="138"/>
      <c r="SJY2" s="138"/>
      <c r="SJZ2" s="138"/>
      <c r="SKA2" s="138"/>
      <c r="SKB2" s="138"/>
      <c r="SKC2" s="138"/>
      <c r="SKD2" s="138"/>
      <c r="SKE2" s="138"/>
      <c r="SKF2" s="138"/>
      <c r="SKG2" s="138"/>
      <c r="SKH2" s="138"/>
      <c r="SKI2" s="138"/>
      <c r="SKJ2" s="138"/>
      <c r="SKK2" s="138"/>
      <c r="SKL2" s="138"/>
      <c r="SKM2" s="138"/>
      <c r="SKN2" s="138"/>
      <c r="SKO2" s="138"/>
      <c r="SKP2" s="138"/>
      <c r="SKQ2" s="138"/>
      <c r="SKR2" s="138"/>
      <c r="SKS2" s="138"/>
      <c r="SKT2" s="138"/>
      <c r="SKU2" s="138"/>
      <c r="SKV2" s="138"/>
      <c r="SKW2" s="138"/>
      <c r="SKX2" s="138"/>
      <c r="SKY2" s="138"/>
      <c r="SKZ2" s="138"/>
      <c r="SLA2" s="138"/>
      <c r="SLB2" s="138"/>
      <c r="SLC2" s="138"/>
      <c r="SLD2" s="138"/>
      <c r="SLE2" s="138"/>
      <c r="SLF2" s="138"/>
      <c r="SLG2" s="138"/>
      <c r="SLH2" s="138"/>
      <c r="SLI2" s="138"/>
      <c r="SLJ2" s="138"/>
      <c r="SLK2" s="138"/>
      <c r="SLL2" s="138"/>
      <c r="SLM2" s="138"/>
      <c r="SLN2" s="138"/>
      <c r="SLO2" s="138"/>
      <c r="SLP2" s="138"/>
      <c r="SLQ2" s="138"/>
      <c r="SLR2" s="138"/>
      <c r="SLS2" s="138"/>
      <c r="SLT2" s="138"/>
      <c r="SLU2" s="138"/>
      <c r="SLV2" s="138"/>
      <c r="SLW2" s="138"/>
      <c r="SLX2" s="138"/>
      <c r="SLY2" s="138"/>
      <c r="SLZ2" s="138"/>
      <c r="SMA2" s="138"/>
      <c r="SMB2" s="138"/>
      <c r="SMC2" s="138"/>
      <c r="SMD2" s="138"/>
      <c r="SME2" s="138"/>
      <c r="SMF2" s="138"/>
      <c r="SMG2" s="138"/>
      <c r="SMH2" s="138"/>
      <c r="SMI2" s="138"/>
      <c r="SMJ2" s="138"/>
      <c r="SMK2" s="138"/>
      <c r="SML2" s="138"/>
      <c r="SMM2" s="138"/>
      <c r="SMN2" s="138"/>
      <c r="SMO2" s="138"/>
      <c r="SMP2" s="138"/>
      <c r="SMQ2" s="138"/>
      <c r="SMR2" s="138"/>
      <c r="SMS2" s="138"/>
      <c r="SMT2" s="138"/>
      <c r="SMU2" s="138"/>
      <c r="SMV2" s="138"/>
      <c r="SMW2" s="138"/>
      <c r="SMX2" s="138"/>
      <c r="SMY2" s="138"/>
      <c r="SMZ2" s="138"/>
      <c r="SNA2" s="138"/>
      <c r="SNB2" s="138"/>
      <c r="SNC2" s="138"/>
      <c r="SND2" s="138"/>
      <c r="SNE2" s="138"/>
      <c r="SNF2" s="138"/>
      <c r="SNG2" s="138"/>
      <c r="SNH2" s="138"/>
      <c r="SNI2" s="138"/>
      <c r="SNJ2" s="138"/>
      <c r="SNK2" s="138"/>
      <c r="SNL2" s="138"/>
      <c r="SNM2" s="138"/>
      <c r="SNN2" s="138"/>
      <c r="SNO2" s="138"/>
      <c r="SNP2" s="138"/>
      <c r="SNQ2" s="138"/>
      <c r="SNR2" s="138"/>
      <c r="SNS2" s="138"/>
      <c r="SNT2" s="138"/>
      <c r="SNU2" s="138"/>
      <c r="SNV2" s="138"/>
      <c r="SNW2" s="138"/>
      <c r="SNX2" s="138"/>
      <c r="SNY2" s="138"/>
      <c r="SNZ2" s="138"/>
      <c r="SOA2" s="138"/>
      <c r="SOB2" s="138"/>
      <c r="SOC2" s="138"/>
      <c r="SOD2" s="138"/>
      <c r="SOE2" s="138"/>
      <c r="SOF2" s="138"/>
      <c r="SOG2" s="138"/>
      <c r="SOH2" s="138"/>
      <c r="SOI2" s="138"/>
      <c r="SOJ2" s="138"/>
      <c r="SOK2" s="138"/>
      <c r="SOL2" s="138"/>
      <c r="SOM2" s="138"/>
      <c r="SON2" s="138"/>
      <c r="SOO2" s="138"/>
      <c r="SOP2" s="138"/>
      <c r="SOQ2" s="138"/>
      <c r="SOR2" s="138"/>
      <c r="SOS2" s="138"/>
      <c r="SOT2" s="138"/>
      <c r="SOU2" s="138"/>
      <c r="SOV2" s="138"/>
      <c r="SOW2" s="138"/>
      <c r="SOX2" s="138"/>
      <c r="SOY2" s="138"/>
      <c r="SOZ2" s="138"/>
      <c r="SPA2" s="138"/>
      <c r="SPB2" s="138"/>
      <c r="SPC2" s="138"/>
      <c r="SPD2" s="138"/>
      <c r="SPE2" s="138"/>
      <c r="SPF2" s="138"/>
      <c r="SPG2" s="138"/>
      <c r="SPH2" s="138"/>
      <c r="SPI2" s="138"/>
      <c r="SPJ2" s="138"/>
      <c r="SPK2" s="138"/>
      <c r="SPL2" s="138"/>
      <c r="SPM2" s="138"/>
      <c r="SPN2" s="138"/>
      <c r="SPO2" s="138"/>
      <c r="SPP2" s="138"/>
      <c r="SPQ2" s="138"/>
      <c r="SPR2" s="138"/>
      <c r="SPS2" s="138"/>
      <c r="SPT2" s="138"/>
      <c r="SPU2" s="138"/>
      <c r="SPV2" s="138"/>
      <c r="SPW2" s="138"/>
      <c r="SPX2" s="138"/>
      <c r="SPY2" s="138"/>
      <c r="SPZ2" s="138"/>
      <c r="SQA2" s="138"/>
      <c r="SQB2" s="138"/>
      <c r="SQC2" s="138"/>
      <c r="SQD2" s="138"/>
      <c r="SQE2" s="138"/>
      <c r="SQF2" s="138"/>
      <c r="SQG2" s="138"/>
      <c r="SQH2" s="138"/>
      <c r="SQI2" s="138"/>
      <c r="SQJ2" s="138"/>
      <c r="SQK2" s="138"/>
      <c r="SQL2" s="138"/>
      <c r="SQM2" s="138"/>
      <c r="SQN2" s="138"/>
      <c r="SQO2" s="138"/>
      <c r="SQP2" s="138"/>
      <c r="SQQ2" s="138"/>
      <c r="SQR2" s="138"/>
      <c r="SQS2" s="138"/>
      <c r="SQT2" s="138"/>
      <c r="SQU2" s="138"/>
      <c r="SQV2" s="138"/>
      <c r="SQW2" s="138"/>
      <c r="SQX2" s="138"/>
      <c r="SQY2" s="138"/>
      <c r="SQZ2" s="138"/>
      <c r="SRA2" s="138"/>
      <c r="SRB2" s="138"/>
      <c r="SRC2" s="138"/>
      <c r="SRD2" s="138"/>
      <c r="SRE2" s="138"/>
      <c r="SRF2" s="138"/>
      <c r="SRG2" s="138"/>
      <c r="SRH2" s="138"/>
      <c r="SRI2" s="138"/>
      <c r="SRJ2" s="138"/>
      <c r="SRK2" s="138"/>
      <c r="SRL2" s="138"/>
      <c r="SRM2" s="138"/>
      <c r="SRN2" s="138"/>
      <c r="SRO2" s="138"/>
      <c r="SRP2" s="138"/>
      <c r="SRQ2" s="138"/>
      <c r="SRR2" s="138"/>
      <c r="SRS2" s="138"/>
      <c r="SRT2" s="138"/>
      <c r="SRU2" s="138"/>
      <c r="SRV2" s="138"/>
      <c r="SRW2" s="138"/>
      <c r="SRX2" s="138"/>
      <c r="SRY2" s="138"/>
      <c r="SRZ2" s="138"/>
      <c r="SSA2" s="138"/>
      <c r="SSB2" s="138"/>
      <c r="SSC2" s="138"/>
      <c r="SSD2" s="138"/>
      <c r="SSE2" s="138"/>
      <c r="SSF2" s="138"/>
      <c r="SSG2" s="138"/>
      <c r="SSH2" s="138"/>
      <c r="SSI2" s="138"/>
      <c r="SSJ2" s="138"/>
      <c r="SSK2" s="138"/>
      <c r="SSL2" s="138"/>
      <c r="SSM2" s="138"/>
      <c r="SSN2" s="138"/>
      <c r="SSO2" s="138"/>
      <c r="SSP2" s="138"/>
      <c r="SSQ2" s="138"/>
      <c r="SSR2" s="138"/>
      <c r="SSS2" s="138"/>
      <c r="SST2" s="138"/>
      <c r="SSU2" s="138"/>
      <c r="SSV2" s="138"/>
      <c r="SSW2" s="138"/>
      <c r="SSX2" s="138"/>
      <c r="SSY2" s="138"/>
      <c r="SSZ2" s="138"/>
      <c r="STA2" s="138"/>
      <c r="STB2" s="138"/>
      <c r="STC2" s="138"/>
      <c r="STD2" s="138"/>
      <c r="STE2" s="138"/>
      <c r="STF2" s="138"/>
      <c r="STG2" s="138"/>
      <c r="STH2" s="138"/>
      <c r="STI2" s="138"/>
      <c r="STJ2" s="138"/>
      <c r="STK2" s="138"/>
      <c r="STL2" s="138"/>
      <c r="STM2" s="138"/>
      <c r="STN2" s="138"/>
      <c r="STO2" s="138"/>
      <c r="STP2" s="138"/>
      <c r="STQ2" s="138"/>
      <c r="STR2" s="138"/>
      <c r="STS2" s="138"/>
      <c r="STT2" s="138"/>
      <c r="STU2" s="138"/>
      <c r="STV2" s="138"/>
      <c r="STW2" s="138"/>
      <c r="STX2" s="138"/>
      <c r="STY2" s="138"/>
      <c r="STZ2" s="138"/>
      <c r="SUA2" s="138"/>
      <c r="SUB2" s="138"/>
      <c r="SUC2" s="138"/>
      <c r="SUD2" s="138"/>
      <c r="SUE2" s="138"/>
      <c r="SUF2" s="138"/>
      <c r="SUG2" s="138"/>
      <c r="SUH2" s="138"/>
      <c r="SUI2" s="138"/>
      <c r="SUJ2" s="138"/>
      <c r="SUK2" s="138"/>
      <c r="SUL2" s="138"/>
      <c r="SUM2" s="138"/>
      <c r="SUN2" s="138"/>
      <c r="SUO2" s="138"/>
      <c r="SUP2" s="138"/>
      <c r="SUQ2" s="138"/>
      <c r="SUR2" s="138"/>
      <c r="SUS2" s="138"/>
      <c r="SUT2" s="138"/>
      <c r="SUU2" s="138"/>
      <c r="SUV2" s="138"/>
      <c r="SUW2" s="138"/>
      <c r="SUX2" s="138"/>
      <c r="SUY2" s="138"/>
      <c r="SUZ2" s="138"/>
      <c r="SVA2" s="138"/>
      <c r="SVB2" s="138"/>
      <c r="SVC2" s="138"/>
      <c r="SVD2" s="138"/>
      <c r="SVE2" s="138"/>
      <c r="SVF2" s="138"/>
      <c r="SVG2" s="138"/>
      <c r="SVH2" s="138"/>
      <c r="SVI2" s="138"/>
      <c r="SVJ2" s="138"/>
      <c r="SVK2" s="138"/>
      <c r="SVL2" s="138"/>
      <c r="SVM2" s="138"/>
      <c r="SVN2" s="138"/>
      <c r="SVO2" s="138"/>
      <c r="SVP2" s="138"/>
      <c r="SVQ2" s="138"/>
      <c r="SVR2" s="138"/>
      <c r="SVS2" s="138"/>
      <c r="SVT2" s="138"/>
      <c r="SVU2" s="138"/>
      <c r="SVV2" s="138"/>
      <c r="SVW2" s="138"/>
      <c r="SVX2" s="138"/>
      <c r="SVY2" s="138"/>
      <c r="SVZ2" s="138"/>
      <c r="SWA2" s="138"/>
      <c r="SWB2" s="138"/>
      <c r="SWC2" s="138"/>
      <c r="SWD2" s="138"/>
      <c r="SWE2" s="138"/>
      <c r="SWF2" s="138"/>
      <c r="SWG2" s="138"/>
      <c r="SWH2" s="138"/>
      <c r="SWI2" s="138"/>
      <c r="SWJ2" s="138"/>
      <c r="SWK2" s="138"/>
      <c r="SWL2" s="138"/>
      <c r="SWM2" s="138"/>
      <c r="SWN2" s="138"/>
      <c r="SWO2" s="138"/>
      <c r="SWP2" s="138"/>
      <c r="SWQ2" s="138"/>
      <c r="SWR2" s="138"/>
      <c r="SWS2" s="138"/>
      <c r="SWT2" s="138"/>
      <c r="SWU2" s="138"/>
      <c r="SWV2" s="138"/>
      <c r="SWW2" s="138"/>
      <c r="SWX2" s="138"/>
      <c r="SWY2" s="138"/>
      <c r="SWZ2" s="138"/>
      <c r="SXA2" s="138"/>
      <c r="SXB2" s="138"/>
      <c r="SXC2" s="138"/>
      <c r="SXD2" s="138"/>
      <c r="SXE2" s="138"/>
      <c r="SXF2" s="138"/>
      <c r="SXG2" s="138"/>
      <c r="SXH2" s="138"/>
      <c r="SXI2" s="138"/>
      <c r="SXJ2" s="138"/>
      <c r="SXK2" s="138"/>
      <c r="SXL2" s="138"/>
      <c r="SXM2" s="138"/>
      <c r="SXN2" s="138"/>
      <c r="SXO2" s="138"/>
      <c r="SXP2" s="138"/>
      <c r="SXQ2" s="138"/>
      <c r="SXR2" s="138"/>
      <c r="SXS2" s="138"/>
      <c r="SXT2" s="138"/>
      <c r="SXU2" s="138"/>
      <c r="SXV2" s="138"/>
      <c r="SXW2" s="138"/>
      <c r="SXX2" s="138"/>
      <c r="SXY2" s="138"/>
      <c r="SXZ2" s="138"/>
      <c r="SYA2" s="138"/>
      <c r="SYB2" s="138"/>
      <c r="SYC2" s="138"/>
      <c r="SYD2" s="138"/>
      <c r="SYE2" s="138"/>
      <c r="SYF2" s="138"/>
      <c r="SYG2" s="138"/>
      <c r="SYH2" s="138"/>
      <c r="SYI2" s="138"/>
      <c r="SYJ2" s="138"/>
      <c r="SYK2" s="138"/>
      <c r="SYL2" s="138"/>
      <c r="SYM2" s="138"/>
      <c r="SYN2" s="138"/>
      <c r="SYO2" s="138"/>
      <c r="SYP2" s="138"/>
      <c r="SYQ2" s="138"/>
      <c r="SYR2" s="138"/>
      <c r="SYS2" s="138"/>
      <c r="SYT2" s="138"/>
      <c r="SYU2" s="138"/>
      <c r="SYV2" s="138"/>
      <c r="SYW2" s="138"/>
      <c r="SYX2" s="138"/>
      <c r="SYY2" s="138"/>
      <c r="SYZ2" s="138"/>
      <c r="SZA2" s="138"/>
      <c r="SZB2" s="138"/>
      <c r="SZC2" s="138"/>
      <c r="SZD2" s="138"/>
      <c r="SZE2" s="138"/>
      <c r="SZF2" s="138"/>
      <c r="SZG2" s="138"/>
      <c r="SZH2" s="138"/>
      <c r="SZI2" s="138"/>
      <c r="SZJ2" s="138"/>
      <c r="SZK2" s="138"/>
      <c r="SZL2" s="138"/>
      <c r="SZM2" s="138"/>
      <c r="SZN2" s="138"/>
      <c r="SZO2" s="138"/>
      <c r="SZP2" s="138"/>
      <c r="SZQ2" s="138"/>
      <c r="SZR2" s="138"/>
      <c r="SZS2" s="138"/>
      <c r="SZT2" s="138"/>
      <c r="SZU2" s="138"/>
      <c r="SZV2" s="138"/>
      <c r="SZW2" s="138"/>
      <c r="SZX2" s="138"/>
      <c r="SZY2" s="138"/>
      <c r="SZZ2" s="138"/>
      <c r="TAA2" s="138"/>
      <c r="TAB2" s="138"/>
      <c r="TAC2" s="138"/>
      <c r="TAD2" s="138"/>
      <c r="TAE2" s="138"/>
      <c r="TAF2" s="138"/>
      <c r="TAG2" s="138"/>
      <c r="TAH2" s="138"/>
      <c r="TAI2" s="138"/>
      <c r="TAJ2" s="138"/>
      <c r="TAK2" s="138"/>
      <c r="TAL2" s="138"/>
      <c r="TAM2" s="138"/>
      <c r="TAN2" s="138"/>
      <c r="TAO2" s="138"/>
      <c r="TAP2" s="138"/>
      <c r="TAQ2" s="138"/>
      <c r="TAR2" s="138"/>
      <c r="TAS2" s="138"/>
      <c r="TAT2" s="138"/>
      <c r="TAU2" s="138"/>
      <c r="TAV2" s="138"/>
      <c r="TAW2" s="138"/>
      <c r="TAX2" s="138"/>
      <c r="TAY2" s="138"/>
      <c r="TAZ2" s="138"/>
      <c r="TBA2" s="138"/>
      <c r="TBB2" s="138"/>
      <c r="TBC2" s="138"/>
      <c r="TBD2" s="138"/>
      <c r="TBE2" s="138"/>
      <c r="TBF2" s="138"/>
      <c r="TBG2" s="138"/>
      <c r="TBH2" s="138"/>
      <c r="TBI2" s="138"/>
      <c r="TBJ2" s="138"/>
      <c r="TBK2" s="138"/>
      <c r="TBL2" s="138"/>
      <c r="TBM2" s="138"/>
      <c r="TBN2" s="138"/>
      <c r="TBO2" s="138"/>
      <c r="TBP2" s="138"/>
      <c r="TBQ2" s="138"/>
      <c r="TBR2" s="138"/>
      <c r="TBS2" s="138"/>
      <c r="TBT2" s="138"/>
      <c r="TBU2" s="138"/>
      <c r="TBV2" s="138"/>
      <c r="TBW2" s="138"/>
      <c r="TBX2" s="138"/>
      <c r="TBY2" s="138"/>
      <c r="TBZ2" s="138"/>
      <c r="TCA2" s="138"/>
      <c r="TCB2" s="138"/>
      <c r="TCC2" s="138"/>
      <c r="TCD2" s="138"/>
      <c r="TCE2" s="138"/>
      <c r="TCF2" s="138"/>
      <c r="TCG2" s="138"/>
      <c r="TCH2" s="138"/>
      <c r="TCI2" s="138"/>
      <c r="TCJ2" s="138"/>
      <c r="TCK2" s="138"/>
      <c r="TCL2" s="138"/>
      <c r="TCM2" s="138"/>
      <c r="TCN2" s="138"/>
      <c r="TCO2" s="138"/>
      <c r="TCP2" s="138"/>
      <c r="TCQ2" s="138"/>
      <c r="TCR2" s="138"/>
      <c r="TCS2" s="138"/>
      <c r="TCT2" s="138"/>
      <c r="TCU2" s="138"/>
      <c r="TCV2" s="138"/>
      <c r="TCW2" s="138"/>
      <c r="TCX2" s="138"/>
      <c r="TCY2" s="138"/>
      <c r="TCZ2" s="138"/>
      <c r="TDA2" s="138"/>
      <c r="TDB2" s="138"/>
      <c r="TDC2" s="138"/>
      <c r="TDD2" s="138"/>
      <c r="TDE2" s="138"/>
      <c r="TDF2" s="138"/>
      <c r="TDG2" s="138"/>
      <c r="TDH2" s="138"/>
      <c r="TDI2" s="138"/>
      <c r="TDJ2" s="138"/>
      <c r="TDK2" s="138"/>
      <c r="TDL2" s="138"/>
      <c r="TDM2" s="138"/>
      <c r="TDN2" s="138"/>
      <c r="TDO2" s="138"/>
      <c r="TDP2" s="138"/>
      <c r="TDQ2" s="138"/>
      <c r="TDR2" s="138"/>
      <c r="TDS2" s="138"/>
      <c r="TDT2" s="138"/>
      <c r="TDU2" s="138"/>
      <c r="TDV2" s="138"/>
      <c r="TDW2" s="138"/>
      <c r="TDX2" s="138"/>
      <c r="TDY2" s="138"/>
      <c r="TDZ2" s="138"/>
      <c r="TEA2" s="138"/>
      <c r="TEB2" s="138"/>
      <c r="TEC2" s="138"/>
      <c r="TED2" s="138"/>
      <c r="TEE2" s="138"/>
      <c r="TEF2" s="138"/>
      <c r="TEG2" s="138"/>
      <c r="TEH2" s="138"/>
      <c r="TEI2" s="138"/>
      <c r="TEJ2" s="138"/>
      <c r="TEK2" s="138"/>
      <c r="TEL2" s="138"/>
      <c r="TEM2" s="138"/>
      <c r="TEN2" s="138"/>
      <c r="TEO2" s="138"/>
      <c r="TEP2" s="138"/>
      <c r="TEQ2" s="138"/>
      <c r="TER2" s="138"/>
      <c r="TES2" s="138"/>
      <c r="TET2" s="138"/>
      <c r="TEU2" s="138"/>
      <c r="TEV2" s="138"/>
      <c r="TEW2" s="138"/>
      <c r="TEX2" s="138"/>
      <c r="TEY2" s="138"/>
      <c r="TEZ2" s="138"/>
      <c r="TFA2" s="138"/>
      <c r="TFB2" s="138"/>
      <c r="TFC2" s="138"/>
      <c r="TFD2" s="138"/>
      <c r="TFE2" s="138"/>
      <c r="TFF2" s="138"/>
      <c r="TFG2" s="138"/>
      <c r="TFH2" s="138"/>
      <c r="TFI2" s="138"/>
      <c r="TFJ2" s="138"/>
      <c r="TFK2" s="138"/>
      <c r="TFL2" s="138"/>
      <c r="TFM2" s="138"/>
      <c r="TFN2" s="138"/>
      <c r="TFO2" s="138"/>
      <c r="TFP2" s="138"/>
      <c r="TFQ2" s="138"/>
      <c r="TFR2" s="138"/>
      <c r="TFS2" s="138"/>
      <c r="TFT2" s="138"/>
      <c r="TFU2" s="138"/>
      <c r="TFV2" s="138"/>
      <c r="TFW2" s="138"/>
      <c r="TFX2" s="138"/>
      <c r="TFY2" s="138"/>
      <c r="TFZ2" s="138"/>
      <c r="TGA2" s="138"/>
      <c r="TGB2" s="138"/>
      <c r="TGC2" s="138"/>
      <c r="TGD2" s="138"/>
      <c r="TGE2" s="138"/>
      <c r="TGF2" s="138"/>
      <c r="TGG2" s="138"/>
      <c r="TGH2" s="138"/>
      <c r="TGI2" s="138"/>
      <c r="TGJ2" s="138"/>
      <c r="TGK2" s="138"/>
      <c r="TGL2" s="138"/>
      <c r="TGM2" s="138"/>
      <c r="TGN2" s="138"/>
      <c r="TGO2" s="138"/>
      <c r="TGP2" s="138"/>
      <c r="TGQ2" s="138"/>
      <c r="TGR2" s="138"/>
      <c r="TGS2" s="138"/>
      <c r="TGT2" s="138"/>
      <c r="TGU2" s="138"/>
      <c r="TGV2" s="138"/>
      <c r="TGW2" s="138"/>
      <c r="TGX2" s="138"/>
      <c r="TGY2" s="138"/>
      <c r="TGZ2" s="138"/>
      <c r="THA2" s="138"/>
      <c r="THB2" s="138"/>
      <c r="THC2" s="138"/>
      <c r="THD2" s="138"/>
      <c r="THE2" s="138"/>
      <c r="THF2" s="138"/>
      <c r="THG2" s="138"/>
      <c r="THH2" s="138"/>
      <c r="THI2" s="138"/>
      <c r="THJ2" s="138"/>
      <c r="THK2" s="138"/>
      <c r="THL2" s="138"/>
      <c r="THM2" s="138"/>
      <c r="THN2" s="138"/>
      <c r="THO2" s="138"/>
      <c r="THP2" s="138"/>
      <c r="THQ2" s="138"/>
      <c r="THR2" s="138"/>
      <c r="THS2" s="138"/>
      <c r="THT2" s="138"/>
      <c r="THU2" s="138"/>
      <c r="THV2" s="138"/>
      <c r="THW2" s="138"/>
      <c r="THX2" s="138"/>
      <c r="THY2" s="138"/>
      <c r="THZ2" s="138"/>
      <c r="TIA2" s="138"/>
      <c r="TIB2" s="138"/>
      <c r="TIC2" s="138"/>
      <c r="TID2" s="138"/>
      <c r="TIE2" s="138"/>
      <c r="TIF2" s="138"/>
      <c r="TIG2" s="138"/>
      <c r="TIH2" s="138"/>
      <c r="TII2" s="138"/>
      <c r="TIJ2" s="138"/>
      <c r="TIK2" s="138"/>
      <c r="TIL2" s="138"/>
      <c r="TIM2" s="138"/>
      <c r="TIN2" s="138"/>
      <c r="TIO2" s="138"/>
      <c r="TIP2" s="138"/>
      <c r="TIQ2" s="138"/>
      <c r="TIR2" s="138"/>
      <c r="TIS2" s="138"/>
      <c r="TIT2" s="138"/>
      <c r="TIU2" s="138"/>
      <c r="TIV2" s="138"/>
      <c r="TIW2" s="138"/>
      <c r="TIX2" s="138"/>
      <c r="TIY2" s="138"/>
      <c r="TIZ2" s="138"/>
      <c r="TJA2" s="138"/>
      <c r="TJB2" s="138"/>
      <c r="TJC2" s="138"/>
      <c r="TJD2" s="138"/>
      <c r="TJE2" s="138"/>
      <c r="TJF2" s="138"/>
      <c r="TJG2" s="138"/>
      <c r="TJH2" s="138"/>
      <c r="TJI2" s="138"/>
      <c r="TJJ2" s="138"/>
      <c r="TJK2" s="138"/>
      <c r="TJL2" s="138"/>
      <c r="TJM2" s="138"/>
      <c r="TJN2" s="138"/>
      <c r="TJO2" s="138"/>
      <c r="TJP2" s="138"/>
      <c r="TJQ2" s="138"/>
      <c r="TJR2" s="138"/>
      <c r="TJS2" s="138"/>
      <c r="TJT2" s="138"/>
      <c r="TJU2" s="138"/>
      <c r="TJV2" s="138"/>
      <c r="TJW2" s="138"/>
      <c r="TJX2" s="138"/>
      <c r="TJY2" s="138"/>
      <c r="TJZ2" s="138"/>
      <c r="TKA2" s="138"/>
      <c r="TKB2" s="138"/>
      <c r="TKC2" s="138"/>
      <c r="TKD2" s="138"/>
      <c r="TKE2" s="138"/>
      <c r="TKF2" s="138"/>
      <c r="TKG2" s="138"/>
      <c r="TKH2" s="138"/>
      <c r="TKI2" s="138"/>
      <c r="TKJ2" s="138"/>
      <c r="TKK2" s="138"/>
      <c r="TKL2" s="138"/>
      <c r="TKM2" s="138"/>
      <c r="TKN2" s="138"/>
      <c r="TKO2" s="138"/>
      <c r="TKP2" s="138"/>
      <c r="TKQ2" s="138"/>
      <c r="TKR2" s="138"/>
      <c r="TKS2" s="138"/>
      <c r="TKT2" s="138"/>
      <c r="TKU2" s="138"/>
      <c r="TKV2" s="138"/>
      <c r="TKW2" s="138"/>
      <c r="TKX2" s="138"/>
      <c r="TKY2" s="138"/>
      <c r="TKZ2" s="138"/>
      <c r="TLA2" s="138"/>
      <c r="TLB2" s="138"/>
      <c r="TLC2" s="138"/>
      <c r="TLD2" s="138"/>
      <c r="TLE2" s="138"/>
      <c r="TLF2" s="138"/>
      <c r="TLG2" s="138"/>
      <c r="TLH2" s="138"/>
      <c r="TLI2" s="138"/>
      <c r="TLJ2" s="138"/>
      <c r="TLK2" s="138"/>
      <c r="TLL2" s="138"/>
      <c r="TLM2" s="138"/>
      <c r="TLN2" s="138"/>
      <c r="TLO2" s="138"/>
      <c r="TLP2" s="138"/>
      <c r="TLQ2" s="138"/>
      <c r="TLR2" s="138"/>
      <c r="TLS2" s="138"/>
      <c r="TLT2" s="138"/>
      <c r="TLU2" s="138"/>
      <c r="TLV2" s="138"/>
      <c r="TLW2" s="138"/>
      <c r="TLX2" s="138"/>
      <c r="TLY2" s="138"/>
      <c r="TLZ2" s="138"/>
      <c r="TMA2" s="138"/>
      <c r="TMB2" s="138"/>
      <c r="TMC2" s="138"/>
      <c r="TMD2" s="138"/>
      <c r="TME2" s="138"/>
      <c r="TMF2" s="138"/>
      <c r="TMG2" s="138"/>
      <c r="TMH2" s="138"/>
      <c r="TMI2" s="138"/>
      <c r="TMJ2" s="138"/>
      <c r="TMK2" s="138"/>
      <c r="TML2" s="138"/>
      <c r="TMM2" s="138"/>
      <c r="TMN2" s="138"/>
      <c r="TMO2" s="138"/>
      <c r="TMP2" s="138"/>
      <c r="TMQ2" s="138"/>
      <c r="TMR2" s="138"/>
      <c r="TMS2" s="138"/>
      <c r="TMT2" s="138"/>
      <c r="TMU2" s="138"/>
      <c r="TMV2" s="138"/>
      <c r="TMW2" s="138"/>
      <c r="TMX2" s="138"/>
      <c r="TMY2" s="138"/>
      <c r="TMZ2" s="138"/>
      <c r="TNA2" s="138"/>
      <c r="TNB2" s="138"/>
      <c r="TNC2" s="138"/>
      <c r="TND2" s="138"/>
      <c r="TNE2" s="138"/>
      <c r="TNF2" s="138"/>
      <c r="TNG2" s="138"/>
      <c r="TNH2" s="138"/>
      <c r="TNI2" s="138"/>
      <c r="TNJ2" s="138"/>
      <c r="TNK2" s="138"/>
      <c r="TNL2" s="138"/>
      <c r="TNM2" s="138"/>
      <c r="TNN2" s="138"/>
      <c r="TNO2" s="138"/>
      <c r="TNP2" s="138"/>
      <c r="TNQ2" s="138"/>
      <c r="TNR2" s="138"/>
      <c r="TNS2" s="138"/>
      <c r="TNT2" s="138"/>
      <c r="TNU2" s="138"/>
      <c r="TNV2" s="138"/>
      <c r="TNW2" s="138"/>
      <c r="TNX2" s="138"/>
      <c r="TNY2" s="138"/>
      <c r="TNZ2" s="138"/>
      <c r="TOA2" s="138"/>
      <c r="TOB2" s="138"/>
      <c r="TOC2" s="138"/>
      <c r="TOD2" s="138"/>
      <c r="TOE2" s="138"/>
      <c r="TOF2" s="138"/>
      <c r="TOG2" s="138"/>
      <c r="TOH2" s="138"/>
      <c r="TOI2" s="138"/>
      <c r="TOJ2" s="138"/>
      <c r="TOK2" s="138"/>
      <c r="TOL2" s="138"/>
      <c r="TOM2" s="138"/>
      <c r="TON2" s="138"/>
      <c r="TOO2" s="138"/>
      <c r="TOP2" s="138"/>
      <c r="TOQ2" s="138"/>
      <c r="TOR2" s="138"/>
      <c r="TOS2" s="138"/>
      <c r="TOT2" s="138"/>
      <c r="TOU2" s="138"/>
      <c r="TOV2" s="138"/>
      <c r="TOW2" s="138"/>
      <c r="TOX2" s="138"/>
      <c r="TOY2" s="138"/>
      <c r="TOZ2" s="138"/>
      <c r="TPA2" s="138"/>
      <c r="TPB2" s="138"/>
      <c r="TPC2" s="138"/>
      <c r="TPD2" s="138"/>
      <c r="TPE2" s="138"/>
      <c r="TPF2" s="138"/>
      <c r="TPG2" s="138"/>
      <c r="TPH2" s="138"/>
      <c r="TPI2" s="138"/>
      <c r="TPJ2" s="138"/>
      <c r="TPK2" s="138"/>
      <c r="TPL2" s="138"/>
      <c r="TPM2" s="138"/>
      <c r="TPN2" s="138"/>
      <c r="TPO2" s="138"/>
      <c r="TPP2" s="138"/>
      <c r="TPQ2" s="138"/>
      <c r="TPR2" s="138"/>
      <c r="TPS2" s="138"/>
      <c r="TPT2" s="138"/>
      <c r="TPU2" s="138"/>
      <c r="TPV2" s="138"/>
      <c r="TPW2" s="138"/>
      <c r="TPX2" s="138"/>
      <c r="TPY2" s="138"/>
      <c r="TPZ2" s="138"/>
      <c r="TQA2" s="138"/>
      <c r="TQB2" s="138"/>
      <c r="TQC2" s="138"/>
      <c r="TQD2" s="138"/>
      <c r="TQE2" s="138"/>
      <c r="TQF2" s="138"/>
      <c r="TQG2" s="138"/>
      <c r="TQH2" s="138"/>
      <c r="TQI2" s="138"/>
      <c r="TQJ2" s="138"/>
      <c r="TQK2" s="138"/>
      <c r="TQL2" s="138"/>
      <c r="TQM2" s="138"/>
      <c r="TQN2" s="138"/>
      <c r="TQO2" s="138"/>
      <c r="TQP2" s="138"/>
      <c r="TQQ2" s="138"/>
      <c r="TQR2" s="138"/>
      <c r="TQS2" s="138"/>
      <c r="TQT2" s="138"/>
      <c r="TQU2" s="138"/>
      <c r="TQV2" s="138"/>
      <c r="TQW2" s="138"/>
      <c r="TQX2" s="138"/>
      <c r="TQY2" s="138"/>
      <c r="TQZ2" s="138"/>
      <c r="TRA2" s="138"/>
      <c r="TRB2" s="138"/>
      <c r="TRC2" s="138"/>
      <c r="TRD2" s="138"/>
      <c r="TRE2" s="138"/>
      <c r="TRF2" s="138"/>
      <c r="TRG2" s="138"/>
      <c r="TRH2" s="138"/>
      <c r="TRI2" s="138"/>
      <c r="TRJ2" s="138"/>
      <c r="TRK2" s="138"/>
      <c r="TRL2" s="138"/>
      <c r="TRM2" s="138"/>
      <c r="TRN2" s="138"/>
      <c r="TRO2" s="138"/>
      <c r="TRP2" s="138"/>
      <c r="TRQ2" s="138"/>
      <c r="TRR2" s="138"/>
      <c r="TRS2" s="138"/>
      <c r="TRT2" s="138"/>
      <c r="TRU2" s="138"/>
      <c r="TRV2" s="138"/>
      <c r="TRW2" s="138"/>
      <c r="TRX2" s="138"/>
      <c r="TRY2" s="138"/>
      <c r="TRZ2" s="138"/>
      <c r="TSA2" s="138"/>
      <c r="TSB2" s="138"/>
      <c r="TSC2" s="138"/>
      <c r="TSD2" s="138"/>
      <c r="TSE2" s="138"/>
      <c r="TSF2" s="138"/>
      <c r="TSG2" s="138"/>
      <c r="TSH2" s="138"/>
      <c r="TSI2" s="138"/>
      <c r="TSJ2" s="138"/>
      <c r="TSK2" s="138"/>
      <c r="TSL2" s="138"/>
      <c r="TSM2" s="138"/>
      <c r="TSN2" s="138"/>
      <c r="TSO2" s="138"/>
      <c r="TSP2" s="138"/>
      <c r="TSQ2" s="138"/>
      <c r="TSR2" s="138"/>
      <c r="TSS2" s="138"/>
      <c r="TST2" s="138"/>
      <c r="TSU2" s="138"/>
      <c r="TSV2" s="138"/>
      <c r="TSW2" s="138"/>
      <c r="TSX2" s="138"/>
      <c r="TSY2" s="138"/>
      <c r="TSZ2" s="138"/>
      <c r="TTA2" s="138"/>
      <c r="TTB2" s="138"/>
      <c r="TTC2" s="138"/>
      <c r="TTD2" s="138"/>
      <c r="TTE2" s="138"/>
      <c r="TTF2" s="138"/>
      <c r="TTG2" s="138"/>
      <c r="TTH2" s="138"/>
      <c r="TTI2" s="138"/>
      <c r="TTJ2" s="138"/>
      <c r="TTK2" s="138"/>
      <c r="TTL2" s="138"/>
      <c r="TTM2" s="138"/>
      <c r="TTN2" s="138"/>
      <c r="TTO2" s="138"/>
      <c r="TTP2" s="138"/>
      <c r="TTQ2" s="138"/>
      <c r="TTR2" s="138"/>
      <c r="TTS2" s="138"/>
      <c r="TTT2" s="138"/>
      <c r="TTU2" s="138"/>
      <c r="TTV2" s="138"/>
      <c r="TTW2" s="138"/>
      <c r="TTX2" s="138"/>
      <c r="TTY2" s="138"/>
      <c r="TTZ2" s="138"/>
      <c r="TUA2" s="138"/>
      <c r="TUB2" s="138"/>
      <c r="TUC2" s="138"/>
      <c r="TUD2" s="138"/>
      <c r="TUE2" s="138"/>
      <c r="TUF2" s="138"/>
      <c r="TUG2" s="138"/>
      <c r="TUH2" s="138"/>
      <c r="TUI2" s="138"/>
      <c r="TUJ2" s="138"/>
      <c r="TUK2" s="138"/>
      <c r="TUL2" s="138"/>
      <c r="TUM2" s="138"/>
      <c r="TUN2" s="138"/>
      <c r="TUO2" s="138"/>
      <c r="TUP2" s="138"/>
      <c r="TUQ2" s="138"/>
      <c r="TUR2" s="138"/>
      <c r="TUS2" s="138"/>
      <c r="TUT2" s="138"/>
      <c r="TUU2" s="138"/>
      <c r="TUV2" s="138"/>
      <c r="TUW2" s="138"/>
      <c r="TUX2" s="138"/>
      <c r="TUY2" s="138"/>
      <c r="TUZ2" s="138"/>
      <c r="TVA2" s="138"/>
      <c r="TVB2" s="138"/>
      <c r="TVC2" s="138"/>
      <c r="TVD2" s="138"/>
      <c r="TVE2" s="138"/>
      <c r="TVF2" s="138"/>
      <c r="TVG2" s="138"/>
      <c r="TVH2" s="138"/>
      <c r="TVI2" s="138"/>
      <c r="TVJ2" s="138"/>
      <c r="TVK2" s="138"/>
      <c r="TVL2" s="138"/>
      <c r="TVM2" s="138"/>
      <c r="TVN2" s="138"/>
      <c r="TVO2" s="138"/>
      <c r="TVP2" s="138"/>
      <c r="TVQ2" s="138"/>
      <c r="TVR2" s="138"/>
      <c r="TVS2" s="138"/>
      <c r="TVT2" s="138"/>
      <c r="TVU2" s="138"/>
      <c r="TVV2" s="138"/>
      <c r="TVW2" s="138"/>
      <c r="TVX2" s="138"/>
      <c r="TVY2" s="138"/>
      <c r="TVZ2" s="138"/>
      <c r="TWA2" s="138"/>
      <c r="TWB2" s="138"/>
      <c r="TWC2" s="138"/>
      <c r="TWD2" s="138"/>
      <c r="TWE2" s="138"/>
      <c r="TWF2" s="138"/>
      <c r="TWG2" s="138"/>
      <c r="TWH2" s="138"/>
      <c r="TWI2" s="138"/>
      <c r="TWJ2" s="138"/>
      <c r="TWK2" s="138"/>
      <c r="TWL2" s="138"/>
      <c r="TWM2" s="138"/>
      <c r="TWN2" s="138"/>
      <c r="TWO2" s="138"/>
      <c r="TWP2" s="138"/>
      <c r="TWQ2" s="138"/>
      <c r="TWR2" s="138"/>
      <c r="TWS2" s="138"/>
      <c r="TWT2" s="138"/>
      <c r="TWU2" s="138"/>
      <c r="TWV2" s="138"/>
      <c r="TWW2" s="138"/>
      <c r="TWX2" s="138"/>
      <c r="TWY2" s="138"/>
      <c r="TWZ2" s="138"/>
      <c r="TXA2" s="138"/>
      <c r="TXB2" s="138"/>
      <c r="TXC2" s="138"/>
      <c r="TXD2" s="138"/>
      <c r="TXE2" s="138"/>
      <c r="TXF2" s="138"/>
      <c r="TXG2" s="138"/>
      <c r="TXH2" s="138"/>
      <c r="TXI2" s="138"/>
      <c r="TXJ2" s="138"/>
      <c r="TXK2" s="138"/>
      <c r="TXL2" s="138"/>
      <c r="TXM2" s="138"/>
      <c r="TXN2" s="138"/>
      <c r="TXO2" s="138"/>
      <c r="TXP2" s="138"/>
      <c r="TXQ2" s="138"/>
      <c r="TXR2" s="138"/>
      <c r="TXS2" s="138"/>
      <c r="TXT2" s="138"/>
      <c r="TXU2" s="138"/>
      <c r="TXV2" s="138"/>
      <c r="TXW2" s="138"/>
      <c r="TXX2" s="138"/>
      <c r="TXY2" s="138"/>
      <c r="TXZ2" s="138"/>
      <c r="TYA2" s="138"/>
      <c r="TYB2" s="138"/>
      <c r="TYC2" s="138"/>
      <c r="TYD2" s="138"/>
      <c r="TYE2" s="138"/>
      <c r="TYF2" s="138"/>
      <c r="TYG2" s="138"/>
      <c r="TYH2" s="138"/>
      <c r="TYI2" s="138"/>
      <c r="TYJ2" s="138"/>
      <c r="TYK2" s="138"/>
      <c r="TYL2" s="138"/>
      <c r="TYM2" s="138"/>
      <c r="TYN2" s="138"/>
      <c r="TYO2" s="138"/>
      <c r="TYP2" s="138"/>
      <c r="TYQ2" s="138"/>
      <c r="TYR2" s="138"/>
      <c r="TYS2" s="138"/>
      <c r="TYT2" s="138"/>
      <c r="TYU2" s="138"/>
      <c r="TYV2" s="138"/>
      <c r="TYW2" s="138"/>
      <c r="TYX2" s="138"/>
      <c r="TYY2" s="138"/>
      <c r="TYZ2" s="138"/>
      <c r="TZA2" s="138"/>
      <c r="TZB2" s="138"/>
      <c r="TZC2" s="138"/>
      <c r="TZD2" s="138"/>
      <c r="TZE2" s="138"/>
      <c r="TZF2" s="138"/>
      <c r="TZG2" s="138"/>
      <c r="TZH2" s="138"/>
      <c r="TZI2" s="138"/>
      <c r="TZJ2" s="138"/>
      <c r="TZK2" s="138"/>
      <c r="TZL2" s="138"/>
      <c r="TZM2" s="138"/>
      <c r="TZN2" s="138"/>
      <c r="TZO2" s="138"/>
      <c r="TZP2" s="138"/>
      <c r="TZQ2" s="138"/>
      <c r="TZR2" s="138"/>
      <c r="TZS2" s="138"/>
      <c r="TZT2" s="138"/>
      <c r="TZU2" s="138"/>
      <c r="TZV2" s="138"/>
      <c r="TZW2" s="138"/>
      <c r="TZX2" s="138"/>
      <c r="TZY2" s="138"/>
      <c r="TZZ2" s="138"/>
      <c r="UAA2" s="138"/>
      <c r="UAB2" s="138"/>
      <c r="UAC2" s="138"/>
      <c r="UAD2" s="138"/>
      <c r="UAE2" s="138"/>
      <c r="UAF2" s="138"/>
      <c r="UAG2" s="138"/>
      <c r="UAH2" s="138"/>
      <c r="UAI2" s="138"/>
      <c r="UAJ2" s="138"/>
      <c r="UAK2" s="138"/>
      <c r="UAL2" s="138"/>
      <c r="UAM2" s="138"/>
      <c r="UAN2" s="138"/>
      <c r="UAO2" s="138"/>
      <c r="UAP2" s="138"/>
      <c r="UAQ2" s="138"/>
      <c r="UAR2" s="138"/>
      <c r="UAS2" s="138"/>
      <c r="UAT2" s="138"/>
      <c r="UAU2" s="138"/>
      <c r="UAV2" s="138"/>
      <c r="UAW2" s="138"/>
      <c r="UAX2" s="138"/>
      <c r="UAY2" s="138"/>
      <c r="UAZ2" s="138"/>
      <c r="UBA2" s="138"/>
      <c r="UBB2" s="138"/>
      <c r="UBC2" s="138"/>
      <c r="UBD2" s="138"/>
      <c r="UBE2" s="138"/>
      <c r="UBF2" s="138"/>
      <c r="UBG2" s="138"/>
      <c r="UBH2" s="138"/>
      <c r="UBI2" s="138"/>
      <c r="UBJ2" s="138"/>
      <c r="UBK2" s="138"/>
      <c r="UBL2" s="138"/>
      <c r="UBM2" s="138"/>
      <c r="UBN2" s="138"/>
      <c r="UBO2" s="138"/>
      <c r="UBP2" s="138"/>
      <c r="UBQ2" s="138"/>
      <c r="UBR2" s="138"/>
      <c r="UBS2" s="138"/>
      <c r="UBT2" s="138"/>
      <c r="UBU2" s="138"/>
      <c r="UBV2" s="138"/>
      <c r="UBW2" s="138"/>
      <c r="UBX2" s="138"/>
      <c r="UBY2" s="138"/>
      <c r="UBZ2" s="138"/>
      <c r="UCA2" s="138"/>
      <c r="UCB2" s="138"/>
      <c r="UCC2" s="138"/>
      <c r="UCD2" s="138"/>
      <c r="UCE2" s="138"/>
      <c r="UCF2" s="138"/>
      <c r="UCG2" s="138"/>
      <c r="UCH2" s="138"/>
      <c r="UCI2" s="138"/>
      <c r="UCJ2" s="138"/>
      <c r="UCK2" s="138"/>
      <c r="UCL2" s="138"/>
      <c r="UCM2" s="138"/>
      <c r="UCN2" s="138"/>
      <c r="UCO2" s="138"/>
      <c r="UCP2" s="138"/>
      <c r="UCQ2" s="138"/>
      <c r="UCR2" s="138"/>
      <c r="UCS2" s="138"/>
      <c r="UCT2" s="138"/>
      <c r="UCU2" s="138"/>
      <c r="UCV2" s="138"/>
      <c r="UCW2" s="138"/>
      <c r="UCX2" s="138"/>
      <c r="UCY2" s="138"/>
      <c r="UCZ2" s="138"/>
      <c r="UDA2" s="138"/>
      <c r="UDB2" s="138"/>
      <c r="UDC2" s="138"/>
      <c r="UDD2" s="138"/>
      <c r="UDE2" s="138"/>
      <c r="UDF2" s="138"/>
      <c r="UDG2" s="138"/>
      <c r="UDH2" s="138"/>
      <c r="UDI2" s="138"/>
      <c r="UDJ2" s="138"/>
      <c r="UDK2" s="138"/>
      <c r="UDL2" s="138"/>
      <c r="UDM2" s="138"/>
      <c r="UDN2" s="138"/>
      <c r="UDO2" s="138"/>
      <c r="UDP2" s="138"/>
      <c r="UDQ2" s="138"/>
      <c r="UDR2" s="138"/>
      <c r="UDS2" s="138"/>
      <c r="UDT2" s="138"/>
      <c r="UDU2" s="138"/>
      <c r="UDV2" s="138"/>
      <c r="UDW2" s="138"/>
      <c r="UDX2" s="138"/>
      <c r="UDY2" s="138"/>
      <c r="UDZ2" s="138"/>
      <c r="UEA2" s="138"/>
      <c r="UEB2" s="138"/>
      <c r="UEC2" s="138"/>
      <c r="UED2" s="138"/>
      <c r="UEE2" s="138"/>
      <c r="UEF2" s="138"/>
      <c r="UEG2" s="138"/>
      <c r="UEH2" s="138"/>
      <c r="UEI2" s="138"/>
      <c r="UEJ2" s="138"/>
      <c r="UEK2" s="138"/>
      <c r="UEL2" s="138"/>
      <c r="UEM2" s="138"/>
      <c r="UEN2" s="138"/>
      <c r="UEO2" s="138"/>
      <c r="UEP2" s="138"/>
      <c r="UEQ2" s="138"/>
      <c r="UER2" s="138"/>
      <c r="UES2" s="138"/>
      <c r="UET2" s="138"/>
      <c r="UEU2" s="138"/>
      <c r="UEV2" s="138"/>
      <c r="UEW2" s="138"/>
      <c r="UEX2" s="138"/>
      <c r="UEY2" s="138"/>
      <c r="UEZ2" s="138"/>
      <c r="UFA2" s="138"/>
      <c r="UFB2" s="138"/>
      <c r="UFC2" s="138"/>
      <c r="UFD2" s="138"/>
      <c r="UFE2" s="138"/>
      <c r="UFF2" s="138"/>
      <c r="UFG2" s="138"/>
      <c r="UFH2" s="138"/>
      <c r="UFI2" s="138"/>
      <c r="UFJ2" s="138"/>
      <c r="UFK2" s="138"/>
      <c r="UFL2" s="138"/>
      <c r="UFM2" s="138"/>
      <c r="UFN2" s="138"/>
      <c r="UFO2" s="138"/>
      <c r="UFP2" s="138"/>
      <c r="UFQ2" s="138"/>
      <c r="UFR2" s="138"/>
      <c r="UFS2" s="138"/>
      <c r="UFT2" s="138"/>
      <c r="UFU2" s="138"/>
      <c r="UFV2" s="138"/>
      <c r="UFW2" s="138"/>
      <c r="UFX2" s="138"/>
      <c r="UFY2" s="138"/>
      <c r="UFZ2" s="138"/>
      <c r="UGA2" s="138"/>
      <c r="UGB2" s="138"/>
      <c r="UGC2" s="138"/>
      <c r="UGD2" s="138"/>
      <c r="UGE2" s="138"/>
      <c r="UGF2" s="138"/>
      <c r="UGG2" s="138"/>
      <c r="UGH2" s="138"/>
      <c r="UGI2" s="138"/>
      <c r="UGJ2" s="138"/>
      <c r="UGK2" s="138"/>
      <c r="UGL2" s="138"/>
      <c r="UGM2" s="138"/>
      <c r="UGN2" s="138"/>
      <c r="UGO2" s="138"/>
      <c r="UGP2" s="138"/>
      <c r="UGQ2" s="138"/>
      <c r="UGR2" s="138"/>
      <c r="UGS2" s="138"/>
      <c r="UGT2" s="138"/>
      <c r="UGU2" s="138"/>
      <c r="UGV2" s="138"/>
      <c r="UGW2" s="138"/>
      <c r="UGX2" s="138"/>
      <c r="UGY2" s="138"/>
      <c r="UGZ2" s="138"/>
      <c r="UHA2" s="138"/>
      <c r="UHB2" s="138"/>
      <c r="UHC2" s="138"/>
      <c r="UHD2" s="138"/>
      <c r="UHE2" s="138"/>
      <c r="UHF2" s="138"/>
      <c r="UHG2" s="138"/>
      <c r="UHH2" s="138"/>
      <c r="UHI2" s="138"/>
      <c r="UHJ2" s="138"/>
      <c r="UHK2" s="138"/>
      <c r="UHL2" s="138"/>
      <c r="UHM2" s="138"/>
      <c r="UHN2" s="138"/>
      <c r="UHO2" s="138"/>
      <c r="UHP2" s="138"/>
      <c r="UHQ2" s="138"/>
      <c r="UHR2" s="138"/>
      <c r="UHS2" s="138"/>
      <c r="UHT2" s="138"/>
      <c r="UHU2" s="138"/>
      <c r="UHV2" s="138"/>
      <c r="UHW2" s="138"/>
      <c r="UHX2" s="138"/>
      <c r="UHY2" s="138"/>
      <c r="UHZ2" s="138"/>
      <c r="UIA2" s="138"/>
      <c r="UIB2" s="138"/>
      <c r="UIC2" s="138"/>
      <c r="UID2" s="138"/>
      <c r="UIE2" s="138"/>
      <c r="UIF2" s="138"/>
      <c r="UIG2" s="138"/>
      <c r="UIH2" s="138"/>
      <c r="UII2" s="138"/>
      <c r="UIJ2" s="138"/>
      <c r="UIK2" s="138"/>
      <c r="UIL2" s="138"/>
      <c r="UIM2" s="138"/>
      <c r="UIN2" s="138"/>
      <c r="UIO2" s="138"/>
      <c r="UIP2" s="138"/>
      <c r="UIQ2" s="138"/>
      <c r="UIR2" s="138"/>
      <c r="UIS2" s="138"/>
      <c r="UIT2" s="138"/>
      <c r="UIU2" s="138"/>
      <c r="UIV2" s="138"/>
      <c r="UIW2" s="138"/>
      <c r="UIX2" s="138"/>
      <c r="UIY2" s="138"/>
      <c r="UIZ2" s="138"/>
      <c r="UJA2" s="138"/>
      <c r="UJB2" s="138"/>
      <c r="UJC2" s="138"/>
      <c r="UJD2" s="138"/>
      <c r="UJE2" s="138"/>
      <c r="UJF2" s="138"/>
      <c r="UJG2" s="138"/>
      <c r="UJH2" s="138"/>
      <c r="UJI2" s="138"/>
      <c r="UJJ2" s="138"/>
      <c r="UJK2" s="138"/>
      <c r="UJL2" s="138"/>
      <c r="UJM2" s="138"/>
      <c r="UJN2" s="138"/>
      <c r="UJO2" s="138"/>
      <c r="UJP2" s="138"/>
      <c r="UJQ2" s="138"/>
      <c r="UJR2" s="138"/>
      <c r="UJS2" s="138"/>
      <c r="UJT2" s="138"/>
      <c r="UJU2" s="138"/>
      <c r="UJV2" s="138"/>
      <c r="UJW2" s="138"/>
      <c r="UJX2" s="138"/>
      <c r="UJY2" s="138"/>
      <c r="UJZ2" s="138"/>
      <c r="UKA2" s="138"/>
      <c r="UKB2" s="138"/>
      <c r="UKC2" s="138"/>
      <c r="UKD2" s="138"/>
      <c r="UKE2" s="138"/>
      <c r="UKF2" s="138"/>
      <c r="UKG2" s="138"/>
      <c r="UKH2" s="138"/>
      <c r="UKI2" s="138"/>
      <c r="UKJ2" s="138"/>
      <c r="UKK2" s="138"/>
      <c r="UKL2" s="138"/>
      <c r="UKM2" s="138"/>
      <c r="UKN2" s="138"/>
      <c r="UKO2" s="138"/>
      <c r="UKP2" s="138"/>
      <c r="UKQ2" s="138"/>
      <c r="UKR2" s="138"/>
      <c r="UKS2" s="138"/>
      <c r="UKT2" s="138"/>
      <c r="UKU2" s="138"/>
      <c r="UKV2" s="138"/>
      <c r="UKW2" s="138"/>
      <c r="UKX2" s="138"/>
      <c r="UKY2" s="138"/>
      <c r="UKZ2" s="138"/>
      <c r="ULA2" s="138"/>
      <c r="ULB2" s="138"/>
      <c r="ULC2" s="138"/>
      <c r="ULD2" s="138"/>
      <c r="ULE2" s="138"/>
      <c r="ULF2" s="138"/>
      <c r="ULG2" s="138"/>
      <c r="ULH2" s="138"/>
      <c r="ULI2" s="138"/>
      <c r="ULJ2" s="138"/>
      <c r="ULK2" s="138"/>
      <c r="ULL2" s="138"/>
      <c r="ULM2" s="138"/>
      <c r="ULN2" s="138"/>
      <c r="ULO2" s="138"/>
      <c r="ULP2" s="138"/>
      <c r="ULQ2" s="138"/>
      <c r="ULR2" s="138"/>
      <c r="ULS2" s="138"/>
      <c r="ULT2" s="138"/>
      <c r="ULU2" s="138"/>
      <c r="ULV2" s="138"/>
      <c r="ULW2" s="138"/>
      <c r="ULX2" s="138"/>
      <c r="ULY2" s="138"/>
      <c r="ULZ2" s="138"/>
      <c r="UMA2" s="138"/>
      <c r="UMB2" s="138"/>
      <c r="UMC2" s="138"/>
      <c r="UMD2" s="138"/>
      <c r="UME2" s="138"/>
      <c r="UMF2" s="138"/>
      <c r="UMG2" s="138"/>
      <c r="UMH2" s="138"/>
      <c r="UMI2" s="138"/>
      <c r="UMJ2" s="138"/>
      <c r="UMK2" s="138"/>
      <c r="UML2" s="138"/>
      <c r="UMM2" s="138"/>
      <c r="UMN2" s="138"/>
      <c r="UMO2" s="138"/>
      <c r="UMP2" s="138"/>
      <c r="UMQ2" s="138"/>
      <c r="UMR2" s="138"/>
      <c r="UMS2" s="138"/>
      <c r="UMT2" s="138"/>
      <c r="UMU2" s="138"/>
      <c r="UMV2" s="138"/>
      <c r="UMW2" s="138"/>
      <c r="UMX2" s="138"/>
      <c r="UMY2" s="138"/>
      <c r="UMZ2" s="138"/>
      <c r="UNA2" s="138"/>
      <c r="UNB2" s="138"/>
      <c r="UNC2" s="138"/>
      <c r="UND2" s="138"/>
      <c r="UNE2" s="138"/>
      <c r="UNF2" s="138"/>
      <c r="UNG2" s="138"/>
      <c r="UNH2" s="138"/>
      <c r="UNI2" s="138"/>
      <c r="UNJ2" s="138"/>
      <c r="UNK2" s="138"/>
      <c r="UNL2" s="138"/>
      <c r="UNM2" s="138"/>
      <c r="UNN2" s="138"/>
      <c r="UNO2" s="138"/>
      <c r="UNP2" s="138"/>
      <c r="UNQ2" s="138"/>
      <c r="UNR2" s="138"/>
      <c r="UNS2" s="138"/>
      <c r="UNT2" s="138"/>
      <c r="UNU2" s="138"/>
      <c r="UNV2" s="138"/>
      <c r="UNW2" s="138"/>
      <c r="UNX2" s="138"/>
      <c r="UNY2" s="138"/>
      <c r="UNZ2" s="138"/>
      <c r="UOA2" s="138"/>
      <c r="UOB2" s="138"/>
      <c r="UOC2" s="138"/>
      <c r="UOD2" s="138"/>
      <c r="UOE2" s="138"/>
      <c r="UOF2" s="138"/>
      <c r="UOG2" s="138"/>
      <c r="UOH2" s="138"/>
      <c r="UOI2" s="138"/>
      <c r="UOJ2" s="138"/>
      <c r="UOK2" s="138"/>
      <c r="UOL2" s="138"/>
      <c r="UOM2" s="138"/>
      <c r="UON2" s="138"/>
      <c r="UOO2" s="138"/>
      <c r="UOP2" s="138"/>
      <c r="UOQ2" s="138"/>
      <c r="UOR2" s="138"/>
      <c r="UOS2" s="138"/>
      <c r="UOT2" s="138"/>
      <c r="UOU2" s="138"/>
      <c r="UOV2" s="138"/>
      <c r="UOW2" s="138"/>
      <c r="UOX2" s="138"/>
      <c r="UOY2" s="138"/>
      <c r="UOZ2" s="138"/>
      <c r="UPA2" s="138"/>
      <c r="UPB2" s="138"/>
      <c r="UPC2" s="138"/>
      <c r="UPD2" s="138"/>
      <c r="UPE2" s="138"/>
      <c r="UPF2" s="138"/>
      <c r="UPG2" s="138"/>
      <c r="UPH2" s="138"/>
      <c r="UPI2" s="138"/>
      <c r="UPJ2" s="138"/>
      <c r="UPK2" s="138"/>
      <c r="UPL2" s="138"/>
      <c r="UPM2" s="138"/>
      <c r="UPN2" s="138"/>
      <c r="UPO2" s="138"/>
      <c r="UPP2" s="138"/>
      <c r="UPQ2" s="138"/>
      <c r="UPR2" s="138"/>
      <c r="UPS2" s="138"/>
      <c r="UPT2" s="138"/>
      <c r="UPU2" s="138"/>
      <c r="UPV2" s="138"/>
      <c r="UPW2" s="138"/>
      <c r="UPX2" s="138"/>
      <c r="UPY2" s="138"/>
      <c r="UPZ2" s="138"/>
      <c r="UQA2" s="138"/>
      <c r="UQB2" s="138"/>
      <c r="UQC2" s="138"/>
      <c r="UQD2" s="138"/>
      <c r="UQE2" s="138"/>
      <c r="UQF2" s="138"/>
      <c r="UQG2" s="138"/>
      <c r="UQH2" s="138"/>
      <c r="UQI2" s="138"/>
      <c r="UQJ2" s="138"/>
      <c r="UQK2" s="138"/>
      <c r="UQL2" s="138"/>
      <c r="UQM2" s="138"/>
      <c r="UQN2" s="138"/>
      <c r="UQO2" s="138"/>
      <c r="UQP2" s="138"/>
      <c r="UQQ2" s="138"/>
      <c r="UQR2" s="138"/>
      <c r="UQS2" s="138"/>
      <c r="UQT2" s="138"/>
      <c r="UQU2" s="138"/>
      <c r="UQV2" s="138"/>
      <c r="UQW2" s="138"/>
      <c r="UQX2" s="138"/>
      <c r="UQY2" s="138"/>
      <c r="UQZ2" s="138"/>
      <c r="URA2" s="138"/>
      <c r="URB2" s="138"/>
      <c r="URC2" s="138"/>
      <c r="URD2" s="138"/>
      <c r="URE2" s="138"/>
      <c r="URF2" s="138"/>
      <c r="URG2" s="138"/>
      <c r="URH2" s="138"/>
      <c r="URI2" s="138"/>
      <c r="URJ2" s="138"/>
      <c r="URK2" s="138"/>
      <c r="URL2" s="138"/>
      <c r="URM2" s="138"/>
      <c r="URN2" s="138"/>
      <c r="URO2" s="138"/>
      <c r="URP2" s="138"/>
      <c r="URQ2" s="138"/>
      <c r="URR2" s="138"/>
      <c r="URS2" s="138"/>
      <c r="URT2" s="138"/>
      <c r="URU2" s="138"/>
      <c r="URV2" s="138"/>
      <c r="URW2" s="138"/>
      <c r="URX2" s="138"/>
      <c r="URY2" s="138"/>
      <c r="URZ2" s="138"/>
      <c r="USA2" s="138"/>
      <c r="USB2" s="138"/>
      <c r="USC2" s="138"/>
      <c r="USD2" s="138"/>
      <c r="USE2" s="138"/>
      <c r="USF2" s="138"/>
      <c r="USG2" s="138"/>
      <c r="USH2" s="138"/>
      <c r="USI2" s="138"/>
      <c r="USJ2" s="138"/>
      <c r="USK2" s="138"/>
      <c r="USL2" s="138"/>
      <c r="USM2" s="138"/>
      <c r="USN2" s="138"/>
      <c r="USO2" s="138"/>
      <c r="USP2" s="138"/>
      <c r="USQ2" s="138"/>
      <c r="USR2" s="138"/>
      <c r="USS2" s="138"/>
      <c r="UST2" s="138"/>
      <c r="USU2" s="138"/>
      <c r="USV2" s="138"/>
      <c r="USW2" s="138"/>
      <c r="USX2" s="138"/>
      <c r="USY2" s="138"/>
      <c r="USZ2" s="138"/>
      <c r="UTA2" s="138"/>
      <c r="UTB2" s="138"/>
      <c r="UTC2" s="138"/>
      <c r="UTD2" s="138"/>
      <c r="UTE2" s="138"/>
      <c r="UTF2" s="138"/>
      <c r="UTG2" s="138"/>
      <c r="UTH2" s="138"/>
      <c r="UTI2" s="138"/>
      <c r="UTJ2" s="138"/>
      <c r="UTK2" s="138"/>
      <c r="UTL2" s="138"/>
      <c r="UTM2" s="138"/>
      <c r="UTN2" s="138"/>
      <c r="UTO2" s="138"/>
      <c r="UTP2" s="138"/>
      <c r="UTQ2" s="138"/>
      <c r="UTR2" s="138"/>
      <c r="UTS2" s="138"/>
      <c r="UTT2" s="138"/>
      <c r="UTU2" s="138"/>
      <c r="UTV2" s="138"/>
      <c r="UTW2" s="138"/>
      <c r="UTX2" s="138"/>
      <c r="UTY2" s="138"/>
      <c r="UTZ2" s="138"/>
      <c r="UUA2" s="138"/>
      <c r="UUB2" s="138"/>
      <c r="UUC2" s="138"/>
      <c r="UUD2" s="138"/>
      <c r="UUE2" s="138"/>
      <c r="UUF2" s="138"/>
      <c r="UUG2" s="138"/>
      <c r="UUH2" s="138"/>
      <c r="UUI2" s="138"/>
      <c r="UUJ2" s="138"/>
      <c r="UUK2" s="138"/>
      <c r="UUL2" s="138"/>
      <c r="UUM2" s="138"/>
      <c r="UUN2" s="138"/>
      <c r="UUO2" s="138"/>
      <c r="UUP2" s="138"/>
      <c r="UUQ2" s="138"/>
      <c r="UUR2" s="138"/>
      <c r="UUS2" s="138"/>
      <c r="UUT2" s="138"/>
      <c r="UUU2" s="138"/>
      <c r="UUV2" s="138"/>
      <c r="UUW2" s="138"/>
      <c r="UUX2" s="138"/>
      <c r="UUY2" s="138"/>
      <c r="UUZ2" s="138"/>
      <c r="UVA2" s="138"/>
      <c r="UVB2" s="138"/>
      <c r="UVC2" s="138"/>
      <c r="UVD2" s="138"/>
      <c r="UVE2" s="138"/>
      <c r="UVF2" s="138"/>
      <c r="UVG2" s="138"/>
      <c r="UVH2" s="138"/>
      <c r="UVI2" s="138"/>
      <c r="UVJ2" s="138"/>
      <c r="UVK2" s="138"/>
      <c r="UVL2" s="138"/>
      <c r="UVM2" s="138"/>
      <c r="UVN2" s="138"/>
      <c r="UVO2" s="138"/>
      <c r="UVP2" s="138"/>
      <c r="UVQ2" s="138"/>
      <c r="UVR2" s="138"/>
      <c r="UVS2" s="138"/>
      <c r="UVT2" s="138"/>
      <c r="UVU2" s="138"/>
      <c r="UVV2" s="138"/>
      <c r="UVW2" s="138"/>
      <c r="UVX2" s="138"/>
      <c r="UVY2" s="138"/>
      <c r="UVZ2" s="138"/>
      <c r="UWA2" s="138"/>
      <c r="UWB2" s="138"/>
      <c r="UWC2" s="138"/>
      <c r="UWD2" s="138"/>
      <c r="UWE2" s="138"/>
      <c r="UWF2" s="138"/>
      <c r="UWG2" s="138"/>
      <c r="UWH2" s="138"/>
      <c r="UWI2" s="138"/>
      <c r="UWJ2" s="138"/>
      <c r="UWK2" s="138"/>
      <c r="UWL2" s="138"/>
      <c r="UWM2" s="138"/>
      <c r="UWN2" s="138"/>
      <c r="UWO2" s="138"/>
      <c r="UWP2" s="138"/>
      <c r="UWQ2" s="138"/>
      <c r="UWR2" s="138"/>
      <c r="UWS2" s="138"/>
      <c r="UWT2" s="138"/>
      <c r="UWU2" s="138"/>
      <c r="UWV2" s="138"/>
      <c r="UWW2" s="138"/>
      <c r="UWX2" s="138"/>
      <c r="UWY2" s="138"/>
      <c r="UWZ2" s="138"/>
      <c r="UXA2" s="138"/>
      <c r="UXB2" s="138"/>
      <c r="UXC2" s="138"/>
      <c r="UXD2" s="138"/>
      <c r="UXE2" s="138"/>
      <c r="UXF2" s="138"/>
      <c r="UXG2" s="138"/>
      <c r="UXH2" s="138"/>
      <c r="UXI2" s="138"/>
      <c r="UXJ2" s="138"/>
      <c r="UXK2" s="138"/>
      <c r="UXL2" s="138"/>
      <c r="UXM2" s="138"/>
      <c r="UXN2" s="138"/>
      <c r="UXO2" s="138"/>
      <c r="UXP2" s="138"/>
      <c r="UXQ2" s="138"/>
      <c r="UXR2" s="138"/>
      <c r="UXS2" s="138"/>
      <c r="UXT2" s="138"/>
      <c r="UXU2" s="138"/>
      <c r="UXV2" s="138"/>
      <c r="UXW2" s="138"/>
      <c r="UXX2" s="138"/>
      <c r="UXY2" s="138"/>
      <c r="UXZ2" s="138"/>
      <c r="UYA2" s="138"/>
      <c r="UYB2" s="138"/>
      <c r="UYC2" s="138"/>
      <c r="UYD2" s="138"/>
      <c r="UYE2" s="138"/>
      <c r="UYF2" s="138"/>
      <c r="UYG2" s="138"/>
      <c r="UYH2" s="138"/>
      <c r="UYI2" s="138"/>
      <c r="UYJ2" s="138"/>
      <c r="UYK2" s="138"/>
      <c r="UYL2" s="138"/>
      <c r="UYM2" s="138"/>
      <c r="UYN2" s="138"/>
      <c r="UYO2" s="138"/>
      <c r="UYP2" s="138"/>
      <c r="UYQ2" s="138"/>
      <c r="UYR2" s="138"/>
      <c r="UYS2" s="138"/>
      <c r="UYT2" s="138"/>
      <c r="UYU2" s="138"/>
      <c r="UYV2" s="138"/>
      <c r="UYW2" s="138"/>
      <c r="UYX2" s="138"/>
      <c r="UYY2" s="138"/>
      <c r="UYZ2" s="138"/>
      <c r="UZA2" s="138"/>
      <c r="UZB2" s="138"/>
      <c r="UZC2" s="138"/>
      <c r="UZD2" s="138"/>
      <c r="UZE2" s="138"/>
      <c r="UZF2" s="138"/>
      <c r="UZG2" s="138"/>
      <c r="UZH2" s="138"/>
      <c r="UZI2" s="138"/>
      <c r="UZJ2" s="138"/>
      <c r="UZK2" s="138"/>
      <c r="UZL2" s="138"/>
      <c r="UZM2" s="138"/>
      <c r="UZN2" s="138"/>
      <c r="UZO2" s="138"/>
      <c r="UZP2" s="138"/>
      <c r="UZQ2" s="138"/>
      <c r="UZR2" s="138"/>
      <c r="UZS2" s="138"/>
      <c r="UZT2" s="138"/>
      <c r="UZU2" s="138"/>
      <c r="UZV2" s="138"/>
      <c r="UZW2" s="138"/>
      <c r="UZX2" s="138"/>
      <c r="UZY2" s="138"/>
      <c r="UZZ2" s="138"/>
      <c r="VAA2" s="138"/>
      <c r="VAB2" s="138"/>
      <c r="VAC2" s="138"/>
      <c r="VAD2" s="138"/>
      <c r="VAE2" s="138"/>
      <c r="VAF2" s="138"/>
      <c r="VAG2" s="138"/>
      <c r="VAH2" s="138"/>
      <c r="VAI2" s="138"/>
      <c r="VAJ2" s="138"/>
      <c r="VAK2" s="138"/>
      <c r="VAL2" s="138"/>
      <c r="VAM2" s="138"/>
      <c r="VAN2" s="138"/>
      <c r="VAO2" s="138"/>
      <c r="VAP2" s="138"/>
      <c r="VAQ2" s="138"/>
      <c r="VAR2" s="138"/>
      <c r="VAS2" s="138"/>
      <c r="VAT2" s="138"/>
      <c r="VAU2" s="138"/>
      <c r="VAV2" s="138"/>
      <c r="VAW2" s="138"/>
      <c r="VAX2" s="138"/>
      <c r="VAY2" s="138"/>
      <c r="VAZ2" s="138"/>
      <c r="VBA2" s="138"/>
      <c r="VBB2" s="138"/>
      <c r="VBC2" s="138"/>
      <c r="VBD2" s="138"/>
      <c r="VBE2" s="138"/>
      <c r="VBF2" s="138"/>
      <c r="VBG2" s="138"/>
      <c r="VBH2" s="138"/>
      <c r="VBI2" s="138"/>
      <c r="VBJ2" s="138"/>
      <c r="VBK2" s="138"/>
      <c r="VBL2" s="138"/>
      <c r="VBM2" s="138"/>
      <c r="VBN2" s="138"/>
      <c r="VBO2" s="138"/>
      <c r="VBP2" s="138"/>
      <c r="VBQ2" s="138"/>
      <c r="VBR2" s="138"/>
      <c r="VBS2" s="138"/>
      <c r="VBT2" s="138"/>
      <c r="VBU2" s="138"/>
      <c r="VBV2" s="138"/>
      <c r="VBW2" s="138"/>
      <c r="VBX2" s="138"/>
      <c r="VBY2" s="138"/>
      <c r="VBZ2" s="138"/>
      <c r="VCA2" s="138"/>
      <c r="VCB2" s="138"/>
      <c r="VCC2" s="138"/>
      <c r="VCD2" s="138"/>
      <c r="VCE2" s="138"/>
      <c r="VCF2" s="138"/>
      <c r="VCG2" s="138"/>
      <c r="VCH2" s="138"/>
      <c r="VCI2" s="138"/>
      <c r="VCJ2" s="138"/>
      <c r="VCK2" s="138"/>
      <c r="VCL2" s="138"/>
      <c r="VCM2" s="138"/>
      <c r="VCN2" s="138"/>
      <c r="VCO2" s="138"/>
      <c r="VCP2" s="138"/>
      <c r="VCQ2" s="138"/>
      <c r="VCR2" s="138"/>
      <c r="VCS2" s="138"/>
      <c r="VCT2" s="138"/>
      <c r="VCU2" s="138"/>
      <c r="VCV2" s="138"/>
      <c r="VCW2" s="138"/>
      <c r="VCX2" s="138"/>
      <c r="VCY2" s="138"/>
      <c r="VCZ2" s="138"/>
      <c r="VDA2" s="138"/>
      <c r="VDB2" s="138"/>
      <c r="VDC2" s="138"/>
      <c r="VDD2" s="138"/>
      <c r="VDE2" s="138"/>
      <c r="VDF2" s="138"/>
      <c r="VDG2" s="138"/>
      <c r="VDH2" s="138"/>
      <c r="VDI2" s="138"/>
      <c r="VDJ2" s="138"/>
      <c r="VDK2" s="138"/>
      <c r="VDL2" s="138"/>
      <c r="VDM2" s="138"/>
      <c r="VDN2" s="138"/>
      <c r="VDO2" s="138"/>
      <c r="VDP2" s="138"/>
      <c r="VDQ2" s="138"/>
      <c r="VDR2" s="138"/>
      <c r="VDS2" s="138"/>
      <c r="VDT2" s="138"/>
      <c r="VDU2" s="138"/>
      <c r="VDV2" s="138"/>
      <c r="VDW2" s="138"/>
      <c r="VDX2" s="138"/>
      <c r="VDY2" s="138"/>
      <c r="VDZ2" s="138"/>
      <c r="VEA2" s="138"/>
      <c r="VEB2" s="138"/>
      <c r="VEC2" s="138"/>
      <c r="VED2" s="138"/>
      <c r="VEE2" s="138"/>
      <c r="VEF2" s="138"/>
      <c r="VEG2" s="138"/>
      <c r="VEH2" s="138"/>
      <c r="VEI2" s="138"/>
      <c r="VEJ2" s="138"/>
      <c r="VEK2" s="138"/>
      <c r="VEL2" s="138"/>
      <c r="VEM2" s="138"/>
      <c r="VEN2" s="138"/>
      <c r="VEO2" s="138"/>
      <c r="VEP2" s="138"/>
      <c r="VEQ2" s="138"/>
      <c r="VER2" s="138"/>
      <c r="VES2" s="138"/>
      <c r="VET2" s="138"/>
      <c r="VEU2" s="138"/>
      <c r="VEV2" s="138"/>
      <c r="VEW2" s="138"/>
      <c r="VEX2" s="138"/>
      <c r="VEY2" s="138"/>
      <c r="VEZ2" s="138"/>
      <c r="VFA2" s="138"/>
      <c r="VFB2" s="138"/>
      <c r="VFC2" s="138"/>
      <c r="VFD2" s="138"/>
      <c r="VFE2" s="138"/>
      <c r="VFF2" s="138"/>
      <c r="VFG2" s="138"/>
      <c r="VFH2" s="138"/>
      <c r="VFI2" s="138"/>
      <c r="VFJ2" s="138"/>
      <c r="VFK2" s="138"/>
      <c r="VFL2" s="138"/>
      <c r="VFM2" s="138"/>
      <c r="VFN2" s="138"/>
      <c r="VFO2" s="138"/>
      <c r="VFP2" s="138"/>
      <c r="VFQ2" s="138"/>
      <c r="VFR2" s="138"/>
      <c r="VFS2" s="138"/>
      <c r="VFT2" s="138"/>
      <c r="VFU2" s="138"/>
      <c r="VFV2" s="138"/>
      <c r="VFW2" s="138"/>
      <c r="VFX2" s="138"/>
      <c r="VFY2" s="138"/>
      <c r="VFZ2" s="138"/>
      <c r="VGA2" s="138"/>
      <c r="VGB2" s="138"/>
      <c r="VGC2" s="138"/>
      <c r="VGD2" s="138"/>
      <c r="VGE2" s="138"/>
      <c r="VGF2" s="138"/>
      <c r="VGG2" s="138"/>
      <c r="VGH2" s="138"/>
      <c r="VGI2" s="138"/>
      <c r="VGJ2" s="138"/>
      <c r="VGK2" s="138"/>
      <c r="VGL2" s="138"/>
      <c r="VGM2" s="138"/>
      <c r="VGN2" s="138"/>
      <c r="VGO2" s="138"/>
      <c r="VGP2" s="138"/>
      <c r="VGQ2" s="138"/>
      <c r="VGR2" s="138"/>
      <c r="VGS2" s="138"/>
      <c r="VGT2" s="138"/>
      <c r="VGU2" s="138"/>
      <c r="VGV2" s="138"/>
      <c r="VGW2" s="138"/>
      <c r="VGX2" s="138"/>
      <c r="VGY2" s="138"/>
      <c r="VGZ2" s="138"/>
      <c r="VHA2" s="138"/>
      <c r="VHB2" s="138"/>
      <c r="VHC2" s="138"/>
      <c r="VHD2" s="138"/>
      <c r="VHE2" s="138"/>
      <c r="VHF2" s="138"/>
      <c r="VHG2" s="138"/>
      <c r="VHH2" s="138"/>
      <c r="VHI2" s="138"/>
      <c r="VHJ2" s="138"/>
      <c r="VHK2" s="138"/>
      <c r="VHL2" s="138"/>
      <c r="VHM2" s="138"/>
      <c r="VHN2" s="138"/>
      <c r="VHO2" s="138"/>
      <c r="VHP2" s="138"/>
      <c r="VHQ2" s="138"/>
      <c r="VHR2" s="138"/>
      <c r="VHS2" s="138"/>
      <c r="VHT2" s="138"/>
      <c r="VHU2" s="138"/>
      <c r="VHV2" s="138"/>
      <c r="VHW2" s="138"/>
      <c r="VHX2" s="138"/>
      <c r="VHY2" s="138"/>
      <c r="VHZ2" s="138"/>
      <c r="VIA2" s="138"/>
      <c r="VIB2" s="138"/>
      <c r="VIC2" s="138"/>
      <c r="VID2" s="138"/>
      <c r="VIE2" s="138"/>
      <c r="VIF2" s="138"/>
      <c r="VIG2" s="138"/>
      <c r="VIH2" s="138"/>
      <c r="VII2" s="138"/>
      <c r="VIJ2" s="138"/>
      <c r="VIK2" s="138"/>
      <c r="VIL2" s="138"/>
      <c r="VIM2" s="138"/>
      <c r="VIN2" s="138"/>
      <c r="VIO2" s="138"/>
      <c r="VIP2" s="138"/>
      <c r="VIQ2" s="138"/>
      <c r="VIR2" s="138"/>
      <c r="VIS2" s="138"/>
      <c r="VIT2" s="138"/>
      <c r="VIU2" s="138"/>
      <c r="VIV2" s="138"/>
      <c r="VIW2" s="138"/>
      <c r="VIX2" s="138"/>
      <c r="VIY2" s="138"/>
      <c r="VIZ2" s="138"/>
      <c r="VJA2" s="138"/>
      <c r="VJB2" s="138"/>
      <c r="VJC2" s="138"/>
      <c r="VJD2" s="138"/>
      <c r="VJE2" s="138"/>
      <c r="VJF2" s="138"/>
      <c r="VJG2" s="138"/>
      <c r="VJH2" s="138"/>
      <c r="VJI2" s="138"/>
      <c r="VJJ2" s="138"/>
      <c r="VJK2" s="138"/>
      <c r="VJL2" s="138"/>
      <c r="VJM2" s="138"/>
      <c r="VJN2" s="138"/>
      <c r="VJO2" s="138"/>
      <c r="VJP2" s="138"/>
      <c r="VJQ2" s="138"/>
      <c r="VJR2" s="138"/>
      <c r="VJS2" s="138"/>
      <c r="VJT2" s="138"/>
      <c r="VJU2" s="138"/>
      <c r="VJV2" s="138"/>
      <c r="VJW2" s="138"/>
      <c r="VJX2" s="138"/>
      <c r="VJY2" s="138"/>
      <c r="VJZ2" s="138"/>
      <c r="VKA2" s="138"/>
      <c r="VKB2" s="138"/>
      <c r="VKC2" s="138"/>
      <c r="VKD2" s="138"/>
      <c r="VKE2" s="138"/>
      <c r="VKF2" s="138"/>
      <c r="VKG2" s="138"/>
      <c r="VKH2" s="138"/>
      <c r="VKI2" s="138"/>
      <c r="VKJ2" s="138"/>
      <c r="VKK2" s="138"/>
      <c r="VKL2" s="138"/>
      <c r="VKM2" s="138"/>
      <c r="VKN2" s="138"/>
      <c r="VKO2" s="138"/>
      <c r="VKP2" s="138"/>
      <c r="VKQ2" s="138"/>
      <c r="VKR2" s="138"/>
      <c r="VKS2" s="138"/>
      <c r="VKT2" s="138"/>
      <c r="VKU2" s="138"/>
      <c r="VKV2" s="138"/>
      <c r="VKW2" s="138"/>
      <c r="VKX2" s="138"/>
      <c r="VKY2" s="138"/>
      <c r="VKZ2" s="138"/>
      <c r="VLA2" s="138"/>
      <c r="VLB2" s="138"/>
      <c r="VLC2" s="138"/>
      <c r="VLD2" s="138"/>
      <c r="VLE2" s="138"/>
      <c r="VLF2" s="138"/>
      <c r="VLG2" s="138"/>
      <c r="VLH2" s="138"/>
      <c r="VLI2" s="138"/>
      <c r="VLJ2" s="138"/>
      <c r="VLK2" s="138"/>
      <c r="VLL2" s="138"/>
      <c r="VLM2" s="138"/>
      <c r="VLN2" s="138"/>
      <c r="VLO2" s="138"/>
      <c r="VLP2" s="138"/>
      <c r="VLQ2" s="138"/>
      <c r="VLR2" s="138"/>
      <c r="VLS2" s="138"/>
      <c r="VLT2" s="138"/>
      <c r="VLU2" s="138"/>
      <c r="VLV2" s="138"/>
      <c r="VLW2" s="138"/>
      <c r="VLX2" s="138"/>
      <c r="VLY2" s="138"/>
      <c r="VLZ2" s="138"/>
      <c r="VMA2" s="138"/>
      <c r="VMB2" s="138"/>
      <c r="VMC2" s="138"/>
      <c r="VMD2" s="138"/>
      <c r="VME2" s="138"/>
      <c r="VMF2" s="138"/>
      <c r="VMG2" s="138"/>
      <c r="VMH2" s="138"/>
      <c r="VMI2" s="138"/>
      <c r="VMJ2" s="138"/>
      <c r="VMK2" s="138"/>
      <c r="VML2" s="138"/>
      <c r="VMM2" s="138"/>
      <c r="VMN2" s="138"/>
      <c r="VMO2" s="138"/>
      <c r="VMP2" s="138"/>
      <c r="VMQ2" s="138"/>
      <c r="VMR2" s="138"/>
      <c r="VMS2" s="138"/>
      <c r="VMT2" s="138"/>
      <c r="VMU2" s="138"/>
      <c r="VMV2" s="138"/>
      <c r="VMW2" s="138"/>
      <c r="VMX2" s="138"/>
      <c r="VMY2" s="138"/>
      <c r="VMZ2" s="138"/>
      <c r="VNA2" s="138"/>
      <c r="VNB2" s="138"/>
      <c r="VNC2" s="138"/>
      <c r="VND2" s="138"/>
      <c r="VNE2" s="138"/>
      <c r="VNF2" s="138"/>
      <c r="VNG2" s="138"/>
      <c r="VNH2" s="138"/>
      <c r="VNI2" s="138"/>
      <c r="VNJ2" s="138"/>
      <c r="VNK2" s="138"/>
      <c r="VNL2" s="138"/>
      <c r="VNM2" s="138"/>
      <c r="VNN2" s="138"/>
      <c r="VNO2" s="138"/>
      <c r="VNP2" s="138"/>
      <c r="VNQ2" s="138"/>
      <c r="VNR2" s="138"/>
      <c r="VNS2" s="138"/>
      <c r="VNT2" s="138"/>
      <c r="VNU2" s="138"/>
      <c r="VNV2" s="138"/>
      <c r="VNW2" s="138"/>
      <c r="VNX2" s="138"/>
      <c r="VNY2" s="138"/>
      <c r="VNZ2" s="138"/>
      <c r="VOA2" s="138"/>
      <c r="VOB2" s="138"/>
      <c r="VOC2" s="138"/>
      <c r="VOD2" s="138"/>
      <c r="VOE2" s="138"/>
      <c r="VOF2" s="138"/>
      <c r="VOG2" s="138"/>
      <c r="VOH2" s="138"/>
      <c r="VOI2" s="138"/>
      <c r="VOJ2" s="138"/>
      <c r="VOK2" s="138"/>
      <c r="VOL2" s="138"/>
      <c r="VOM2" s="138"/>
      <c r="VON2" s="138"/>
      <c r="VOO2" s="138"/>
      <c r="VOP2" s="138"/>
      <c r="VOQ2" s="138"/>
      <c r="VOR2" s="138"/>
      <c r="VOS2" s="138"/>
      <c r="VOT2" s="138"/>
      <c r="VOU2" s="138"/>
      <c r="VOV2" s="138"/>
      <c r="VOW2" s="138"/>
      <c r="VOX2" s="138"/>
      <c r="VOY2" s="138"/>
      <c r="VOZ2" s="138"/>
      <c r="VPA2" s="138"/>
      <c r="VPB2" s="138"/>
      <c r="VPC2" s="138"/>
      <c r="VPD2" s="138"/>
      <c r="VPE2" s="138"/>
      <c r="VPF2" s="138"/>
      <c r="VPG2" s="138"/>
      <c r="VPH2" s="138"/>
      <c r="VPI2" s="138"/>
      <c r="VPJ2" s="138"/>
      <c r="VPK2" s="138"/>
      <c r="VPL2" s="138"/>
      <c r="VPM2" s="138"/>
      <c r="VPN2" s="138"/>
      <c r="VPO2" s="138"/>
      <c r="VPP2" s="138"/>
      <c r="VPQ2" s="138"/>
      <c r="VPR2" s="138"/>
      <c r="VPS2" s="138"/>
      <c r="VPT2" s="138"/>
      <c r="VPU2" s="138"/>
      <c r="VPV2" s="138"/>
      <c r="VPW2" s="138"/>
      <c r="VPX2" s="138"/>
      <c r="VPY2" s="138"/>
      <c r="VPZ2" s="138"/>
      <c r="VQA2" s="138"/>
      <c r="VQB2" s="138"/>
      <c r="VQC2" s="138"/>
      <c r="VQD2" s="138"/>
      <c r="VQE2" s="138"/>
      <c r="VQF2" s="138"/>
      <c r="VQG2" s="138"/>
      <c r="VQH2" s="138"/>
      <c r="VQI2" s="138"/>
      <c r="VQJ2" s="138"/>
      <c r="VQK2" s="138"/>
      <c r="VQL2" s="138"/>
      <c r="VQM2" s="138"/>
      <c r="VQN2" s="138"/>
      <c r="VQO2" s="138"/>
      <c r="VQP2" s="138"/>
      <c r="VQQ2" s="138"/>
      <c r="VQR2" s="138"/>
      <c r="VQS2" s="138"/>
      <c r="VQT2" s="138"/>
      <c r="VQU2" s="138"/>
      <c r="VQV2" s="138"/>
      <c r="VQW2" s="138"/>
      <c r="VQX2" s="138"/>
      <c r="VQY2" s="138"/>
      <c r="VQZ2" s="138"/>
      <c r="VRA2" s="138"/>
      <c r="VRB2" s="138"/>
      <c r="VRC2" s="138"/>
      <c r="VRD2" s="138"/>
      <c r="VRE2" s="138"/>
      <c r="VRF2" s="138"/>
      <c r="VRG2" s="138"/>
      <c r="VRH2" s="138"/>
      <c r="VRI2" s="138"/>
      <c r="VRJ2" s="138"/>
      <c r="VRK2" s="138"/>
      <c r="VRL2" s="138"/>
      <c r="VRM2" s="138"/>
      <c r="VRN2" s="138"/>
      <c r="VRO2" s="138"/>
      <c r="VRP2" s="138"/>
      <c r="VRQ2" s="138"/>
      <c r="VRR2" s="138"/>
      <c r="VRS2" s="138"/>
      <c r="VRT2" s="138"/>
      <c r="VRU2" s="138"/>
      <c r="VRV2" s="138"/>
      <c r="VRW2" s="138"/>
      <c r="VRX2" s="138"/>
      <c r="VRY2" s="138"/>
      <c r="VRZ2" s="138"/>
      <c r="VSA2" s="138"/>
      <c r="VSB2" s="138"/>
      <c r="VSC2" s="138"/>
      <c r="VSD2" s="138"/>
      <c r="VSE2" s="138"/>
      <c r="VSF2" s="138"/>
      <c r="VSG2" s="138"/>
      <c r="VSH2" s="138"/>
      <c r="VSI2" s="138"/>
      <c r="VSJ2" s="138"/>
      <c r="VSK2" s="138"/>
      <c r="VSL2" s="138"/>
      <c r="VSM2" s="138"/>
      <c r="VSN2" s="138"/>
      <c r="VSO2" s="138"/>
      <c r="VSP2" s="138"/>
      <c r="VSQ2" s="138"/>
      <c r="VSR2" s="138"/>
      <c r="VSS2" s="138"/>
      <c r="VST2" s="138"/>
      <c r="VSU2" s="138"/>
      <c r="VSV2" s="138"/>
      <c r="VSW2" s="138"/>
      <c r="VSX2" s="138"/>
      <c r="VSY2" s="138"/>
      <c r="VSZ2" s="138"/>
      <c r="VTA2" s="138"/>
      <c r="VTB2" s="138"/>
      <c r="VTC2" s="138"/>
      <c r="VTD2" s="138"/>
      <c r="VTE2" s="138"/>
      <c r="VTF2" s="138"/>
      <c r="VTG2" s="138"/>
      <c r="VTH2" s="138"/>
      <c r="VTI2" s="138"/>
      <c r="VTJ2" s="138"/>
      <c r="VTK2" s="138"/>
      <c r="VTL2" s="138"/>
      <c r="VTM2" s="138"/>
      <c r="VTN2" s="138"/>
      <c r="VTO2" s="138"/>
      <c r="VTP2" s="138"/>
      <c r="VTQ2" s="138"/>
      <c r="VTR2" s="138"/>
      <c r="VTS2" s="138"/>
      <c r="VTT2" s="138"/>
      <c r="VTU2" s="138"/>
      <c r="VTV2" s="138"/>
      <c r="VTW2" s="138"/>
      <c r="VTX2" s="138"/>
      <c r="VTY2" s="138"/>
      <c r="VTZ2" s="138"/>
      <c r="VUA2" s="138"/>
      <c r="VUB2" s="138"/>
      <c r="VUC2" s="138"/>
      <c r="VUD2" s="138"/>
      <c r="VUE2" s="138"/>
      <c r="VUF2" s="138"/>
      <c r="VUG2" s="138"/>
      <c r="VUH2" s="138"/>
      <c r="VUI2" s="138"/>
      <c r="VUJ2" s="138"/>
      <c r="VUK2" s="138"/>
      <c r="VUL2" s="138"/>
      <c r="VUM2" s="138"/>
      <c r="VUN2" s="138"/>
      <c r="VUO2" s="138"/>
      <c r="VUP2" s="138"/>
      <c r="VUQ2" s="138"/>
      <c r="VUR2" s="138"/>
      <c r="VUS2" s="138"/>
      <c r="VUT2" s="138"/>
      <c r="VUU2" s="138"/>
      <c r="VUV2" s="138"/>
      <c r="VUW2" s="138"/>
      <c r="VUX2" s="138"/>
      <c r="VUY2" s="138"/>
      <c r="VUZ2" s="138"/>
      <c r="VVA2" s="138"/>
      <c r="VVB2" s="138"/>
      <c r="VVC2" s="138"/>
      <c r="VVD2" s="138"/>
      <c r="VVE2" s="138"/>
      <c r="VVF2" s="138"/>
      <c r="VVG2" s="138"/>
      <c r="VVH2" s="138"/>
      <c r="VVI2" s="138"/>
      <c r="VVJ2" s="138"/>
      <c r="VVK2" s="138"/>
      <c r="VVL2" s="138"/>
      <c r="VVM2" s="138"/>
      <c r="VVN2" s="138"/>
      <c r="VVO2" s="138"/>
      <c r="VVP2" s="138"/>
      <c r="VVQ2" s="138"/>
      <c r="VVR2" s="138"/>
      <c r="VVS2" s="138"/>
      <c r="VVT2" s="138"/>
      <c r="VVU2" s="138"/>
      <c r="VVV2" s="138"/>
      <c r="VVW2" s="138"/>
      <c r="VVX2" s="138"/>
      <c r="VVY2" s="138"/>
      <c r="VVZ2" s="138"/>
      <c r="VWA2" s="138"/>
      <c r="VWB2" s="138"/>
      <c r="VWC2" s="138"/>
      <c r="VWD2" s="138"/>
      <c r="VWE2" s="138"/>
      <c r="VWF2" s="138"/>
      <c r="VWG2" s="138"/>
      <c r="VWH2" s="138"/>
      <c r="VWI2" s="138"/>
      <c r="VWJ2" s="138"/>
      <c r="VWK2" s="138"/>
      <c r="VWL2" s="138"/>
      <c r="VWM2" s="138"/>
      <c r="VWN2" s="138"/>
      <c r="VWO2" s="138"/>
      <c r="VWP2" s="138"/>
      <c r="VWQ2" s="138"/>
      <c r="VWR2" s="138"/>
      <c r="VWS2" s="138"/>
      <c r="VWT2" s="138"/>
      <c r="VWU2" s="138"/>
      <c r="VWV2" s="138"/>
      <c r="VWW2" s="138"/>
      <c r="VWX2" s="138"/>
      <c r="VWY2" s="138"/>
      <c r="VWZ2" s="138"/>
      <c r="VXA2" s="138"/>
      <c r="VXB2" s="138"/>
      <c r="VXC2" s="138"/>
      <c r="VXD2" s="138"/>
      <c r="VXE2" s="138"/>
      <c r="VXF2" s="138"/>
      <c r="VXG2" s="138"/>
      <c r="VXH2" s="138"/>
      <c r="VXI2" s="138"/>
      <c r="VXJ2" s="138"/>
      <c r="VXK2" s="138"/>
      <c r="VXL2" s="138"/>
      <c r="VXM2" s="138"/>
      <c r="VXN2" s="138"/>
      <c r="VXO2" s="138"/>
      <c r="VXP2" s="138"/>
      <c r="VXQ2" s="138"/>
      <c r="VXR2" s="138"/>
      <c r="VXS2" s="138"/>
      <c r="VXT2" s="138"/>
      <c r="VXU2" s="138"/>
      <c r="VXV2" s="138"/>
      <c r="VXW2" s="138"/>
      <c r="VXX2" s="138"/>
      <c r="VXY2" s="138"/>
      <c r="VXZ2" s="138"/>
      <c r="VYA2" s="138"/>
      <c r="VYB2" s="138"/>
      <c r="VYC2" s="138"/>
      <c r="VYD2" s="138"/>
      <c r="VYE2" s="138"/>
      <c r="VYF2" s="138"/>
      <c r="VYG2" s="138"/>
      <c r="VYH2" s="138"/>
      <c r="VYI2" s="138"/>
      <c r="VYJ2" s="138"/>
      <c r="VYK2" s="138"/>
      <c r="VYL2" s="138"/>
      <c r="VYM2" s="138"/>
      <c r="VYN2" s="138"/>
      <c r="VYO2" s="138"/>
      <c r="VYP2" s="138"/>
      <c r="VYQ2" s="138"/>
      <c r="VYR2" s="138"/>
      <c r="VYS2" s="138"/>
      <c r="VYT2" s="138"/>
      <c r="VYU2" s="138"/>
      <c r="VYV2" s="138"/>
      <c r="VYW2" s="138"/>
      <c r="VYX2" s="138"/>
      <c r="VYY2" s="138"/>
      <c r="VYZ2" s="138"/>
      <c r="VZA2" s="138"/>
      <c r="VZB2" s="138"/>
      <c r="VZC2" s="138"/>
      <c r="VZD2" s="138"/>
      <c r="VZE2" s="138"/>
      <c r="VZF2" s="138"/>
      <c r="VZG2" s="138"/>
      <c r="VZH2" s="138"/>
      <c r="VZI2" s="138"/>
      <c r="VZJ2" s="138"/>
      <c r="VZK2" s="138"/>
      <c r="VZL2" s="138"/>
      <c r="VZM2" s="138"/>
      <c r="VZN2" s="138"/>
      <c r="VZO2" s="138"/>
      <c r="VZP2" s="138"/>
      <c r="VZQ2" s="138"/>
      <c r="VZR2" s="138"/>
      <c r="VZS2" s="138"/>
      <c r="VZT2" s="138"/>
      <c r="VZU2" s="138"/>
      <c r="VZV2" s="138"/>
      <c r="VZW2" s="138"/>
      <c r="VZX2" s="138"/>
      <c r="VZY2" s="138"/>
      <c r="VZZ2" s="138"/>
      <c r="WAA2" s="138"/>
      <c r="WAB2" s="138"/>
      <c r="WAC2" s="138"/>
      <c r="WAD2" s="138"/>
      <c r="WAE2" s="138"/>
      <c r="WAF2" s="138"/>
      <c r="WAG2" s="138"/>
      <c r="WAH2" s="138"/>
      <c r="WAI2" s="138"/>
      <c r="WAJ2" s="138"/>
      <c r="WAK2" s="138"/>
      <c r="WAL2" s="138"/>
      <c r="WAM2" s="138"/>
      <c r="WAN2" s="138"/>
      <c r="WAO2" s="138"/>
      <c r="WAP2" s="138"/>
      <c r="WAQ2" s="138"/>
      <c r="WAR2" s="138"/>
      <c r="WAS2" s="138"/>
      <c r="WAT2" s="138"/>
      <c r="WAU2" s="138"/>
      <c r="WAV2" s="138"/>
      <c r="WAW2" s="138"/>
      <c r="WAX2" s="138"/>
      <c r="WAY2" s="138"/>
      <c r="WAZ2" s="138"/>
      <c r="WBA2" s="138"/>
      <c r="WBB2" s="138"/>
      <c r="WBC2" s="138"/>
      <c r="WBD2" s="138"/>
      <c r="WBE2" s="138"/>
      <c r="WBF2" s="138"/>
      <c r="WBG2" s="138"/>
      <c r="WBH2" s="138"/>
      <c r="WBI2" s="138"/>
      <c r="WBJ2" s="138"/>
      <c r="WBK2" s="138"/>
      <c r="WBL2" s="138"/>
      <c r="WBM2" s="138"/>
      <c r="WBN2" s="138"/>
      <c r="WBO2" s="138"/>
      <c r="WBP2" s="138"/>
      <c r="WBQ2" s="138"/>
      <c r="WBR2" s="138"/>
      <c r="WBS2" s="138"/>
      <c r="WBT2" s="138"/>
      <c r="WBU2" s="138"/>
      <c r="WBV2" s="138"/>
      <c r="WBW2" s="138"/>
      <c r="WBX2" s="138"/>
      <c r="WBY2" s="138"/>
      <c r="WBZ2" s="138"/>
      <c r="WCA2" s="138"/>
      <c r="WCB2" s="138"/>
      <c r="WCC2" s="138"/>
      <c r="WCD2" s="138"/>
      <c r="WCE2" s="138"/>
      <c r="WCF2" s="138"/>
      <c r="WCG2" s="138"/>
      <c r="WCH2" s="138"/>
      <c r="WCI2" s="138"/>
      <c r="WCJ2" s="138"/>
      <c r="WCK2" s="138"/>
      <c r="WCL2" s="138"/>
      <c r="WCM2" s="138"/>
      <c r="WCN2" s="138"/>
      <c r="WCO2" s="138"/>
      <c r="WCP2" s="138"/>
      <c r="WCQ2" s="138"/>
      <c r="WCR2" s="138"/>
      <c r="WCS2" s="138"/>
      <c r="WCT2" s="138"/>
      <c r="WCU2" s="138"/>
      <c r="WCV2" s="138"/>
      <c r="WCW2" s="138"/>
      <c r="WCX2" s="138"/>
      <c r="WCY2" s="138"/>
      <c r="WCZ2" s="138"/>
      <c r="WDA2" s="138"/>
      <c r="WDB2" s="138"/>
      <c r="WDC2" s="138"/>
      <c r="WDD2" s="138"/>
      <c r="WDE2" s="138"/>
      <c r="WDF2" s="138"/>
      <c r="WDG2" s="138"/>
      <c r="WDH2" s="138"/>
      <c r="WDI2" s="138"/>
      <c r="WDJ2" s="138"/>
      <c r="WDK2" s="138"/>
      <c r="WDL2" s="138"/>
      <c r="WDM2" s="138"/>
      <c r="WDN2" s="138"/>
      <c r="WDO2" s="138"/>
      <c r="WDP2" s="138"/>
      <c r="WDQ2" s="138"/>
      <c r="WDR2" s="138"/>
      <c r="WDS2" s="138"/>
      <c r="WDT2" s="138"/>
      <c r="WDU2" s="138"/>
      <c r="WDV2" s="138"/>
      <c r="WDW2" s="138"/>
      <c r="WDX2" s="138"/>
      <c r="WDY2" s="138"/>
      <c r="WDZ2" s="138"/>
      <c r="WEA2" s="138"/>
      <c r="WEB2" s="138"/>
      <c r="WEC2" s="138"/>
      <c r="WED2" s="138"/>
      <c r="WEE2" s="138"/>
      <c r="WEF2" s="138"/>
      <c r="WEG2" s="138"/>
      <c r="WEH2" s="138"/>
      <c r="WEI2" s="138"/>
      <c r="WEJ2" s="138"/>
      <c r="WEK2" s="138"/>
      <c r="WEL2" s="138"/>
      <c r="WEM2" s="138"/>
      <c r="WEN2" s="138"/>
      <c r="WEO2" s="138"/>
      <c r="WEP2" s="138"/>
      <c r="WEQ2" s="138"/>
      <c r="WER2" s="138"/>
      <c r="WES2" s="138"/>
      <c r="WET2" s="138"/>
      <c r="WEU2" s="138"/>
      <c r="WEV2" s="138"/>
      <c r="WEW2" s="138"/>
      <c r="WEX2" s="138"/>
      <c r="WEY2" s="138"/>
      <c r="WEZ2" s="138"/>
      <c r="WFA2" s="138"/>
      <c r="WFB2" s="138"/>
      <c r="WFC2" s="138"/>
      <c r="WFD2" s="138"/>
      <c r="WFE2" s="138"/>
      <c r="WFF2" s="138"/>
      <c r="WFG2" s="138"/>
      <c r="WFH2" s="138"/>
      <c r="WFI2" s="138"/>
      <c r="WFJ2" s="138"/>
      <c r="WFK2" s="138"/>
      <c r="WFL2" s="138"/>
      <c r="WFM2" s="138"/>
      <c r="WFN2" s="138"/>
      <c r="WFO2" s="138"/>
      <c r="WFP2" s="138"/>
      <c r="WFQ2" s="138"/>
      <c r="WFR2" s="138"/>
      <c r="WFS2" s="138"/>
      <c r="WFT2" s="138"/>
      <c r="WFU2" s="138"/>
      <c r="WFV2" s="138"/>
      <c r="WFW2" s="138"/>
      <c r="WFX2" s="138"/>
      <c r="WFY2" s="138"/>
      <c r="WFZ2" s="138"/>
      <c r="WGA2" s="138"/>
      <c r="WGB2" s="138"/>
      <c r="WGC2" s="138"/>
      <c r="WGD2" s="138"/>
      <c r="WGE2" s="138"/>
      <c r="WGF2" s="138"/>
      <c r="WGG2" s="138"/>
      <c r="WGH2" s="138"/>
      <c r="WGI2" s="138"/>
      <c r="WGJ2" s="138"/>
      <c r="WGK2" s="138"/>
      <c r="WGL2" s="138"/>
      <c r="WGM2" s="138"/>
      <c r="WGN2" s="138"/>
      <c r="WGO2" s="138"/>
      <c r="WGP2" s="138"/>
      <c r="WGQ2" s="138"/>
      <c r="WGR2" s="138"/>
      <c r="WGS2" s="138"/>
      <c r="WGT2" s="138"/>
      <c r="WGU2" s="138"/>
      <c r="WGV2" s="138"/>
      <c r="WGW2" s="138"/>
      <c r="WGX2" s="138"/>
      <c r="WGY2" s="138"/>
      <c r="WGZ2" s="138"/>
      <c r="WHA2" s="138"/>
      <c r="WHB2" s="138"/>
      <c r="WHC2" s="138"/>
      <c r="WHD2" s="138"/>
      <c r="WHE2" s="138"/>
      <c r="WHF2" s="138"/>
      <c r="WHG2" s="138"/>
      <c r="WHH2" s="138"/>
      <c r="WHI2" s="138"/>
      <c r="WHJ2" s="138"/>
      <c r="WHK2" s="138"/>
      <c r="WHL2" s="138"/>
      <c r="WHM2" s="138"/>
      <c r="WHN2" s="138"/>
      <c r="WHO2" s="138"/>
      <c r="WHP2" s="138"/>
      <c r="WHQ2" s="138"/>
      <c r="WHR2" s="138"/>
      <c r="WHS2" s="138"/>
      <c r="WHT2" s="138"/>
      <c r="WHU2" s="138"/>
      <c r="WHV2" s="138"/>
      <c r="WHW2" s="138"/>
      <c r="WHX2" s="138"/>
      <c r="WHY2" s="138"/>
      <c r="WHZ2" s="138"/>
      <c r="WIA2" s="138"/>
      <c r="WIB2" s="138"/>
      <c r="WIC2" s="138"/>
      <c r="WID2" s="138"/>
      <c r="WIE2" s="138"/>
      <c r="WIF2" s="138"/>
      <c r="WIG2" s="138"/>
      <c r="WIH2" s="138"/>
      <c r="WII2" s="138"/>
      <c r="WIJ2" s="138"/>
      <c r="WIK2" s="138"/>
      <c r="WIL2" s="138"/>
      <c r="WIM2" s="138"/>
      <c r="WIN2" s="138"/>
      <c r="WIO2" s="138"/>
      <c r="WIP2" s="138"/>
      <c r="WIQ2" s="138"/>
      <c r="WIR2" s="138"/>
      <c r="WIS2" s="138"/>
      <c r="WIT2" s="138"/>
      <c r="WIU2" s="138"/>
      <c r="WIV2" s="138"/>
      <c r="WIW2" s="138"/>
      <c r="WIX2" s="138"/>
      <c r="WIY2" s="138"/>
      <c r="WIZ2" s="138"/>
      <c r="WJA2" s="138"/>
      <c r="WJB2" s="138"/>
      <c r="WJC2" s="138"/>
      <c r="WJD2" s="138"/>
      <c r="WJE2" s="138"/>
      <c r="WJF2" s="138"/>
      <c r="WJG2" s="138"/>
      <c r="WJH2" s="138"/>
      <c r="WJI2" s="138"/>
      <c r="WJJ2" s="138"/>
      <c r="WJK2" s="138"/>
      <c r="WJL2" s="138"/>
      <c r="WJM2" s="138"/>
      <c r="WJN2" s="138"/>
      <c r="WJO2" s="138"/>
      <c r="WJP2" s="138"/>
      <c r="WJQ2" s="138"/>
      <c r="WJR2" s="138"/>
      <c r="WJS2" s="138"/>
      <c r="WJT2" s="138"/>
      <c r="WJU2" s="138"/>
      <c r="WJV2" s="138"/>
      <c r="WJW2" s="138"/>
      <c r="WJX2" s="138"/>
      <c r="WJY2" s="138"/>
      <c r="WJZ2" s="138"/>
      <c r="WKA2" s="138"/>
      <c r="WKB2" s="138"/>
      <c r="WKC2" s="138"/>
      <c r="WKD2" s="138"/>
      <c r="WKE2" s="138"/>
      <c r="WKF2" s="138"/>
      <c r="WKG2" s="138"/>
      <c r="WKH2" s="138"/>
      <c r="WKI2" s="138"/>
      <c r="WKJ2" s="138"/>
      <c r="WKK2" s="138"/>
      <c r="WKL2" s="138"/>
      <c r="WKM2" s="138"/>
      <c r="WKN2" s="138"/>
      <c r="WKO2" s="138"/>
      <c r="WKP2" s="138"/>
      <c r="WKQ2" s="138"/>
      <c r="WKR2" s="138"/>
      <c r="WKS2" s="138"/>
      <c r="WKT2" s="138"/>
      <c r="WKU2" s="138"/>
      <c r="WKV2" s="138"/>
      <c r="WKW2" s="138"/>
      <c r="WKX2" s="138"/>
      <c r="WKY2" s="138"/>
      <c r="WKZ2" s="138"/>
      <c r="WLA2" s="138"/>
      <c r="WLB2" s="138"/>
      <c r="WLC2" s="138"/>
      <c r="WLD2" s="138"/>
      <c r="WLE2" s="138"/>
      <c r="WLF2" s="138"/>
      <c r="WLG2" s="138"/>
      <c r="WLH2" s="138"/>
      <c r="WLI2" s="138"/>
      <c r="WLJ2" s="138"/>
      <c r="WLK2" s="138"/>
      <c r="WLL2" s="138"/>
      <c r="WLM2" s="138"/>
      <c r="WLN2" s="138"/>
      <c r="WLO2" s="138"/>
      <c r="WLP2" s="138"/>
      <c r="WLQ2" s="138"/>
      <c r="WLR2" s="138"/>
      <c r="WLS2" s="138"/>
      <c r="WLT2" s="138"/>
      <c r="WLU2" s="138"/>
      <c r="WLV2" s="138"/>
      <c r="WLW2" s="138"/>
      <c r="WLX2" s="138"/>
      <c r="WLY2" s="138"/>
      <c r="WLZ2" s="138"/>
      <c r="WMA2" s="138"/>
      <c r="WMB2" s="138"/>
      <c r="WMC2" s="138"/>
      <c r="WMD2" s="138"/>
      <c r="WME2" s="138"/>
      <c r="WMF2" s="138"/>
      <c r="WMG2" s="138"/>
      <c r="WMH2" s="138"/>
      <c r="WMI2" s="138"/>
      <c r="WMJ2" s="138"/>
      <c r="WMK2" s="138"/>
      <c r="WML2" s="138"/>
      <c r="WMM2" s="138"/>
      <c r="WMN2" s="138"/>
      <c r="WMO2" s="138"/>
      <c r="WMP2" s="138"/>
      <c r="WMQ2" s="138"/>
      <c r="WMR2" s="138"/>
      <c r="WMS2" s="138"/>
      <c r="WMT2" s="138"/>
      <c r="WMU2" s="138"/>
      <c r="WMV2" s="138"/>
      <c r="WMW2" s="138"/>
      <c r="WMX2" s="138"/>
      <c r="WMY2" s="138"/>
      <c r="WMZ2" s="138"/>
      <c r="WNA2" s="138"/>
      <c r="WNB2" s="138"/>
      <c r="WNC2" s="138"/>
      <c r="WND2" s="138"/>
      <c r="WNE2" s="138"/>
      <c r="WNF2" s="138"/>
      <c r="WNG2" s="138"/>
      <c r="WNH2" s="138"/>
      <c r="WNI2" s="138"/>
      <c r="WNJ2" s="138"/>
      <c r="WNK2" s="138"/>
      <c r="WNL2" s="138"/>
      <c r="WNM2" s="138"/>
      <c r="WNN2" s="138"/>
      <c r="WNO2" s="138"/>
      <c r="WNP2" s="138"/>
      <c r="WNQ2" s="138"/>
      <c r="WNR2" s="138"/>
      <c r="WNS2" s="138"/>
      <c r="WNT2" s="138"/>
      <c r="WNU2" s="138"/>
      <c r="WNV2" s="138"/>
      <c r="WNW2" s="138"/>
      <c r="WNX2" s="138"/>
      <c r="WNY2" s="138"/>
      <c r="WNZ2" s="138"/>
      <c r="WOA2" s="138"/>
      <c r="WOB2" s="138"/>
      <c r="WOC2" s="138"/>
      <c r="WOD2" s="138"/>
      <c r="WOE2" s="138"/>
      <c r="WOF2" s="138"/>
      <c r="WOG2" s="138"/>
      <c r="WOH2" s="138"/>
      <c r="WOI2" s="138"/>
      <c r="WOJ2" s="138"/>
      <c r="WOK2" s="138"/>
      <c r="WOL2" s="138"/>
      <c r="WOM2" s="138"/>
      <c r="WON2" s="138"/>
      <c r="WOO2" s="138"/>
      <c r="WOP2" s="138"/>
      <c r="WOQ2" s="138"/>
      <c r="WOR2" s="138"/>
      <c r="WOS2" s="138"/>
      <c r="WOT2" s="138"/>
      <c r="WOU2" s="138"/>
      <c r="WOV2" s="138"/>
      <c r="WOW2" s="138"/>
      <c r="WOX2" s="138"/>
      <c r="WOY2" s="138"/>
      <c r="WOZ2" s="138"/>
      <c r="WPA2" s="138"/>
      <c r="WPB2" s="138"/>
      <c r="WPC2" s="138"/>
      <c r="WPD2" s="138"/>
      <c r="WPE2" s="138"/>
      <c r="WPF2" s="138"/>
      <c r="WPG2" s="138"/>
      <c r="WPH2" s="138"/>
      <c r="WPI2" s="138"/>
      <c r="WPJ2" s="138"/>
      <c r="WPK2" s="138"/>
      <c r="WPL2" s="138"/>
      <c r="WPM2" s="138"/>
      <c r="WPN2" s="138"/>
      <c r="WPO2" s="138"/>
      <c r="WPP2" s="138"/>
      <c r="WPQ2" s="138"/>
      <c r="WPR2" s="138"/>
      <c r="WPS2" s="138"/>
      <c r="WPT2" s="138"/>
      <c r="WPU2" s="138"/>
      <c r="WPV2" s="138"/>
      <c r="WPW2" s="138"/>
      <c r="WPX2" s="138"/>
      <c r="WPY2" s="138"/>
      <c r="WPZ2" s="138"/>
      <c r="WQA2" s="138"/>
      <c r="WQB2" s="138"/>
      <c r="WQC2" s="138"/>
      <c r="WQD2" s="138"/>
      <c r="WQE2" s="138"/>
      <c r="WQF2" s="138"/>
      <c r="WQG2" s="138"/>
      <c r="WQH2" s="138"/>
      <c r="WQI2" s="138"/>
      <c r="WQJ2" s="138"/>
      <c r="WQK2" s="138"/>
      <c r="WQL2" s="138"/>
      <c r="WQM2" s="138"/>
      <c r="WQN2" s="138"/>
      <c r="WQO2" s="138"/>
      <c r="WQP2" s="138"/>
      <c r="WQQ2" s="138"/>
      <c r="WQR2" s="138"/>
      <c r="WQS2" s="138"/>
      <c r="WQT2" s="138"/>
      <c r="WQU2" s="138"/>
      <c r="WQV2" s="138"/>
      <c r="WQW2" s="138"/>
      <c r="WQX2" s="138"/>
      <c r="WQY2" s="138"/>
      <c r="WQZ2" s="138"/>
      <c r="WRA2" s="138"/>
      <c r="WRB2" s="138"/>
      <c r="WRC2" s="138"/>
      <c r="WRD2" s="138"/>
      <c r="WRE2" s="138"/>
      <c r="WRF2" s="138"/>
      <c r="WRG2" s="138"/>
      <c r="WRH2" s="138"/>
      <c r="WRI2" s="138"/>
      <c r="WRJ2" s="138"/>
      <c r="WRK2" s="138"/>
      <c r="WRL2" s="138"/>
      <c r="WRM2" s="138"/>
      <c r="WRN2" s="138"/>
      <c r="WRO2" s="138"/>
      <c r="WRP2" s="138"/>
      <c r="WRQ2" s="138"/>
      <c r="WRR2" s="138"/>
      <c r="WRS2" s="138"/>
      <c r="WRT2" s="138"/>
      <c r="WRU2" s="138"/>
      <c r="WRV2" s="138"/>
      <c r="WRW2" s="138"/>
      <c r="WRX2" s="138"/>
      <c r="WRY2" s="138"/>
      <c r="WRZ2" s="138"/>
      <c r="WSA2" s="138"/>
      <c r="WSB2" s="138"/>
      <c r="WSC2" s="138"/>
      <c r="WSD2" s="138"/>
      <c r="WSE2" s="138"/>
      <c r="WSF2" s="138"/>
      <c r="WSG2" s="138"/>
      <c r="WSH2" s="138"/>
      <c r="WSI2" s="138"/>
      <c r="WSJ2" s="138"/>
      <c r="WSK2" s="138"/>
      <c r="WSL2" s="138"/>
      <c r="WSM2" s="138"/>
      <c r="WSN2" s="138"/>
      <c r="WSO2" s="138"/>
      <c r="WSP2" s="138"/>
      <c r="WSQ2" s="138"/>
      <c r="WSR2" s="138"/>
      <c r="WSS2" s="138"/>
      <c r="WST2" s="138"/>
      <c r="WSU2" s="138"/>
      <c r="WSV2" s="138"/>
      <c r="WSW2" s="138"/>
      <c r="WSX2" s="138"/>
      <c r="WSY2" s="138"/>
      <c r="WSZ2" s="138"/>
      <c r="WTA2" s="138"/>
      <c r="WTB2" s="138"/>
      <c r="WTC2" s="138"/>
      <c r="WTD2" s="138"/>
      <c r="WTE2" s="138"/>
      <c r="WTF2" s="138"/>
      <c r="WTG2" s="138"/>
      <c r="WTH2" s="138"/>
      <c r="WTI2" s="138"/>
      <c r="WTJ2" s="138"/>
      <c r="WTK2" s="138"/>
      <c r="WTL2" s="138"/>
      <c r="WTM2" s="138"/>
      <c r="WTN2" s="138"/>
      <c r="WTO2" s="138"/>
      <c r="WTP2" s="138"/>
      <c r="WTQ2" s="138"/>
      <c r="WTR2" s="138"/>
      <c r="WTS2" s="138"/>
      <c r="WTT2" s="138"/>
      <c r="WTU2" s="138"/>
      <c r="WTV2" s="138"/>
      <c r="WTW2" s="138"/>
      <c r="WTX2" s="138"/>
      <c r="WTY2" s="138"/>
      <c r="WTZ2" s="138"/>
      <c r="WUA2" s="138"/>
      <c r="WUB2" s="138"/>
      <c r="WUC2" s="138"/>
      <c r="WUD2" s="138"/>
      <c r="WUE2" s="138"/>
      <c r="WUF2" s="138"/>
      <c r="WUG2" s="138"/>
      <c r="WUH2" s="138"/>
      <c r="WUI2" s="138"/>
      <c r="WUJ2" s="138"/>
      <c r="WUK2" s="138"/>
      <c r="WUL2" s="138"/>
      <c r="WUM2" s="138"/>
      <c r="WUN2" s="138"/>
      <c r="WUO2" s="138"/>
      <c r="WUP2" s="138"/>
      <c r="WUQ2" s="138"/>
      <c r="WUR2" s="138"/>
      <c r="WUS2" s="138"/>
      <c r="WUT2" s="138"/>
      <c r="WUU2" s="138"/>
      <c r="WUV2" s="138"/>
      <c r="WUW2" s="138"/>
      <c r="WUX2" s="138"/>
      <c r="WUY2" s="138"/>
      <c r="WUZ2" s="138"/>
      <c r="WVA2" s="138"/>
      <c r="WVB2" s="138"/>
      <c r="WVC2" s="138"/>
      <c r="WVD2" s="138"/>
      <c r="WVE2" s="138"/>
      <c r="WVF2" s="138"/>
      <c r="WVG2" s="138"/>
      <c r="WVH2" s="138"/>
      <c r="WVI2" s="138"/>
      <c r="WVJ2" s="138"/>
      <c r="WVK2" s="138"/>
      <c r="WVL2" s="138"/>
      <c r="WVM2" s="138"/>
      <c r="WVN2" s="138"/>
      <c r="WVO2" s="138"/>
      <c r="WVP2" s="138"/>
      <c r="WVQ2" s="138"/>
      <c r="WVR2" s="138"/>
      <c r="WVS2" s="138"/>
      <c r="WVT2" s="138"/>
      <c r="WVU2" s="138"/>
      <c r="WVV2" s="138"/>
      <c r="WVW2" s="138"/>
      <c r="WVX2" s="138"/>
      <c r="WVY2" s="138"/>
      <c r="WVZ2" s="138"/>
      <c r="WWA2" s="138"/>
      <c r="WWB2" s="138"/>
      <c r="WWC2" s="138"/>
      <c r="WWD2" s="138"/>
      <c r="WWE2" s="138"/>
      <c r="WWF2" s="138"/>
      <c r="WWG2" s="138"/>
      <c r="WWH2" s="138"/>
      <c r="WWI2" s="138"/>
      <c r="WWJ2" s="138"/>
      <c r="WWK2" s="138"/>
      <c r="WWL2" s="138"/>
      <c r="WWM2" s="138"/>
      <c r="WWN2" s="138"/>
      <c r="WWO2" s="138"/>
      <c r="WWP2" s="138"/>
      <c r="WWQ2" s="138"/>
      <c r="WWR2" s="138"/>
      <c r="WWS2" s="138"/>
      <c r="WWT2" s="138"/>
      <c r="WWU2" s="138"/>
      <c r="WWV2" s="138"/>
      <c r="WWW2" s="138"/>
      <c r="WWX2" s="138"/>
      <c r="WWY2" s="138"/>
      <c r="WWZ2" s="138"/>
      <c r="WXA2" s="138"/>
      <c r="WXB2" s="138"/>
      <c r="WXC2" s="138"/>
      <c r="WXD2" s="138"/>
      <c r="WXE2" s="138"/>
      <c r="WXF2" s="138"/>
      <c r="WXG2" s="138"/>
      <c r="WXH2" s="138"/>
      <c r="WXI2" s="138"/>
      <c r="WXJ2" s="138"/>
      <c r="WXK2" s="138"/>
      <c r="WXL2" s="138"/>
      <c r="WXM2" s="138"/>
      <c r="WXN2" s="138"/>
      <c r="WXO2" s="138"/>
      <c r="WXP2" s="138"/>
      <c r="WXQ2" s="138"/>
      <c r="WXR2" s="138"/>
      <c r="WXS2" s="138"/>
      <c r="WXT2" s="138"/>
      <c r="WXU2" s="138"/>
      <c r="WXV2" s="138"/>
      <c r="WXW2" s="138"/>
      <c r="WXX2" s="138"/>
      <c r="WXY2" s="138"/>
      <c r="WXZ2" s="138"/>
      <c r="WYA2" s="138"/>
      <c r="WYB2" s="138"/>
      <c r="WYC2" s="138"/>
      <c r="WYD2" s="138"/>
      <c r="WYE2" s="138"/>
      <c r="WYF2" s="138"/>
      <c r="WYG2" s="138"/>
      <c r="WYH2" s="138"/>
      <c r="WYI2" s="138"/>
      <c r="WYJ2" s="138"/>
      <c r="WYK2" s="138"/>
      <c r="WYL2" s="138"/>
      <c r="WYM2" s="138"/>
      <c r="WYN2" s="138"/>
      <c r="WYO2" s="138"/>
      <c r="WYP2" s="138"/>
      <c r="WYQ2" s="138"/>
      <c r="WYR2" s="138"/>
      <c r="WYS2" s="138"/>
      <c r="WYT2" s="138"/>
      <c r="WYU2" s="138"/>
      <c r="WYV2" s="138"/>
      <c r="WYW2" s="138"/>
      <c r="WYX2" s="138"/>
      <c r="WYY2" s="138"/>
      <c r="WYZ2" s="138"/>
      <c r="WZA2" s="138"/>
      <c r="WZB2" s="138"/>
      <c r="WZC2" s="138"/>
      <c r="WZD2" s="138"/>
      <c r="WZE2" s="138"/>
      <c r="WZF2" s="138"/>
      <c r="WZG2" s="138"/>
      <c r="WZH2" s="138"/>
      <c r="WZI2" s="138"/>
      <c r="WZJ2" s="138"/>
      <c r="WZK2" s="138"/>
      <c r="WZL2" s="138"/>
      <c r="WZM2" s="138"/>
      <c r="WZN2" s="138"/>
      <c r="WZO2" s="138"/>
      <c r="WZP2" s="138"/>
      <c r="WZQ2" s="138"/>
      <c r="WZR2" s="138"/>
      <c r="WZS2" s="138"/>
      <c r="WZT2" s="138"/>
      <c r="WZU2" s="138"/>
      <c r="WZV2" s="138"/>
      <c r="WZW2" s="138"/>
      <c r="WZX2" s="138"/>
      <c r="WZY2" s="138"/>
      <c r="WZZ2" s="138"/>
      <c r="XAA2" s="138"/>
      <c r="XAB2" s="138"/>
      <c r="XAC2" s="138"/>
      <c r="XAD2" s="138"/>
      <c r="XAE2" s="138"/>
      <c r="XAF2" s="138"/>
      <c r="XAG2" s="138"/>
      <c r="XAH2" s="138"/>
      <c r="XAI2" s="138"/>
      <c r="XAJ2" s="138"/>
      <c r="XAK2" s="138"/>
      <c r="XAL2" s="138"/>
      <c r="XAM2" s="138"/>
      <c r="XAN2" s="138"/>
      <c r="XAO2" s="138"/>
      <c r="XAP2" s="138"/>
      <c r="XAQ2" s="138"/>
      <c r="XAR2" s="138"/>
      <c r="XAS2" s="138"/>
      <c r="XAT2" s="138"/>
      <c r="XAU2" s="138"/>
      <c r="XAV2" s="138"/>
      <c r="XAW2" s="138"/>
      <c r="XAX2" s="138"/>
      <c r="XAY2" s="138"/>
      <c r="XAZ2" s="138"/>
      <c r="XBA2" s="138"/>
      <c r="XBB2" s="138"/>
      <c r="XBC2" s="138"/>
      <c r="XBD2" s="138"/>
      <c r="XBE2" s="138"/>
      <c r="XBF2" s="138"/>
      <c r="XBG2" s="138"/>
      <c r="XBH2" s="138"/>
      <c r="XBI2" s="138"/>
      <c r="XBJ2" s="138"/>
      <c r="XBK2" s="138"/>
      <c r="XBL2" s="138"/>
      <c r="XBM2" s="138"/>
      <c r="XBN2" s="138"/>
      <c r="XBO2" s="138"/>
      <c r="XBP2" s="138"/>
      <c r="XBQ2" s="138"/>
      <c r="XBR2" s="138"/>
      <c r="XBS2" s="138"/>
      <c r="XBT2" s="138"/>
      <c r="XBU2" s="138"/>
      <c r="XBV2" s="138"/>
      <c r="XBW2" s="138"/>
      <c r="XBX2" s="138"/>
      <c r="XBY2" s="138"/>
      <c r="XBZ2" s="138"/>
      <c r="XCA2" s="138"/>
      <c r="XCB2" s="138"/>
      <c r="XCC2" s="138"/>
      <c r="XCD2" s="138"/>
      <c r="XCE2" s="138"/>
      <c r="XCF2" s="138"/>
      <c r="XCG2" s="138"/>
      <c r="XCH2" s="138"/>
      <c r="XCI2" s="138"/>
      <c r="XCJ2" s="138"/>
      <c r="XCK2" s="138"/>
      <c r="XCL2" s="138"/>
      <c r="XCM2" s="138"/>
      <c r="XCN2" s="138"/>
      <c r="XCO2" s="138"/>
      <c r="XCP2" s="138"/>
      <c r="XCQ2" s="138"/>
      <c r="XCR2" s="138"/>
      <c r="XCS2" s="138"/>
      <c r="XCT2" s="138"/>
      <c r="XCU2" s="138"/>
      <c r="XCV2" s="138"/>
      <c r="XCW2" s="138"/>
      <c r="XCX2" s="138"/>
      <c r="XCY2" s="138"/>
      <c r="XCZ2" s="138"/>
      <c r="XDA2" s="138"/>
      <c r="XDB2" s="138"/>
      <c r="XDC2" s="138"/>
      <c r="XDD2" s="138"/>
      <c r="XDE2" s="138"/>
      <c r="XDF2" s="138"/>
      <c r="XDG2" s="138"/>
      <c r="XDH2" s="138"/>
      <c r="XDI2" s="138"/>
      <c r="XDJ2" s="138"/>
      <c r="XDK2" s="138"/>
      <c r="XDL2" s="138"/>
      <c r="XDM2" s="138"/>
      <c r="XDN2" s="138"/>
      <c r="XDO2" s="138"/>
      <c r="XDP2" s="138"/>
      <c r="XDQ2" s="138"/>
      <c r="XDR2" s="138"/>
      <c r="XDS2" s="138"/>
      <c r="XDT2" s="138"/>
      <c r="XDU2" s="138"/>
      <c r="XDV2" s="138"/>
      <c r="XDW2" s="138"/>
      <c r="XDX2" s="138"/>
      <c r="XDY2" s="138"/>
      <c r="XDZ2" s="138"/>
      <c r="XEA2" s="138"/>
      <c r="XEB2" s="138"/>
      <c r="XEC2" s="138"/>
      <c r="XED2" s="138"/>
      <c r="XEE2" s="138"/>
      <c r="XEF2" s="138"/>
      <c r="XEG2" s="138"/>
      <c r="XEH2" s="138"/>
      <c r="XEI2" s="138"/>
      <c r="XEJ2" s="138"/>
      <c r="XEK2" s="138"/>
      <c r="XEL2" s="138"/>
      <c r="XEM2" s="138"/>
      <c r="XEN2" s="138"/>
      <c r="XEO2" s="138"/>
      <c r="XEP2" s="138"/>
      <c r="XEQ2" s="138"/>
      <c r="XER2" s="138"/>
      <c r="XES2" s="138"/>
      <c r="XET2" s="138"/>
      <c r="XEU2" s="138"/>
      <c r="XEV2" s="138"/>
      <c r="XEW2" s="138"/>
      <c r="XEX2" s="138"/>
      <c r="XEY2" s="138"/>
      <c r="XEZ2" s="138"/>
      <c r="XFA2" s="138"/>
      <c r="XFB2" s="138"/>
    </row>
    <row r="3" spans="1:16382">
      <c r="B3" s="1"/>
    </row>
    <row r="4" spans="1:16382">
      <c r="B4" s="15" t="s">
        <v>162</v>
      </c>
      <c r="C4" s="18" t="s">
        <v>852</v>
      </c>
      <c r="D4" s="36" t="s">
        <v>853</v>
      </c>
      <c r="E4" s="27" t="s">
        <v>854</v>
      </c>
      <c r="G4" s="716"/>
      <c r="H4" s="716"/>
      <c r="I4" s="716"/>
      <c r="J4" s="716"/>
    </row>
    <row r="5" spans="1:16382">
      <c r="B5" s="15" t="s">
        <v>54</v>
      </c>
      <c r="C5" s="128">
        <v>11</v>
      </c>
      <c r="D5" s="128">
        <v>80</v>
      </c>
      <c r="E5" s="588">
        <v>11</v>
      </c>
      <c r="G5" s="716"/>
      <c r="H5" s="716"/>
      <c r="I5" s="716"/>
      <c r="J5" s="716"/>
    </row>
    <row r="6" spans="1:16382">
      <c r="B6" s="16" t="s">
        <v>234</v>
      </c>
      <c r="C6" s="990">
        <v>5</v>
      </c>
      <c r="D6" s="990">
        <v>78</v>
      </c>
      <c r="E6" s="418">
        <v>2.5</v>
      </c>
      <c r="G6" s="716"/>
      <c r="H6" s="716"/>
      <c r="I6" s="716"/>
      <c r="J6" s="716"/>
    </row>
    <row r="7" spans="1:16382">
      <c r="B7" s="16" t="s">
        <v>232</v>
      </c>
      <c r="C7" s="990">
        <v>19</v>
      </c>
      <c r="D7" s="990">
        <v>70</v>
      </c>
      <c r="E7" s="418">
        <v>18</v>
      </c>
      <c r="G7" s="716"/>
      <c r="H7" s="716"/>
      <c r="I7" s="716"/>
      <c r="J7" s="716"/>
    </row>
    <row r="8" spans="1:16382">
      <c r="B8" s="14" t="s">
        <v>243</v>
      </c>
      <c r="C8" s="343">
        <v>8</v>
      </c>
      <c r="D8" s="343">
        <v>75</v>
      </c>
      <c r="E8" s="420">
        <v>5</v>
      </c>
      <c r="G8" s="716"/>
      <c r="H8" s="716"/>
      <c r="I8" s="716"/>
      <c r="J8" s="716"/>
    </row>
    <row r="9" spans="1:16382"/>
    <row r="10" spans="1:16382">
      <c r="A10" s="138" t="s">
        <v>260</v>
      </c>
      <c r="B10" s="132" t="s">
        <v>688</v>
      </c>
      <c r="C10" s="131"/>
      <c r="D10" s="131"/>
      <c r="E10" s="131"/>
      <c r="F10" s="131"/>
      <c r="G10" s="131"/>
      <c r="H10" s="131"/>
      <c r="I10" s="131"/>
      <c r="J10" s="131"/>
      <c r="K10" s="131"/>
      <c r="L10" s="131"/>
      <c r="M10" s="138"/>
      <c r="N10" s="138"/>
      <c r="O10" s="138"/>
      <c r="P10" s="138"/>
      <c r="Q10" s="138"/>
      <c r="R10" s="138"/>
      <c r="S10" s="138"/>
      <c r="T10" s="138"/>
      <c r="U10" s="138"/>
      <c r="V10" s="138"/>
      <c r="W10" s="138"/>
      <c r="X10" s="138"/>
      <c r="Y10" s="138"/>
      <c r="Z10" s="138"/>
      <c r="AA10" s="138"/>
      <c r="AB10" s="138"/>
      <c r="AC10" s="138"/>
      <c r="AD10" s="138"/>
      <c r="AE10" s="138"/>
      <c r="AF10" s="138"/>
      <c r="AG10" s="138"/>
      <c r="AH10" s="138"/>
      <c r="AI10" s="138"/>
      <c r="AJ10" s="138"/>
      <c r="AK10" s="138"/>
      <c r="AL10" s="138"/>
      <c r="AM10" s="138"/>
      <c r="AN10" s="138"/>
      <c r="AO10" s="138"/>
      <c r="AP10" s="138"/>
      <c r="AQ10" s="138"/>
      <c r="AR10" s="138"/>
      <c r="AS10" s="138"/>
      <c r="AT10" s="138"/>
      <c r="AU10" s="138"/>
      <c r="AV10" s="138"/>
      <c r="AW10" s="138"/>
      <c r="AX10" s="138"/>
      <c r="AY10" s="138"/>
      <c r="AZ10" s="138"/>
      <c r="BA10" s="138"/>
      <c r="BB10" s="138"/>
      <c r="BC10" s="138"/>
      <c r="BD10" s="138"/>
      <c r="BE10" s="138"/>
      <c r="BF10" s="138"/>
      <c r="BG10" s="138"/>
      <c r="BH10" s="138"/>
      <c r="BI10" s="138"/>
      <c r="BJ10" s="138"/>
      <c r="BK10" s="138"/>
      <c r="BL10" s="138"/>
      <c r="BM10" s="138"/>
      <c r="BN10" s="138"/>
      <c r="BO10" s="138"/>
      <c r="BP10" s="138"/>
      <c r="BQ10" s="138"/>
      <c r="BR10" s="138"/>
      <c r="BS10" s="138"/>
      <c r="BT10" s="138"/>
      <c r="BU10" s="138"/>
      <c r="BV10" s="138"/>
      <c r="BW10" s="138"/>
      <c r="BX10" s="138"/>
      <c r="BY10" s="138"/>
      <c r="BZ10" s="138"/>
      <c r="CA10" s="138"/>
      <c r="CB10" s="138"/>
      <c r="CC10" s="138"/>
      <c r="CD10" s="138"/>
      <c r="CE10" s="138"/>
      <c r="CF10" s="138"/>
      <c r="CG10" s="138"/>
      <c r="CH10" s="138"/>
      <c r="CI10" s="138"/>
      <c r="CJ10" s="138"/>
      <c r="CK10" s="138"/>
      <c r="CL10" s="138"/>
      <c r="CM10" s="138"/>
      <c r="CN10" s="138"/>
      <c r="CO10" s="138"/>
      <c r="CP10" s="138"/>
      <c r="CQ10" s="138"/>
      <c r="CR10" s="138"/>
      <c r="CS10" s="138"/>
      <c r="CT10" s="138"/>
      <c r="CU10" s="138"/>
      <c r="CV10" s="138"/>
      <c r="CW10" s="138"/>
      <c r="CX10" s="138"/>
      <c r="CY10" s="138"/>
      <c r="CZ10" s="138"/>
      <c r="DA10" s="138"/>
      <c r="DB10" s="138"/>
      <c r="DC10" s="138"/>
      <c r="DD10" s="138"/>
      <c r="DE10" s="138"/>
      <c r="DF10" s="138"/>
      <c r="DG10" s="138"/>
      <c r="DH10" s="138"/>
      <c r="DI10" s="138"/>
      <c r="DJ10" s="138"/>
      <c r="DK10" s="138"/>
      <c r="DL10" s="138"/>
      <c r="DM10" s="138"/>
      <c r="DN10" s="138"/>
      <c r="DO10" s="138"/>
      <c r="DP10" s="138"/>
      <c r="DQ10" s="138"/>
      <c r="DR10" s="138"/>
      <c r="DS10" s="138"/>
      <c r="DT10" s="138"/>
      <c r="DU10" s="138"/>
      <c r="DV10" s="138"/>
      <c r="DW10" s="138"/>
      <c r="DX10" s="138"/>
      <c r="DY10" s="138"/>
      <c r="DZ10" s="138"/>
      <c r="EA10" s="138"/>
      <c r="EB10" s="138"/>
      <c r="EC10" s="138"/>
      <c r="ED10" s="138"/>
      <c r="EE10" s="138"/>
      <c r="EF10" s="138"/>
      <c r="EG10" s="138"/>
      <c r="EH10" s="138"/>
      <c r="EI10" s="138"/>
      <c r="EJ10" s="138"/>
      <c r="EK10" s="138"/>
      <c r="EL10" s="138"/>
      <c r="EM10" s="138"/>
      <c r="EN10" s="138"/>
      <c r="EO10" s="138"/>
      <c r="EP10" s="138"/>
      <c r="EQ10" s="138"/>
      <c r="ER10" s="138"/>
      <c r="ES10" s="138"/>
      <c r="ET10" s="138"/>
      <c r="EU10" s="138"/>
      <c r="EV10" s="138"/>
      <c r="EW10" s="138"/>
      <c r="EX10" s="138"/>
      <c r="EY10" s="138"/>
      <c r="EZ10" s="138"/>
      <c r="FA10" s="138"/>
      <c r="FB10" s="138"/>
      <c r="FC10" s="138"/>
      <c r="FD10" s="138"/>
      <c r="FE10" s="138"/>
      <c r="FF10" s="138"/>
      <c r="FG10" s="138"/>
      <c r="FH10" s="138"/>
      <c r="FI10" s="138"/>
      <c r="FJ10" s="138"/>
      <c r="FK10" s="138"/>
      <c r="FL10" s="138"/>
      <c r="FM10" s="138"/>
      <c r="FN10" s="138"/>
      <c r="FO10" s="138"/>
      <c r="FP10" s="138"/>
      <c r="FQ10" s="138"/>
      <c r="FR10" s="138"/>
      <c r="FS10" s="138"/>
      <c r="FT10" s="138"/>
      <c r="FU10" s="138"/>
      <c r="FV10" s="138"/>
      <c r="FW10" s="138"/>
      <c r="FX10" s="138"/>
      <c r="FY10" s="138"/>
      <c r="FZ10" s="138"/>
      <c r="GA10" s="138"/>
      <c r="GB10" s="138"/>
      <c r="GC10" s="138"/>
      <c r="GD10" s="138"/>
      <c r="GE10" s="138"/>
      <c r="GF10" s="138"/>
      <c r="GG10" s="138"/>
      <c r="GH10" s="138"/>
      <c r="GI10" s="138"/>
      <c r="GJ10" s="138"/>
      <c r="GK10" s="138"/>
      <c r="GL10" s="138"/>
      <c r="GM10" s="138"/>
      <c r="GN10" s="138"/>
      <c r="GO10" s="138"/>
      <c r="GP10" s="138"/>
      <c r="GQ10" s="138"/>
      <c r="GR10" s="138"/>
      <c r="GS10" s="138"/>
      <c r="GT10" s="138"/>
      <c r="GU10" s="138"/>
      <c r="GV10" s="138"/>
      <c r="GW10" s="138"/>
      <c r="GX10" s="138"/>
      <c r="GY10" s="138"/>
      <c r="GZ10" s="138"/>
      <c r="HA10" s="138"/>
      <c r="HB10" s="138"/>
      <c r="HC10" s="138"/>
      <c r="HD10" s="138"/>
      <c r="HE10" s="138"/>
      <c r="HF10" s="138"/>
      <c r="HG10" s="138"/>
      <c r="HH10" s="138"/>
      <c r="HI10" s="138"/>
      <c r="HJ10" s="138"/>
      <c r="HK10" s="138"/>
      <c r="HL10" s="138"/>
      <c r="HM10" s="138"/>
      <c r="HN10" s="138"/>
      <c r="HO10" s="138"/>
      <c r="HP10" s="138"/>
      <c r="HQ10" s="138"/>
      <c r="HR10" s="138"/>
      <c r="HS10" s="138"/>
      <c r="HT10" s="138"/>
      <c r="HU10" s="138"/>
      <c r="HV10" s="138"/>
      <c r="HW10" s="138"/>
      <c r="HX10" s="138"/>
      <c r="HY10" s="138"/>
      <c r="HZ10" s="138"/>
      <c r="IA10" s="138"/>
      <c r="IB10" s="138"/>
      <c r="IC10" s="138"/>
      <c r="ID10" s="138"/>
      <c r="IE10" s="138"/>
      <c r="IF10" s="138"/>
      <c r="IG10" s="138"/>
      <c r="IH10" s="138"/>
      <c r="II10" s="138"/>
      <c r="IJ10" s="138"/>
      <c r="IK10" s="138"/>
      <c r="IL10" s="138"/>
      <c r="IM10" s="138"/>
      <c r="IN10" s="138"/>
      <c r="IO10" s="138"/>
      <c r="IP10" s="138"/>
      <c r="IQ10" s="138"/>
      <c r="IR10" s="138"/>
      <c r="IS10" s="138"/>
      <c r="IT10" s="138"/>
      <c r="IU10" s="138"/>
      <c r="IV10" s="138"/>
      <c r="IW10" s="138"/>
      <c r="IX10" s="138"/>
      <c r="IY10" s="138"/>
      <c r="IZ10" s="138"/>
      <c r="JA10" s="138"/>
      <c r="JB10" s="138"/>
      <c r="JC10" s="138"/>
      <c r="JD10" s="138"/>
      <c r="JE10" s="138"/>
      <c r="JF10" s="138"/>
      <c r="JG10" s="138"/>
      <c r="JH10" s="138"/>
      <c r="JI10" s="138"/>
      <c r="JJ10" s="138"/>
      <c r="JK10" s="138"/>
      <c r="JL10" s="138"/>
      <c r="JM10" s="138"/>
      <c r="JN10" s="138"/>
      <c r="JO10" s="138"/>
      <c r="JP10" s="138"/>
      <c r="JQ10" s="138"/>
      <c r="JR10" s="138"/>
      <c r="JS10" s="138"/>
      <c r="JT10" s="138"/>
      <c r="JU10" s="138"/>
      <c r="JV10" s="138"/>
      <c r="JW10" s="138"/>
      <c r="JX10" s="138"/>
      <c r="JY10" s="138"/>
      <c r="JZ10" s="138"/>
      <c r="KA10" s="138"/>
      <c r="KB10" s="138"/>
      <c r="KC10" s="138"/>
      <c r="KD10" s="138"/>
      <c r="KE10" s="138"/>
      <c r="KF10" s="138"/>
      <c r="KG10" s="138"/>
      <c r="KH10" s="138"/>
      <c r="KI10" s="138"/>
      <c r="KJ10" s="138"/>
      <c r="KK10" s="138"/>
      <c r="KL10" s="138"/>
      <c r="KM10" s="138"/>
      <c r="KN10" s="138"/>
      <c r="KO10" s="138"/>
      <c r="KP10" s="138"/>
      <c r="KQ10" s="138"/>
      <c r="KR10" s="138"/>
      <c r="KS10" s="138"/>
      <c r="KT10" s="138"/>
      <c r="KU10" s="138"/>
      <c r="KV10" s="138"/>
      <c r="KW10" s="138"/>
      <c r="KX10" s="138"/>
      <c r="KY10" s="138"/>
      <c r="KZ10" s="138"/>
      <c r="LA10" s="138"/>
      <c r="LB10" s="138"/>
      <c r="LC10" s="138"/>
      <c r="LD10" s="138"/>
      <c r="LE10" s="138"/>
      <c r="LF10" s="138"/>
      <c r="LG10" s="138"/>
      <c r="LH10" s="138"/>
      <c r="LI10" s="138"/>
      <c r="LJ10" s="138"/>
      <c r="LK10" s="138"/>
      <c r="LL10" s="138"/>
      <c r="LM10" s="138"/>
      <c r="LN10" s="138"/>
      <c r="LO10" s="138"/>
      <c r="LP10" s="138"/>
      <c r="LQ10" s="138"/>
      <c r="LR10" s="138"/>
      <c r="LS10" s="138"/>
      <c r="LT10" s="138"/>
      <c r="LU10" s="138"/>
      <c r="LV10" s="138"/>
      <c r="LW10" s="138"/>
      <c r="LX10" s="138"/>
      <c r="LY10" s="138"/>
      <c r="LZ10" s="138"/>
      <c r="MA10" s="138"/>
      <c r="MB10" s="138"/>
      <c r="MC10" s="138"/>
      <c r="MD10" s="138"/>
      <c r="ME10" s="138"/>
      <c r="MF10" s="138"/>
      <c r="MG10" s="138"/>
      <c r="MH10" s="138"/>
      <c r="MI10" s="138"/>
      <c r="MJ10" s="138"/>
      <c r="MK10" s="138"/>
      <c r="ML10" s="138"/>
      <c r="MM10" s="138"/>
      <c r="MN10" s="138"/>
      <c r="MO10" s="138"/>
      <c r="MP10" s="138"/>
      <c r="MQ10" s="138"/>
      <c r="MR10" s="138"/>
      <c r="MS10" s="138"/>
      <c r="MT10" s="138"/>
      <c r="MU10" s="138"/>
      <c r="MV10" s="138"/>
      <c r="MW10" s="138"/>
      <c r="MX10" s="138"/>
      <c r="MY10" s="138"/>
      <c r="MZ10" s="138"/>
      <c r="NA10" s="138"/>
      <c r="NB10" s="138"/>
      <c r="NC10" s="138"/>
      <c r="ND10" s="138"/>
      <c r="NE10" s="138"/>
      <c r="NF10" s="138"/>
      <c r="NG10" s="138"/>
      <c r="NH10" s="138"/>
      <c r="NI10" s="138"/>
      <c r="NJ10" s="138"/>
      <c r="NK10" s="138"/>
      <c r="NL10" s="138"/>
      <c r="NM10" s="138"/>
      <c r="NN10" s="138"/>
      <c r="NO10" s="138"/>
      <c r="NP10" s="138"/>
      <c r="NQ10" s="138"/>
      <c r="NR10" s="138"/>
      <c r="NS10" s="138"/>
      <c r="NT10" s="138"/>
      <c r="NU10" s="138"/>
      <c r="NV10" s="138"/>
      <c r="NW10" s="138"/>
      <c r="NX10" s="138"/>
      <c r="NY10" s="138"/>
      <c r="NZ10" s="138"/>
      <c r="OA10" s="138"/>
      <c r="OB10" s="138"/>
      <c r="OC10" s="138"/>
      <c r="OD10" s="138"/>
      <c r="OE10" s="138"/>
      <c r="OF10" s="138"/>
      <c r="OG10" s="138"/>
      <c r="OH10" s="138"/>
      <c r="OI10" s="138"/>
      <c r="OJ10" s="138"/>
      <c r="OK10" s="138"/>
      <c r="OL10" s="138"/>
      <c r="OM10" s="138"/>
      <c r="ON10" s="138"/>
      <c r="OO10" s="138"/>
      <c r="OP10" s="138"/>
      <c r="OQ10" s="138"/>
      <c r="OR10" s="138"/>
      <c r="OS10" s="138"/>
      <c r="OT10" s="138"/>
      <c r="OU10" s="138"/>
      <c r="OV10" s="138"/>
      <c r="OW10" s="138"/>
      <c r="OX10" s="138"/>
      <c r="OY10" s="138"/>
      <c r="OZ10" s="138"/>
      <c r="PA10" s="138"/>
      <c r="PB10" s="138"/>
      <c r="PC10" s="138"/>
      <c r="PD10" s="138"/>
      <c r="PE10" s="138"/>
      <c r="PF10" s="138"/>
      <c r="PG10" s="138"/>
      <c r="PH10" s="138"/>
      <c r="PI10" s="138"/>
      <c r="PJ10" s="138"/>
      <c r="PK10" s="138"/>
      <c r="PL10" s="138"/>
      <c r="PM10" s="138"/>
      <c r="PN10" s="138"/>
      <c r="PO10" s="138"/>
      <c r="PP10" s="138"/>
      <c r="PQ10" s="138"/>
      <c r="PR10" s="138"/>
      <c r="PS10" s="138"/>
      <c r="PT10" s="138"/>
      <c r="PU10" s="138"/>
      <c r="PV10" s="138"/>
      <c r="PW10" s="138"/>
      <c r="PX10" s="138"/>
      <c r="PY10" s="138"/>
      <c r="PZ10" s="138"/>
      <c r="QA10" s="138"/>
      <c r="QB10" s="138"/>
      <c r="QC10" s="138"/>
      <c r="QD10" s="138"/>
      <c r="QE10" s="138"/>
      <c r="QF10" s="138"/>
      <c r="QG10" s="138"/>
      <c r="QH10" s="138"/>
      <c r="QI10" s="138"/>
      <c r="QJ10" s="138"/>
      <c r="QK10" s="138"/>
      <c r="QL10" s="138"/>
      <c r="QM10" s="138"/>
      <c r="QN10" s="138"/>
      <c r="QO10" s="138"/>
      <c r="QP10" s="138"/>
      <c r="QQ10" s="138"/>
      <c r="QR10" s="138"/>
      <c r="QS10" s="138"/>
      <c r="QT10" s="138"/>
      <c r="QU10" s="138"/>
      <c r="QV10" s="138"/>
      <c r="QW10" s="138"/>
      <c r="QX10" s="138"/>
      <c r="QY10" s="138"/>
      <c r="QZ10" s="138"/>
      <c r="RA10" s="138"/>
      <c r="RB10" s="138"/>
      <c r="RC10" s="138"/>
      <c r="RD10" s="138"/>
      <c r="RE10" s="138"/>
      <c r="RF10" s="138"/>
      <c r="RG10" s="138"/>
      <c r="RH10" s="138"/>
      <c r="RI10" s="138"/>
      <c r="RJ10" s="138"/>
      <c r="RK10" s="138"/>
      <c r="RL10" s="138"/>
      <c r="RM10" s="138"/>
      <c r="RN10" s="138"/>
      <c r="RO10" s="138"/>
      <c r="RP10" s="138"/>
      <c r="RQ10" s="138"/>
      <c r="RR10" s="138"/>
      <c r="RS10" s="138"/>
      <c r="RT10" s="138"/>
      <c r="RU10" s="138"/>
      <c r="RV10" s="138"/>
      <c r="RW10" s="138"/>
      <c r="RX10" s="138"/>
      <c r="RY10" s="138"/>
      <c r="RZ10" s="138"/>
      <c r="SA10" s="138"/>
      <c r="SB10" s="138"/>
      <c r="SC10" s="138"/>
      <c r="SD10" s="138"/>
      <c r="SE10" s="138"/>
      <c r="SF10" s="138"/>
      <c r="SG10" s="138"/>
      <c r="SH10" s="138"/>
      <c r="SI10" s="138"/>
      <c r="SJ10" s="138"/>
      <c r="SK10" s="138"/>
      <c r="SL10" s="138"/>
      <c r="SM10" s="138"/>
      <c r="SN10" s="138"/>
      <c r="SO10" s="138"/>
      <c r="SP10" s="138"/>
      <c r="SQ10" s="138"/>
      <c r="SR10" s="138"/>
      <c r="SS10" s="138"/>
      <c r="ST10" s="138"/>
      <c r="SU10" s="138"/>
      <c r="SV10" s="138"/>
      <c r="SW10" s="138"/>
      <c r="SX10" s="138"/>
      <c r="SY10" s="138"/>
      <c r="SZ10" s="138"/>
      <c r="TA10" s="138"/>
      <c r="TB10" s="138"/>
      <c r="TC10" s="138"/>
      <c r="TD10" s="138"/>
      <c r="TE10" s="138"/>
      <c r="TF10" s="138"/>
      <c r="TG10" s="138"/>
      <c r="TH10" s="138"/>
      <c r="TI10" s="138"/>
      <c r="TJ10" s="138"/>
      <c r="TK10" s="138"/>
      <c r="TL10" s="138"/>
      <c r="TM10" s="138"/>
      <c r="TN10" s="138"/>
      <c r="TO10" s="138"/>
      <c r="TP10" s="138"/>
      <c r="TQ10" s="138"/>
      <c r="TR10" s="138"/>
      <c r="TS10" s="138"/>
      <c r="TT10" s="138"/>
      <c r="TU10" s="138"/>
      <c r="TV10" s="138"/>
      <c r="TW10" s="138"/>
      <c r="TX10" s="138"/>
      <c r="TY10" s="138"/>
      <c r="TZ10" s="138"/>
      <c r="UA10" s="138"/>
      <c r="UB10" s="138"/>
      <c r="UC10" s="138"/>
      <c r="UD10" s="138"/>
      <c r="UE10" s="138"/>
      <c r="UF10" s="138"/>
      <c r="UG10" s="138"/>
      <c r="UH10" s="138"/>
      <c r="UI10" s="138"/>
      <c r="UJ10" s="138"/>
      <c r="UK10" s="138"/>
      <c r="UL10" s="138"/>
      <c r="UM10" s="138"/>
      <c r="UN10" s="138"/>
      <c r="UO10" s="138"/>
      <c r="UP10" s="138"/>
      <c r="UQ10" s="138"/>
      <c r="UR10" s="138"/>
      <c r="US10" s="138"/>
      <c r="UT10" s="138"/>
      <c r="UU10" s="138"/>
      <c r="UV10" s="138"/>
      <c r="UW10" s="138"/>
      <c r="UX10" s="138"/>
      <c r="UY10" s="138"/>
      <c r="UZ10" s="138"/>
      <c r="VA10" s="138"/>
      <c r="VB10" s="138"/>
      <c r="VC10" s="138"/>
      <c r="VD10" s="138"/>
      <c r="VE10" s="138"/>
      <c r="VF10" s="138"/>
      <c r="VG10" s="138"/>
      <c r="VH10" s="138"/>
      <c r="VI10" s="138"/>
      <c r="VJ10" s="138"/>
      <c r="VK10" s="138"/>
      <c r="VL10" s="138"/>
      <c r="VM10" s="138"/>
      <c r="VN10" s="138"/>
      <c r="VO10" s="138"/>
      <c r="VP10" s="138"/>
      <c r="VQ10" s="138"/>
      <c r="VR10" s="138"/>
      <c r="VS10" s="138"/>
      <c r="VT10" s="138"/>
      <c r="VU10" s="138"/>
      <c r="VV10" s="138"/>
      <c r="VW10" s="138"/>
      <c r="VX10" s="138"/>
      <c r="VY10" s="138"/>
      <c r="VZ10" s="138"/>
      <c r="WA10" s="138"/>
      <c r="WB10" s="138"/>
      <c r="WC10" s="138"/>
      <c r="WD10" s="138"/>
      <c r="WE10" s="138"/>
      <c r="WF10" s="138"/>
      <c r="WG10" s="138"/>
      <c r="WH10" s="138"/>
      <c r="WI10" s="138"/>
      <c r="WJ10" s="138"/>
      <c r="WK10" s="138"/>
      <c r="WL10" s="138"/>
      <c r="WM10" s="138"/>
      <c r="WN10" s="138"/>
      <c r="WO10" s="138"/>
      <c r="WP10" s="138"/>
      <c r="WQ10" s="138"/>
      <c r="WR10" s="138"/>
      <c r="WS10" s="138"/>
      <c r="WT10" s="138"/>
      <c r="WU10" s="138"/>
      <c r="WV10" s="138"/>
      <c r="WW10" s="138"/>
      <c r="WX10" s="138"/>
      <c r="WY10" s="138"/>
      <c r="WZ10" s="138"/>
      <c r="XA10" s="138"/>
      <c r="XB10" s="138"/>
      <c r="XC10" s="138"/>
      <c r="XD10" s="138"/>
      <c r="XE10" s="138"/>
      <c r="XF10" s="138"/>
      <c r="XG10" s="138"/>
      <c r="XH10" s="138"/>
      <c r="XI10" s="138"/>
      <c r="XJ10" s="138"/>
      <c r="XK10" s="138"/>
      <c r="XL10" s="138"/>
      <c r="XM10" s="138"/>
      <c r="XN10" s="138"/>
      <c r="XO10" s="138"/>
      <c r="XP10" s="138"/>
      <c r="XQ10" s="138"/>
      <c r="XR10" s="138"/>
      <c r="XS10" s="138"/>
      <c r="XT10" s="138"/>
      <c r="XU10" s="138"/>
      <c r="XV10" s="138"/>
      <c r="XW10" s="138"/>
      <c r="XX10" s="138"/>
      <c r="XY10" s="138"/>
      <c r="XZ10" s="138"/>
      <c r="YA10" s="138"/>
      <c r="YB10" s="138"/>
      <c r="YC10" s="138"/>
      <c r="YD10" s="138"/>
      <c r="YE10" s="138"/>
      <c r="YF10" s="138"/>
      <c r="YG10" s="138"/>
      <c r="YH10" s="138"/>
      <c r="YI10" s="138"/>
      <c r="YJ10" s="138"/>
      <c r="YK10" s="138"/>
      <c r="YL10" s="138"/>
      <c r="YM10" s="138"/>
      <c r="YN10" s="138"/>
      <c r="YO10" s="138"/>
      <c r="YP10" s="138"/>
      <c r="YQ10" s="138"/>
      <c r="YR10" s="138"/>
      <c r="YS10" s="138"/>
      <c r="YT10" s="138"/>
      <c r="YU10" s="138"/>
      <c r="YV10" s="138"/>
      <c r="YW10" s="138"/>
      <c r="YX10" s="138"/>
      <c r="YY10" s="138"/>
      <c r="YZ10" s="138"/>
      <c r="ZA10" s="138"/>
      <c r="ZB10" s="138"/>
      <c r="ZC10" s="138"/>
      <c r="ZD10" s="138"/>
      <c r="ZE10" s="138"/>
      <c r="ZF10" s="138"/>
      <c r="ZG10" s="138"/>
      <c r="ZH10" s="138"/>
      <c r="ZI10" s="138"/>
      <c r="ZJ10" s="138"/>
      <c r="ZK10" s="138"/>
      <c r="ZL10" s="138"/>
      <c r="ZM10" s="138"/>
      <c r="ZN10" s="138"/>
      <c r="ZO10" s="138"/>
      <c r="ZP10" s="138"/>
      <c r="ZQ10" s="138"/>
      <c r="ZR10" s="138"/>
      <c r="ZS10" s="138"/>
      <c r="ZT10" s="138"/>
      <c r="ZU10" s="138"/>
      <c r="ZV10" s="138"/>
      <c r="ZW10" s="138"/>
      <c r="ZX10" s="138"/>
      <c r="ZY10" s="138"/>
      <c r="ZZ10" s="138"/>
      <c r="AAA10" s="138"/>
      <c r="AAB10" s="138"/>
      <c r="AAC10" s="138"/>
      <c r="AAD10" s="138"/>
      <c r="AAE10" s="138"/>
      <c r="AAF10" s="138"/>
      <c r="AAG10" s="138"/>
      <c r="AAH10" s="138"/>
      <c r="AAI10" s="138"/>
      <c r="AAJ10" s="138"/>
      <c r="AAK10" s="138"/>
      <c r="AAL10" s="138"/>
      <c r="AAM10" s="138"/>
      <c r="AAN10" s="138"/>
      <c r="AAO10" s="138"/>
      <c r="AAP10" s="138"/>
      <c r="AAQ10" s="138"/>
      <c r="AAR10" s="138"/>
      <c r="AAS10" s="138"/>
      <c r="AAT10" s="138"/>
      <c r="AAU10" s="138"/>
      <c r="AAV10" s="138"/>
      <c r="AAW10" s="138"/>
      <c r="AAX10" s="138"/>
      <c r="AAY10" s="138"/>
      <c r="AAZ10" s="138"/>
      <c r="ABA10" s="138"/>
      <c r="ABB10" s="138"/>
      <c r="ABC10" s="138"/>
      <c r="ABD10" s="138"/>
      <c r="ABE10" s="138"/>
      <c r="ABF10" s="138"/>
      <c r="ABG10" s="138"/>
      <c r="ABH10" s="138"/>
      <c r="ABI10" s="138"/>
      <c r="ABJ10" s="138"/>
      <c r="ABK10" s="138"/>
      <c r="ABL10" s="138"/>
      <c r="ABM10" s="138"/>
      <c r="ABN10" s="138"/>
      <c r="ABO10" s="138"/>
      <c r="ABP10" s="138"/>
      <c r="ABQ10" s="138"/>
      <c r="ABR10" s="138"/>
      <c r="ABS10" s="138"/>
      <c r="ABT10" s="138"/>
      <c r="ABU10" s="138"/>
      <c r="ABV10" s="138"/>
      <c r="ABW10" s="138"/>
      <c r="ABX10" s="138"/>
      <c r="ABY10" s="138"/>
      <c r="ABZ10" s="138"/>
      <c r="ACA10" s="138"/>
      <c r="ACB10" s="138"/>
      <c r="ACC10" s="138"/>
      <c r="ACD10" s="138"/>
      <c r="ACE10" s="138"/>
      <c r="ACF10" s="138"/>
      <c r="ACG10" s="138"/>
      <c r="ACH10" s="138"/>
      <c r="ACI10" s="138"/>
      <c r="ACJ10" s="138"/>
      <c r="ACK10" s="138"/>
      <c r="ACL10" s="138"/>
      <c r="ACM10" s="138"/>
      <c r="ACN10" s="138"/>
      <c r="ACO10" s="138"/>
      <c r="ACP10" s="138"/>
      <c r="ACQ10" s="138"/>
      <c r="ACR10" s="138"/>
      <c r="ACS10" s="138"/>
      <c r="ACT10" s="138"/>
      <c r="ACU10" s="138"/>
      <c r="ACV10" s="138"/>
      <c r="ACW10" s="138"/>
      <c r="ACX10" s="138"/>
      <c r="ACY10" s="138"/>
      <c r="ACZ10" s="138"/>
      <c r="ADA10" s="138"/>
      <c r="ADB10" s="138"/>
      <c r="ADC10" s="138"/>
      <c r="ADD10" s="138"/>
      <c r="ADE10" s="138"/>
      <c r="ADF10" s="138"/>
      <c r="ADG10" s="138"/>
      <c r="ADH10" s="138"/>
      <c r="ADI10" s="138"/>
      <c r="ADJ10" s="138"/>
      <c r="ADK10" s="138"/>
      <c r="ADL10" s="138"/>
      <c r="ADM10" s="138"/>
      <c r="ADN10" s="138"/>
      <c r="ADO10" s="138"/>
      <c r="ADP10" s="138"/>
      <c r="ADQ10" s="138"/>
      <c r="ADR10" s="138"/>
      <c r="ADS10" s="138"/>
      <c r="ADT10" s="138"/>
      <c r="ADU10" s="138"/>
      <c r="ADV10" s="138"/>
      <c r="ADW10" s="138"/>
      <c r="ADX10" s="138"/>
      <c r="ADY10" s="138"/>
      <c r="ADZ10" s="138"/>
      <c r="AEA10" s="138"/>
      <c r="AEB10" s="138"/>
      <c r="AEC10" s="138"/>
      <c r="AED10" s="138"/>
      <c r="AEE10" s="138"/>
      <c r="AEF10" s="138"/>
      <c r="AEG10" s="138"/>
      <c r="AEH10" s="138"/>
      <c r="AEI10" s="138"/>
      <c r="AEJ10" s="138"/>
      <c r="AEK10" s="138"/>
      <c r="AEL10" s="138"/>
      <c r="AEM10" s="138"/>
      <c r="AEN10" s="138"/>
      <c r="AEO10" s="138"/>
      <c r="AEP10" s="138"/>
      <c r="AEQ10" s="138"/>
      <c r="AER10" s="138"/>
      <c r="AES10" s="138"/>
      <c r="AET10" s="138"/>
      <c r="AEU10" s="138"/>
      <c r="AEV10" s="138"/>
      <c r="AEW10" s="138"/>
      <c r="AEX10" s="138"/>
      <c r="AEY10" s="138"/>
      <c r="AEZ10" s="138"/>
      <c r="AFA10" s="138"/>
      <c r="AFB10" s="138"/>
      <c r="AFC10" s="138"/>
      <c r="AFD10" s="138"/>
      <c r="AFE10" s="138"/>
      <c r="AFF10" s="138"/>
      <c r="AFG10" s="138"/>
      <c r="AFH10" s="138"/>
      <c r="AFI10" s="138"/>
      <c r="AFJ10" s="138"/>
      <c r="AFK10" s="138"/>
      <c r="AFL10" s="138"/>
      <c r="AFM10" s="138"/>
      <c r="AFN10" s="138"/>
      <c r="AFO10" s="138"/>
      <c r="AFP10" s="138"/>
      <c r="AFQ10" s="138"/>
      <c r="AFR10" s="138"/>
      <c r="AFS10" s="138"/>
      <c r="AFT10" s="138"/>
      <c r="AFU10" s="138"/>
      <c r="AFV10" s="138"/>
      <c r="AFW10" s="138"/>
      <c r="AFX10" s="138"/>
      <c r="AFY10" s="138"/>
      <c r="AFZ10" s="138"/>
      <c r="AGA10" s="138"/>
      <c r="AGB10" s="138"/>
      <c r="AGC10" s="138"/>
      <c r="AGD10" s="138"/>
      <c r="AGE10" s="138"/>
      <c r="AGF10" s="138"/>
      <c r="AGG10" s="138"/>
      <c r="AGH10" s="138"/>
      <c r="AGI10" s="138"/>
      <c r="AGJ10" s="138"/>
      <c r="AGK10" s="138"/>
      <c r="AGL10" s="138"/>
      <c r="AGM10" s="138"/>
      <c r="AGN10" s="138"/>
      <c r="AGO10" s="138"/>
      <c r="AGP10" s="138"/>
      <c r="AGQ10" s="138"/>
      <c r="AGR10" s="138"/>
      <c r="AGS10" s="138"/>
      <c r="AGT10" s="138"/>
      <c r="AGU10" s="138"/>
      <c r="AGV10" s="138"/>
      <c r="AGW10" s="138"/>
      <c r="AGX10" s="138"/>
      <c r="AGY10" s="138"/>
      <c r="AGZ10" s="138"/>
      <c r="AHA10" s="138"/>
      <c r="AHB10" s="138"/>
      <c r="AHC10" s="138"/>
      <c r="AHD10" s="138"/>
      <c r="AHE10" s="138"/>
      <c r="AHF10" s="138"/>
      <c r="AHG10" s="138"/>
      <c r="AHH10" s="138"/>
      <c r="AHI10" s="138"/>
      <c r="AHJ10" s="138"/>
      <c r="AHK10" s="138"/>
      <c r="AHL10" s="138"/>
      <c r="AHM10" s="138"/>
      <c r="AHN10" s="138"/>
      <c r="AHO10" s="138"/>
      <c r="AHP10" s="138"/>
      <c r="AHQ10" s="138"/>
      <c r="AHR10" s="138"/>
      <c r="AHS10" s="138"/>
      <c r="AHT10" s="138"/>
      <c r="AHU10" s="138"/>
      <c r="AHV10" s="138"/>
      <c r="AHW10" s="138"/>
      <c r="AHX10" s="138"/>
      <c r="AHY10" s="138"/>
      <c r="AHZ10" s="138"/>
      <c r="AIA10" s="138"/>
      <c r="AIB10" s="138"/>
      <c r="AIC10" s="138"/>
      <c r="AID10" s="138"/>
      <c r="AIE10" s="138"/>
      <c r="AIF10" s="138"/>
      <c r="AIG10" s="138"/>
      <c r="AIH10" s="138"/>
      <c r="AII10" s="138"/>
      <c r="AIJ10" s="138"/>
      <c r="AIK10" s="138"/>
      <c r="AIL10" s="138"/>
      <c r="AIM10" s="138"/>
      <c r="AIN10" s="138"/>
      <c r="AIO10" s="138"/>
      <c r="AIP10" s="138"/>
      <c r="AIQ10" s="138"/>
      <c r="AIR10" s="138"/>
      <c r="AIS10" s="138"/>
      <c r="AIT10" s="138"/>
      <c r="AIU10" s="138"/>
      <c r="AIV10" s="138"/>
      <c r="AIW10" s="138"/>
      <c r="AIX10" s="138"/>
      <c r="AIY10" s="138"/>
      <c r="AIZ10" s="138"/>
      <c r="AJA10" s="138"/>
      <c r="AJB10" s="138"/>
      <c r="AJC10" s="138"/>
      <c r="AJD10" s="138"/>
      <c r="AJE10" s="138"/>
      <c r="AJF10" s="138"/>
      <c r="AJG10" s="138"/>
      <c r="AJH10" s="138"/>
      <c r="AJI10" s="138"/>
      <c r="AJJ10" s="138"/>
      <c r="AJK10" s="138"/>
      <c r="AJL10" s="138"/>
      <c r="AJM10" s="138"/>
      <c r="AJN10" s="138"/>
      <c r="AJO10" s="138"/>
      <c r="AJP10" s="138"/>
      <c r="AJQ10" s="138"/>
      <c r="AJR10" s="138"/>
      <c r="AJS10" s="138"/>
      <c r="AJT10" s="138"/>
      <c r="AJU10" s="138"/>
      <c r="AJV10" s="138"/>
      <c r="AJW10" s="138"/>
      <c r="AJX10" s="138"/>
      <c r="AJY10" s="138"/>
      <c r="AJZ10" s="138"/>
      <c r="AKA10" s="138"/>
      <c r="AKB10" s="138"/>
      <c r="AKC10" s="138"/>
      <c r="AKD10" s="138"/>
      <c r="AKE10" s="138"/>
      <c r="AKF10" s="138"/>
      <c r="AKG10" s="138"/>
      <c r="AKH10" s="138"/>
      <c r="AKI10" s="138"/>
      <c r="AKJ10" s="138"/>
      <c r="AKK10" s="138"/>
      <c r="AKL10" s="138"/>
      <c r="AKM10" s="138"/>
      <c r="AKN10" s="138"/>
      <c r="AKO10" s="138"/>
      <c r="AKP10" s="138"/>
      <c r="AKQ10" s="138"/>
      <c r="AKR10" s="138"/>
      <c r="AKS10" s="138"/>
      <c r="AKT10" s="138"/>
      <c r="AKU10" s="138"/>
      <c r="AKV10" s="138"/>
      <c r="AKW10" s="138"/>
      <c r="AKX10" s="138"/>
      <c r="AKY10" s="138"/>
      <c r="AKZ10" s="138"/>
      <c r="ALA10" s="138"/>
      <c r="ALB10" s="138"/>
      <c r="ALC10" s="138"/>
      <c r="ALD10" s="138"/>
      <c r="ALE10" s="138"/>
      <c r="ALF10" s="138"/>
      <c r="ALG10" s="138"/>
      <c r="ALH10" s="138"/>
      <c r="ALI10" s="138"/>
      <c r="ALJ10" s="138"/>
      <c r="ALK10" s="138"/>
      <c r="ALL10" s="138"/>
      <c r="ALM10" s="138"/>
      <c r="ALN10" s="138"/>
      <c r="ALO10" s="138"/>
      <c r="ALP10" s="138"/>
      <c r="ALQ10" s="138"/>
      <c r="ALR10" s="138"/>
      <c r="ALS10" s="138"/>
      <c r="ALT10" s="138"/>
      <c r="ALU10" s="138"/>
      <c r="ALV10" s="138"/>
      <c r="ALW10" s="138"/>
      <c r="ALX10" s="138"/>
      <c r="ALY10" s="138"/>
      <c r="ALZ10" s="138"/>
      <c r="AMA10" s="138"/>
      <c r="AMB10" s="138"/>
      <c r="AMC10" s="138"/>
      <c r="AMD10" s="138"/>
      <c r="AME10" s="138"/>
      <c r="AMF10" s="138"/>
      <c r="AMG10" s="138"/>
      <c r="AMH10" s="138"/>
      <c r="AMI10" s="138"/>
      <c r="AMJ10" s="138"/>
      <c r="AMK10" s="138"/>
      <c r="AML10" s="138"/>
      <c r="AMM10" s="138"/>
      <c r="AMN10" s="138"/>
      <c r="AMO10" s="138"/>
      <c r="AMP10" s="138"/>
      <c r="AMQ10" s="138"/>
      <c r="AMR10" s="138"/>
      <c r="AMS10" s="138"/>
      <c r="AMT10" s="138"/>
      <c r="AMU10" s="138"/>
      <c r="AMV10" s="138"/>
      <c r="AMW10" s="138"/>
      <c r="AMX10" s="138"/>
      <c r="AMY10" s="138"/>
      <c r="AMZ10" s="138"/>
      <c r="ANA10" s="138"/>
      <c r="ANB10" s="138"/>
      <c r="ANC10" s="138"/>
      <c r="AND10" s="138"/>
      <c r="ANE10" s="138"/>
      <c r="ANF10" s="138"/>
      <c r="ANG10" s="138"/>
      <c r="ANH10" s="138"/>
      <c r="ANI10" s="138"/>
      <c r="ANJ10" s="138"/>
      <c r="ANK10" s="138"/>
      <c r="ANL10" s="138"/>
      <c r="ANM10" s="138"/>
      <c r="ANN10" s="138"/>
      <c r="ANO10" s="138"/>
      <c r="ANP10" s="138"/>
      <c r="ANQ10" s="138"/>
      <c r="ANR10" s="138"/>
      <c r="ANS10" s="138"/>
      <c r="ANT10" s="138"/>
      <c r="ANU10" s="138"/>
      <c r="ANV10" s="138"/>
      <c r="ANW10" s="138"/>
      <c r="ANX10" s="138"/>
      <c r="ANY10" s="138"/>
      <c r="ANZ10" s="138"/>
      <c r="AOA10" s="138"/>
      <c r="AOB10" s="138"/>
      <c r="AOC10" s="138"/>
      <c r="AOD10" s="138"/>
      <c r="AOE10" s="138"/>
      <c r="AOF10" s="138"/>
      <c r="AOG10" s="138"/>
      <c r="AOH10" s="138"/>
      <c r="AOI10" s="138"/>
      <c r="AOJ10" s="138"/>
      <c r="AOK10" s="138"/>
      <c r="AOL10" s="138"/>
      <c r="AOM10" s="138"/>
      <c r="AON10" s="138"/>
      <c r="AOO10" s="138"/>
      <c r="AOP10" s="138"/>
      <c r="AOQ10" s="138"/>
      <c r="AOR10" s="138"/>
      <c r="AOS10" s="138"/>
      <c r="AOT10" s="138"/>
      <c r="AOU10" s="138"/>
      <c r="AOV10" s="138"/>
      <c r="AOW10" s="138"/>
      <c r="AOX10" s="138"/>
      <c r="AOY10" s="138"/>
      <c r="AOZ10" s="138"/>
      <c r="APA10" s="138"/>
      <c r="APB10" s="138"/>
      <c r="APC10" s="138"/>
      <c r="APD10" s="138"/>
      <c r="APE10" s="138"/>
      <c r="APF10" s="138"/>
      <c r="APG10" s="138"/>
      <c r="APH10" s="138"/>
      <c r="API10" s="138"/>
      <c r="APJ10" s="138"/>
      <c r="APK10" s="138"/>
      <c r="APL10" s="138"/>
      <c r="APM10" s="138"/>
      <c r="APN10" s="138"/>
      <c r="APO10" s="138"/>
      <c r="APP10" s="138"/>
      <c r="APQ10" s="138"/>
      <c r="APR10" s="138"/>
      <c r="APS10" s="138"/>
      <c r="APT10" s="138"/>
      <c r="APU10" s="138"/>
      <c r="APV10" s="138"/>
      <c r="APW10" s="138"/>
      <c r="APX10" s="138"/>
      <c r="APY10" s="138"/>
      <c r="APZ10" s="138"/>
      <c r="AQA10" s="138"/>
      <c r="AQB10" s="138"/>
      <c r="AQC10" s="138"/>
      <c r="AQD10" s="138"/>
      <c r="AQE10" s="138"/>
      <c r="AQF10" s="138"/>
      <c r="AQG10" s="138"/>
      <c r="AQH10" s="138"/>
      <c r="AQI10" s="138"/>
      <c r="AQJ10" s="138"/>
      <c r="AQK10" s="138"/>
      <c r="AQL10" s="138"/>
      <c r="AQM10" s="138"/>
      <c r="AQN10" s="138"/>
      <c r="AQO10" s="138"/>
      <c r="AQP10" s="138"/>
      <c r="AQQ10" s="138"/>
      <c r="AQR10" s="138"/>
      <c r="AQS10" s="138"/>
      <c r="AQT10" s="138"/>
      <c r="AQU10" s="138"/>
      <c r="AQV10" s="138"/>
      <c r="AQW10" s="138"/>
      <c r="AQX10" s="138"/>
      <c r="AQY10" s="138"/>
      <c r="AQZ10" s="138"/>
      <c r="ARA10" s="138"/>
      <c r="ARB10" s="138"/>
      <c r="ARC10" s="138"/>
      <c r="ARD10" s="138"/>
      <c r="ARE10" s="138"/>
      <c r="ARF10" s="138"/>
      <c r="ARG10" s="138"/>
      <c r="ARH10" s="138"/>
      <c r="ARI10" s="138"/>
      <c r="ARJ10" s="138"/>
      <c r="ARK10" s="138"/>
      <c r="ARL10" s="138"/>
      <c r="ARM10" s="138"/>
      <c r="ARN10" s="138"/>
      <c r="ARO10" s="138"/>
      <c r="ARP10" s="138"/>
      <c r="ARQ10" s="138"/>
      <c r="ARR10" s="138"/>
      <c r="ARS10" s="138"/>
      <c r="ART10" s="138"/>
      <c r="ARU10" s="138"/>
      <c r="ARV10" s="138"/>
      <c r="ARW10" s="138"/>
      <c r="ARX10" s="138"/>
      <c r="ARY10" s="138"/>
      <c r="ARZ10" s="138"/>
      <c r="ASA10" s="138"/>
      <c r="ASB10" s="138"/>
      <c r="ASC10" s="138"/>
      <c r="ASD10" s="138"/>
      <c r="ASE10" s="138"/>
      <c r="ASF10" s="138"/>
      <c r="ASG10" s="138"/>
      <c r="ASH10" s="138"/>
      <c r="ASI10" s="138"/>
      <c r="ASJ10" s="138"/>
      <c r="ASK10" s="138"/>
      <c r="ASL10" s="138"/>
      <c r="ASM10" s="138"/>
      <c r="ASN10" s="138"/>
      <c r="ASO10" s="138"/>
      <c r="ASP10" s="138"/>
      <c r="ASQ10" s="138"/>
      <c r="ASR10" s="138"/>
      <c r="ASS10" s="138"/>
      <c r="AST10" s="138"/>
      <c r="ASU10" s="138"/>
      <c r="ASV10" s="138"/>
      <c r="ASW10" s="138"/>
      <c r="ASX10" s="138"/>
      <c r="ASY10" s="138"/>
      <c r="ASZ10" s="138"/>
      <c r="ATA10" s="138"/>
      <c r="ATB10" s="138"/>
      <c r="ATC10" s="138"/>
      <c r="ATD10" s="138"/>
      <c r="ATE10" s="138"/>
      <c r="ATF10" s="138"/>
      <c r="ATG10" s="138"/>
      <c r="ATH10" s="138"/>
      <c r="ATI10" s="138"/>
      <c r="ATJ10" s="138"/>
      <c r="ATK10" s="138"/>
      <c r="ATL10" s="138"/>
      <c r="ATM10" s="138"/>
      <c r="ATN10" s="138"/>
      <c r="ATO10" s="138"/>
      <c r="ATP10" s="138"/>
      <c r="ATQ10" s="138"/>
      <c r="ATR10" s="138"/>
      <c r="ATS10" s="138"/>
      <c r="ATT10" s="138"/>
      <c r="ATU10" s="138"/>
      <c r="ATV10" s="138"/>
      <c r="ATW10" s="138"/>
      <c r="ATX10" s="138"/>
      <c r="ATY10" s="138"/>
      <c r="ATZ10" s="138"/>
      <c r="AUA10" s="138"/>
      <c r="AUB10" s="138"/>
      <c r="AUC10" s="138"/>
      <c r="AUD10" s="138"/>
      <c r="AUE10" s="138"/>
      <c r="AUF10" s="138"/>
      <c r="AUG10" s="138"/>
      <c r="AUH10" s="138"/>
      <c r="AUI10" s="138"/>
      <c r="AUJ10" s="138"/>
      <c r="AUK10" s="138"/>
      <c r="AUL10" s="138"/>
      <c r="AUM10" s="138"/>
      <c r="AUN10" s="138"/>
      <c r="AUO10" s="138"/>
      <c r="AUP10" s="138"/>
      <c r="AUQ10" s="138"/>
      <c r="AUR10" s="138"/>
      <c r="AUS10" s="138"/>
      <c r="AUT10" s="138"/>
      <c r="AUU10" s="138"/>
      <c r="AUV10" s="138"/>
      <c r="AUW10" s="138"/>
      <c r="AUX10" s="138"/>
      <c r="AUY10" s="138"/>
      <c r="AUZ10" s="138"/>
      <c r="AVA10" s="138"/>
      <c r="AVB10" s="138"/>
      <c r="AVC10" s="138"/>
      <c r="AVD10" s="138"/>
      <c r="AVE10" s="138"/>
      <c r="AVF10" s="138"/>
      <c r="AVG10" s="138"/>
      <c r="AVH10" s="138"/>
      <c r="AVI10" s="138"/>
      <c r="AVJ10" s="138"/>
      <c r="AVK10" s="138"/>
      <c r="AVL10" s="138"/>
      <c r="AVM10" s="138"/>
      <c r="AVN10" s="138"/>
      <c r="AVO10" s="138"/>
      <c r="AVP10" s="138"/>
      <c r="AVQ10" s="138"/>
      <c r="AVR10" s="138"/>
      <c r="AVS10" s="138"/>
      <c r="AVT10" s="138"/>
      <c r="AVU10" s="138"/>
      <c r="AVV10" s="138"/>
      <c r="AVW10" s="138"/>
      <c r="AVX10" s="138"/>
      <c r="AVY10" s="138"/>
      <c r="AVZ10" s="138"/>
      <c r="AWA10" s="138"/>
      <c r="AWB10" s="138"/>
      <c r="AWC10" s="138"/>
      <c r="AWD10" s="138"/>
      <c r="AWE10" s="138"/>
      <c r="AWF10" s="138"/>
      <c r="AWG10" s="138"/>
      <c r="AWH10" s="138"/>
      <c r="AWI10" s="138"/>
      <c r="AWJ10" s="138"/>
      <c r="AWK10" s="138"/>
      <c r="AWL10" s="138"/>
      <c r="AWM10" s="138"/>
      <c r="AWN10" s="138"/>
      <c r="AWO10" s="138"/>
      <c r="AWP10" s="138"/>
      <c r="AWQ10" s="138"/>
      <c r="AWR10" s="138"/>
      <c r="AWS10" s="138"/>
      <c r="AWT10" s="138"/>
      <c r="AWU10" s="138"/>
      <c r="AWV10" s="138"/>
      <c r="AWW10" s="138"/>
      <c r="AWX10" s="138"/>
      <c r="AWY10" s="138"/>
      <c r="AWZ10" s="138"/>
      <c r="AXA10" s="138"/>
      <c r="AXB10" s="138"/>
      <c r="AXC10" s="138"/>
      <c r="AXD10" s="138"/>
      <c r="AXE10" s="138"/>
      <c r="AXF10" s="138"/>
      <c r="AXG10" s="138"/>
      <c r="AXH10" s="138"/>
      <c r="AXI10" s="138"/>
      <c r="AXJ10" s="138"/>
      <c r="AXK10" s="138"/>
      <c r="AXL10" s="138"/>
      <c r="AXM10" s="138"/>
      <c r="AXN10" s="138"/>
      <c r="AXO10" s="138"/>
      <c r="AXP10" s="138"/>
      <c r="AXQ10" s="138"/>
      <c r="AXR10" s="138"/>
      <c r="AXS10" s="138"/>
      <c r="AXT10" s="138"/>
      <c r="AXU10" s="138"/>
      <c r="AXV10" s="138"/>
      <c r="AXW10" s="138"/>
      <c r="AXX10" s="138"/>
      <c r="AXY10" s="138"/>
      <c r="AXZ10" s="138"/>
      <c r="AYA10" s="138"/>
      <c r="AYB10" s="138"/>
      <c r="AYC10" s="138"/>
      <c r="AYD10" s="138"/>
      <c r="AYE10" s="138"/>
      <c r="AYF10" s="138"/>
      <c r="AYG10" s="138"/>
      <c r="AYH10" s="138"/>
      <c r="AYI10" s="138"/>
      <c r="AYJ10" s="138"/>
      <c r="AYK10" s="138"/>
      <c r="AYL10" s="138"/>
      <c r="AYM10" s="138"/>
      <c r="AYN10" s="138"/>
      <c r="AYO10" s="138"/>
      <c r="AYP10" s="138"/>
      <c r="AYQ10" s="138"/>
      <c r="AYR10" s="138"/>
      <c r="AYS10" s="138"/>
      <c r="AYT10" s="138"/>
      <c r="AYU10" s="138"/>
      <c r="AYV10" s="138"/>
      <c r="AYW10" s="138"/>
      <c r="AYX10" s="138"/>
      <c r="AYY10" s="138"/>
      <c r="AYZ10" s="138"/>
      <c r="AZA10" s="138"/>
      <c r="AZB10" s="138"/>
      <c r="AZC10" s="138"/>
      <c r="AZD10" s="138"/>
      <c r="AZE10" s="138"/>
      <c r="AZF10" s="138"/>
      <c r="AZG10" s="138"/>
      <c r="AZH10" s="138"/>
      <c r="AZI10" s="138"/>
      <c r="AZJ10" s="138"/>
      <c r="AZK10" s="138"/>
      <c r="AZL10" s="138"/>
      <c r="AZM10" s="138"/>
      <c r="AZN10" s="138"/>
      <c r="AZO10" s="138"/>
      <c r="AZP10" s="138"/>
      <c r="AZQ10" s="138"/>
      <c r="AZR10" s="138"/>
      <c r="AZS10" s="138"/>
      <c r="AZT10" s="138"/>
      <c r="AZU10" s="138"/>
      <c r="AZV10" s="138"/>
      <c r="AZW10" s="138"/>
      <c r="AZX10" s="138"/>
      <c r="AZY10" s="138"/>
      <c r="AZZ10" s="138"/>
      <c r="BAA10" s="138"/>
      <c r="BAB10" s="138"/>
      <c r="BAC10" s="138"/>
      <c r="BAD10" s="138"/>
      <c r="BAE10" s="138"/>
      <c r="BAF10" s="138"/>
      <c r="BAG10" s="138"/>
      <c r="BAH10" s="138"/>
      <c r="BAI10" s="138"/>
      <c r="BAJ10" s="138"/>
      <c r="BAK10" s="138"/>
      <c r="BAL10" s="138"/>
      <c r="BAM10" s="138"/>
      <c r="BAN10" s="138"/>
      <c r="BAO10" s="138"/>
      <c r="BAP10" s="138"/>
      <c r="BAQ10" s="138"/>
      <c r="BAR10" s="138"/>
      <c r="BAS10" s="138"/>
      <c r="BAT10" s="138"/>
      <c r="BAU10" s="138"/>
      <c r="BAV10" s="138"/>
      <c r="BAW10" s="138"/>
      <c r="BAX10" s="138"/>
      <c r="BAY10" s="138"/>
      <c r="BAZ10" s="138"/>
      <c r="BBA10" s="138"/>
      <c r="BBB10" s="138"/>
      <c r="BBC10" s="138"/>
      <c r="BBD10" s="138"/>
      <c r="BBE10" s="138"/>
      <c r="BBF10" s="138"/>
      <c r="BBG10" s="138"/>
      <c r="BBH10" s="138"/>
      <c r="BBI10" s="138"/>
      <c r="BBJ10" s="138"/>
      <c r="BBK10" s="138"/>
      <c r="BBL10" s="138"/>
      <c r="BBM10" s="138"/>
      <c r="BBN10" s="138"/>
      <c r="BBO10" s="138"/>
      <c r="BBP10" s="138"/>
      <c r="BBQ10" s="138"/>
      <c r="BBR10" s="138"/>
      <c r="BBS10" s="138"/>
      <c r="BBT10" s="138"/>
      <c r="BBU10" s="138"/>
      <c r="BBV10" s="138"/>
      <c r="BBW10" s="138"/>
      <c r="BBX10" s="138"/>
      <c r="BBY10" s="138"/>
      <c r="BBZ10" s="138"/>
      <c r="BCA10" s="138"/>
      <c r="BCB10" s="138"/>
      <c r="BCC10" s="138"/>
      <c r="BCD10" s="138"/>
      <c r="BCE10" s="138"/>
      <c r="BCF10" s="138"/>
      <c r="BCG10" s="138"/>
      <c r="BCH10" s="138"/>
      <c r="BCI10" s="138"/>
      <c r="BCJ10" s="138"/>
      <c r="BCK10" s="138"/>
      <c r="BCL10" s="138"/>
      <c r="BCM10" s="138"/>
      <c r="BCN10" s="138"/>
      <c r="BCO10" s="138"/>
      <c r="BCP10" s="138"/>
      <c r="BCQ10" s="138"/>
      <c r="BCR10" s="138"/>
      <c r="BCS10" s="138"/>
      <c r="BCT10" s="138"/>
      <c r="BCU10" s="138"/>
      <c r="BCV10" s="138"/>
      <c r="BCW10" s="138"/>
      <c r="BCX10" s="138"/>
      <c r="BCY10" s="138"/>
      <c r="BCZ10" s="138"/>
      <c r="BDA10" s="138"/>
      <c r="BDB10" s="138"/>
      <c r="BDC10" s="138"/>
      <c r="BDD10" s="138"/>
      <c r="BDE10" s="138"/>
      <c r="BDF10" s="138"/>
      <c r="BDG10" s="138"/>
      <c r="BDH10" s="138"/>
      <c r="BDI10" s="138"/>
      <c r="BDJ10" s="138"/>
      <c r="BDK10" s="138"/>
      <c r="BDL10" s="138"/>
      <c r="BDM10" s="138"/>
      <c r="BDN10" s="138"/>
      <c r="BDO10" s="138"/>
      <c r="BDP10" s="138"/>
      <c r="BDQ10" s="138"/>
      <c r="BDR10" s="138"/>
      <c r="BDS10" s="138"/>
      <c r="BDT10" s="138"/>
      <c r="BDU10" s="138"/>
      <c r="BDV10" s="138"/>
      <c r="BDW10" s="138"/>
      <c r="BDX10" s="138"/>
      <c r="BDY10" s="138"/>
      <c r="BDZ10" s="138"/>
      <c r="BEA10" s="138"/>
      <c r="BEB10" s="138"/>
      <c r="BEC10" s="138"/>
      <c r="BED10" s="138"/>
      <c r="BEE10" s="138"/>
      <c r="BEF10" s="138"/>
      <c r="BEG10" s="138"/>
      <c r="BEH10" s="138"/>
      <c r="BEI10" s="138"/>
      <c r="BEJ10" s="138"/>
      <c r="BEK10" s="138"/>
      <c r="BEL10" s="138"/>
      <c r="BEM10" s="138"/>
      <c r="BEN10" s="138"/>
      <c r="BEO10" s="138"/>
      <c r="BEP10" s="138"/>
      <c r="BEQ10" s="138"/>
      <c r="BER10" s="138"/>
      <c r="BES10" s="138"/>
      <c r="BET10" s="138"/>
      <c r="BEU10" s="138"/>
      <c r="BEV10" s="138"/>
      <c r="BEW10" s="138"/>
      <c r="BEX10" s="138"/>
      <c r="BEY10" s="138"/>
      <c r="BEZ10" s="138"/>
      <c r="BFA10" s="138"/>
      <c r="BFB10" s="138"/>
      <c r="BFC10" s="138"/>
      <c r="BFD10" s="138"/>
      <c r="BFE10" s="138"/>
      <c r="BFF10" s="138"/>
      <c r="BFG10" s="138"/>
      <c r="BFH10" s="138"/>
      <c r="BFI10" s="138"/>
      <c r="BFJ10" s="138"/>
      <c r="BFK10" s="138"/>
      <c r="BFL10" s="138"/>
      <c r="BFM10" s="138"/>
      <c r="BFN10" s="138"/>
      <c r="BFO10" s="138"/>
      <c r="BFP10" s="138"/>
      <c r="BFQ10" s="138"/>
      <c r="BFR10" s="138"/>
      <c r="BFS10" s="138"/>
      <c r="BFT10" s="138"/>
      <c r="BFU10" s="138"/>
      <c r="BFV10" s="138"/>
      <c r="BFW10" s="138"/>
      <c r="BFX10" s="138"/>
      <c r="BFY10" s="138"/>
      <c r="BFZ10" s="138"/>
      <c r="BGA10" s="138"/>
      <c r="BGB10" s="138"/>
      <c r="BGC10" s="138"/>
      <c r="BGD10" s="138"/>
      <c r="BGE10" s="138"/>
      <c r="BGF10" s="138"/>
      <c r="BGG10" s="138"/>
      <c r="BGH10" s="138"/>
      <c r="BGI10" s="138"/>
      <c r="BGJ10" s="138"/>
      <c r="BGK10" s="138"/>
      <c r="BGL10" s="138"/>
      <c r="BGM10" s="138"/>
      <c r="BGN10" s="138"/>
      <c r="BGO10" s="138"/>
      <c r="BGP10" s="138"/>
      <c r="BGQ10" s="138"/>
      <c r="BGR10" s="138"/>
      <c r="BGS10" s="138"/>
      <c r="BGT10" s="138"/>
      <c r="BGU10" s="138"/>
      <c r="BGV10" s="138"/>
      <c r="BGW10" s="138"/>
      <c r="BGX10" s="138"/>
      <c r="BGY10" s="138"/>
      <c r="BGZ10" s="138"/>
      <c r="BHA10" s="138"/>
      <c r="BHB10" s="138"/>
      <c r="BHC10" s="138"/>
      <c r="BHD10" s="138"/>
      <c r="BHE10" s="138"/>
      <c r="BHF10" s="138"/>
      <c r="BHG10" s="138"/>
      <c r="BHH10" s="138"/>
      <c r="BHI10" s="138"/>
      <c r="BHJ10" s="138"/>
      <c r="BHK10" s="138"/>
      <c r="BHL10" s="138"/>
      <c r="BHM10" s="138"/>
      <c r="BHN10" s="138"/>
      <c r="BHO10" s="138"/>
      <c r="BHP10" s="138"/>
      <c r="BHQ10" s="138"/>
      <c r="BHR10" s="138"/>
      <c r="BHS10" s="138"/>
      <c r="BHT10" s="138"/>
      <c r="BHU10" s="138"/>
      <c r="BHV10" s="138"/>
      <c r="BHW10" s="138"/>
      <c r="BHX10" s="138"/>
      <c r="BHY10" s="138"/>
      <c r="BHZ10" s="138"/>
      <c r="BIA10" s="138"/>
      <c r="BIB10" s="138"/>
      <c r="BIC10" s="138"/>
      <c r="BID10" s="138"/>
      <c r="BIE10" s="138"/>
      <c r="BIF10" s="138"/>
      <c r="BIG10" s="138"/>
      <c r="BIH10" s="138"/>
      <c r="BII10" s="138"/>
      <c r="BIJ10" s="138"/>
      <c r="BIK10" s="138"/>
      <c r="BIL10" s="138"/>
      <c r="BIM10" s="138"/>
      <c r="BIN10" s="138"/>
      <c r="BIO10" s="138"/>
      <c r="BIP10" s="138"/>
      <c r="BIQ10" s="138"/>
      <c r="BIR10" s="138"/>
      <c r="BIS10" s="138"/>
      <c r="BIT10" s="138"/>
      <c r="BIU10" s="138"/>
      <c r="BIV10" s="138"/>
      <c r="BIW10" s="138"/>
      <c r="BIX10" s="138"/>
      <c r="BIY10" s="138"/>
      <c r="BIZ10" s="138"/>
      <c r="BJA10" s="138"/>
      <c r="BJB10" s="138"/>
      <c r="BJC10" s="138"/>
      <c r="BJD10" s="138"/>
      <c r="BJE10" s="138"/>
      <c r="BJF10" s="138"/>
      <c r="BJG10" s="138"/>
      <c r="BJH10" s="138"/>
      <c r="BJI10" s="138"/>
      <c r="BJJ10" s="138"/>
      <c r="BJK10" s="138"/>
      <c r="BJL10" s="138"/>
      <c r="BJM10" s="138"/>
      <c r="BJN10" s="138"/>
      <c r="BJO10" s="138"/>
      <c r="BJP10" s="138"/>
      <c r="BJQ10" s="138"/>
      <c r="BJR10" s="138"/>
      <c r="BJS10" s="138"/>
      <c r="BJT10" s="138"/>
      <c r="BJU10" s="138"/>
      <c r="BJV10" s="138"/>
      <c r="BJW10" s="138"/>
      <c r="BJX10" s="138"/>
      <c r="BJY10" s="138"/>
      <c r="BJZ10" s="138"/>
      <c r="BKA10" s="138"/>
      <c r="BKB10" s="138"/>
      <c r="BKC10" s="138"/>
      <c r="BKD10" s="138"/>
      <c r="BKE10" s="138"/>
      <c r="BKF10" s="138"/>
      <c r="BKG10" s="138"/>
      <c r="BKH10" s="138"/>
      <c r="BKI10" s="138"/>
      <c r="BKJ10" s="138"/>
      <c r="BKK10" s="138"/>
      <c r="BKL10" s="138"/>
      <c r="BKM10" s="138"/>
      <c r="BKN10" s="138"/>
      <c r="BKO10" s="138"/>
      <c r="BKP10" s="138"/>
      <c r="BKQ10" s="138"/>
      <c r="BKR10" s="138"/>
      <c r="BKS10" s="138"/>
      <c r="BKT10" s="138"/>
      <c r="BKU10" s="138"/>
      <c r="BKV10" s="138"/>
      <c r="BKW10" s="138"/>
      <c r="BKX10" s="138"/>
      <c r="BKY10" s="138"/>
      <c r="BKZ10" s="138"/>
      <c r="BLA10" s="138"/>
      <c r="BLB10" s="138"/>
      <c r="BLC10" s="138"/>
      <c r="BLD10" s="138"/>
      <c r="BLE10" s="138"/>
      <c r="BLF10" s="138"/>
      <c r="BLG10" s="138"/>
      <c r="BLH10" s="138"/>
      <c r="BLI10" s="138"/>
      <c r="BLJ10" s="138"/>
      <c r="BLK10" s="138"/>
      <c r="BLL10" s="138"/>
      <c r="BLM10" s="138"/>
      <c r="BLN10" s="138"/>
      <c r="BLO10" s="138"/>
      <c r="BLP10" s="138"/>
      <c r="BLQ10" s="138"/>
      <c r="BLR10" s="138"/>
      <c r="BLS10" s="138"/>
      <c r="BLT10" s="138"/>
      <c r="BLU10" s="138"/>
      <c r="BLV10" s="138"/>
      <c r="BLW10" s="138"/>
      <c r="BLX10" s="138"/>
      <c r="BLY10" s="138"/>
      <c r="BLZ10" s="138"/>
      <c r="BMA10" s="138"/>
      <c r="BMB10" s="138"/>
      <c r="BMC10" s="138"/>
      <c r="BMD10" s="138"/>
      <c r="BME10" s="138"/>
      <c r="BMF10" s="138"/>
      <c r="BMG10" s="138"/>
      <c r="BMH10" s="138"/>
      <c r="BMI10" s="138"/>
      <c r="BMJ10" s="138"/>
      <c r="BMK10" s="138"/>
      <c r="BML10" s="138"/>
      <c r="BMM10" s="138"/>
      <c r="BMN10" s="138"/>
      <c r="BMO10" s="138"/>
      <c r="BMP10" s="138"/>
      <c r="BMQ10" s="138"/>
      <c r="BMR10" s="138"/>
      <c r="BMS10" s="138"/>
      <c r="BMT10" s="138"/>
      <c r="BMU10" s="138"/>
      <c r="BMV10" s="138"/>
      <c r="BMW10" s="138"/>
      <c r="BMX10" s="138"/>
      <c r="BMY10" s="138"/>
      <c r="BMZ10" s="138"/>
      <c r="BNA10" s="138"/>
      <c r="BNB10" s="138"/>
      <c r="BNC10" s="138"/>
      <c r="BND10" s="138"/>
      <c r="BNE10" s="138"/>
      <c r="BNF10" s="138"/>
      <c r="BNG10" s="138"/>
      <c r="BNH10" s="138"/>
      <c r="BNI10" s="138"/>
      <c r="BNJ10" s="138"/>
      <c r="BNK10" s="138"/>
      <c r="BNL10" s="138"/>
      <c r="BNM10" s="138"/>
      <c r="BNN10" s="138"/>
      <c r="BNO10" s="138"/>
      <c r="BNP10" s="138"/>
      <c r="BNQ10" s="138"/>
      <c r="BNR10" s="138"/>
      <c r="BNS10" s="138"/>
      <c r="BNT10" s="138"/>
      <c r="BNU10" s="138"/>
      <c r="BNV10" s="138"/>
      <c r="BNW10" s="138"/>
      <c r="BNX10" s="138"/>
      <c r="BNY10" s="138"/>
      <c r="BNZ10" s="138"/>
      <c r="BOA10" s="138"/>
      <c r="BOB10" s="138"/>
      <c r="BOC10" s="138"/>
      <c r="BOD10" s="138"/>
      <c r="BOE10" s="138"/>
      <c r="BOF10" s="138"/>
      <c r="BOG10" s="138"/>
      <c r="BOH10" s="138"/>
      <c r="BOI10" s="138"/>
      <c r="BOJ10" s="138"/>
      <c r="BOK10" s="138"/>
      <c r="BOL10" s="138"/>
      <c r="BOM10" s="138"/>
      <c r="BON10" s="138"/>
      <c r="BOO10" s="138"/>
      <c r="BOP10" s="138"/>
      <c r="BOQ10" s="138"/>
      <c r="BOR10" s="138"/>
      <c r="BOS10" s="138"/>
      <c r="BOT10" s="138"/>
      <c r="BOU10" s="138"/>
      <c r="BOV10" s="138"/>
      <c r="BOW10" s="138"/>
      <c r="BOX10" s="138"/>
      <c r="BOY10" s="138"/>
      <c r="BOZ10" s="138"/>
      <c r="BPA10" s="138"/>
      <c r="BPB10" s="138"/>
      <c r="BPC10" s="138"/>
      <c r="BPD10" s="138"/>
      <c r="BPE10" s="138"/>
      <c r="BPF10" s="138"/>
      <c r="BPG10" s="138"/>
      <c r="BPH10" s="138"/>
      <c r="BPI10" s="138"/>
      <c r="BPJ10" s="138"/>
      <c r="BPK10" s="138"/>
      <c r="BPL10" s="138"/>
      <c r="BPM10" s="138"/>
      <c r="BPN10" s="138"/>
      <c r="BPO10" s="138"/>
      <c r="BPP10" s="138"/>
      <c r="BPQ10" s="138"/>
      <c r="BPR10" s="138"/>
      <c r="BPS10" s="138"/>
      <c r="BPT10" s="138"/>
      <c r="BPU10" s="138"/>
      <c r="BPV10" s="138"/>
      <c r="BPW10" s="138"/>
      <c r="BPX10" s="138"/>
      <c r="BPY10" s="138"/>
      <c r="BPZ10" s="138"/>
      <c r="BQA10" s="138"/>
      <c r="BQB10" s="138"/>
      <c r="BQC10" s="138"/>
      <c r="BQD10" s="138"/>
      <c r="BQE10" s="138"/>
      <c r="BQF10" s="138"/>
      <c r="BQG10" s="138"/>
      <c r="BQH10" s="138"/>
      <c r="BQI10" s="138"/>
      <c r="BQJ10" s="138"/>
      <c r="BQK10" s="138"/>
      <c r="BQL10" s="138"/>
      <c r="BQM10" s="138"/>
      <c r="BQN10" s="138"/>
      <c r="BQO10" s="138"/>
      <c r="BQP10" s="138"/>
      <c r="BQQ10" s="138"/>
      <c r="BQR10" s="138"/>
      <c r="BQS10" s="138"/>
      <c r="BQT10" s="138"/>
      <c r="BQU10" s="138"/>
      <c r="BQV10" s="138"/>
      <c r="BQW10" s="138"/>
      <c r="BQX10" s="138"/>
      <c r="BQY10" s="138"/>
      <c r="BQZ10" s="138"/>
      <c r="BRA10" s="138"/>
      <c r="BRB10" s="138"/>
      <c r="BRC10" s="138"/>
      <c r="BRD10" s="138"/>
      <c r="BRE10" s="138"/>
      <c r="BRF10" s="138"/>
      <c r="BRG10" s="138"/>
      <c r="BRH10" s="138"/>
      <c r="BRI10" s="138"/>
      <c r="BRJ10" s="138"/>
      <c r="BRK10" s="138"/>
      <c r="BRL10" s="138"/>
      <c r="BRM10" s="138"/>
      <c r="BRN10" s="138"/>
      <c r="BRO10" s="138"/>
      <c r="BRP10" s="138"/>
      <c r="BRQ10" s="138"/>
      <c r="BRR10" s="138"/>
      <c r="BRS10" s="138"/>
      <c r="BRT10" s="138"/>
      <c r="BRU10" s="138"/>
      <c r="BRV10" s="138"/>
      <c r="BRW10" s="138"/>
      <c r="BRX10" s="138"/>
      <c r="BRY10" s="138"/>
      <c r="BRZ10" s="138"/>
      <c r="BSA10" s="138"/>
      <c r="BSB10" s="138"/>
      <c r="BSC10" s="138"/>
      <c r="BSD10" s="138"/>
      <c r="BSE10" s="138"/>
      <c r="BSF10" s="138"/>
      <c r="BSG10" s="138"/>
      <c r="BSH10" s="138"/>
      <c r="BSI10" s="138"/>
      <c r="BSJ10" s="138"/>
      <c r="BSK10" s="138"/>
      <c r="BSL10" s="138"/>
      <c r="BSM10" s="138"/>
      <c r="BSN10" s="138"/>
      <c r="BSO10" s="138"/>
      <c r="BSP10" s="138"/>
      <c r="BSQ10" s="138"/>
      <c r="BSR10" s="138"/>
      <c r="BSS10" s="138"/>
      <c r="BST10" s="138"/>
      <c r="BSU10" s="138"/>
      <c r="BSV10" s="138"/>
      <c r="BSW10" s="138"/>
      <c r="BSX10" s="138"/>
      <c r="BSY10" s="138"/>
      <c r="BSZ10" s="138"/>
      <c r="BTA10" s="138"/>
      <c r="BTB10" s="138"/>
      <c r="BTC10" s="138"/>
      <c r="BTD10" s="138"/>
      <c r="BTE10" s="138"/>
      <c r="BTF10" s="138"/>
      <c r="BTG10" s="138"/>
      <c r="BTH10" s="138"/>
      <c r="BTI10" s="138"/>
      <c r="BTJ10" s="138"/>
      <c r="BTK10" s="138"/>
      <c r="BTL10" s="138"/>
      <c r="BTM10" s="138"/>
      <c r="BTN10" s="138"/>
      <c r="BTO10" s="138"/>
      <c r="BTP10" s="138"/>
      <c r="BTQ10" s="138"/>
      <c r="BTR10" s="138"/>
      <c r="BTS10" s="138"/>
      <c r="BTT10" s="138"/>
      <c r="BTU10" s="138"/>
      <c r="BTV10" s="138"/>
      <c r="BTW10" s="138"/>
      <c r="BTX10" s="138"/>
      <c r="BTY10" s="138"/>
      <c r="BTZ10" s="138"/>
      <c r="BUA10" s="138"/>
      <c r="BUB10" s="138"/>
      <c r="BUC10" s="138"/>
      <c r="BUD10" s="138"/>
      <c r="BUE10" s="138"/>
      <c r="BUF10" s="138"/>
      <c r="BUG10" s="138"/>
      <c r="BUH10" s="138"/>
      <c r="BUI10" s="138"/>
      <c r="BUJ10" s="138"/>
      <c r="BUK10" s="138"/>
      <c r="BUL10" s="138"/>
      <c r="BUM10" s="138"/>
      <c r="BUN10" s="138"/>
      <c r="BUO10" s="138"/>
      <c r="BUP10" s="138"/>
      <c r="BUQ10" s="138"/>
      <c r="BUR10" s="138"/>
      <c r="BUS10" s="138"/>
      <c r="BUT10" s="138"/>
      <c r="BUU10" s="138"/>
      <c r="BUV10" s="138"/>
      <c r="BUW10" s="138"/>
      <c r="BUX10" s="138"/>
      <c r="BUY10" s="138"/>
      <c r="BUZ10" s="138"/>
      <c r="BVA10" s="138"/>
      <c r="BVB10" s="138"/>
      <c r="BVC10" s="138"/>
      <c r="BVD10" s="138"/>
      <c r="BVE10" s="138"/>
      <c r="BVF10" s="138"/>
      <c r="BVG10" s="138"/>
      <c r="BVH10" s="138"/>
      <c r="BVI10" s="138"/>
      <c r="BVJ10" s="138"/>
      <c r="BVK10" s="138"/>
      <c r="BVL10" s="138"/>
      <c r="BVM10" s="138"/>
      <c r="BVN10" s="138"/>
      <c r="BVO10" s="138"/>
      <c r="BVP10" s="138"/>
      <c r="BVQ10" s="138"/>
      <c r="BVR10" s="138"/>
      <c r="BVS10" s="138"/>
      <c r="BVT10" s="138"/>
      <c r="BVU10" s="138"/>
      <c r="BVV10" s="138"/>
      <c r="BVW10" s="138"/>
      <c r="BVX10" s="138"/>
      <c r="BVY10" s="138"/>
      <c r="BVZ10" s="138"/>
      <c r="BWA10" s="138"/>
      <c r="BWB10" s="138"/>
      <c r="BWC10" s="138"/>
      <c r="BWD10" s="138"/>
      <c r="BWE10" s="138"/>
      <c r="BWF10" s="138"/>
      <c r="BWG10" s="138"/>
      <c r="BWH10" s="138"/>
      <c r="BWI10" s="138"/>
      <c r="BWJ10" s="138"/>
      <c r="BWK10" s="138"/>
      <c r="BWL10" s="138"/>
      <c r="BWM10" s="138"/>
      <c r="BWN10" s="138"/>
      <c r="BWO10" s="138"/>
      <c r="BWP10" s="138"/>
      <c r="BWQ10" s="138"/>
      <c r="BWR10" s="138"/>
      <c r="BWS10" s="138"/>
      <c r="BWT10" s="138"/>
      <c r="BWU10" s="138"/>
      <c r="BWV10" s="138"/>
      <c r="BWW10" s="138"/>
      <c r="BWX10" s="138"/>
      <c r="BWY10" s="138"/>
      <c r="BWZ10" s="138"/>
      <c r="BXA10" s="138"/>
      <c r="BXB10" s="138"/>
      <c r="BXC10" s="138"/>
      <c r="BXD10" s="138"/>
      <c r="BXE10" s="138"/>
      <c r="BXF10" s="138"/>
      <c r="BXG10" s="138"/>
      <c r="BXH10" s="138"/>
      <c r="BXI10" s="138"/>
      <c r="BXJ10" s="138"/>
      <c r="BXK10" s="138"/>
      <c r="BXL10" s="138"/>
      <c r="BXM10" s="138"/>
      <c r="BXN10" s="138"/>
      <c r="BXO10" s="138"/>
      <c r="BXP10" s="138"/>
      <c r="BXQ10" s="138"/>
      <c r="BXR10" s="138"/>
      <c r="BXS10" s="138"/>
      <c r="BXT10" s="138"/>
      <c r="BXU10" s="138"/>
      <c r="BXV10" s="138"/>
      <c r="BXW10" s="138"/>
      <c r="BXX10" s="138"/>
      <c r="BXY10" s="138"/>
      <c r="BXZ10" s="138"/>
      <c r="BYA10" s="138"/>
      <c r="BYB10" s="138"/>
      <c r="BYC10" s="138"/>
      <c r="BYD10" s="138"/>
      <c r="BYE10" s="138"/>
      <c r="BYF10" s="138"/>
      <c r="BYG10" s="138"/>
      <c r="BYH10" s="138"/>
      <c r="BYI10" s="138"/>
      <c r="BYJ10" s="138"/>
      <c r="BYK10" s="138"/>
      <c r="BYL10" s="138"/>
      <c r="BYM10" s="138"/>
      <c r="BYN10" s="138"/>
      <c r="BYO10" s="138"/>
      <c r="BYP10" s="138"/>
      <c r="BYQ10" s="138"/>
      <c r="BYR10" s="138"/>
      <c r="BYS10" s="138"/>
      <c r="BYT10" s="138"/>
      <c r="BYU10" s="138"/>
      <c r="BYV10" s="138"/>
      <c r="BYW10" s="138"/>
      <c r="BYX10" s="138"/>
      <c r="BYY10" s="138"/>
      <c r="BYZ10" s="138"/>
      <c r="BZA10" s="138"/>
      <c r="BZB10" s="138"/>
      <c r="BZC10" s="138"/>
      <c r="BZD10" s="138"/>
      <c r="BZE10" s="138"/>
      <c r="BZF10" s="138"/>
      <c r="BZG10" s="138"/>
      <c r="BZH10" s="138"/>
      <c r="BZI10" s="138"/>
      <c r="BZJ10" s="138"/>
      <c r="BZK10" s="138"/>
      <c r="BZL10" s="138"/>
      <c r="BZM10" s="138"/>
      <c r="BZN10" s="138"/>
      <c r="BZO10" s="138"/>
      <c r="BZP10" s="138"/>
      <c r="BZQ10" s="138"/>
      <c r="BZR10" s="138"/>
      <c r="BZS10" s="138"/>
      <c r="BZT10" s="138"/>
      <c r="BZU10" s="138"/>
      <c r="BZV10" s="138"/>
      <c r="BZW10" s="138"/>
      <c r="BZX10" s="138"/>
      <c r="BZY10" s="138"/>
      <c r="BZZ10" s="138"/>
      <c r="CAA10" s="138"/>
      <c r="CAB10" s="138"/>
      <c r="CAC10" s="138"/>
      <c r="CAD10" s="138"/>
      <c r="CAE10" s="138"/>
      <c r="CAF10" s="138"/>
      <c r="CAG10" s="138"/>
      <c r="CAH10" s="138"/>
      <c r="CAI10" s="138"/>
      <c r="CAJ10" s="138"/>
      <c r="CAK10" s="138"/>
      <c r="CAL10" s="138"/>
      <c r="CAM10" s="138"/>
      <c r="CAN10" s="138"/>
      <c r="CAO10" s="138"/>
      <c r="CAP10" s="138"/>
      <c r="CAQ10" s="138"/>
      <c r="CAR10" s="138"/>
      <c r="CAS10" s="138"/>
      <c r="CAT10" s="138"/>
      <c r="CAU10" s="138"/>
      <c r="CAV10" s="138"/>
      <c r="CAW10" s="138"/>
      <c r="CAX10" s="138"/>
      <c r="CAY10" s="138"/>
      <c r="CAZ10" s="138"/>
      <c r="CBA10" s="138"/>
      <c r="CBB10" s="138"/>
      <c r="CBC10" s="138"/>
      <c r="CBD10" s="138"/>
      <c r="CBE10" s="138"/>
      <c r="CBF10" s="138"/>
      <c r="CBG10" s="138"/>
      <c r="CBH10" s="138"/>
      <c r="CBI10" s="138"/>
      <c r="CBJ10" s="138"/>
      <c r="CBK10" s="138"/>
      <c r="CBL10" s="138"/>
      <c r="CBM10" s="138"/>
      <c r="CBN10" s="138"/>
      <c r="CBO10" s="138"/>
      <c r="CBP10" s="138"/>
      <c r="CBQ10" s="138"/>
      <c r="CBR10" s="138"/>
      <c r="CBS10" s="138"/>
      <c r="CBT10" s="138"/>
      <c r="CBU10" s="138"/>
      <c r="CBV10" s="138"/>
      <c r="CBW10" s="138"/>
      <c r="CBX10" s="138"/>
      <c r="CBY10" s="138"/>
      <c r="CBZ10" s="138"/>
      <c r="CCA10" s="138"/>
      <c r="CCB10" s="138"/>
      <c r="CCC10" s="138"/>
      <c r="CCD10" s="138"/>
      <c r="CCE10" s="138"/>
      <c r="CCF10" s="138"/>
      <c r="CCG10" s="138"/>
      <c r="CCH10" s="138"/>
      <c r="CCI10" s="138"/>
      <c r="CCJ10" s="138"/>
      <c r="CCK10" s="138"/>
      <c r="CCL10" s="138"/>
      <c r="CCM10" s="138"/>
      <c r="CCN10" s="138"/>
      <c r="CCO10" s="138"/>
      <c r="CCP10" s="138"/>
      <c r="CCQ10" s="138"/>
      <c r="CCR10" s="138"/>
      <c r="CCS10" s="138"/>
      <c r="CCT10" s="138"/>
      <c r="CCU10" s="138"/>
      <c r="CCV10" s="138"/>
      <c r="CCW10" s="138"/>
      <c r="CCX10" s="138"/>
      <c r="CCY10" s="138"/>
      <c r="CCZ10" s="138"/>
      <c r="CDA10" s="138"/>
      <c r="CDB10" s="138"/>
      <c r="CDC10" s="138"/>
      <c r="CDD10" s="138"/>
      <c r="CDE10" s="138"/>
      <c r="CDF10" s="138"/>
      <c r="CDG10" s="138"/>
      <c r="CDH10" s="138"/>
      <c r="CDI10" s="138"/>
      <c r="CDJ10" s="138"/>
      <c r="CDK10" s="138"/>
      <c r="CDL10" s="138"/>
      <c r="CDM10" s="138"/>
      <c r="CDN10" s="138"/>
      <c r="CDO10" s="138"/>
      <c r="CDP10" s="138"/>
      <c r="CDQ10" s="138"/>
      <c r="CDR10" s="138"/>
      <c r="CDS10" s="138"/>
      <c r="CDT10" s="138"/>
      <c r="CDU10" s="138"/>
      <c r="CDV10" s="138"/>
      <c r="CDW10" s="138"/>
      <c r="CDX10" s="138"/>
      <c r="CDY10" s="138"/>
      <c r="CDZ10" s="138"/>
      <c r="CEA10" s="138"/>
      <c r="CEB10" s="138"/>
      <c r="CEC10" s="138"/>
      <c r="CED10" s="138"/>
      <c r="CEE10" s="138"/>
      <c r="CEF10" s="138"/>
      <c r="CEG10" s="138"/>
      <c r="CEH10" s="138"/>
      <c r="CEI10" s="138"/>
      <c r="CEJ10" s="138"/>
      <c r="CEK10" s="138"/>
      <c r="CEL10" s="138"/>
      <c r="CEM10" s="138"/>
      <c r="CEN10" s="138"/>
      <c r="CEO10" s="138"/>
      <c r="CEP10" s="138"/>
      <c r="CEQ10" s="138"/>
      <c r="CER10" s="138"/>
      <c r="CES10" s="138"/>
      <c r="CET10" s="138"/>
      <c r="CEU10" s="138"/>
      <c r="CEV10" s="138"/>
      <c r="CEW10" s="138"/>
      <c r="CEX10" s="138"/>
      <c r="CEY10" s="138"/>
      <c r="CEZ10" s="138"/>
      <c r="CFA10" s="138"/>
      <c r="CFB10" s="138"/>
      <c r="CFC10" s="138"/>
      <c r="CFD10" s="138"/>
      <c r="CFE10" s="138"/>
      <c r="CFF10" s="138"/>
      <c r="CFG10" s="138"/>
      <c r="CFH10" s="138"/>
      <c r="CFI10" s="138"/>
      <c r="CFJ10" s="138"/>
      <c r="CFK10" s="138"/>
      <c r="CFL10" s="138"/>
      <c r="CFM10" s="138"/>
      <c r="CFN10" s="138"/>
      <c r="CFO10" s="138"/>
      <c r="CFP10" s="138"/>
      <c r="CFQ10" s="138"/>
      <c r="CFR10" s="138"/>
      <c r="CFS10" s="138"/>
      <c r="CFT10" s="138"/>
      <c r="CFU10" s="138"/>
      <c r="CFV10" s="138"/>
      <c r="CFW10" s="138"/>
      <c r="CFX10" s="138"/>
      <c r="CFY10" s="138"/>
      <c r="CFZ10" s="138"/>
      <c r="CGA10" s="138"/>
      <c r="CGB10" s="138"/>
      <c r="CGC10" s="138"/>
      <c r="CGD10" s="138"/>
      <c r="CGE10" s="138"/>
      <c r="CGF10" s="138"/>
      <c r="CGG10" s="138"/>
      <c r="CGH10" s="138"/>
      <c r="CGI10" s="138"/>
      <c r="CGJ10" s="138"/>
      <c r="CGK10" s="138"/>
      <c r="CGL10" s="138"/>
      <c r="CGM10" s="138"/>
      <c r="CGN10" s="138"/>
      <c r="CGO10" s="138"/>
      <c r="CGP10" s="138"/>
      <c r="CGQ10" s="138"/>
      <c r="CGR10" s="138"/>
      <c r="CGS10" s="138"/>
      <c r="CGT10" s="138"/>
      <c r="CGU10" s="138"/>
      <c r="CGV10" s="138"/>
      <c r="CGW10" s="138"/>
      <c r="CGX10" s="138"/>
      <c r="CGY10" s="138"/>
      <c r="CGZ10" s="138"/>
      <c r="CHA10" s="138"/>
      <c r="CHB10" s="138"/>
      <c r="CHC10" s="138"/>
      <c r="CHD10" s="138"/>
      <c r="CHE10" s="138"/>
      <c r="CHF10" s="138"/>
      <c r="CHG10" s="138"/>
      <c r="CHH10" s="138"/>
      <c r="CHI10" s="138"/>
      <c r="CHJ10" s="138"/>
      <c r="CHK10" s="138"/>
      <c r="CHL10" s="138"/>
      <c r="CHM10" s="138"/>
      <c r="CHN10" s="138"/>
      <c r="CHO10" s="138"/>
      <c r="CHP10" s="138"/>
      <c r="CHQ10" s="138"/>
      <c r="CHR10" s="138"/>
      <c r="CHS10" s="138"/>
      <c r="CHT10" s="138"/>
      <c r="CHU10" s="138"/>
      <c r="CHV10" s="138"/>
      <c r="CHW10" s="138"/>
      <c r="CHX10" s="138"/>
      <c r="CHY10" s="138"/>
      <c r="CHZ10" s="138"/>
      <c r="CIA10" s="138"/>
      <c r="CIB10" s="138"/>
      <c r="CIC10" s="138"/>
      <c r="CID10" s="138"/>
      <c r="CIE10" s="138"/>
      <c r="CIF10" s="138"/>
      <c r="CIG10" s="138"/>
      <c r="CIH10" s="138"/>
      <c r="CII10" s="138"/>
      <c r="CIJ10" s="138"/>
      <c r="CIK10" s="138"/>
      <c r="CIL10" s="138"/>
      <c r="CIM10" s="138"/>
      <c r="CIN10" s="138"/>
      <c r="CIO10" s="138"/>
      <c r="CIP10" s="138"/>
      <c r="CIQ10" s="138"/>
      <c r="CIR10" s="138"/>
      <c r="CIS10" s="138"/>
      <c r="CIT10" s="138"/>
      <c r="CIU10" s="138"/>
      <c r="CIV10" s="138"/>
      <c r="CIW10" s="138"/>
      <c r="CIX10" s="138"/>
      <c r="CIY10" s="138"/>
      <c r="CIZ10" s="138"/>
      <c r="CJA10" s="138"/>
      <c r="CJB10" s="138"/>
      <c r="CJC10" s="138"/>
      <c r="CJD10" s="138"/>
      <c r="CJE10" s="138"/>
      <c r="CJF10" s="138"/>
      <c r="CJG10" s="138"/>
      <c r="CJH10" s="138"/>
      <c r="CJI10" s="138"/>
      <c r="CJJ10" s="138"/>
      <c r="CJK10" s="138"/>
      <c r="CJL10" s="138"/>
      <c r="CJM10" s="138"/>
      <c r="CJN10" s="138"/>
      <c r="CJO10" s="138"/>
      <c r="CJP10" s="138"/>
      <c r="CJQ10" s="138"/>
      <c r="CJR10" s="138"/>
      <c r="CJS10" s="138"/>
      <c r="CJT10" s="138"/>
      <c r="CJU10" s="138"/>
      <c r="CJV10" s="138"/>
      <c r="CJW10" s="138"/>
      <c r="CJX10" s="138"/>
      <c r="CJY10" s="138"/>
      <c r="CJZ10" s="138"/>
      <c r="CKA10" s="138"/>
      <c r="CKB10" s="138"/>
      <c r="CKC10" s="138"/>
      <c r="CKD10" s="138"/>
      <c r="CKE10" s="138"/>
      <c r="CKF10" s="138"/>
      <c r="CKG10" s="138"/>
      <c r="CKH10" s="138"/>
      <c r="CKI10" s="138"/>
      <c r="CKJ10" s="138"/>
      <c r="CKK10" s="138"/>
      <c r="CKL10" s="138"/>
      <c r="CKM10" s="138"/>
      <c r="CKN10" s="138"/>
      <c r="CKO10" s="138"/>
      <c r="CKP10" s="138"/>
      <c r="CKQ10" s="138"/>
      <c r="CKR10" s="138"/>
      <c r="CKS10" s="138"/>
      <c r="CKT10" s="138"/>
      <c r="CKU10" s="138"/>
      <c r="CKV10" s="138"/>
      <c r="CKW10" s="138"/>
      <c r="CKX10" s="138"/>
      <c r="CKY10" s="138"/>
      <c r="CKZ10" s="138"/>
      <c r="CLA10" s="138"/>
      <c r="CLB10" s="138"/>
      <c r="CLC10" s="138"/>
      <c r="CLD10" s="138"/>
      <c r="CLE10" s="138"/>
      <c r="CLF10" s="138"/>
      <c r="CLG10" s="138"/>
      <c r="CLH10" s="138"/>
      <c r="CLI10" s="138"/>
      <c r="CLJ10" s="138"/>
      <c r="CLK10" s="138"/>
      <c r="CLL10" s="138"/>
      <c r="CLM10" s="138"/>
      <c r="CLN10" s="138"/>
      <c r="CLO10" s="138"/>
      <c r="CLP10" s="138"/>
      <c r="CLQ10" s="138"/>
      <c r="CLR10" s="138"/>
      <c r="CLS10" s="138"/>
      <c r="CLT10" s="138"/>
      <c r="CLU10" s="138"/>
      <c r="CLV10" s="138"/>
      <c r="CLW10" s="138"/>
      <c r="CLX10" s="138"/>
      <c r="CLY10" s="138"/>
      <c r="CLZ10" s="138"/>
      <c r="CMA10" s="138"/>
      <c r="CMB10" s="138"/>
      <c r="CMC10" s="138"/>
      <c r="CMD10" s="138"/>
      <c r="CME10" s="138"/>
      <c r="CMF10" s="138"/>
      <c r="CMG10" s="138"/>
      <c r="CMH10" s="138"/>
      <c r="CMI10" s="138"/>
      <c r="CMJ10" s="138"/>
      <c r="CMK10" s="138"/>
      <c r="CML10" s="138"/>
      <c r="CMM10" s="138"/>
      <c r="CMN10" s="138"/>
      <c r="CMO10" s="138"/>
      <c r="CMP10" s="138"/>
      <c r="CMQ10" s="138"/>
      <c r="CMR10" s="138"/>
      <c r="CMS10" s="138"/>
      <c r="CMT10" s="138"/>
      <c r="CMU10" s="138"/>
      <c r="CMV10" s="138"/>
      <c r="CMW10" s="138"/>
      <c r="CMX10" s="138"/>
      <c r="CMY10" s="138"/>
      <c r="CMZ10" s="138"/>
      <c r="CNA10" s="138"/>
      <c r="CNB10" s="138"/>
      <c r="CNC10" s="138"/>
      <c r="CND10" s="138"/>
      <c r="CNE10" s="138"/>
      <c r="CNF10" s="138"/>
      <c r="CNG10" s="138"/>
      <c r="CNH10" s="138"/>
      <c r="CNI10" s="138"/>
      <c r="CNJ10" s="138"/>
      <c r="CNK10" s="138"/>
      <c r="CNL10" s="138"/>
      <c r="CNM10" s="138"/>
      <c r="CNN10" s="138"/>
      <c r="CNO10" s="138"/>
      <c r="CNP10" s="138"/>
      <c r="CNQ10" s="138"/>
      <c r="CNR10" s="138"/>
      <c r="CNS10" s="138"/>
      <c r="CNT10" s="138"/>
      <c r="CNU10" s="138"/>
      <c r="CNV10" s="138"/>
      <c r="CNW10" s="138"/>
      <c r="CNX10" s="138"/>
      <c r="CNY10" s="138"/>
      <c r="CNZ10" s="138"/>
      <c r="COA10" s="138"/>
      <c r="COB10" s="138"/>
      <c r="COC10" s="138"/>
      <c r="COD10" s="138"/>
      <c r="COE10" s="138"/>
      <c r="COF10" s="138"/>
      <c r="COG10" s="138"/>
      <c r="COH10" s="138"/>
      <c r="COI10" s="138"/>
      <c r="COJ10" s="138"/>
      <c r="COK10" s="138"/>
      <c r="COL10" s="138"/>
      <c r="COM10" s="138"/>
      <c r="CON10" s="138"/>
      <c r="COO10" s="138"/>
      <c r="COP10" s="138"/>
      <c r="COQ10" s="138"/>
      <c r="COR10" s="138"/>
      <c r="COS10" s="138"/>
      <c r="COT10" s="138"/>
      <c r="COU10" s="138"/>
      <c r="COV10" s="138"/>
      <c r="COW10" s="138"/>
      <c r="COX10" s="138"/>
      <c r="COY10" s="138"/>
      <c r="COZ10" s="138"/>
      <c r="CPA10" s="138"/>
      <c r="CPB10" s="138"/>
      <c r="CPC10" s="138"/>
      <c r="CPD10" s="138"/>
      <c r="CPE10" s="138"/>
      <c r="CPF10" s="138"/>
      <c r="CPG10" s="138"/>
      <c r="CPH10" s="138"/>
      <c r="CPI10" s="138"/>
      <c r="CPJ10" s="138"/>
      <c r="CPK10" s="138"/>
      <c r="CPL10" s="138"/>
      <c r="CPM10" s="138"/>
      <c r="CPN10" s="138"/>
      <c r="CPO10" s="138"/>
      <c r="CPP10" s="138"/>
      <c r="CPQ10" s="138"/>
      <c r="CPR10" s="138"/>
      <c r="CPS10" s="138"/>
      <c r="CPT10" s="138"/>
      <c r="CPU10" s="138"/>
      <c r="CPV10" s="138"/>
      <c r="CPW10" s="138"/>
      <c r="CPX10" s="138"/>
      <c r="CPY10" s="138"/>
      <c r="CPZ10" s="138"/>
      <c r="CQA10" s="138"/>
      <c r="CQB10" s="138"/>
      <c r="CQC10" s="138"/>
      <c r="CQD10" s="138"/>
      <c r="CQE10" s="138"/>
      <c r="CQF10" s="138"/>
      <c r="CQG10" s="138"/>
      <c r="CQH10" s="138"/>
      <c r="CQI10" s="138"/>
      <c r="CQJ10" s="138"/>
      <c r="CQK10" s="138"/>
      <c r="CQL10" s="138"/>
      <c r="CQM10" s="138"/>
      <c r="CQN10" s="138"/>
      <c r="CQO10" s="138"/>
      <c r="CQP10" s="138"/>
      <c r="CQQ10" s="138"/>
      <c r="CQR10" s="138"/>
      <c r="CQS10" s="138"/>
      <c r="CQT10" s="138"/>
      <c r="CQU10" s="138"/>
      <c r="CQV10" s="138"/>
      <c r="CQW10" s="138"/>
      <c r="CQX10" s="138"/>
      <c r="CQY10" s="138"/>
      <c r="CQZ10" s="138"/>
      <c r="CRA10" s="138"/>
      <c r="CRB10" s="138"/>
      <c r="CRC10" s="138"/>
      <c r="CRD10" s="138"/>
      <c r="CRE10" s="138"/>
      <c r="CRF10" s="138"/>
      <c r="CRG10" s="138"/>
      <c r="CRH10" s="138"/>
      <c r="CRI10" s="138"/>
      <c r="CRJ10" s="138"/>
      <c r="CRK10" s="138"/>
      <c r="CRL10" s="138"/>
      <c r="CRM10" s="138"/>
      <c r="CRN10" s="138"/>
      <c r="CRO10" s="138"/>
      <c r="CRP10" s="138"/>
      <c r="CRQ10" s="138"/>
      <c r="CRR10" s="138"/>
      <c r="CRS10" s="138"/>
      <c r="CRT10" s="138"/>
      <c r="CRU10" s="138"/>
      <c r="CRV10" s="138"/>
      <c r="CRW10" s="138"/>
      <c r="CRX10" s="138"/>
      <c r="CRY10" s="138"/>
      <c r="CRZ10" s="138"/>
      <c r="CSA10" s="138"/>
      <c r="CSB10" s="138"/>
      <c r="CSC10" s="138"/>
      <c r="CSD10" s="138"/>
      <c r="CSE10" s="138"/>
      <c r="CSF10" s="138"/>
      <c r="CSG10" s="138"/>
      <c r="CSH10" s="138"/>
      <c r="CSI10" s="138"/>
      <c r="CSJ10" s="138"/>
      <c r="CSK10" s="138"/>
      <c r="CSL10" s="138"/>
      <c r="CSM10" s="138"/>
      <c r="CSN10" s="138"/>
      <c r="CSO10" s="138"/>
      <c r="CSP10" s="138"/>
      <c r="CSQ10" s="138"/>
      <c r="CSR10" s="138"/>
      <c r="CSS10" s="138"/>
      <c r="CST10" s="138"/>
      <c r="CSU10" s="138"/>
      <c r="CSV10" s="138"/>
      <c r="CSW10" s="138"/>
      <c r="CSX10" s="138"/>
      <c r="CSY10" s="138"/>
      <c r="CSZ10" s="138"/>
      <c r="CTA10" s="138"/>
      <c r="CTB10" s="138"/>
      <c r="CTC10" s="138"/>
      <c r="CTD10" s="138"/>
      <c r="CTE10" s="138"/>
      <c r="CTF10" s="138"/>
      <c r="CTG10" s="138"/>
      <c r="CTH10" s="138"/>
      <c r="CTI10" s="138"/>
      <c r="CTJ10" s="138"/>
      <c r="CTK10" s="138"/>
      <c r="CTL10" s="138"/>
      <c r="CTM10" s="138"/>
      <c r="CTN10" s="138"/>
      <c r="CTO10" s="138"/>
      <c r="CTP10" s="138"/>
      <c r="CTQ10" s="138"/>
      <c r="CTR10" s="138"/>
      <c r="CTS10" s="138"/>
      <c r="CTT10" s="138"/>
      <c r="CTU10" s="138"/>
      <c r="CTV10" s="138"/>
      <c r="CTW10" s="138"/>
      <c r="CTX10" s="138"/>
      <c r="CTY10" s="138"/>
      <c r="CTZ10" s="138"/>
      <c r="CUA10" s="138"/>
      <c r="CUB10" s="138"/>
      <c r="CUC10" s="138"/>
      <c r="CUD10" s="138"/>
      <c r="CUE10" s="138"/>
      <c r="CUF10" s="138"/>
      <c r="CUG10" s="138"/>
      <c r="CUH10" s="138"/>
      <c r="CUI10" s="138"/>
      <c r="CUJ10" s="138"/>
      <c r="CUK10" s="138"/>
      <c r="CUL10" s="138"/>
      <c r="CUM10" s="138"/>
      <c r="CUN10" s="138"/>
      <c r="CUO10" s="138"/>
      <c r="CUP10" s="138"/>
      <c r="CUQ10" s="138"/>
      <c r="CUR10" s="138"/>
      <c r="CUS10" s="138"/>
      <c r="CUT10" s="138"/>
      <c r="CUU10" s="138"/>
      <c r="CUV10" s="138"/>
      <c r="CUW10" s="138"/>
      <c r="CUX10" s="138"/>
      <c r="CUY10" s="138"/>
      <c r="CUZ10" s="138"/>
      <c r="CVA10" s="138"/>
      <c r="CVB10" s="138"/>
      <c r="CVC10" s="138"/>
      <c r="CVD10" s="138"/>
      <c r="CVE10" s="138"/>
      <c r="CVF10" s="138"/>
      <c r="CVG10" s="138"/>
      <c r="CVH10" s="138"/>
      <c r="CVI10" s="138"/>
      <c r="CVJ10" s="138"/>
      <c r="CVK10" s="138"/>
      <c r="CVL10" s="138"/>
      <c r="CVM10" s="138"/>
      <c r="CVN10" s="138"/>
      <c r="CVO10" s="138"/>
      <c r="CVP10" s="138"/>
      <c r="CVQ10" s="138"/>
      <c r="CVR10" s="138"/>
      <c r="CVS10" s="138"/>
      <c r="CVT10" s="138"/>
      <c r="CVU10" s="138"/>
      <c r="CVV10" s="138"/>
      <c r="CVW10" s="138"/>
      <c r="CVX10" s="138"/>
      <c r="CVY10" s="138"/>
      <c r="CVZ10" s="138"/>
      <c r="CWA10" s="138"/>
      <c r="CWB10" s="138"/>
      <c r="CWC10" s="138"/>
      <c r="CWD10" s="138"/>
      <c r="CWE10" s="138"/>
      <c r="CWF10" s="138"/>
      <c r="CWG10" s="138"/>
      <c r="CWH10" s="138"/>
      <c r="CWI10" s="138"/>
      <c r="CWJ10" s="138"/>
      <c r="CWK10" s="138"/>
      <c r="CWL10" s="138"/>
      <c r="CWM10" s="138"/>
      <c r="CWN10" s="138"/>
      <c r="CWO10" s="138"/>
      <c r="CWP10" s="138"/>
      <c r="CWQ10" s="138"/>
      <c r="CWR10" s="138"/>
      <c r="CWS10" s="138"/>
      <c r="CWT10" s="138"/>
      <c r="CWU10" s="138"/>
      <c r="CWV10" s="138"/>
      <c r="CWW10" s="138"/>
      <c r="CWX10" s="138"/>
      <c r="CWY10" s="138"/>
      <c r="CWZ10" s="138"/>
      <c r="CXA10" s="138"/>
      <c r="CXB10" s="138"/>
      <c r="CXC10" s="138"/>
      <c r="CXD10" s="138"/>
      <c r="CXE10" s="138"/>
      <c r="CXF10" s="138"/>
      <c r="CXG10" s="138"/>
      <c r="CXH10" s="138"/>
      <c r="CXI10" s="138"/>
      <c r="CXJ10" s="138"/>
      <c r="CXK10" s="138"/>
      <c r="CXL10" s="138"/>
      <c r="CXM10" s="138"/>
      <c r="CXN10" s="138"/>
      <c r="CXO10" s="138"/>
      <c r="CXP10" s="138"/>
      <c r="CXQ10" s="138"/>
      <c r="CXR10" s="138"/>
      <c r="CXS10" s="138"/>
      <c r="CXT10" s="138"/>
      <c r="CXU10" s="138"/>
      <c r="CXV10" s="138"/>
      <c r="CXW10" s="138"/>
      <c r="CXX10" s="138"/>
      <c r="CXY10" s="138"/>
      <c r="CXZ10" s="138"/>
      <c r="CYA10" s="138"/>
      <c r="CYB10" s="138"/>
      <c r="CYC10" s="138"/>
      <c r="CYD10" s="138"/>
      <c r="CYE10" s="138"/>
      <c r="CYF10" s="138"/>
      <c r="CYG10" s="138"/>
      <c r="CYH10" s="138"/>
      <c r="CYI10" s="138"/>
      <c r="CYJ10" s="138"/>
      <c r="CYK10" s="138"/>
      <c r="CYL10" s="138"/>
      <c r="CYM10" s="138"/>
      <c r="CYN10" s="138"/>
      <c r="CYO10" s="138"/>
      <c r="CYP10" s="138"/>
      <c r="CYQ10" s="138"/>
      <c r="CYR10" s="138"/>
      <c r="CYS10" s="138"/>
      <c r="CYT10" s="138"/>
      <c r="CYU10" s="138"/>
      <c r="CYV10" s="138"/>
      <c r="CYW10" s="138"/>
      <c r="CYX10" s="138"/>
      <c r="CYY10" s="138"/>
      <c r="CYZ10" s="138"/>
      <c r="CZA10" s="138"/>
      <c r="CZB10" s="138"/>
      <c r="CZC10" s="138"/>
      <c r="CZD10" s="138"/>
      <c r="CZE10" s="138"/>
      <c r="CZF10" s="138"/>
      <c r="CZG10" s="138"/>
      <c r="CZH10" s="138"/>
      <c r="CZI10" s="138"/>
      <c r="CZJ10" s="138"/>
      <c r="CZK10" s="138"/>
      <c r="CZL10" s="138"/>
      <c r="CZM10" s="138"/>
      <c r="CZN10" s="138"/>
      <c r="CZO10" s="138"/>
      <c r="CZP10" s="138"/>
      <c r="CZQ10" s="138"/>
      <c r="CZR10" s="138"/>
      <c r="CZS10" s="138"/>
      <c r="CZT10" s="138"/>
      <c r="CZU10" s="138"/>
      <c r="CZV10" s="138"/>
      <c r="CZW10" s="138"/>
      <c r="CZX10" s="138"/>
      <c r="CZY10" s="138"/>
      <c r="CZZ10" s="138"/>
      <c r="DAA10" s="138"/>
      <c r="DAB10" s="138"/>
      <c r="DAC10" s="138"/>
      <c r="DAD10" s="138"/>
      <c r="DAE10" s="138"/>
      <c r="DAF10" s="138"/>
      <c r="DAG10" s="138"/>
      <c r="DAH10" s="138"/>
      <c r="DAI10" s="138"/>
      <c r="DAJ10" s="138"/>
      <c r="DAK10" s="138"/>
      <c r="DAL10" s="138"/>
      <c r="DAM10" s="138"/>
      <c r="DAN10" s="138"/>
      <c r="DAO10" s="138"/>
      <c r="DAP10" s="138"/>
      <c r="DAQ10" s="138"/>
      <c r="DAR10" s="138"/>
      <c r="DAS10" s="138"/>
      <c r="DAT10" s="138"/>
      <c r="DAU10" s="138"/>
      <c r="DAV10" s="138"/>
      <c r="DAW10" s="138"/>
      <c r="DAX10" s="138"/>
      <c r="DAY10" s="138"/>
      <c r="DAZ10" s="138"/>
      <c r="DBA10" s="138"/>
      <c r="DBB10" s="138"/>
      <c r="DBC10" s="138"/>
      <c r="DBD10" s="138"/>
      <c r="DBE10" s="138"/>
      <c r="DBF10" s="138"/>
      <c r="DBG10" s="138"/>
      <c r="DBH10" s="138"/>
      <c r="DBI10" s="138"/>
      <c r="DBJ10" s="138"/>
      <c r="DBK10" s="138"/>
      <c r="DBL10" s="138"/>
      <c r="DBM10" s="138"/>
      <c r="DBN10" s="138"/>
      <c r="DBO10" s="138"/>
      <c r="DBP10" s="138"/>
      <c r="DBQ10" s="138"/>
      <c r="DBR10" s="138"/>
      <c r="DBS10" s="138"/>
      <c r="DBT10" s="138"/>
      <c r="DBU10" s="138"/>
      <c r="DBV10" s="138"/>
      <c r="DBW10" s="138"/>
      <c r="DBX10" s="138"/>
      <c r="DBY10" s="138"/>
      <c r="DBZ10" s="138"/>
      <c r="DCA10" s="138"/>
      <c r="DCB10" s="138"/>
      <c r="DCC10" s="138"/>
      <c r="DCD10" s="138"/>
      <c r="DCE10" s="138"/>
      <c r="DCF10" s="138"/>
      <c r="DCG10" s="138"/>
      <c r="DCH10" s="138"/>
      <c r="DCI10" s="138"/>
      <c r="DCJ10" s="138"/>
      <c r="DCK10" s="138"/>
      <c r="DCL10" s="138"/>
      <c r="DCM10" s="138"/>
      <c r="DCN10" s="138"/>
      <c r="DCO10" s="138"/>
      <c r="DCP10" s="138"/>
      <c r="DCQ10" s="138"/>
      <c r="DCR10" s="138"/>
      <c r="DCS10" s="138"/>
      <c r="DCT10" s="138"/>
      <c r="DCU10" s="138"/>
      <c r="DCV10" s="138"/>
      <c r="DCW10" s="138"/>
      <c r="DCX10" s="138"/>
      <c r="DCY10" s="138"/>
      <c r="DCZ10" s="138"/>
      <c r="DDA10" s="138"/>
      <c r="DDB10" s="138"/>
      <c r="DDC10" s="138"/>
      <c r="DDD10" s="138"/>
      <c r="DDE10" s="138"/>
      <c r="DDF10" s="138"/>
      <c r="DDG10" s="138"/>
      <c r="DDH10" s="138"/>
      <c r="DDI10" s="138"/>
      <c r="DDJ10" s="138"/>
      <c r="DDK10" s="138"/>
      <c r="DDL10" s="138"/>
      <c r="DDM10" s="138"/>
      <c r="DDN10" s="138"/>
      <c r="DDO10" s="138"/>
      <c r="DDP10" s="138"/>
      <c r="DDQ10" s="138"/>
      <c r="DDR10" s="138"/>
      <c r="DDS10" s="138"/>
      <c r="DDT10" s="138"/>
      <c r="DDU10" s="138"/>
      <c r="DDV10" s="138"/>
      <c r="DDW10" s="138"/>
      <c r="DDX10" s="138"/>
      <c r="DDY10" s="138"/>
      <c r="DDZ10" s="138"/>
      <c r="DEA10" s="138"/>
      <c r="DEB10" s="138"/>
      <c r="DEC10" s="138"/>
      <c r="DED10" s="138"/>
      <c r="DEE10" s="138"/>
      <c r="DEF10" s="138"/>
      <c r="DEG10" s="138"/>
      <c r="DEH10" s="138"/>
      <c r="DEI10" s="138"/>
      <c r="DEJ10" s="138"/>
      <c r="DEK10" s="138"/>
      <c r="DEL10" s="138"/>
      <c r="DEM10" s="138"/>
      <c r="DEN10" s="138"/>
      <c r="DEO10" s="138"/>
      <c r="DEP10" s="138"/>
      <c r="DEQ10" s="138"/>
      <c r="DER10" s="138"/>
      <c r="DES10" s="138"/>
      <c r="DET10" s="138"/>
      <c r="DEU10" s="138"/>
      <c r="DEV10" s="138"/>
      <c r="DEW10" s="138"/>
      <c r="DEX10" s="138"/>
      <c r="DEY10" s="138"/>
      <c r="DEZ10" s="138"/>
      <c r="DFA10" s="138"/>
      <c r="DFB10" s="138"/>
      <c r="DFC10" s="138"/>
      <c r="DFD10" s="138"/>
      <c r="DFE10" s="138"/>
      <c r="DFF10" s="138"/>
      <c r="DFG10" s="138"/>
      <c r="DFH10" s="138"/>
      <c r="DFI10" s="138"/>
      <c r="DFJ10" s="138"/>
      <c r="DFK10" s="138"/>
      <c r="DFL10" s="138"/>
      <c r="DFM10" s="138"/>
      <c r="DFN10" s="138"/>
      <c r="DFO10" s="138"/>
      <c r="DFP10" s="138"/>
      <c r="DFQ10" s="138"/>
      <c r="DFR10" s="138"/>
      <c r="DFS10" s="138"/>
      <c r="DFT10" s="138"/>
      <c r="DFU10" s="138"/>
      <c r="DFV10" s="138"/>
      <c r="DFW10" s="138"/>
      <c r="DFX10" s="138"/>
      <c r="DFY10" s="138"/>
      <c r="DFZ10" s="138"/>
      <c r="DGA10" s="138"/>
      <c r="DGB10" s="138"/>
      <c r="DGC10" s="138"/>
      <c r="DGD10" s="138"/>
      <c r="DGE10" s="138"/>
      <c r="DGF10" s="138"/>
      <c r="DGG10" s="138"/>
      <c r="DGH10" s="138"/>
      <c r="DGI10" s="138"/>
      <c r="DGJ10" s="138"/>
      <c r="DGK10" s="138"/>
      <c r="DGL10" s="138"/>
      <c r="DGM10" s="138"/>
      <c r="DGN10" s="138"/>
      <c r="DGO10" s="138"/>
      <c r="DGP10" s="138"/>
      <c r="DGQ10" s="138"/>
      <c r="DGR10" s="138"/>
      <c r="DGS10" s="138"/>
      <c r="DGT10" s="138"/>
      <c r="DGU10" s="138"/>
      <c r="DGV10" s="138"/>
      <c r="DGW10" s="138"/>
      <c r="DGX10" s="138"/>
      <c r="DGY10" s="138"/>
      <c r="DGZ10" s="138"/>
      <c r="DHA10" s="138"/>
      <c r="DHB10" s="138"/>
      <c r="DHC10" s="138"/>
      <c r="DHD10" s="138"/>
      <c r="DHE10" s="138"/>
      <c r="DHF10" s="138"/>
      <c r="DHG10" s="138"/>
      <c r="DHH10" s="138"/>
      <c r="DHI10" s="138"/>
      <c r="DHJ10" s="138"/>
      <c r="DHK10" s="138"/>
      <c r="DHL10" s="138"/>
      <c r="DHM10" s="138"/>
      <c r="DHN10" s="138"/>
      <c r="DHO10" s="138"/>
      <c r="DHP10" s="138"/>
      <c r="DHQ10" s="138"/>
      <c r="DHR10" s="138"/>
      <c r="DHS10" s="138"/>
      <c r="DHT10" s="138"/>
      <c r="DHU10" s="138"/>
      <c r="DHV10" s="138"/>
      <c r="DHW10" s="138"/>
      <c r="DHX10" s="138"/>
      <c r="DHY10" s="138"/>
      <c r="DHZ10" s="138"/>
      <c r="DIA10" s="138"/>
      <c r="DIB10" s="138"/>
      <c r="DIC10" s="138"/>
      <c r="DID10" s="138"/>
      <c r="DIE10" s="138"/>
      <c r="DIF10" s="138"/>
      <c r="DIG10" s="138"/>
      <c r="DIH10" s="138"/>
      <c r="DII10" s="138"/>
      <c r="DIJ10" s="138"/>
      <c r="DIK10" s="138"/>
      <c r="DIL10" s="138"/>
      <c r="DIM10" s="138"/>
      <c r="DIN10" s="138"/>
      <c r="DIO10" s="138"/>
      <c r="DIP10" s="138"/>
      <c r="DIQ10" s="138"/>
      <c r="DIR10" s="138"/>
      <c r="DIS10" s="138"/>
      <c r="DIT10" s="138"/>
      <c r="DIU10" s="138"/>
      <c r="DIV10" s="138"/>
      <c r="DIW10" s="138"/>
      <c r="DIX10" s="138"/>
      <c r="DIY10" s="138"/>
      <c r="DIZ10" s="138"/>
      <c r="DJA10" s="138"/>
      <c r="DJB10" s="138"/>
      <c r="DJC10" s="138"/>
      <c r="DJD10" s="138"/>
      <c r="DJE10" s="138"/>
      <c r="DJF10" s="138"/>
      <c r="DJG10" s="138"/>
      <c r="DJH10" s="138"/>
      <c r="DJI10" s="138"/>
      <c r="DJJ10" s="138"/>
      <c r="DJK10" s="138"/>
      <c r="DJL10" s="138"/>
      <c r="DJM10" s="138"/>
      <c r="DJN10" s="138"/>
      <c r="DJO10" s="138"/>
      <c r="DJP10" s="138"/>
      <c r="DJQ10" s="138"/>
      <c r="DJR10" s="138"/>
      <c r="DJS10" s="138"/>
      <c r="DJT10" s="138"/>
      <c r="DJU10" s="138"/>
      <c r="DJV10" s="138"/>
      <c r="DJW10" s="138"/>
      <c r="DJX10" s="138"/>
      <c r="DJY10" s="138"/>
      <c r="DJZ10" s="138"/>
      <c r="DKA10" s="138"/>
      <c r="DKB10" s="138"/>
      <c r="DKC10" s="138"/>
      <c r="DKD10" s="138"/>
      <c r="DKE10" s="138"/>
      <c r="DKF10" s="138"/>
      <c r="DKG10" s="138"/>
      <c r="DKH10" s="138"/>
      <c r="DKI10" s="138"/>
      <c r="DKJ10" s="138"/>
      <c r="DKK10" s="138"/>
      <c r="DKL10" s="138"/>
      <c r="DKM10" s="138"/>
      <c r="DKN10" s="138"/>
      <c r="DKO10" s="138"/>
      <c r="DKP10" s="138"/>
      <c r="DKQ10" s="138"/>
      <c r="DKR10" s="138"/>
      <c r="DKS10" s="138"/>
      <c r="DKT10" s="138"/>
      <c r="DKU10" s="138"/>
      <c r="DKV10" s="138"/>
      <c r="DKW10" s="138"/>
      <c r="DKX10" s="138"/>
      <c r="DKY10" s="138"/>
      <c r="DKZ10" s="138"/>
      <c r="DLA10" s="138"/>
      <c r="DLB10" s="138"/>
      <c r="DLC10" s="138"/>
      <c r="DLD10" s="138"/>
      <c r="DLE10" s="138"/>
      <c r="DLF10" s="138"/>
      <c r="DLG10" s="138"/>
      <c r="DLH10" s="138"/>
      <c r="DLI10" s="138"/>
      <c r="DLJ10" s="138"/>
      <c r="DLK10" s="138"/>
      <c r="DLL10" s="138"/>
      <c r="DLM10" s="138"/>
      <c r="DLN10" s="138"/>
      <c r="DLO10" s="138"/>
      <c r="DLP10" s="138"/>
      <c r="DLQ10" s="138"/>
      <c r="DLR10" s="138"/>
      <c r="DLS10" s="138"/>
      <c r="DLT10" s="138"/>
      <c r="DLU10" s="138"/>
      <c r="DLV10" s="138"/>
      <c r="DLW10" s="138"/>
      <c r="DLX10" s="138"/>
      <c r="DLY10" s="138"/>
      <c r="DLZ10" s="138"/>
      <c r="DMA10" s="138"/>
      <c r="DMB10" s="138"/>
      <c r="DMC10" s="138"/>
      <c r="DMD10" s="138"/>
      <c r="DME10" s="138"/>
      <c r="DMF10" s="138"/>
      <c r="DMG10" s="138"/>
      <c r="DMH10" s="138"/>
      <c r="DMI10" s="138"/>
      <c r="DMJ10" s="138"/>
      <c r="DMK10" s="138"/>
      <c r="DML10" s="138"/>
      <c r="DMM10" s="138"/>
      <c r="DMN10" s="138"/>
      <c r="DMO10" s="138"/>
      <c r="DMP10" s="138"/>
      <c r="DMQ10" s="138"/>
      <c r="DMR10" s="138"/>
      <c r="DMS10" s="138"/>
      <c r="DMT10" s="138"/>
      <c r="DMU10" s="138"/>
      <c r="DMV10" s="138"/>
      <c r="DMW10" s="138"/>
      <c r="DMX10" s="138"/>
      <c r="DMY10" s="138"/>
      <c r="DMZ10" s="138"/>
      <c r="DNA10" s="138"/>
      <c r="DNB10" s="138"/>
      <c r="DNC10" s="138"/>
      <c r="DND10" s="138"/>
      <c r="DNE10" s="138"/>
      <c r="DNF10" s="138"/>
      <c r="DNG10" s="138"/>
      <c r="DNH10" s="138"/>
      <c r="DNI10" s="138"/>
      <c r="DNJ10" s="138"/>
      <c r="DNK10" s="138"/>
      <c r="DNL10" s="138"/>
      <c r="DNM10" s="138"/>
      <c r="DNN10" s="138"/>
      <c r="DNO10" s="138"/>
      <c r="DNP10" s="138"/>
      <c r="DNQ10" s="138"/>
      <c r="DNR10" s="138"/>
      <c r="DNS10" s="138"/>
      <c r="DNT10" s="138"/>
      <c r="DNU10" s="138"/>
      <c r="DNV10" s="138"/>
      <c r="DNW10" s="138"/>
      <c r="DNX10" s="138"/>
      <c r="DNY10" s="138"/>
      <c r="DNZ10" s="138"/>
      <c r="DOA10" s="138"/>
      <c r="DOB10" s="138"/>
      <c r="DOC10" s="138"/>
      <c r="DOD10" s="138"/>
      <c r="DOE10" s="138"/>
      <c r="DOF10" s="138"/>
      <c r="DOG10" s="138"/>
      <c r="DOH10" s="138"/>
      <c r="DOI10" s="138"/>
      <c r="DOJ10" s="138"/>
      <c r="DOK10" s="138"/>
      <c r="DOL10" s="138"/>
      <c r="DOM10" s="138"/>
      <c r="DON10" s="138"/>
      <c r="DOO10" s="138"/>
      <c r="DOP10" s="138"/>
      <c r="DOQ10" s="138"/>
      <c r="DOR10" s="138"/>
      <c r="DOS10" s="138"/>
      <c r="DOT10" s="138"/>
      <c r="DOU10" s="138"/>
      <c r="DOV10" s="138"/>
      <c r="DOW10" s="138"/>
      <c r="DOX10" s="138"/>
      <c r="DOY10" s="138"/>
      <c r="DOZ10" s="138"/>
      <c r="DPA10" s="138"/>
      <c r="DPB10" s="138"/>
      <c r="DPC10" s="138"/>
      <c r="DPD10" s="138"/>
      <c r="DPE10" s="138"/>
      <c r="DPF10" s="138"/>
      <c r="DPG10" s="138"/>
      <c r="DPH10" s="138"/>
      <c r="DPI10" s="138"/>
      <c r="DPJ10" s="138"/>
      <c r="DPK10" s="138"/>
      <c r="DPL10" s="138"/>
      <c r="DPM10" s="138"/>
      <c r="DPN10" s="138"/>
      <c r="DPO10" s="138"/>
      <c r="DPP10" s="138"/>
      <c r="DPQ10" s="138"/>
      <c r="DPR10" s="138"/>
      <c r="DPS10" s="138"/>
      <c r="DPT10" s="138"/>
      <c r="DPU10" s="138"/>
      <c r="DPV10" s="138"/>
      <c r="DPW10" s="138"/>
      <c r="DPX10" s="138"/>
      <c r="DPY10" s="138"/>
      <c r="DPZ10" s="138"/>
      <c r="DQA10" s="138"/>
      <c r="DQB10" s="138"/>
      <c r="DQC10" s="138"/>
      <c r="DQD10" s="138"/>
      <c r="DQE10" s="138"/>
      <c r="DQF10" s="138"/>
      <c r="DQG10" s="138"/>
      <c r="DQH10" s="138"/>
      <c r="DQI10" s="138"/>
      <c r="DQJ10" s="138"/>
      <c r="DQK10" s="138"/>
      <c r="DQL10" s="138"/>
      <c r="DQM10" s="138"/>
      <c r="DQN10" s="138"/>
      <c r="DQO10" s="138"/>
      <c r="DQP10" s="138"/>
      <c r="DQQ10" s="138"/>
      <c r="DQR10" s="138"/>
      <c r="DQS10" s="138"/>
      <c r="DQT10" s="138"/>
      <c r="DQU10" s="138"/>
      <c r="DQV10" s="138"/>
      <c r="DQW10" s="138"/>
      <c r="DQX10" s="138"/>
      <c r="DQY10" s="138"/>
      <c r="DQZ10" s="138"/>
      <c r="DRA10" s="138"/>
      <c r="DRB10" s="138"/>
      <c r="DRC10" s="138"/>
      <c r="DRD10" s="138"/>
      <c r="DRE10" s="138"/>
      <c r="DRF10" s="138"/>
      <c r="DRG10" s="138"/>
      <c r="DRH10" s="138"/>
      <c r="DRI10" s="138"/>
      <c r="DRJ10" s="138"/>
      <c r="DRK10" s="138"/>
      <c r="DRL10" s="138"/>
      <c r="DRM10" s="138"/>
      <c r="DRN10" s="138"/>
      <c r="DRO10" s="138"/>
      <c r="DRP10" s="138"/>
      <c r="DRQ10" s="138"/>
      <c r="DRR10" s="138"/>
      <c r="DRS10" s="138"/>
      <c r="DRT10" s="138"/>
      <c r="DRU10" s="138"/>
      <c r="DRV10" s="138"/>
      <c r="DRW10" s="138"/>
      <c r="DRX10" s="138"/>
      <c r="DRY10" s="138"/>
      <c r="DRZ10" s="138"/>
      <c r="DSA10" s="138"/>
      <c r="DSB10" s="138"/>
      <c r="DSC10" s="138"/>
      <c r="DSD10" s="138"/>
      <c r="DSE10" s="138"/>
      <c r="DSF10" s="138"/>
      <c r="DSG10" s="138"/>
      <c r="DSH10" s="138"/>
      <c r="DSI10" s="138"/>
      <c r="DSJ10" s="138"/>
      <c r="DSK10" s="138"/>
      <c r="DSL10" s="138"/>
      <c r="DSM10" s="138"/>
      <c r="DSN10" s="138"/>
      <c r="DSO10" s="138"/>
      <c r="DSP10" s="138"/>
      <c r="DSQ10" s="138"/>
      <c r="DSR10" s="138"/>
      <c r="DSS10" s="138"/>
      <c r="DST10" s="138"/>
      <c r="DSU10" s="138"/>
      <c r="DSV10" s="138"/>
      <c r="DSW10" s="138"/>
      <c r="DSX10" s="138"/>
      <c r="DSY10" s="138"/>
      <c r="DSZ10" s="138"/>
      <c r="DTA10" s="138"/>
      <c r="DTB10" s="138"/>
      <c r="DTC10" s="138"/>
      <c r="DTD10" s="138"/>
      <c r="DTE10" s="138"/>
      <c r="DTF10" s="138"/>
      <c r="DTG10" s="138"/>
      <c r="DTH10" s="138"/>
      <c r="DTI10" s="138"/>
      <c r="DTJ10" s="138"/>
      <c r="DTK10" s="138"/>
      <c r="DTL10" s="138"/>
      <c r="DTM10" s="138"/>
      <c r="DTN10" s="138"/>
      <c r="DTO10" s="138"/>
      <c r="DTP10" s="138"/>
      <c r="DTQ10" s="138"/>
      <c r="DTR10" s="138"/>
      <c r="DTS10" s="138"/>
      <c r="DTT10" s="138"/>
      <c r="DTU10" s="138"/>
      <c r="DTV10" s="138"/>
      <c r="DTW10" s="138"/>
      <c r="DTX10" s="138"/>
      <c r="DTY10" s="138"/>
      <c r="DTZ10" s="138"/>
      <c r="DUA10" s="138"/>
      <c r="DUB10" s="138"/>
      <c r="DUC10" s="138"/>
      <c r="DUD10" s="138"/>
      <c r="DUE10" s="138"/>
      <c r="DUF10" s="138"/>
      <c r="DUG10" s="138"/>
      <c r="DUH10" s="138"/>
      <c r="DUI10" s="138"/>
      <c r="DUJ10" s="138"/>
      <c r="DUK10" s="138"/>
      <c r="DUL10" s="138"/>
      <c r="DUM10" s="138"/>
      <c r="DUN10" s="138"/>
      <c r="DUO10" s="138"/>
      <c r="DUP10" s="138"/>
      <c r="DUQ10" s="138"/>
      <c r="DUR10" s="138"/>
      <c r="DUS10" s="138"/>
      <c r="DUT10" s="138"/>
      <c r="DUU10" s="138"/>
      <c r="DUV10" s="138"/>
      <c r="DUW10" s="138"/>
      <c r="DUX10" s="138"/>
      <c r="DUY10" s="138"/>
      <c r="DUZ10" s="138"/>
      <c r="DVA10" s="138"/>
      <c r="DVB10" s="138"/>
      <c r="DVC10" s="138"/>
      <c r="DVD10" s="138"/>
      <c r="DVE10" s="138"/>
      <c r="DVF10" s="138"/>
      <c r="DVG10" s="138"/>
      <c r="DVH10" s="138"/>
      <c r="DVI10" s="138"/>
      <c r="DVJ10" s="138"/>
      <c r="DVK10" s="138"/>
      <c r="DVL10" s="138"/>
      <c r="DVM10" s="138"/>
      <c r="DVN10" s="138"/>
      <c r="DVO10" s="138"/>
      <c r="DVP10" s="138"/>
      <c r="DVQ10" s="138"/>
      <c r="DVR10" s="138"/>
      <c r="DVS10" s="138"/>
      <c r="DVT10" s="138"/>
      <c r="DVU10" s="138"/>
      <c r="DVV10" s="138"/>
      <c r="DVW10" s="138"/>
      <c r="DVX10" s="138"/>
      <c r="DVY10" s="138"/>
      <c r="DVZ10" s="138"/>
      <c r="DWA10" s="138"/>
      <c r="DWB10" s="138"/>
      <c r="DWC10" s="138"/>
      <c r="DWD10" s="138"/>
      <c r="DWE10" s="138"/>
      <c r="DWF10" s="138"/>
      <c r="DWG10" s="138"/>
      <c r="DWH10" s="138"/>
      <c r="DWI10" s="138"/>
      <c r="DWJ10" s="138"/>
      <c r="DWK10" s="138"/>
      <c r="DWL10" s="138"/>
      <c r="DWM10" s="138"/>
      <c r="DWN10" s="138"/>
      <c r="DWO10" s="138"/>
      <c r="DWP10" s="138"/>
      <c r="DWQ10" s="138"/>
      <c r="DWR10" s="138"/>
      <c r="DWS10" s="138"/>
      <c r="DWT10" s="138"/>
      <c r="DWU10" s="138"/>
      <c r="DWV10" s="138"/>
      <c r="DWW10" s="138"/>
      <c r="DWX10" s="138"/>
      <c r="DWY10" s="138"/>
      <c r="DWZ10" s="138"/>
      <c r="DXA10" s="138"/>
      <c r="DXB10" s="138"/>
      <c r="DXC10" s="138"/>
      <c r="DXD10" s="138"/>
      <c r="DXE10" s="138"/>
      <c r="DXF10" s="138"/>
      <c r="DXG10" s="138"/>
      <c r="DXH10" s="138"/>
      <c r="DXI10" s="138"/>
      <c r="DXJ10" s="138"/>
      <c r="DXK10" s="138"/>
      <c r="DXL10" s="138"/>
      <c r="DXM10" s="138"/>
      <c r="DXN10" s="138"/>
      <c r="DXO10" s="138"/>
      <c r="DXP10" s="138"/>
      <c r="DXQ10" s="138"/>
      <c r="DXR10" s="138"/>
      <c r="DXS10" s="138"/>
      <c r="DXT10" s="138"/>
      <c r="DXU10" s="138"/>
      <c r="DXV10" s="138"/>
      <c r="DXW10" s="138"/>
      <c r="DXX10" s="138"/>
      <c r="DXY10" s="138"/>
      <c r="DXZ10" s="138"/>
      <c r="DYA10" s="138"/>
      <c r="DYB10" s="138"/>
      <c r="DYC10" s="138"/>
      <c r="DYD10" s="138"/>
      <c r="DYE10" s="138"/>
      <c r="DYF10" s="138"/>
      <c r="DYG10" s="138"/>
      <c r="DYH10" s="138"/>
      <c r="DYI10" s="138"/>
      <c r="DYJ10" s="138"/>
      <c r="DYK10" s="138"/>
      <c r="DYL10" s="138"/>
      <c r="DYM10" s="138"/>
      <c r="DYN10" s="138"/>
      <c r="DYO10" s="138"/>
      <c r="DYP10" s="138"/>
      <c r="DYQ10" s="138"/>
      <c r="DYR10" s="138"/>
      <c r="DYS10" s="138"/>
      <c r="DYT10" s="138"/>
      <c r="DYU10" s="138"/>
      <c r="DYV10" s="138"/>
      <c r="DYW10" s="138"/>
      <c r="DYX10" s="138"/>
      <c r="DYY10" s="138"/>
      <c r="DYZ10" s="138"/>
      <c r="DZA10" s="138"/>
      <c r="DZB10" s="138"/>
      <c r="DZC10" s="138"/>
      <c r="DZD10" s="138"/>
      <c r="DZE10" s="138"/>
      <c r="DZF10" s="138"/>
      <c r="DZG10" s="138"/>
      <c r="DZH10" s="138"/>
      <c r="DZI10" s="138"/>
      <c r="DZJ10" s="138"/>
      <c r="DZK10" s="138"/>
      <c r="DZL10" s="138"/>
      <c r="DZM10" s="138"/>
      <c r="DZN10" s="138"/>
      <c r="DZO10" s="138"/>
      <c r="DZP10" s="138"/>
      <c r="DZQ10" s="138"/>
      <c r="DZR10" s="138"/>
      <c r="DZS10" s="138"/>
      <c r="DZT10" s="138"/>
      <c r="DZU10" s="138"/>
      <c r="DZV10" s="138"/>
      <c r="DZW10" s="138"/>
      <c r="DZX10" s="138"/>
      <c r="DZY10" s="138"/>
      <c r="DZZ10" s="138"/>
      <c r="EAA10" s="138"/>
      <c r="EAB10" s="138"/>
      <c r="EAC10" s="138"/>
      <c r="EAD10" s="138"/>
      <c r="EAE10" s="138"/>
      <c r="EAF10" s="138"/>
      <c r="EAG10" s="138"/>
      <c r="EAH10" s="138"/>
      <c r="EAI10" s="138"/>
      <c r="EAJ10" s="138"/>
      <c r="EAK10" s="138"/>
      <c r="EAL10" s="138"/>
      <c r="EAM10" s="138"/>
      <c r="EAN10" s="138"/>
      <c r="EAO10" s="138"/>
      <c r="EAP10" s="138"/>
      <c r="EAQ10" s="138"/>
      <c r="EAR10" s="138"/>
      <c r="EAS10" s="138"/>
      <c r="EAT10" s="138"/>
      <c r="EAU10" s="138"/>
      <c r="EAV10" s="138"/>
      <c r="EAW10" s="138"/>
      <c r="EAX10" s="138"/>
      <c r="EAY10" s="138"/>
      <c r="EAZ10" s="138"/>
      <c r="EBA10" s="138"/>
      <c r="EBB10" s="138"/>
      <c r="EBC10" s="138"/>
      <c r="EBD10" s="138"/>
      <c r="EBE10" s="138"/>
      <c r="EBF10" s="138"/>
      <c r="EBG10" s="138"/>
      <c r="EBH10" s="138"/>
      <c r="EBI10" s="138"/>
      <c r="EBJ10" s="138"/>
      <c r="EBK10" s="138"/>
      <c r="EBL10" s="138"/>
      <c r="EBM10" s="138"/>
      <c r="EBN10" s="138"/>
      <c r="EBO10" s="138"/>
      <c r="EBP10" s="138"/>
      <c r="EBQ10" s="138"/>
      <c r="EBR10" s="138"/>
      <c r="EBS10" s="138"/>
      <c r="EBT10" s="138"/>
      <c r="EBU10" s="138"/>
      <c r="EBV10" s="138"/>
      <c r="EBW10" s="138"/>
      <c r="EBX10" s="138"/>
      <c r="EBY10" s="138"/>
      <c r="EBZ10" s="138"/>
      <c r="ECA10" s="138"/>
      <c r="ECB10" s="138"/>
      <c r="ECC10" s="138"/>
      <c r="ECD10" s="138"/>
      <c r="ECE10" s="138"/>
      <c r="ECF10" s="138"/>
      <c r="ECG10" s="138"/>
      <c r="ECH10" s="138"/>
      <c r="ECI10" s="138"/>
      <c r="ECJ10" s="138"/>
      <c r="ECK10" s="138"/>
      <c r="ECL10" s="138"/>
      <c r="ECM10" s="138"/>
      <c r="ECN10" s="138"/>
      <c r="ECO10" s="138"/>
      <c r="ECP10" s="138"/>
      <c r="ECQ10" s="138"/>
      <c r="ECR10" s="138"/>
      <c r="ECS10" s="138"/>
      <c r="ECT10" s="138"/>
      <c r="ECU10" s="138"/>
      <c r="ECV10" s="138"/>
      <c r="ECW10" s="138"/>
      <c r="ECX10" s="138"/>
      <c r="ECY10" s="138"/>
      <c r="ECZ10" s="138"/>
      <c r="EDA10" s="138"/>
      <c r="EDB10" s="138"/>
      <c r="EDC10" s="138"/>
      <c r="EDD10" s="138"/>
      <c r="EDE10" s="138"/>
      <c r="EDF10" s="138"/>
      <c r="EDG10" s="138"/>
      <c r="EDH10" s="138"/>
      <c r="EDI10" s="138"/>
      <c r="EDJ10" s="138"/>
      <c r="EDK10" s="138"/>
      <c r="EDL10" s="138"/>
      <c r="EDM10" s="138"/>
      <c r="EDN10" s="138"/>
      <c r="EDO10" s="138"/>
      <c r="EDP10" s="138"/>
      <c r="EDQ10" s="138"/>
      <c r="EDR10" s="138"/>
      <c r="EDS10" s="138"/>
      <c r="EDT10" s="138"/>
      <c r="EDU10" s="138"/>
      <c r="EDV10" s="138"/>
      <c r="EDW10" s="138"/>
      <c r="EDX10" s="138"/>
      <c r="EDY10" s="138"/>
      <c r="EDZ10" s="138"/>
      <c r="EEA10" s="138"/>
      <c r="EEB10" s="138"/>
      <c r="EEC10" s="138"/>
      <c r="EED10" s="138"/>
      <c r="EEE10" s="138"/>
      <c r="EEF10" s="138"/>
      <c r="EEG10" s="138"/>
      <c r="EEH10" s="138"/>
      <c r="EEI10" s="138"/>
      <c r="EEJ10" s="138"/>
      <c r="EEK10" s="138"/>
      <c r="EEL10" s="138"/>
      <c r="EEM10" s="138"/>
      <c r="EEN10" s="138"/>
      <c r="EEO10" s="138"/>
      <c r="EEP10" s="138"/>
      <c r="EEQ10" s="138"/>
      <c r="EER10" s="138"/>
      <c r="EES10" s="138"/>
      <c r="EET10" s="138"/>
      <c r="EEU10" s="138"/>
      <c r="EEV10" s="138"/>
      <c r="EEW10" s="138"/>
      <c r="EEX10" s="138"/>
      <c r="EEY10" s="138"/>
      <c r="EEZ10" s="138"/>
      <c r="EFA10" s="138"/>
      <c r="EFB10" s="138"/>
      <c r="EFC10" s="138"/>
      <c r="EFD10" s="138"/>
      <c r="EFE10" s="138"/>
      <c r="EFF10" s="138"/>
      <c r="EFG10" s="138"/>
      <c r="EFH10" s="138"/>
      <c r="EFI10" s="138"/>
      <c r="EFJ10" s="138"/>
      <c r="EFK10" s="138"/>
      <c r="EFL10" s="138"/>
      <c r="EFM10" s="138"/>
      <c r="EFN10" s="138"/>
      <c r="EFO10" s="138"/>
      <c r="EFP10" s="138"/>
      <c r="EFQ10" s="138"/>
      <c r="EFR10" s="138"/>
      <c r="EFS10" s="138"/>
      <c r="EFT10" s="138"/>
      <c r="EFU10" s="138"/>
      <c r="EFV10" s="138"/>
      <c r="EFW10" s="138"/>
      <c r="EFX10" s="138"/>
      <c r="EFY10" s="138"/>
      <c r="EFZ10" s="138"/>
      <c r="EGA10" s="138"/>
      <c r="EGB10" s="138"/>
      <c r="EGC10" s="138"/>
      <c r="EGD10" s="138"/>
      <c r="EGE10" s="138"/>
      <c r="EGF10" s="138"/>
      <c r="EGG10" s="138"/>
      <c r="EGH10" s="138"/>
      <c r="EGI10" s="138"/>
      <c r="EGJ10" s="138"/>
      <c r="EGK10" s="138"/>
      <c r="EGL10" s="138"/>
      <c r="EGM10" s="138"/>
      <c r="EGN10" s="138"/>
      <c r="EGO10" s="138"/>
      <c r="EGP10" s="138"/>
      <c r="EGQ10" s="138"/>
      <c r="EGR10" s="138"/>
      <c r="EGS10" s="138"/>
      <c r="EGT10" s="138"/>
      <c r="EGU10" s="138"/>
      <c r="EGV10" s="138"/>
      <c r="EGW10" s="138"/>
      <c r="EGX10" s="138"/>
      <c r="EGY10" s="138"/>
      <c r="EGZ10" s="138"/>
      <c r="EHA10" s="138"/>
      <c r="EHB10" s="138"/>
      <c r="EHC10" s="138"/>
      <c r="EHD10" s="138"/>
      <c r="EHE10" s="138"/>
      <c r="EHF10" s="138"/>
      <c r="EHG10" s="138"/>
      <c r="EHH10" s="138"/>
      <c r="EHI10" s="138"/>
      <c r="EHJ10" s="138"/>
      <c r="EHK10" s="138"/>
      <c r="EHL10" s="138"/>
      <c r="EHM10" s="138"/>
      <c r="EHN10" s="138"/>
      <c r="EHO10" s="138"/>
      <c r="EHP10" s="138"/>
      <c r="EHQ10" s="138"/>
      <c r="EHR10" s="138"/>
      <c r="EHS10" s="138"/>
      <c r="EHT10" s="138"/>
      <c r="EHU10" s="138"/>
      <c r="EHV10" s="138"/>
      <c r="EHW10" s="138"/>
      <c r="EHX10" s="138"/>
      <c r="EHY10" s="138"/>
      <c r="EHZ10" s="138"/>
      <c r="EIA10" s="138"/>
      <c r="EIB10" s="138"/>
      <c r="EIC10" s="138"/>
      <c r="EID10" s="138"/>
      <c r="EIE10" s="138"/>
      <c r="EIF10" s="138"/>
      <c r="EIG10" s="138"/>
      <c r="EIH10" s="138"/>
      <c r="EII10" s="138"/>
      <c r="EIJ10" s="138"/>
      <c r="EIK10" s="138"/>
      <c r="EIL10" s="138"/>
      <c r="EIM10" s="138"/>
      <c r="EIN10" s="138"/>
      <c r="EIO10" s="138"/>
      <c r="EIP10" s="138"/>
      <c r="EIQ10" s="138"/>
      <c r="EIR10" s="138"/>
      <c r="EIS10" s="138"/>
      <c r="EIT10" s="138"/>
      <c r="EIU10" s="138"/>
      <c r="EIV10" s="138"/>
      <c r="EIW10" s="138"/>
      <c r="EIX10" s="138"/>
      <c r="EIY10" s="138"/>
      <c r="EIZ10" s="138"/>
      <c r="EJA10" s="138"/>
      <c r="EJB10" s="138"/>
      <c r="EJC10" s="138"/>
      <c r="EJD10" s="138"/>
      <c r="EJE10" s="138"/>
      <c r="EJF10" s="138"/>
      <c r="EJG10" s="138"/>
      <c r="EJH10" s="138"/>
      <c r="EJI10" s="138"/>
      <c r="EJJ10" s="138"/>
      <c r="EJK10" s="138"/>
      <c r="EJL10" s="138"/>
      <c r="EJM10" s="138"/>
      <c r="EJN10" s="138"/>
      <c r="EJO10" s="138"/>
      <c r="EJP10" s="138"/>
      <c r="EJQ10" s="138"/>
      <c r="EJR10" s="138"/>
      <c r="EJS10" s="138"/>
      <c r="EJT10" s="138"/>
      <c r="EJU10" s="138"/>
      <c r="EJV10" s="138"/>
      <c r="EJW10" s="138"/>
      <c r="EJX10" s="138"/>
      <c r="EJY10" s="138"/>
      <c r="EJZ10" s="138"/>
      <c r="EKA10" s="138"/>
      <c r="EKB10" s="138"/>
      <c r="EKC10" s="138"/>
      <c r="EKD10" s="138"/>
      <c r="EKE10" s="138"/>
      <c r="EKF10" s="138"/>
      <c r="EKG10" s="138"/>
      <c r="EKH10" s="138"/>
      <c r="EKI10" s="138"/>
      <c r="EKJ10" s="138"/>
      <c r="EKK10" s="138"/>
      <c r="EKL10" s="138"/>
      <c r="EKM10" s="138"/>
      <c r="EKN10" s="138"/>
      <c r="EKO10" s="138"/>
      <c r="EKP10" s="138"/>
      <c r="EKQ10" s="138"/>
      <c r="EKR10" s="138"/>
      <c r="EKS10" s="138"/>
      <c r="EKT10" s="138"/>
      <c r="EKU10" s="138"/>
      <c r="EKV10" s="138"/>
      <c r="EKW10" s="138"/>
      <c r="EKX10" s="138"/>
      <c r="EKY10" s="138"/>
      <c r="EKZ10" s="138"/>
      <c r="ELA10" s="138"/>
      <c r="ELB10" s="138"/>
      <c r="ELC10" s="138"/>
      <c r="ELD10" s="138"/>
      <c r="ELE10" s="138"/>
      <c r="ELF10" s="138"/>
      <c r="ELG10" s="138"/>
      <c r="ELH10" s="138"/>
      <c r="ELI10" s="138"/>
      <c r="ELJ10" s="138"/>
      <c r="ELK10" s="138"/>
      <c r="ELL10" s="138"/>
      <c r="ELM10" s="138"/>
      <c r="ELN10" s="138"/>
      <c r="ELO10" s="138"/>
      <c r="ELP10" s="138"/>
      <c r="ELQ10" s="138"/>
      <c r="ELR10" s="138"/>
      <c r="ELS10" s="138"/>
      <c r="ELT10" s="138"/>
      <c r="ELU10" s="138"/>
      <c r="ELV10" s="138"/>
      <c r="ELW10" s="138"/>
      <c r="ELX10" s="138"/>
      <c r="ELY10" s="138"/>
      <c r="ELZ10" s="138"/>
      <c r="EMA10" s="138"/>
      <c r="EMB10" s="138"/>
      <c r="EMC10" s="138"/>
      <c r="EMD10" s="138"/>
      <c r="EME10" s="138"/>
      <c r="EMF10" s="138"/>
      <c r="EMG10" s="138"/>
      <c r="EMH10" s="138"/>
      <c r="EMI10" s="138"/>
      <c r="EMJ10" s="138"/>
      <c r="EMK10" s="138"/>
      <c r="EML10" s="138"/>
      <c r="EMM10" s="138"/>
      <c r="EMN10" s="138"/>
      <c r="EMO10" s="138"/>
      <c r="EMP10" s="138"/>
      <c r="EMQ10" s="138"/>
      <c r="EMR10" s="138"/>
      <c r="EMS10" s="138"/>
      <c r="EMT10" s="138"/>
      <c r="EMU10" s="138"/>
      <c r="EMV10" s="138"/>
      <c r="EMW10" s="138"/>
      <c r="EMX10" s="138"/>
      <c r="EMY10" s="138"/>
      <c r="EMZ10" s="138"/>
      <c r="ENA10" s="138"/>
      <c r="ENB10" s="138"/>
      <c r="ENC10" s="138"/>
      <c r="END10" s="138"/>
      <c r="ENE10" s="138"/>
      <c r="ENF10" s="138"/>
      <c r="ENG10" s="138"/>
      <c r="ENH10" s="138"/>
      <c r="ENI10" s="138"/>
      <c r="ENJ10" s="138"/>
      <c r="ENK10" s="138"/>
      <c r="ENL10" s="138"/>
      <c r="ENM10" s="138"/>
      <c r="ENN10" s="138"/>
      <c r="ENO10" s="138"/>
      <c r="ENP10" s="138"/>
      <c r="ENQ10" s="138"/>
      <c r="ENR10" s="138"/>
      <c r="ENS10" s="138"/>
      <c r="ENT10" s="138"/>
      <c r="ENU10" s="138"/>
      <c r="ENV10" s="138"/>
      <c r="ENW10" s="138"/>
      <c r="ENX10" s="138"/>
      <c r="ENY10" s="138"/>
      <c r="ENZ10" s="138"/>
      <c r="EOA10" s="138"/>
      <c r="EOB10" s="138"/>
      <c r="EOC10" s="138"/>
      <c r="EOD10" s="138"/>
      <c r="EOE10" s="138"/>
      <c r="EOF10" s="138"/>
      <c r="EOG10" s="138"/>
      <c r="EOH10" s="138"/>
      <c r="EOI10" s="138"/>
      <c r="EOJ10" s="138"/>
      <c r="EOK10" s="138"/>
      <c r="EOL10" s="138"/>
      <c r="EOM10" s="138"/>
      <c r="EON10" s="138"/>
      <c r="EOO10" s="138"/>
      <c r="EOP10" s="138"/>
      <c r="EOQ10" s="138"/>
      <c r="EOR10" s="138"/>
      <c r="EOS10" s="138"/>
      <c r="EOT10" s="138"/>
      <c r="EOU10" s="138"/>
      <c r="EOV10" s="138"/>
      <c r="EOW10" s="138"/>
      <c r="EOX10" s="138"/>
      <c r="EOY10" s="138"/>
      <c r="EOZ10" s="138"/>
      <c r="EPA10" s="138"/>
      <c r="EPB10" s="138"/>
      <c r="EPC10" s="138"/>
      <c r="EPD10" s="138"/>
      <c r="EPE10" s="138"/>
      <c r="EPF10" s="138"/>
      <c r="EPG10" s="138"/>
      <c r="EPH10" s="138"/>
      <c r="EPI10" s="138"/>
      <c r="EPJ10" s="138"/>
      <c r="EPK10" s="138"/>
      <c r="EPL10" s="138"/>
      <c r="EPM10" s="138"/>
      <c r="EPN10" s="138"/>
      <c r="EPO10" s="138"/>
      <c r="EPP10" s="138"/>
      <c r="EPQ10" s="138"/>
      <c r="EPR10" s="138"/>
      <c r="EPS10" s="138"/>
      <c r="EPT10" s="138"/>
      <c r="EPU10" s="138"/>
      <c r="EPV10" s="138"/>
      <c r="EPW10" s="138"/>
      <c r="EPX10" s="138"/>
      <c r="EPY10" s="138"/>
      <c r="EPZ10" s="138"/>
      <c r="EQA10" s="138"/>
      <c r="EQB10" s="138"/>
      <c r="EQC10" s="138"/>
      <c r="EQD10" s="138"/>
      <c r="EQE10" s="138"/>
      <c r="EQF10" s="138"/>
      <c r="EQG10" s="138"/>
      <c r="EQH10" s="138"/>
      <c r="EQI10" s="138"/>
      <c r="EQJ10" s="138"/>
      <c r="EQK10" s="138"/>
      <c r="EQL10" s="138"/>
      <c r="EQM10" s="138"/>
      <c r="EQN10" s="138"/>
      <c r="EQO10" s="138"/>
      <c r="EQP10" s="138"/>
      <c r="EQQ10" s="138"/>
      <c r="EQR10" s="138"/>
      <c r="EQS10" s="138"/>
      <c r="EQT10" s="138"/>
      <c r="EQU10" s="138"/>
      <c r="EQV10" s="138"/>
      <c r="EQW10" s="138"/>
      <c r="EQX10" s="138"/>
      <c r="EQY10" s="138"/>
      <c r="EQZ10" s="138"/>
      <c r="ERA10" s="138"/>
      <c r="ERB10" s="138"/>
      <c r="ERC10" s="138"/>
      <c r="ERD10" s="138"/>
      <c r="ERE10" s="138"/>
      <c r="ERF10" s="138"/>
      <c r="ERG10" s="138"/>
      <c r="ERH10" s="138"/>
      <c r="ERI10" s="138"/>
      <c r="ERJ10" s="138"/>
      <c r="ERK10" s="138"/>
      <c r="ERL10" s="138"/>
      <c r="ERM10" s="138"/>
      <c r="ERN10" s="138"/>
      <c r="ERO10" s="138"/>
      <c r="ERP10" s="138"/>
      <c r="ERQ10" s="138"/>
      <c r="ERR10" s="138"/>
      <c r="ERS10" s="138"/>
      <c r="ERT10" s="138"/>
      <c r="ERU10" s="138"/>
      <c r="ERV10" s="138"/>
      <c r="ERW10" s="138"/>
      <c r="ERX10" s="138"/>
      <c r="ERY10" s="138"/>
      <c r="ERZ10" s="138"/>
      <c r="ESA10" s="138"/>
      <c r="ESB10" s="138"/>
      <c r="ESC10" s="138"/>
      <c r="ESD10" s="138"/>
      <c r="ESE10" s="138"/>
      <c r="ESF10" s="138"/>
      <c r="ESG10" s="138"/>
      <c r="ESH10" s="138"/>
      <c r="ESI10" s="138"/>
      <c r="ESJ10" s="138"/>
      <c r="ESK10" s="138"/>
      <c r="ESL10" s="138"/>
      <c r="ESM10" s="138"/>
      <c r="ESN10" s="138"/>
      <c r="ESO10" s="138"/>
      <c r="ESP10" s="138"/>
      <c r="ESQ10" s="138"/>
      <c r="ESR10" s="138"/>
      <c r="ESS10" s="138"/>
      <c r="EST10" s="138"/>
      <c r="ESU10" s="138"/>
      <c r="ESV10" s="138"/>
      <c r="ESW10" s="138"/>
      <c r="ESX10" s="138"/>
      <c r="ESY10" s="138"/>
      <c r="ESZ10" s="138"/>
      <c r="ETA10" s="138"/>
      <c r="ETB10" s="138"/>
      <c r="ETC10" s="138"/>
      <c r="ETD10" s="138"/>
      <c r="ETE10" s="138"/>
      <c r="ETF10" s="138"/>
      <c r="ETG10" s="138"/>
      <c r="ETH10" s="138"/>
      <c r="ETI10" s="138"/>
      <c r="ETJ10" s="138"/>
      <c r="ETK10" s="138"/>
      <c r="ETL10" s="138"/>
      <c r="ETM10" s="138"/>
      <c r="ETN10" s="138"/>
      <c r="ETO10" s="138"/>
      <c r="ETP10" s="138"/>
      <c r="ETQ10" s="138"/>
      <c r="ETR10" s="138"/>
      <c r="ETS10" s="138"/>
      <c r="ETT10" s="138"/>
      <c r="ETU10" s="138"/>
      <c r="ETV10" s="138"/>
      <c r="ETW10" s="138"/>
      <c r="ETX10" s="138"/>
      <c r="ETY10" s="138"/>
      <c r="ETZ10" s="138"/>
      <c r="EUA10" s="138"/>
      <c r="EUB10" s="138"/>
      <c r="EUC10" s="138"/>
      <c r="EUD10" s="138"/>
      <c r="EUE10" s="138"/>
      <c r="EUF10" s="138"/>
      <c r="EUG10" s="138"/>
      <c r="EUH10" s="138"/>
      <c r="EUI10" s="138"/>
      <c r="EUJ10" s="138"/>
      <c r="EUK10" s="138"/>
      <c r="EUL10" s="138"/>
      <c r="EUM10" s="138"/>
      <c r="EUN10" s="138"/>
      <c r="EUO10" s="138"/>
      <c r="EUP10" s="138"/>
      <c r="EUQ10" s="138"/>
      <c r="EUR10" s="138"/>
      <c r="EUS10" s="138"/>
      <c r="EUT10" s="138"/>
      <c r="EUU10" s="138"/>
      <c r="EUV10" s="138"/>
      <c r="EUW10" s="138"/>
      <c r="EUX10" s="138"/>
      <c r="EUY10" s="138"/>
      <c r="EUZ10" s="138"/>
      <c r="EVA10" s="138"/>
      <c r="EVB10" s="138"/>
      <c r="EVC10" s="138"/>
      <c r="EVD10" s="138"/>
      <c r="EVE10" s="138"/>
      <c r="EVF10" s="138"/>
      <c r="EVG10" s="138"/>
      <c r="EVH10" s="138"/>
      <c r="EVI10" s="138"/>
      <c r="EVJ10" s="138"/>
      <c r="EVK10" s="138"/>
      <c r="EVL10" s="138"/>
      <c r="EVM10" s="138"/>
      <c r="EVN10" s="138"/>
      <c r="EVO10" s="138"/>
      <c r="EVP10" s="138"/>
      <c r="EVQ10" s="138"/>
      <c r="EVR10" s="138"/>
      <c r="EVS10" s="138"/>
      <c r="EVT10" s="138"/>
      <c r="EVU10" s="138"/>
      <c r="EVV10" s="138"/>
      <c r="EVW10" s="138"/>
      <c r="EVX10" s="138"/>
      <c r="EVY10" s="138"/>
      <c r="EVZ10" s="138"/>
      <c r="EWA10" s="138"/>
      <c r="EWB10" s="138"/>
      <c r="EWC10" s="138"/>
      <c r="EWD10" s="138"/>
      <c r="EWE10" s="138"/>
      <c r="EWF10" s="138"/>
      <c r="EWG10" s="138"/>
      <c r="EWH10" s="138"/>
      <c r="EWI10" s="138"/>
      <c r="EWJ10" s="138"/>
      <c r="EWK10" s="138"/>
      <c r="EWL10" s="138"/>
      <c r="EWM10" s="138"/>
      <c r="EWN10" s="138"/>
      <c r="EWO10" s="138"/>
      <c r="EWP10" s="138"/>
      <c r="EWQ10" s="138"/>
      <c r="EWR10" s="138"/>
      <c r="EWS10" s="138"/>
      <c r="EWT10" s="138"/>
      <c r="EWU10" s="138"/>
      <c r="EWV10" s="138"/>
      <c r="EWW10" s="138"/>
      <c r="EWX10" s="138"/>
      <c r="EWY10" s="138"/>
      <c r="EWZ10" s="138"/>
      <c r="EXA10" s="138"/>
      <c r="EXB10" s="138"/>
      <c r="EXC10" s="138"/>
      <c r="EXD10" s="138"/>
      <c r="EXE10" s="138"/>
      <c r="EXF10" s="138"/>
      <c r="EXG10" s="138"/>
      <c r="EXH10" s="138"/>
      <c r="EXI10" s="138"/>
      <c r="EXJ10" s="138"/>
      <c r="EXK10" s="138"/>
      <c r="EXL10" s="138"/>
      <c r="EXM10" s="138"/>
      <c r="EXN10" s="138"/>
      <c r="EXO10" s="138"/>
      <c r="EXP10" s="138"/>
      <c r="EXQ10" s="138"/>
      <c r="EXR10" s="138"/>
      <c r="EXS10" s="138"/>
      <c r="EXT10" s="138"/>
      <c r="EXU10" s="138"/>
      <c r="EXV10" s="138"/>
      <c r="EXW10" s="138"/>
      <c r="EXX10" s="138"/>
      <c r="EXY10" s="138"/>
      <c r="EXZ10" s="138"/>
      <c r="EYA10" s="138"/>
      <c r="EYB10" s="138"/>
      <c r="EYC10" s="138"/>
      <c r="EYD10" s="138"/>
      <c r="EYE10" s="138"/>
      <c r="EYF10" s="138"/>
      <c r="EYG10" s="138"/>
      <c r="EYH10" s="138"/>
      <c r="EYI10" s="138"/>
      <c r="EYJ10" s="138"/>
      <c r="EYK10" s="138"/>
      <c r="EYL10" s="138"/>
      <c r="EYM10" s="138"/>
      <c r="EYN10" s="138"/>
      <c r="EYO10" s="138"/>
      <c r="EYP10" s="138"/>
      <c r="EYQ10" s="138"/>
      <c r="EYR10" s="138"/>
      <c r="EYS10" s="138"/>
      <c r="EYT10" s="138"/>
      <c r="EYU10" s="138"/>
      <c r="EYV10" s="138"/>
      <c r="EYW10" s="138"/>
      <c r="EYX10" s="138"/>
      <c r="EYY10" s="138"/>
      <c r="EYZ10" s="138"/>
      <c r="EZA10" s="138"/>
      <c r="EZB10" s="138"/>
      <c r="EZC10" s="138"/>
      <c r="EZD10" s="138"/>
      <c r="EZE10" s="138"/>
      <c r="EZF10" s="138"/>
      <c r="EZG10" s="138"/>
      <c r="EZH10" s="138"/>
      <c r="EZI10" s="138"/>
      <c r="EZJ10" s="138"/>
      <c r="EZK10" s="138"/>
      <c r="EZL10" s="138"/>
      <c r="EZM10" s="138"/>
      <c r="EZN10" s="138"/>
      <c r="EZO10" s="138"/>
      <c r="EZP10" s="138"/>
      <c r="EZQ10" s="138"/>
      <c r="EZR10" s="138"/>
      <c r="EZS10" s="138"/>
      <c r="EZT10" s="138"/>
      <c r="EZU10" s="138"/>
      <c r="EZV10" s="138"/>
      <c r="EZW10" s="138"/>
      <c r="EZX10" s="138"/>
      <c r="EZY10" s="138"/>
      <c r="EZZ10" s="138"/>
      <c r="FAA10" s="138"/>
      <c r="FAB10" s="138"/>
      <c r="FAC10" s="138"/>
      <c r="FAD10" s="138"/>
      <c r="FAE10" s="138"/>
      <c r="FAF10" s="138"/>
      <c r="FAG10" s="138"/>
      <c r="FAH10" s="138"/>
      <c r="FAI10" s="138"/>
      <c r="FAJ10" s="138"/>
      <c r="FAK10" s="138"/>
      <c r="FAL10" s="138"/>
      <c r="FAM10" s="138"/>
      <c r="FAN10" s="138"/>
      <c r="FAO10" s="138"/>
      <c r="FAP10" s="138"/>
      <c r="FAQ10" s="138"/>
      <c r="FAR10" s="138"/>
      <c r="FAS10" s="138"/>
      <c r="FAT10" s="138"/>
      <c r="FAU10" s="138"/>
      <c r="FAV10" s="138"/>
      <c r="FAW10" s="138"/>
      <c r="FAX10" s="138"/>
      <c r="FAY10" s="138"/>
      <c r="FAZ10" s="138"/>
      <c r="FBA10" s="138"/>
      <c r="FBB10" s="138"/>
      <c r="FBC10" s="138"/>
      <c r="FBD10" s="138"/>
      <c r="FBE10" s="138"/>
      <c r="FBF10" s="138"/>
      <c r="FBG10" s="138"/>
      <c r="FBH10" s="138"/>
      <c r="FBI10" s="138"/>
      <c r="FBJ10" s="138"/>
      <c r="FBK10" s="138"/>
      <c r="FBL10" s="138"/>
      <c r="FBM10" s="138"/>
      <c r="FBN10" s="138"/>
      <c r="FBO10" s="138"/>
      <c r="FBP10" s="138"/>
      <c r="FBQ10" s="138"/>
      <c r="FBR10" s="138"/>
      <c r="FBS10" s="138"/>
      <c r="FBT10" s="138"/>
      <c r="FBU10" s="138"/>
      <c r="FBV10" s="138"/>
      <c r="FBW10" s="138"/>
      <c r="FBX10" s="138"/>
      <c r="FBY10" s="138"/>
      <c r="FBZ10" s="138"/>
      <c r="FCA10" s="138"/>
      <c r="FCB10" s="138"/>
      <c r="FCC10" s="138"/>
      <c r="FCD10" s="138"/>
      <c r="FCE10" s="138"/>
      <c r="FCF10" s="138"/>
      <c r="FCG10" s="138"/>
      <c r="FCH10" s="138"/>
      <c r="FCI10" s="138"/>
      <c r="FCJ10" s="138"/>
      <c r="FCK10" s="138"/>
      <c r="FCL10" s="138"/>
      <c r="FCM10" s="138"/>
      <c r="FCN10" s="138"/>
      <c r="FCO10" s="138"/>
      <c r="FCP10" s="138"/>
      <c r="FCQ10" s="138"/>
      <c r="FCR10" s="138"/>
      <c r="FCS10" s="138"/>
      <c r="FCT10" s="138"/>
      <c r="FCU10" s="138"/>
      <c r="FCV10" s="138"/>
      <c r="FCW10" s="138"/>
      <c r="FCX10" s="138"/>
      <c r="FCY10" s="138"/>
      <c r="FCZ10" s="138"/>
      <c r="FDA10" s="138"/>
      <c r="FDB10" s="138"/>
      <c r="FDC10" s="138"/>
      <c r="FDD10" s="138"/>
      <c r="FDE10" s="138"/>
      <c r="FDF10" s="138"/>
      <c r="FDG10" s="138"/>
      <c r="FDH10" s="138"/>
      <c r="FDI10" s="138"/>
      <c r="FDJ10" s="138"/>
      <c r="FDK10" s="138"/>
      <c r="FDL10" s="138"/>
      <c r="FDM10" s="138"/>
      <c r="FDN10" s="138"/>
      <c r="FDO10" s="138"/>
      <c r="FDP10" s="138"/>
      <c r="FDQ10" s="138"/>
      <c r="FDR10" s="138"/>
      <c r="FDS10" s="138"/>
      <c r="FDT10" s="138"/>
      <c r="FDU10" s="138"/>
      <c r="FDV10" s="138"/>
      <c r="FDW10" s="138"/>
      <c r="FDX10" s="138"/>
      <c r="FDY10" s="138"/>
      <c r="FDZ10" s="138"/>
      <c r="FEA10" s="138"/>
      <c r="FEB10" s="138"/>
      <c r="FEC10" s="138"/>
      <c r="FED10" s="138"/>
      <c r="FEE10" s="138"/>
      <c r="FEF10" s="138"/>
      <c r="FEG10" s="138"/>
      <c r="FEH10" s="138"/>
      <c r="FEI10" s="138"/>
      <c r="FEJ10" s="138"/>
      <c r="FEK10" s="138"/>
      <c r="FEL10" s="138"/>
      <c r="FEM10" s="138"/>
      <c r="FEN10" s="138"/>
      <c r="FEO10" s="138"/>
      <c r="FEP10" s="138"/>
      <c r="FEQ10" s="138"/>
      <c r="FER10" s="138"/>
      <c r="FES10" s="138"/>
      <c r="FET10" s="138"/>
      <c r="FEU10" s="138"/>
      <c r="FEV10" s="138"/>
      <c r="FEW10" s="138"/>
      <c r="FEX10" s="138"/>
      <c r="FEY10" s="138"/>
      <c r="FEZ10" s="138"/>
      <c r="FFA10" s="138"/>
      <c r="FFB10" s="138"/>
      <c r="FFC10" s="138"/>
      <c r="FFD10" s="138"/>
      <c r="FFE10" s="138"/>
      <c r="FFF10" s="138"/>
      <c r="FFG10" s="138"/>
      <c r="FFH10" s="138"/>
      <c r="FFI10" s="138"/>
      <c r="FFJ10" s="138"/>
      <c r="FFK10" s="138"/>
      <c r="FFL10" s="138"/>
      <c r="FFM10" s="138"/>
      <c r="FFN10" s="138"/>
      <c r="FFO10" s="138"/>
      <c r="FFP10" s="138"/>
      <c r="FFQ10" s="138"/>
      <c r="FFR10" s="138"/>
      <c r="FFS10" s="138"/>
      <c r="FFT10" s="138"/>
      <c r="FFU10" s="138"/>
      <c r="FFV10" s="138"/>
      <c r="FFW10" s="138"/>
      <c r="FFX10" s="138"/>
      <c r="FFY10" s="138"/>
      <c r="FFZ10" s="138"/>
      <c r="FGA10" s="138"/>
      <c r="FGB10" s="138"/>
      <c r="FGC10" s="138"/>
      <c r="FGD10" s="138"/>
      <c r="FGE10" s="138"/>
      <c r="FGF10" s="138"/>
      <c r="FGG10" s="138"/>
      <c r="FGH10" s="138"/>
      <c r="FGI10" s="138"/>
      <c r="FGJ10" s="138"/>
      <c r="FGK10" s="138"/>
      <c r="FGL10" s="138"/>
      <c r="FGM10" s="138"/>
      <c r="FGN10" s="138"/>
      <c r="FGO10" s="138"/>
      <c r="FGP10" s="138"/>
      <c r="FGQ10" s="138"/>
      <c r="FGR10" s="138"/>
      <c r="FGS10" s="138"/>
      <c r="FGT10" s="138"/>
      <c r="FGU10" s="138"/>
      <c r="FGV10" s="138"/>
      <c r="FGW10" s="138"/>
      <c r="FGX10" s="138"/>
      <c r="FGY10" s="138"/>
      <c r="FGZ10" s="138"/>
      <c r="FHA10" s="138"/>
      <c r="FHB10" s="138"/>
      <c r="FHC10" s="138"/>
      <c r="FHD10" s="138"/>
      <c r="FHE10" s="138"/>
      <c r="FHF10" s="138"/>
      <c r="FHG10" s="138"/>
      <c r="FHH10" s="138"/>
      <c r="FHI10" s="138"/>
      <c r="FHJ10" s="138"/>
      <c r="FHK10" s="138"/>
      <c r="FHL10" s="138"/>
      <c r="FHM10" s="138"/>
      <c r="FHN10" s="138"/>
      <c r="FHO10" s="138"/>
      <c r="FHP10" s="138"/>
      <c r="FHQ10" s="138"/>
      <c r="FHR10" s="138"/>
      <c r="FHS10" s="138"/>
      <c r="FHT10" s="138"/>
      <c r="FHU10" s="138"/>
      <c r="FHV10" s="138"/>
      <c r="FHW10" s="138"/>
      <c r="FHX10" s="138"/>
      <c r="FHY10" s="138"/>
      <c r="FHZ10" s="138"/>
      <c r="FIA10" s="138"/>
      <c r="FIB10" s="138"/>
      <c r="FIC10" s="138"/>
      <c r="FID10" s="138"/>
      <c r="FIE10" s="138"/>
      <c r="FIF10" s="138"/>
      <c r="FIG10" s="138"/>
      <c r="FIH10" s="138"/>
      <c r="FII10" s="138"/>
      <c r="FIJ10" s="138"/>
      <c r="FIK10" s="138"/>
      <c r="FIL10" s="138"/>
      <c r="FIM10" s="138"/>
      <c r="FIN10" s="138"/>
      <c r="FIO10" s="138"/>
      <c r="FIP10" s="138"/>
      <c r="FIQ10" s="138"/>
      <c r="FIR10" s="138"/>
      <c r="FIS10" s="138"/>
      <c r="FIT10" s="138"/>
      <c r="FIU10" s="138"/>
      <c r="FIV10" s="138"/>
      <c r="FIW10" s="138"/>
      <c r="FIX10" s="138"/>
      <c r="FIY10" s="138"/>
      <c r="FIZ10" s="138"/>
      <c r="FJA10" s="138"/>
      <c r="FJB10" s="138"/>
      <c r="FJC10" s="138"/>
      <c r="FJD10" s="138"/>
      <c r="FJE10" s="138"/>
      <c r="FJF10" s="138"/>
      <c r="FJG10" s="138"/>
      <c r="FJH10" s="138"/>
      <c r="FJI10" s="138"/>
      <c r="FJJ10" s="138"/>
      <c r="FJK10" s="138"/>
      <c r="FJL10" s="138"/>
      <c r="FJM10" s="138"/>
      <c r="FJN10" s="138"/>
      <c r="FJO10" s="138"/>
      <c r="FJP10" s="138"/>
      <c r="FJQ10" s="138"/>
      <c r="FJR10" s="138"/>
      <c r="FJS10" s="138"/>
      <c r="FJT10" s="138"/>
      <c r="FJU10" s="138"/>
      <c r="FJV10" s="138"/>
      <c r="FJW10" s="138"/>
      <c r="FJX10" s="138"/>
      <c r="FJY10" s="138"/>
      <c r="FJZ10" s="138"/>
      <c r="FKA10" s="138"/>
      <c r="FKB10" s="138"/>
      <c r="FKC10" s="138"/>
      <c r="FKD10" s="138"/>
      <c r="FKE10" s="138"/>
      <c r="FKF10" s="138"/>
      <c r="FKG10" s="138"/>
      <c r="FKH10" s="138"/>
      <c r="FKI10" s="138"/>
      <c r="FKJ10" s="138"/>
      <c r="FKK10" s="138"/>
      <c r="FKL10" s="138"/>
      <c r="FKM10" s="138"/>
      <c r="FKN10" s="138"/>
      <c r="FKO10" s="138"/>
      <c r="FKP10" s="138"/>
      <c r="FKQ10" s="138"/>
      <c r="FKR10" s="138"/>
      <c r="FKS10" s="138"/>
      <c r="FKT10" s="138"/>
      <c r="FKU10" s="138"/>
      <c r="FKV10" s="138"/>
      <c r="FKW10" s="138"/>
      <c r="FKX10" s="138"/>
      <c r="FKY10" s="138"/>
      <c r="FKZ10" s="138"/>
      <c r="FLA10" s="138"/>
      <c r="FLB10" s="138"/>
      <c r="FLC10" s="138"/>
      <c r="FLD10" s="138"/>
      <c r="FLE10" s="138"/>
      <c r="FLF10" s="138"/>
      <c r="FLG10" s="138"/>
      <c r="FLH10" s="138"/>
      <c r="FLI10" s="138"/>
      <c r="FLJ10" s="138"/>
      <c r="FLK10" s="138"/>
      <c r="FLL10" s="138"/>
      <c r="FLM10" s="138"/>
      <c r="FLN10" s="138"/>
      <c r="FLO10" s="138"/>
      <c r="FLP10" s="138"/>
      <c r="FLQ10" s="138"/>
      <c r="FLR10" s="138"/>
      <c r="FLS10" s="138"/>
      <c r="FLT10" s="138"/>
      <c r="FLU10" s="138"/>
      <c r="FLV10" s="138"/>
      <c r="FLW10" s="138"/>
      <c r="FLX10" s="138"/>
      <c r="FLY10" s="138"/>
      <c r="FLZ10" s="138"/>
      <c r="FMA10" s="138"/>
      <c r="FMB10" s="138"/>
      <c r="FMC10" s="138"/>
      <c r="FMD10" s="138"/>
      <c r="FME10" s="138"/>
      <c r="FMF10" s="138"/>
      <c r="FMG10" s="138"/>
      <c r="FMH10" s="138"/>
      <c r="FMI10" s="138"/>
      <c r="FMJ10" s="138"/>
      <c r="FMK10" s="138"/>
      <c r="FML10" s="138"/>
      <c r="FMM10" s="138"/>
      <c r="FMN10" s="138"/>
      <c r="FMO10" s="138"/>
      <c r="FMP10" s="138"/>
      <c r="FMQ10" s="138"/>
      <c r="FMR10" s="138"/>
      <c r="FMS10" s="138"/>
      <c r="FMT10" s="138"/>
      <c r="FMU10" s="138"/>
      <c r="FMV10" s="138"/>
      <c r="FMW10" s="138"/>
      <c r="FMX10" s="138"/>
      <c r="FMY10" s="138"/>
      <c r="FMZ10" s="138"/>
      <c r="FNA10" s="138"/>
      <c r="FNB10" s="138"/>
      <c r="FNC10" s="138"/>
      <c r="FND10" s="138"/>
      <c r="FNE10" s="138"/>
      <c r="FNF10" s="138"/>
      <c r="FNG10" s="138"/>
      <c r="FNH10" s="138"/>
      <c r="FNI10" s="138"/>
      <c r="FNJ10" s="138"/>
      <c r="FNK10" s="138"/>
      <c r="FNL10" s="138"/>
      <c r="FNM10" s="138"/>
      <c r="FNN10" s="138"/>
      <c r="FNO10" s="138"/>
      <c r="FNP10" s="138"/>
      <c r="FNQ10" s="138"/>
      <c r="FNR10" s="138"/>
      <c r="FNS10" s="138"/>
      <c r="FNT10" s="138"/>
      <c r="FNU10" s="138"/>
      <c r="FNV10" s="138"/>
      <c r="FNW10" s="138"/>
      <c r="FNX10" s="138"/>
      <c r="FNY10" s="138"/>
      <c r="FNZ10" s="138"/>
      <c r="FOA10" s="138"/>
      <c r="FOB10" s="138"/>
      <c r="FOC10" s="138"/>
      <c r="FOD10" s="138"/>
      <c r="FOE10" s="138"/>
      <c r="FOF10" s="138"/>
      <c r="FOG10" s="138"/>
      <c r="FOH10" s="138"/>
      <c r="FOI10" s="138"/>
      <c r="FOJ10" s="138"/>
      <c r="FOK10" s="138"/>
      <c r="FOL10" s="138"/>
      <c r="FOM10" s="138"/>
      <c r="FON10" s="138"/>
      <c r="FOO10" s="138"/>
      <c r="FOP10" s="138"/>
      <c r="FOQ10" s="138"/>
      <c r="FOR10" s="138"/>
      <c r="FOS10" s="138"/>
      <c r="FOT10" s="138"/>
      <c r="FOU10" s="138"/>
      <c r="FOV10" s="138"/>
      <c r="FOW10" s="138"/>
      <c r="FOX10" s="138"/>
      <c r="FOY10" s="138"/>
      <c r="FOZ10" s="138"/>
      <c r="FPA10" s="138"/>
      <c r="FPB10" s="138"/>
      <c r="FPC10" s="138"/>
      <c r="FPD10" s="138"/>
      <c r="FPE10" s="138"/>
      <c r="FPF10" s="138"/>
      <c r="FPG10" s="138"/>
      <c r="FPH10" s="138"/>
      <c r="FPI10" s="138"/>
      <c r="FPJ10" s="138"/>
      <c r="FPK10" s="138"/>
      <c r="FPL10" s="138"/>
      <c r="FPM10" s="138"/>
      <c r="FPN10" s="138"/>
      <c r="FPO10" s="138"/>
      <c r="FPP10" s="138"/>
      <c r="FPQ10" s="138"/>
      <c r="FPR10" s="138"/>
      <c r="FPS10" s="138"/>
      <c r="FPT10" s="138"/>
      <c r="FPU10" s="138"/>
      <c r="FPV10" s="138"/>
      <c r="FPW10" s="138"/>
      <c r="FPX10" s="138"/>
      <c r="FPY10" s="138"/>
      <c r="FPZ10" s="138"/>
      <c r="FQA10" s="138"/>
      <c r="FQB10" s="138"/>
      <c r="FQC10" s="138"/>
      <c r="FQD10" s="138"/>
      <c r="FQE10" s="138"/>
      <c r="FQF10" s="138"/>
      <c r="FQG10" s="138"/>
      <c r="FQH10" s="138"/>
      <c r="FQI10" s="138"/>
      <c r="FQJ10" s="138"/>
      <c r="FQK10" s="138"/>
      <c r="FQL10" s="138"/>
      <c r="FQM10" s="138"/>
      <c r="FQN10" s="138"/>
      <c r="FQO10" s="138"/>
      <c r="FQP10" s="138"/>
      <c r="FQQ10" s="138"/>
      <c r="FQR10" s="138"/>
      <c r="FQS10" s="138"/>
      <c r="FQT10" s="138"/>
      <c r="FQU10" s="138"/>
      <c r="FQV10" s="138"/>
      <c r="FQW10" s="138"/>
      <c r="FQX10" s="138"/>
      <c r="FQY10" s="138"/>
      <c r="FQZ10" s="138"/>
      <c r="FRA10" s="138"/>
      <c r="FRB10" s="138"/>
      <c r="FRC10" s="138"/>
      <c r="FRD10" s="138"/>
      <c r="FRE10" s="138"/>
      <c r="FRF10" s="138"/>
      <c r="FRG10" s="138"/>
      <c r="FRH10" s="138"/>
      <c r="FRI10" s="138"/>
      <c r="FRJ10" s="138"/>
      <c r="FRK10" s="138"/>
      <c r="FRL10" s="138"/>
      <c r="FRM10" s="138"/>
      <c r="FRN10" s="138"/>
      <c r="FRO10" s="138"/>
      <c r="FRP10" s="138"/>
      <c r="FRQ10" s="138"/>
      <c r="FRR10" s="138"/>
      <c r="FRS10" s="138"/>
      <c r="FRT10" s="138"/>
      <c r="FRU10" s="138"/>
      <c r="FRV10" s="138"/>
      <c r="FRW10" s="138"/>
      <c r="FRX10" s="138"/>
      <c r="FRY10" s="138"/>
      <c r="FRZ10" s="138"/>
      <c r="FSA10" s="138"/>
      <c r="FSB10" s="138"/>
      <c r="FSC10" s="138"/>
      <c r="FSD10" s="138"/>
      <c r="FSE10" s="138"/>
      <c r="FSF10" s="138"/>
      <c r="FSG10" s="138"/>
      <c r="FSH10" s="138"/>
      <c r="FSI10" s="138"/>
      <c r="FSJ10" s="138"/>
      <c r="FSK10" s="138"/>
      <c r="FSL10" s="138"/>
      <c r="FSM10" s="138"/>
      <c r="FSN10" s="138"/>
      <c r="FSO10" s="138"/>
      <c r="FSP10" s="138"/>
      <c r="FSQ10" s="138"/>
      <c r="FSR10" s="138"/>
      <c r="FSS10" s="138"/>
      <c r="FST10" s="138"/>
      <c r="FSU10" s="138"/>
      <c r="FSV10" s="138"/>
      <c r="FSW10" s="138"/>
      <c r="FSX10" s="138"/>
      <c r="FSY10" s="138"/>
      <c r="FSZ10" s="138"/>
      <c r="FTA10" s="138"/>
      <c r="FTB10" s="138"/>
      <c r="FTC10" s="138"/>
      <c r="FTD10" s="138"/>
      <c r="FTE10" s="138"/>
      <c r="FTF10" s="138"/>
      <c r="FTG10" s="138"/>
      <c r="FTH10" s="138"/>
      <c r="FTI10" s="138"/>
      <c r="FTJ10" s="138"/>
      <c r="FTK10" s="138"/>
      <c r="FTL10" s="138"/>
      <c r="FTM10" s="138"/>
      <c r="FTN10" s="138"/>
      <c r="FTO10" s="138"/>
      <c r="FTP10" s="138"/>
      <c r="FTQ10" s="138"/>
      <c r="FTR10" s="138"/>
      <c r="FTS10" s="138"/>
      <c r="FTT10" s="138"/>
      <c r="FTU10" s="138"/>
      <c r="FTV10" s="138"/>
      <c r="FTW10" s="138"/>
      <c r="FTX10" s="138"/>
      <c r="FTY10" s="138"/>
      <c r="FTZ10" s="138"/>
      <c r="FUA10" s="138"/>
      <c r="FUB10" s="138"/>
      <c r="FUC10" s="138"/>
      <c r="FUD10" s="138"/>
      <c r="FUE10" s="138"/>
      <c r="FUF10" s="138"/>
      <c r="FUG10" s="138"/>
      <c r="FUH10" s="138"/>
      <c r="FUI10" s="138"/>
      <c r="FUJ10" s="138"/>
      <c r="FUK10" s="138"/>
      <c r="FUL10" s="138"/>
      <c r="FUM10" s="138"/>
      <c r="FUN10" s="138"/>
      <c r="FUO10" s="138"/>
      <c r="FUP10" s="138"/>
      <c r="FUQ10" s="138"/>
      <c r="FUR10" s="138"/>
      <c r="FUS10" s="138"/>
      <c r="FUT10" s="138"/>
      <c r="FUU10" s="138"/>
      <c r="FUV10" s="138"/>
      <c r="FUW10" s="138"/>
      <c r="FUX10" s="138"/>
      <c r="FUY10" s="138"/>
      <c r="FUZ10" s="138"/>
      <c r="FVA10" s="138"/>
      <c r="FVB10" s="138"/>
      <c r="FVC10" s="138"/>
      <c r="FVD10" s="138"/>
      <c r="FVE10" s="138"/>
      <c r="FVF10" s="138"/>
      <c r="FVG10" s="138"/>
      <c r="FVH10" s="138"/>
      <c r="FVI10" s="138"/>
      <c r="FVJ10" s="138"/>
      <c r="FVK10" s="138"/>
      <c r="FVL10" s="138"/>
      <c r="FVM10" s="138"/>
      <c r="FVN10" s="138"/>
      <c r="FVO10" s="138"/>
      <c r="FVP10" s="138"/>
      <c r="FVQ10" s="138"/>
      <c r="FVR10" s="138"/>
      <c r="FVS10" s="138"/>
      <c r="FVT10" s="138"/>
      <c r="FVU10" s="138"/>
      <c r="FVV10" s="138"/>
      <c r="FVW10" s="138"/>
      <c r="FVX10" s="138"/>
      <c r="FVY10" s="138"/>
      <c r="FVZ10" s="138"/>
      <c r="FWA10" s="138"/>
      <c r="FWB10" s="138"/>
      <c r="FWC10" s="138"/>
      <c r="FWD10" s="138"/>
      <c r="FWE10" s="138"/>
      <c r="FWF10" s="138"/>
      <c r="FWG10" s="138"/>
      <c r="FWH10" s="138"/>
      <c r="FWI10" s="138"/>
      <c r="FWJ10" s="138"/>
      <c r="FWK10" s="138"/>
      <c r="FWL10" s="138"/>
      <c r="FWM10" s="138"/>
      <c r="FWN10" s="138"/>
      <c r="FWO10" s="138"/>
      <c r="FWP10" s="138"/>
      <c r="FWQ10" s="138"/>
      <c r="FWR10" s="138"/>
      <c r="FWS10" s="138"/>
      <c r="FWT10" s="138"/>
      <c r="FWU10" s="138"/>
      <c r="FWV10" s="138"/>
      <c r="FWW10" s="138"/>
      <c r="FWX10" s="138"/>
      <c r="FWY10" s="138"/>
      <c r="FWZ10" s="138"/>
      <c r="FXA10" s="138"/>
      <c r="FXB10" s="138"/>
      <c r="FXC10" s="138"/>
      <c r="FXD10" s="138"/>
      <c r="FXE10" s="138"/>
      <c r="FXF10" s="138"/>
      <c r="FXG10" s="138"/>
      <c r="FXH10" s="138"/>
      <c r="FXI10" s="138"/>
      <c r="FXJ10" s="138"/>
      <c r="FXK10" s="138"/>
      <c r="FXL10" s="138"/>
      <c r="FXM10" s="138"/>
      <c r="FXN10" s="138"/>
      <c r="FXO10" s="138"/>
      <c r="FXP10" s="138"/>
      <c r="FXQ10" s="138"/>
      <c r="FXR10" s="138"/>
      <c r="FXS10" s="138"/>
      <c r="FXT10" s="138"/>
      <c r="FXU10" s="138"/>
      <c r="FXV10" s="138"/>
      <c r="FXW10" s="138"/>
      <c r="FXX10" s="138"/>
      <c r="FXY10" s="138"/>
      <c r="FXZ10" s="138"/>
      <c r="FYA10" s="138"/>
      <c r="FYB10" s="138"/>
      <c r="FYC10" s="138"/>
      <c r="FYD10" s="138"/>
      <c r="FYE10" s="138"/>
      <c r="FYF10" s="138"/>
      <c r="FYG10" s="138"/>
      <c r="FYH10" s="138"/>
      <c r="FYI10" s="138"/>
      <c r="FYJ10" s="138"/>
      <c r="FYK10" s="138"/>
      <c r="FYL10" s="138"/>
      <c r="FYM10" s="138"/>
      <c r="FYN10" s="138"/>
      <c r="FYO10" s="138"/>
      <c r="FYP10" s="138"/>
      <c r="FYQ10" s="138"/>
      <c r="FYR10" s="138"/>
      <c r="FYS10" s="138"/>
      <c r="FYT10" s="138"/>
      <c r="FYU10" s="138"/>
      <c r="FYV10" s="138"/>
      <c r="FYW10" s="138"/>
      <c r="FYX10" s="138"/>
      <c r="FYY10" s="138"/>
      <c r="FYZ10" s="138"/>
      <c r="FZA10" s="138"/>
      <c r="FZB10" s="138"/>
      <c r="FZC10" s="138"/>
      <c r="FZD10" s="138"/>
      <c r="FZE10" s="138"/>
      <c r="FZF10" s="138"/>
      <c r="FZG10" s="138"/>
      <c r="FZH10" s="138"/>
      <c r="FZI10" s="138"/>
      <c r="FZJ10" s="138"/>
      <c r="FZK10" s="138"/>
      <c r="FZL10" s="138"/>
      <c r="FZM10" s="138"/>
      <c r="FZN10" s="138"/>
      <c r="FZO10" s="138"/>
      <c r="FZP10" s="138"/>
      <c r="FZQ10" s="138"/>
      <c r="FZR10" s="138"/>
      <c r="FZS10" s="138"/>
      <c r="FZT10" s="138"/>
      <c r="FZU10" s="138"/>
      <c r="FZV10" s="138"/>
      <c r="FZW10" s="138"/>
      <c r="FZX10" s="138"/>
      <c r="FZY10" s="138"/>
      <c r="FZZ10" s="138"/>
      <c r="GAA10" s="138"/>
      <c r="GAB10" s="138"/>
      <c r="GAC10" s="138"/>
      <c r="GAD10" s="138"/>
      <c r="GAE10" s="138"/>
      <c r="GAF10" s="138"/>
      <c r="GAG10" s="138"/>
      <c r="GAH10" s="138"/>
      <c r="GAI10" s="138"/>
      <c r="GAJ10" s="138"/>
      <c r="GAK10" s="138"/>
      <c r="GAL10" s="138"/>
      <c r="GAM10" s="138"/>
      <c r="GAN10" s="138"/>
      <c r="GAO10" s="138"/>
      <c r="GAP10" s="138"/>
      <c r="GAQ10" s="138"/>
      <c r="GAR10" s="138"/>
      <c r="GAS10" s="138"/>
      <c r="GAT10" s="138"/>
      <c r="GAU10" s="138"/>
      <c r="GAV10" s="138"/>
      <c r="GAW10" s="138"/>
      <c r="GAX10" s="138"/>
      <c r="GAY10" s="138"/>
      <c r="GAZ10" s="138"/>
      <c r="GBA10" s="138"/>
      <c r="GBB10" s="138"/>
      <c r="GBC10" s="138"/>
      <c r="GBD10" s="138"/>
      <c r="GBE10" s="138"/>
      <c r="GBF10" s="138"/>
      <c r="GBG10" s="138"/>
      <c r="GBH10" s="138"/>
      <c r="GBI10" s="138"/>
      <c r="GBJ10" s="138"/>
      <c r="GBK10" s="138"/>
      <c r="GBL10" s="138"/>
      <c r="GBM10" s="138"/>
      <c r="GBN10" s="138"/>
      <c r="GBO10" s="138"/>
      <c r="GBP10" s="138"/>
      <c r="GBQ10" s="138"/>
      <c r="GBR10" s="138"/>
      <c r="GBS10" s="138"/>
      <c r="GBT10" s="138"/>
      <c r="GBU10" s="138"/>
      <c r="GBV10" s="138"/>
      <c r="GBW10" s="138"/>
      <c r="GBX10" s="138"/>
      <c r="GBY10" s="138"/>
      <c r="GBZ10" s="138"/>
      <c r="GCA10" s="138"/>
      <c r="GCB10" s="138"/>
      <c r="GCC10" s="138"/>
      <c r="GCD10" s="138"/>
      <c r="GCE10" s="138"/>
      <c r="GCF10" s="138"/>
      <c r="GCG10" s="138"/>
      <c r="GCH10" s="138"/>
      <c r="GCI10" s="138"/>
      <c r="GCJ10" s="138"/>
      <c r="GCK10" s="138"/>
      <c r="GCL10" s="138"/>
      <c r="GCM10" s="138"/>
      <c r="GCN10" s="138"/>
      <c r="GCO10" s="138"/>
      <c r="GCP10" s="138"/>
      <c r="GCQ10" s="138"/>
      <c r="GCR10" s="138"/>
      <c r="GCS10" s="138"/>
      <c r="GCT10" s="138"/>
      <c r="GCU10" s="138"/>
      <c r="GCV10" s="138"/>
      <c r="GCW10" s="138"/>
      <c r="GCX10" s="138"/>
      <c r="GCY10" s="138"/>
      <c r="GCZ10" s="138"/>
      <c r="GDA10" s="138"/>
      <c r="GDB10" s="138"/>
      <c r="GDC10" s="138"/>
      <c r="GDD10" s="138"/>
      <c r="GDE10" s="138"/>
      <c r="GDF10" s="138"/>
      <c r="GDG10" s="138"/>
      <c r="GDH10" s="138"/>
      <c r="GDI10" s="138"/>
      <c r="GDJ10" s="138"/>
      <c r="GDK10" s="138"/>
      <c r="GDL10" s="138"/>
      <c r="GDM10" s="138"/>
      <c r="GDN10" s="138"/>
      <c r="GDO10" s="138"/>
      <c r="GDP10" s="138"/>
      <c r="GDQ10" s="138"/>
      <c r="GDR10" s="138"/>
      <c r="GDS10" s="138"/>
      <c r="GDT10" s="138"/>
      <c r="GDU10" s="138"/>
      <c r="GDV10" s="138"/>
      <c r="GDW10" s="138"/>
      <c r="GDX10" s="138"/>
      <c r="GDY10" s="138"/>
      <c r="GDZ10" s="138"/>
      <c r="GEA10" s="138"/>
      <c r="GEB10" s="138"/>
      <c r="GEC10" s="138"/>
      <c r="GED10" s="138"/>
      <c r="GEE10" s="138"/>
      <c r="GEF10" s="138"/>
      <c r="GEG10" s="138"/>
      <c r="GEH10" s="138"/>
      <c r="GEI10" s="138"/>
      <c r="GEJ10" s="138"/>
      <c r="GEK10" s="138"/>
      <c r="GEL10" s="138"/>
      <c r="GEM10" s="138"/>
      <c r="GEN10" s="138"/>
      <c r="GEO10" s="138"/>
      <c r="GEP10" s="138"/>
      <c r="GEQ10" s="138"/>
      <c r="GER10" s="138"/>
      <c r="GES10" s="138"/>
      <c r="GET10" s="138"/>
      <c r="GEU10" s="138"/>
      <c r="GEV10" s="138"/>
      <c r="GEW10" s="138"/>
      <c r="GEX10" s="138"/>
      <c r="GEY10" s="138"/>
      <c r="GEZ10" s="138"/>
      <c r="GFA10" s="138"/>
      <c r="GFB10" s="138"/>
      <c r="GFC10" s="138"/>
      <c r="GFD10" s="138"/>
      <c r="GFE10" s="138"/>
      <c r="GFF10" s="138"/>
      <c r="GFG10" s="138"/>
      <c r="GFH10" s="138"/>
      <c r="GFI10" s="138"/>
      <c r="GFJ10" s="138"/>
      <c r="GFK10" s="138"/>
      <c r="GFL10" s="138"/>
      <c r="GFM10" s="138"/>
      <c r="GFN10" s="138"/>
      <c r="GFO10" s="138"/>
      <c r="GFP10" s="138"/>
      <c r="GFQ10" s="138"/>
      <c r="GFR10" s="138"/>
      <c r="GFS10" s="138"/>
      <c r="GFT10" s="138"/>
      <c r="GFU10" s="138"/>
      <c r="GFV10" s="138"/>
      <c r="GFW10" s="138"/>
      <c r="GFX10" s="138"/>
      <c r="GFY10" s="138"/>
      <c r="GFZ10" s="138"/>
      <c r="GGA10" s="138"/>
      <c r="GGB10" s="138"/>
      <c r="GGC10" s="138"/>
      <c r="GGD10" s="138"/>
      <c r="GGE10" s="138"/>
      <c r="GGF10" s="138"/>
      <c r="GGG10" s="138"/>
      <c r="GGH10" s="138"/>
      <c r="GGI10" s="138"/>
      <c r="GGJ10" s="138"/>
      <c r="GGK10" s="138"/>
      <c r="GGL10" s="138"/>
      <c r="GGM10" s="138"/>
      <c r="GGN10" s="138"/>
      <c r="GGO10" s="138"/>
      <c r="GGP10" s="138"/>
      <c r="GGQ10" s="138"/>
      <c r="GGR10" s="138"/>
      <c r="GGS10" s="138"/>
      <c r="GGT10" s="138"/>
      <c r="GGU10" s="138"/>
      <c r="GGV10" s="138"/>
      <c r="GGW10" s="138"/>
      <c r="GGX10" s="138"/>
      <c r="GGY10" s="138"/>
      <c r="GGZ10" s="138"/>
      <c r="GHA10" s="138"/>
      <c r="GHB10" s="138"/>
      <c r="GHC10" s="138"/>
      <c r="GHD10" s="138"/>
      <c r="GHE10" s="138"/>
      <c r="GHF10" s="138"/>
      <c r="GHG10" s="138"/>
      <c r="GHH10" s="138"/>
      <c r="GHI10" s="138"/>
      <c r="GHJ10" s="138"/>
      <c r="GHK10" s="138"/>
      <c r="GHL10" s="138"/>
      <c r="GHM10" s="138"/>
      <c r="GHN10" s="138"/>
      <c r="GHO10" s="138"/>
      <c r="GHP10" s="138"/>
      <c r="GHQ10" s="138"/>
      <c r="GHR10" s="138"/>
      <c r="GHS10" s="138"/>
      <c r="GHT10" s="138"/>
      <c r="GHU10" s="138"/>
      <c r="GHV10" s="138"/>
      <c r="GHW10" s="138"/>
      <c r="GHX10" s="138"/>
      <c r="GHY10" s="138"/>
      <c r="GHZ10" s="138"/>
      <c r="GIA10" s="138"/>
      <c r="GIB10" s="138"/>
      <c r="GIC10" s="138"/>
      <c r="GID10" s="138"/>
      <c r="GIE10" s="138"/>
      <c r="GIF10" s="138"/>
      <c r="GIG10" s="138"/>
      <c r="GIH10" s="138"/>
      <c r="GII10" s="138"/>
      <c r="GIJ10" s="138"/>
      <c r="GIK10" s="138"/>
      <c r="GIL10" s="138"/>
      <c r="GIM10" s="138"/>
      <c r="GIN10" s="138"/>
      <c r="GIO10" s="138"/>
      <c r="GIP10" s="138"/>
      <c r="GIQ10" s="138"/>
      <c r="GIR10" s="138"/>
      <c r="GIS10" s="138"/>
      <c r="GIT10" s="138"/>
      <c r="GIU10" s="138"/>
      <c r="GIV10" s="138"/>
      <c r="GIW10" s="138"/>
      <c r="GIX10" s="138"/>
      <c r="GIY10" s="138"/>
      <c r="GIZ10" s="138"/>
      <c r="GJA10" s="138"/>
      <c r="GJB10" s="138"/>
      <c r="GJC10" s="138"/>
      <c r="GJD10" s="138"/>
      <c r="GJE10" s="138"/>
      <c r="GJF10" s="138"/>
      <c r="GJG10" s="138"/>
      <c r="GJH10" s="138"/>
      <c r="GJI10" s="138"/>
      <c r="GJJ10" s="138"/>
      <c r="GJK10" s="138"/>
      <c r="GJL10" s="138"/>
      <c r="GJM10" s="138"/>
      <c r="GJN10" s="138"/>
      <c r="GJO10" s="138"/>
      <c r="GJP10" s="138"/>
      <c r="GJQ10" s="138"/>
      <c r="GJR10" s="138"/>
      <c r="GJS10" s="138"/>
      <c r="GJT10" s="138"/>
      <c r="GJU10" s="138"/>
      <c r="GJV10" s="138"/>
      <c r="GJW10" s="138"/>
      <c r="GJX10" s="138"/>
      <c r="GJY10" s="138"/>
      <c r="GJZ10" s="138"/>
      <c r="GKA10" s="138"/>
      <c r="GKB10" s="138"/>
      <c r="GKC10" s="138"/>
      <c r="GKD10" s="138"/>
      <c r="GKE10" s="138"/>
      <c r="GKF10" s="138"/>
      <c r="GKG10" s="138"/>
      <c r="GKH10" s="138"/>
      <c r="GKI10" s="138"/>
      <c r="GKJ10" s="138"/>
      <c r="GKK10" s="138"/>
      <c r="GKL10" s="138"/>
      <c r="GKM10" s="138"/>
      <c r="GKN10" s="138"/>
      <c r="GKO10" s="138"/>
      <c r="GKP10" s="138"/>
      <c r="GKQ10" s="138"/>
      <c r="GKR10" s="138"/>
      <c r="GKS10" s="138"/>
      <c r="GKT10" s="138"/>
      <c r="GKU10" s="138"/>
      <c r="GKV10" s="138"/>
      <c r="GKW10" s="138"/>
      <c r="GKX10" s="138"/>
      <c r="GKY10" s="138"/>
      <c r="GKZ10" s="138"/>
      <c r="GLA10" s="138"/>
      <c r="GLB10" s="138"/>
      <c r="GLC10" s="138"/>
      <c r="GLD10" s="138"/>
      <c r="GLE10" s="138"/>
      <c r="GLF10" s="138"/>
      <c r="GLG10" s="138"/>
      <c r="GLH10" s="138"/>
      <c r="GLI10" s="138"/>
      <c r="GLJ10" s="138"/>
      <c r="GLK10" s="138"/>
      <c r="GLL10" s="138"/>
      <c r="GLM10" s="138"/>
      <c r="GLN10" s="138"/>
      <c r="GLO10" s="138"/>
      <c r="GLP10" s="138"/>
      <c r="GLQ10" s="138"/>
      <c r="GLR10" s="138"/>
      <c r="GLS10" s="138"/>
      <c r="GLT10" s="138"/>
      <c r="GLU10" s="138"/>
      <c r="GLV10" s="138"/>
      <c r="GLW10" s="138"/>
      <c r="GLX10" s="138"/>
      <c r="GLY10" s="138"/>
      <c r="GLZ10" s="138"/>
      <c r="GMA10" s="138"/>
      <c r="GMB10" s="138"/>
      <c r="GMC10" s="138"/>
      <c r="GMD10" s="138"/>
      <c r="GME10" s="138"/>
      <c r="GMF10" s="138"/>
      <c r="GMG10" s="138"/>
      <c r="GMH10" s="138"/>
      <c r="GMI10" s="138"/>
      <c r="GMJ10" s="138"/>
      <c r="GMK10" s="138"/>
      <c r="GML10" s="138"/>
      <c r="GMM10" s="138"/>
      <c r="GMN10" s="138"/>
      <c r="GMO10" s="138"/>
      <c r="GMP10" s="138"/>
      <c r="GMQ10" s="138"/>
      <c r="GMR10" s="138"/>
      <c r="GMS10" s="138"/>
      <c r="GMT10" s="138"/>
      <c r="GMU10" s="138"/>
      <c r="GMV10" s="138"/>
      <c r="GMW10" s="138"/>
      <c r="GMX10" s="138"/>
      <c r="GMY10" s="138"/>
      <c r="GMZ10" s="138"/>
      <c r="GNA10" s="138"/>
      <c r="GNB10" s="138"/>
      <c r="GNC10" s="138"/>
      <c r="GND10" s="138"/>
      <c r="GNE10" s="138"/>
      <c r="GNF10" s="138"/>
      <c r="GNG10" s="138"/>
      <c r="GNH10" s="138"/>
      <c r="GNI10" s="138"/>
      <c r="GNJ10" s="138"/>
      <c r="GNK10" s="138"/>
      <c r="GNL10" s="138"/>
      <c r="GNM10" s="138"/>
      <c r="GNN10" s="138"/>
      <c r="GNO10" s="138"/>
      <c r="GNP10" s="138"/>
      <c r="GNQ10" s="138"/>
      <c r="GNR10" s="138"/>
      <c r="GNS10" s="138"/>
      <c r="GNT10" s="138"/>
      <c r="GNU10" s="138"/>
      <c r="GNV10" s="138"/>
      <c r="GNW10" s="138"/>
      <c r="GNX10" s="138"/>
      <c r="GNY10" s="138"/>
      <c r="GNZ10" s="138"/>
      <c r="GOA10" s="138"/>
      <c r="GOB10" s="138"/>
      <c r="GOC10" s="138"/>
      <c r="GOD10" s="138"/>
      <c r="GOE10" s="138"/>
      <c r="GOF10" s="138"/>
      <c r="GOG10" s="138"/>
      <c r="GOH10" s="138"/>
      <c r="GOI10" s="138"/>
      <c r="GOJ10" s="138"/>
      <c r="GOK10" s="138"/>
      <c r="GOL10" s="138"/>
      <c r="GOM10" s="138"/>
      <c r="GON10" s="138"/>
      <c r="GOO10" s="138"/>
      <c r="GOP10" s="138"/>
      <c r="GOQ10" s="138"/>
      <c r="GOR10" s="138"/>
      <c r="GOS10" s="138"/>
      <c r="GOT10" s="138"/>
      <c r="GOU10" s="138"/>
      <c r="GOV10" s="138"/>
      <c r="GOW10" s="138"/>
      <c r="GOX10" s="138"/>
      <c r="GOY10" s="138"/>
      <c r="GOZ10" s="138"/>
      <c r="GPA10" s="138"/>
      <c r="GPB10" s="138"/>
      <c r="GPC10" s="138"/>
      <c r="GPD10" s="138"/>
      <c r="GPE10" s="138"/>
      <c r="GPF10" s="138"/>
      <c r="GPG10" s="138"/>
      <c r="GPH10" s="138"/>
      <c r="GPI10" s="138"/>
      <c r="GPJ10" s="138"/>
      <c r="GPK10" s="138"/>
      <c r="GPL10" s="138"/>
      <c r="GPM10" s="138"/>
      <c r="GPN10" s="138"/>
      <c r="GPO10" s="138"/>
      <c r="GPP10" s="138"/>
      <c r="GPQ10" s="138"/>
      <c r="GPR10" s="138"/>
      <c r="GPS10" s="138"/>
      <c r="GPT10" s="138"/>
      <c r="GPU10" s="138"/>
      <c r="GPV10" s="138"/>
      <c r="GPW10" s="138"/>
      <c r="GPX10" s="138"/>
      <c r="GPY10" s="138"/>
      <c r="GPZ10" s="138"/>
      <c r="GQA10" s="138"/>
      <c r="GQB10" s="138"/>
      <c r="GQC10" s="138"/>
      <c r="GQD10" s="138"/>
      <c r="GQE10" s="138"/>
      <c r="GQF10" s="138"/>
      <c r="GQG10" s="138"/>
      <c r="GQH10" s="138"/>
      <c r="GQI10" s="138"/>
      <c r="GQJ10" s="138"/>
      <c r="GQK10" s="138"/>
      <c r="GQL10" s="138"/>
      <c r="GQM10" s="138"/>
      <c r="GQN10" s="138"/>
      <c r="GQO10" s="138"/>
      <c r="GQP10" s="138"/>
      <c r="GQQ10" s="138"/>
      <c r="GQR10" s="138"/>
      <c r="GQS10" s="138"/>
      <c r="GQT10" s="138"/>
      <c r="GQU10" s="138"/>
      <c r="GQV10" s="138"/>
      <c r="GQW10" s="138"/>
      <c r="GQX10" s="138"/>
      <c r="GQY10" s="138"/>
      <c r="GQZ10" s="138"/>
      <c r="GRA10" s="138"/>
      <c r="GRB10" s="138"/>
      <c r="GRC10" s="138"/>
      <c r="GRD10" s="138"/>
      <c r="GRE10" s="138"/>
      <c r="GRF10" s="138"/>
      <c r="GRG10" s="138"/>
      <c r="GRH10" s="138"/>
      <c r="GRI10" s="138"/>
      <c r="GRJ10" s="138"/>
      <c r="GRK10" s="138"/>
      <c r="GRL10" s="138"/>
      <c r="GRM10" s="138"/>
      <c r="GRN10" s="138"/>
      <c r="GRO10" s="138"/>
      <c r="GRP10" s="138"/>
      <c r="GRQ10" s="138"/>
      <c r="GRR10" s="138"/>
      <c r="GRS10" s="138"/>
      <c r="GRT10" s="138"/>
      <c r="GRU10" s="138"/>
      <c r="GRV10" s="138"/>
      <c r="GRW10" s="138"/>
      <c r="GRX10" s="138"/>
      <c r="GRY10" s="138"/>
      <c r="GRZ10" s="138"/>
      <c r="GSA10" s="138"/>
      <c r="GSB10" s="138"/>
      <c r="GSC10" s="138"/>
      <c r="GSD10" s="138"/>
      <c r="GSE10" s="138"/>
      <c r="GSF10" s="138"/>
      <c r="GSG10" s="138"/>
      <c r="GSH10" s="138"/>
      <c r="GSI10" s="138"/>
      <c r="GSJ10" s="138"/>
      <c r="GSK10" s="138"/>
      <c r="GSL10" s="138"/>
      <c r="GSM10" s="138"/>
      <c r="GSN10" s="138"/>
      <c r="GSO10" s="138"/>
      <c r="GSP10" s="138"/>
      <c r="GSQ10" s="138"/>
      <c r="GSR10" s="138"/>
      <c r="GSS10" s="138"/>
      <c r="GST10" s="138"/>
      <c r="GSU10" s="138"/>
      <c r="GSV10" s="138"/>
      <c r="GSW10" s="138"/>
      <c r="GSX10" s="138"/>
      <c r="GSY10" s="138"/>
      <c r="GSZ10" s="138"/>
      <c r="GTA10" s="138"/>
      <c r="GTB10" s="138"/>
      <c r="GTC10" s="138"/>
      <c r="GTD10" s="138"/>
      <c r="GTE10" s="138"/>
      <c r="GTF10" s="138"/>
      <c r="GTG10" s="138"/>
      <c r="GTH10" s="138"/>
      <c r="GTI10" s="138"/>
      <c r="GTJ10" s="138"/>
      <c r="GTK10" s="138"/>
      <c r="GTL10" s="138"/>
      <c r="GTM10" s="138"/>
      <c r="GTN10" s="138"/>
      <c r="GTO10" s="138"/>
      <c r="GTP10" s="138"/>
      <c r="GTQ10" s="138"/>
      <c r="GTR10" s="138"/>
      <c r="GTS10" s="138"/>
      <c r="GTT10" s="138"/>
      <c r="GTU10" s="138"/>
      <c r="GTV10" s="138"/>
      <c r="GTW10" s="138"/>
      <c r="GTX10" s="138"/>
      <c r="GTY10" s="138"/>
      <c r="GTZ10" s="138"/>
      <c r="GUA10" s="138"/>
      <c r="GUB10" s="138"/>
      <c r="GUC10" s="138"/>
      <c r="GUD10" s="138"/>
      <c r="GUE10" s="138"/>
      <c r="GUF10" s="138"/>
      <c r="GUG10" s="138"/>
      <c r="GUH10" s="138"/>
      <c r="GUI10" s="138"/>
      <c r="GUJ10" s="138"/>
      <c r="GUK10" s="138"/>
      <c r="GUL10" s="138"/>
      <c r="GUM10" s="138"/>
      <c r="GUN10" s="138"/>
      <c r="GUO10" s="138"/>
      <c r="GUP10" s="138"/>
      <c r="GUQ10" s="138"/>
      <c r="GUR10" s="138"/>
      <c r="GUS10" s="138"/>
      <c r="GUT10" s="138"/>
      <c r="GUU10" s="138"/>
      <c r="GUV10" s="138"/>
      <c r="GUW10" s="138"/>
      <c r="GUX10" s="138"/>
      <c r="GUY10" s="138"/>
      <c r="GUZ10" s="138"/>
      <c r="GVA10" s="138"/>
      <c r="GVB10" s="138"/>
      <c r="GVC10" s="138"/>
      <c r="GVD10" s="138"/>
      <c r="GVE10" s="138"/>
      <c r="GVF10" s="138"/>
      <c r="GVG10" s="138"/>
      <c r="GVH10" s="138"/>
      <c r="GVI10" s="138"/>
      <c r="GVJ10" s="138"/>
      <c r="GVK10" s="138"/>
      <c r="GVL10" s="138"/>
      <c r="GVM10" s="138"/>
      <c r="GVN10" s="138"/>
      <c r="GVO10" s="138"/>
      <c r="GVP10" s="138"/>
      <c r="GVQ10" s="138"/>
      <c r="GVR10" s="138"/>
      <c r="GVS10" s="138"/>
      <c r="GVT10" s="138"/>
      <c r="GVU10" s="138"/>
      <c r="GVV10" s="138"/>
      <c r="GVW10" s="138"/>
      <c r="GVX10" s="138"/>
      <c r="GVY10" s="138"/>
      <c r="GVZ10" s="138"/>
      <c r="GWA10" s="138"/>
      <c r="GWB10" s="138"/>
      <c r="GWC10" s="138"/>
      <c r="GWD10" s="138"/>
      <c r="GWE10" s="138"/>
      <c r="GWF10" s="138"/>
      <c r="GWG10" s="138"/>
      <c r="GWH10" s="138"/>
      <c r="GWI10" s="138"/>
      <c r="GWJ10" s="138"/>
      <c r="GWK10" s="138"/>
      <c r="GWL10" s="138"/>
      <c r="GWM10" s="138"/>
      <c r="GWN10" s="138"/>
      <c r="GWO10" s="138"/>
      <c r="GWP10" s="138"/>
      <c r="GWQ10" s="138"/>
      <c r="GWR10" s="138"/>
      <c r="GWS10" s="138"/>
      <c r="GWT10" s="138"/>
      <c r="GWU10" s="138"/>
      <c r="GWV10" s="138"/>
      <c r="GWW10" s="138"/>
      <c r="GWX10" s="138"/>
      <c r="GWY10" s="138"/>
      <c r="GWZ10" s="138"/>
      <c r="GXA10" s="138"/>
      <c r="GXB10" s="138"/>
      <c r="GXC10" s="138"/>
      <c r="GXD10" s="138"/>
      <c r="GXE10" s="138"/>
      <c r="GXF10" s="138"/>
      <c r="GXG10" s="138"/>
      <c r="GXH10" s="138"/>
      <c r="GXI10" s="138"/>
      <c r="GXJ10" s="138"/>
      <c r="GXK10" s="138"/>
      <c r="GXL10" s="138"/>
      <c r="GXM10" s="138"/>
      <c r="GXN10" s="138"/>
      <c r="GXO10" s="138"/>
      <c r="GXP10" s="138"/>
      <c r="GXQ10" s="138"/>
      <c r="GXR10" s="138"/>
      <c r="GXS10" s="138"/>
      <c r="GXT10" s="138"/>
      <c r="GXU10" s="138"/>
      <c r="GXV10" s="138"/>
      <c r="GXW10" s="138"/>
      <c r="GXX10" s="138"/>
      <c r="GXY10" s="138"/>
      <c r="GXZ10" s="138"/>
      <c r="GYA10" s="138"/>
      <c r="GYB10" s="138"/>
      <c r="GYC10" s="138"/>
      <c r="GYD10" s="138"/>
      <c r="GYE10" s="138"/>
      <c r="GYF10" s="138"/>
      <c r="GYG10" s="138"/>
      <c r="GYH10" s="138"/>
      <c r="GYI10" s="138"/>
      <c r="GYJ10" s="138"/>
      <c r="GYK10" s="138"/>
      <c r="GYL10" s="138"/>
      <c r="GYM10" s="138"/>
      <c r="GYN10" s="138"/>
      <c r="GYO10" s="138"/>
      <c r="GYP10" s="138"/>
      <c r="GYQ10" s="138"/>
      <c r="GYR10" s="138"/>
      <c r="GYS10" s="138"/>
      <c r="GYT10" s="138"/>
      <c r="GYU10" s="138"/>
      <c r="GYV10" s="138"/>
      <c r="GYW10" s="138"/>
      <c r="GYX10" s="138"/>
      <c r="GYY10" s="138"/>
      <c r="GYZ10" s="138"/>
      <c r="GZA10" s="138"/>
      <c r="GZB10" s="138"/>
      <c r="GZC10" s="138"/>
      <c r="GZD10" s="138"/>
      <c r="GZE10" s="138"/>
      <c r="GZF10" s="138"/>
      <c r="GZG10" s="138"/>
      <c r="GZH10" s="138"/>
      <c r="GZI10" s="138"/>
      <c r="GZJ10" s="138"/>
      <c r="GZK10" s="138"/>
      <c r="GZL10" s="138"/>
      <c r="GZM10" s="138"/>
      <c r="GZN10" s="138"/>
      <c r="GZO10" s="138"/>
      <c r="GZP10" s="138"/>
      <c r="GZQ10" s="138"/>
      <c r="GZR10" s="138"/>
      <c r="GZS10" s="138"/>
      <c r="GZT10" s="138"/>
      <c r="GZU10" s="138"/>
      <c r="GZV10" s="138"/>
      <c r="GZW10" s="138"/>
      <c r="GZX10" s="138"/>
      <c r="GZY10" s="138"/>
      <c r="GZZ10" s="138"/>
      <c r="HAA10" s="138"/>
      <c r="HAB10" s="138"/>
      <c r="HAC10" s="138"/>
      <c r="HAD10" s="138"/>
      <c r="HAE10" s="138"/>
      <c r="HAF10" s="138"/>
      <c r="HAG10" s="138"/>
      <c r="HAH10" s="138"/>
      <c r="HAI10" s="138"/>
      <c r="HAJ10" s="138"/>
      <c r="HAK10" s="138"/>
      <c r="HAL10" s="138"/>
      <c r="HAM10" s="138"/>
      <c r="HAN10" s="138"/>
      <c r="HAO10" s="138"/>
      <c r="HAP10" s="138"/>
      <c r="HAQ10" s="138"/>
      <c r="HAR10" s="138"/>
      <c r="HAS10" s="138"/>
      <c r="HAT10" s="138"/>
      <c r="HAU10" s="138"/>
      <c r="HAV10" s="138"/>
      <c r="HAW10" s="138"/>
      <c r="HAX10" s="138"/>
      <c r="HAY10" s="138"/>
      <c r="HAZ10" s="138"/>
      <c r="HBA10" s="138"/>
      <c r="HBB10" s="138"/>
      <c r="HBC10" s="138"/>
      <c r="HBD10" s="138"/>
      <c r="HBE10" s="138"/>
      <c r="HBF10" s="138"/>
      <c r="HBG10" s="138"/>
      <c r="HBH10" s="138"/>
      <c r="HBI10" s="138"/>
      <c r="HBJ10" s="138"/>
      <c r="HBK10" s="138"/>
      <c r="HBL10" s="138"/>
      <c r="HBM10" s="138"/>
      <c r="HBN10" s="138"/>
      <c r="HBO10" s="138"/>
      <c r="HBP10" s="138"/>
      <c r="HBQ10" s="138"/>
      <c r="HBR10" s="138"/>
      <c r="HBS10" s="138"/>
      <c r="HBT10" s="138"/>
      <c r="HBU10" s="138"/>
      <c r="HBV10" s="138"/>
      <c r="HBW10" s="138"/>
      <c r="HBX10" s="138"/>
      <c r="HBY10" s="138"/>
      <c r="HBZ10" s="138"/>
      <c r="HCA10" s="138"/>
      <c r="HCB10" s="138"/>
      <c r="HCC10" s="138"/>
      <c r="HCD10" s="138"/>
      <c r="HCE10" s="138"/>
      <c r="HCF10" s="138"/>
      <c r="HCG10" s="138"/>
      <c r="HCH10" s="138"/>
      <c r="HCI10" s="138"/>
      <c r="HCJ10" s="138"/>
      <c r="HCK10" s="138"/>
      <c r="HCL10" s="138"/>
      <c r="HCM10" s="138"/>
      <c r="HCN10" s="138"/>
      <c r="HCO10" s="138"/>
      <c r="HCP10" s="138"/>
      <c r="HCQ10" s="138"/>
      <c r="HCR10" s="138"/>
      <c r="HCS10" s="138"/>
      <c r="HCT10" s="138"/>
      <c r="HCU10" s="138"/>
      <c r="HCV10" s="138"/>
      <c r="HCW10" s="138"/>
      <c r="HCX10" s="138"/>
      <c r="HCY10" s="138"/>
      <c r="HCZ10" s="138"/>
      <c r="HDA10" s="138"/>
      <c r="HDB10" s="138"/>
      <c r="HDC10" s="138"/>
      <c r="HDD10" s="138"/>
      <c r="HDE10" s="138"/>
      <c r="HDF10" s="138"/>
      <c r="HDG10" s="138"/>
      <c r="HDH10" s="138"/>
      <c r="HDI10" s="138"/>
      <c r="HDJ10" s="138"/>
      <c r="HDK10" s="138"/>
      <c r="HDL10" s="138"/>
      <c r="HDM10" s="138"/>
      <c r="HDN10" s="138"/>
      <c r="HDO10" s="138"/>
      <c r="HDP10" s="138"/>
      <c r="HDQ10" s="138"/>
      <c r="HDR10" s="138"/>
      <c r="HDS10" s="138"/>
      <c r="HDT10" s="138"/>
      <c r="HDU10" s="138"/>
      <c r="HDV10" s="138"/>
      <c r="HDW10" s="138"/>
      <c r="HDX10" s="138"/>
      <c r="HDY10" s="138"/>
      <c r="HDZ10" s="138"/>
      <c r="HEA10" s="138"/>
      <c r="HEB10" s="138"/>
      <c r="HEC10" s="138"/>
      <c r="HED10" s="138"/>
      <c r="HEE10" s="138"/>
      <c r="HEF10" s="138"/>
      <c r="HEG10" s="138"/>
      <c r="HEH10" s="138"/>
      <c r="HEI10" s="138"/>
      <c r="HEJ10" s="138"/>
      <c r="HEK10" s="138"/>
      <c r="HEL10" s="138"/>
      <c r="HEM10" s="138"/>
      <c r="HEN10" s="138"/>
      <c r="HEO10" s="138"/>
      <c r="HEP10" s="138"/>
      <c r="HEQ10" s="138"/>
      <c r="HER10" s="138"/>
      <c r="HES10" s="138"/>
      <c r="HET10" s="138"/>
      <c r="HEU10" s="138"/>
      <c r="HEV10" s="138"/>
      <c r="HEW10" s="138"/>
      <c r="HEX10" s="138"/>
      <c r="HEY10" s="138"/>
      <c r="HEZ10" s="138"/>
      <c r="HFA10" s="138"/>
      <c r="HFB10" s="138"/>
      <c r="HFC10" s="138"/>
      <c r="HFD10" s="138"/>
      <c r="HFE10" s="138"/>
      <c r="HFF10" s="138"/>
      <c r="HFG10" s="138"/>
      <c r="HFH10" s="138"/>
      <c r="HFI10" s="138"/>
      <c r="HFJ10" s="138"/>
      <c r="HFK10" s="138"/>
      <c r="HFL10" s="138"/>
      <c r="HFM10" s="138"/>
      <c r="HFN10" s="138"/>
      <c r="HFO10" s="138"/>
      <c r="HFP10" s="138"/>
      <c r="HFQ10" s="138"/>
      <c r="HFR10" s="138"/>
      <c r="HFS10" s="138"/>
      <c r="HFT10" s="138"/>
      <c r="HFU10" s="138"/>
      <c r="HFV10" s="138"/>
      <c r="HFW10" s="138"/>
      <c r="HFX10" s="138"/>
      <c r="HFY10" s="138"/>
      <c r="HFZ10" s="138"/>
      <c r="HGA10" s="138"/>
      <c r="HGB10" s="138"/>
      <c r="HGC10" s="138"/>
      <c r="HGD10" s="138"/>
      <c r="HGE10" s="138"/>
      <c r="HGF10" s="138"/>
      <c r="HGG10" s="138"/>
      <c r="HGH10" s="138"/>
      <c r="HGI10" s="138"/>
      <c r="HGJ10" s="138"/>
      <c r="HGK10" s="138"/>
      <c r="HGL10" s="138"/>
      <c r="HGM10" s="138"/>
      <c r="HGN10" s="138"/>
      <c r="HGO10" s="138"/>
      <c r="HGP10" s="138"/>
      <c r="HGQ10" s="138"/>
      <c r="HGR10" s="138"/>
      <c r="HGS10" s="138"/>
      <c r="HGT10" s="138"/>
      <c r="HGU10" s="138"/>
      <c r="HGV10" s="138"/>
      <c r="HGW10" s="138"/>
      <c r="HGX10" s="138"/>
      <c r="HGY10" s="138"/>
      <c r="HGZ10" s="138"/>
      <c r="HHA10" s="138"/>
      <c r="HHB10" s="138"/>
      <c r="HHC10" s="138"/>
      <c r="HHD10" s="138"/>
      <c r="HHE10" s="138"/>
      <c r="HHF10" s="138"/>
      <c r="HHG10" s="138"/>
      <c r="HHH10" s="138"/>
      <c r="HHI10" s="138"/>
      <c r="HHJ10" s="138"/>
      <c r="HHK10" s="138"/>
      <c r="HHL10" s="138"/>
      <c r="HHM10" s="138"/>
      <c r="HHN10" s="138"/>
      <c r="HHO10" s="138"/>
      <c r="HHP10" s="138"/>
      <c r="HHQ10" s="138"/>
      <c r="HHR10" s="138"/>
      <c r="HHS10" s="138"/>
      <c r="HHT10" s="138"/>
      <c r="HHU10" s="138"/>
      <c r="HHV10" s="138"/>
      <c r="HHW10" s="138"/>
      <c r="HHX10" s="138"/>
      <c r="HHY10" s="138"/>
      <c r="HHZ10" s="138"/>
      <c r="HIA10" s="138"/>
      <c r="HIB10" s="138"/>
      <c r="HIC10" s="138"/>
      <c r="HID10" s="138"/>
      <c r="HIE10" s="138"/>
      <c r="HIF10" s="138"/>
      <c r="HIG10" s="138"/>
      <c r="HIH10" s="138"/>
      <c r="HII10" s="138"/>
      <c r="HIJ10" s="138"/>
      <c r="HIK10" s="138"/>
      <c r="HIL10" s="138"/>
      <c r="HIM10" s="138"/>
      <c r="HIN10" s="138"/>
      <c r="HIO10" s="138"/>
      <c r="HIP10" s="138"/>
      <c r="HIQ10" s="138"/>
      <c r="HIR10" s="138"/>
      <c r="HIS10" s="138"/>
      <c r="HIT10" s="138"/>
      <c r="HIU10" s="138"/>
      <c r="HIV10" s="138"/>
      <c r="HIW10" s="138"/>
      <c r="HIX10" s="138"/>
      <c r="HIY10" s="138"/>
      <c r="HIZ10" s="138"/>
      <c r="HJA10" s="138"/>
      <c r="HJB10" s="138"/>
      <c r="HJC10" s="138"/>
      <c r="HJD10" s="138"/>
      <c r="HJE10" s="138"/>
      <c r="HJF10" s="138"/>
      <c r="HJG10" s="138"/>
      <c r="HJH10" s="138"/>
      <c r="HJI10" s="138"/>
      <c r="HJJ10" s="138"/>
      <c r="HJK10" s="138"/>
      <c r="HJL10" s="138"/>
      <c r="HJM10" s="138"/>
      <c r="HJN10" s="138"/>
      <c r="HJO10" s="138"/>
      <c r="HJP10" s="138"/>
      <c r="HJQ10" s="138"/>
      <c r="HJR10" s="138"/>
      <c r="HJS10" s="138"/>
      <c r="HJT10" s="138"/>
      <c r="HJU10" s="138"/>
      <c r="HJV10" s="138"/>
      <c r="HJW10" s="138"/>
      <c r="HJX10" s="138"/>
      <c r="HJY10" s="138"/>
      <c r="HJZ10" s="138"/>
      <c r="HKA10" s="138"/>
      <c r="HKB10" s="138"/>
      <c r="HKC10" s="138"/>
      <c r="HKD10" s="138"/>
      <c r="HKE10" s="138"/>
      <c r="HKF10" s="138"/>
      <c r="HKG10" s="138"/>
      <c r="HKH10" s="138"/>
      <c r="HKI10" s="138"/>
      <c r="HKJ10" s="138"/>
      <c r="HKK10" s="138"/>
      <c r="HKL10" s="138"/>
      <c r="HKM10" s="138"/>
      <c r="HKN10" s="138"/>
      <c r="HKO10" s="138"/>
      <c r="HKP10" s="138"/>
      <c r="HKQ10" s="138"/>
      <c r="HKR10" s="138"/>
      <c r="HKS10" s="138"/>
      <c r="HKT10" s="138"/>
      <c r="HKU10" s="138"/>
      <c r="HKV10" s="138"/>
      <c r="HKW10" s="138"/>
      <c r="HKX10" s="138"/>
      <c r="HKY10" s="138"/>
      <c r="HKZ10" s="138"/>
      <c r="HLA10" s="138"/>
      <c r="HLB10" s="138"/>
      <c r="HLC10" s="138"/>
      <c r="HLD10" s="138"/>
      <c r="HLE10" s="138"/>
      <c r="HLF10" s="138"/>
      <c r="HLG10" s="138"/>
      <c r="HLH10" s="138"/>
      <c r="HLI10" s="138"/>
      <c r="HLJ10" s="138"/>
      <c r="HLK10" s="138"/>
      <c r="HLL10" s="138"/>
      <c r="HLM10" s="138"/>
      <c r="HLN10" s="138"/>
      <c r="HLO10" s="138"/>
      <c r="HLP10" s="138"/>
      <c r="HLQ10" s="138"/>
      <c r="HLR10" s="138"/>
      <c r="HLS10" s="138"/>
      <c r="HLT10" s="138"/>
      <c r="HLU10" s="138"/>
      <c r="HLV10" s="138"/>
      <c r="HLW10" s="138"/>
      <c r="HLX10" s="138"/>
      <c r="HLY10" s="138"/>
      <c r="HLZ10" s="138"/>
      <c r="HMA10" s="138"/>
      <c r="HMB10" s="138"/>
      <c r="HMC10" s="138"/>
      <c r="HMD10" s="138"/>
      <c r="HME10" s="138"/>
      <c r="HMF10" s="138"/>
      <c r="HMG10" s="138"/>
      <c r="HMH10" s="138"/>
      <c r="HMI10" s="138"/>
      <c r="HMJ10" s="138"/>
      <c r="HMK10" s="138"/>
      <c r="HML10" s="138"/>
      <c r="HMM10" s="138"/>
      <c r="HMN10" s="138"/>
      <c r="HMO10" s="138"/>
      <c r="HMP10" s="138"/>
      <c r="HMQ10" s="138"/>
      <c r="HMR10" s="138"/>
      <c r="HMS10" s="138"/>
      <c r="HMT10" s="138"/>
      <c r="HMU10" s="138"/>
      <c r="HMV10" s="138"/>
      <c r="HMW10" s="138"/>
      <c r="HMX10" s="138"/>
      <c r="HMY10" s="138"/>
      <c r="HMZ10" s="138"/>
      <c r="HNA10" s="138"/>
      <c r="HNB10" s="138"/>
      <c r="HNC10" s="138"/>
      <c r="HND10" s="138"/>
      <c r="HNE10" s="138"/>
      <c r="HNF10" s="138"/>
      <c r="HNG10" s="138"/>
      <c r="HNH10" s="138"/>
      <c r="HNI10" s="138"/>
      <c r="HNJ10" s="138"/>
      <c r="HNK10" s="138"/>
      <c r="HNL10" s="138"/>
      <c r="HNM10" s="138"/>
      <c r="HNN10" s="138"/>
      <c r="HNO10" s="138"/>
      <c r="HNP10" s="138"/>
      <c r="HNQ10" s="138"/>
      <c r="HNR10" s="138"/>
      <c r="HNS10" s="138"/>
      <c r="HNT10" s="138"/>
      <c r="HNU10" s="138"/>
      <c r="HNV10" s="138"/>
      <c r="HNW10" s="138"/>
      <c r="HNX10" s="138"/>
      <c r="HNY10" s="138"/>
      <c r="HNZ10" s="138"/>
      <c r="HOA10" s="138"/>
      <c r="HOB10" s="138"/>
      <c r="HOC10" s="138"/>
      <c r="HOD10" s="138"/>
      <c r="HOE10" s="138"/>
      <c r="HOF10" s="138"/>
      <c r="HOG10" s="138"/>
      <c r="HOH10" s="138"/>
      <c r="HOI10" s="138"/>
      <c r="HOJ10" s="138"/>
      <c r="HOK10" s="138"/>
      <c r="HOL10" s="138"/>
      <c r="HOM10" s="138"/>
      <c r="HON10" s="138"/>
      <c r="HOO10" s="138"/>
      <c r="HOP10" s="138"/>
      <c r="HOQ10" s="138"/>
      <c r="HOR10" s="138"/>
      <c r="HOS10" s="138"/>
      <c r="HOT10" s="138"/>
      <c r="HOU10" s="138"/>
      <c r="HOV10" s="138"/>
      <c r="HOW10" s="138"/>
      <c r="HOX10" s="138"/>
      <c r="HOY10" s="138"/>
      <c r="HOZ10" s="138"/>
      <c r="HPA10" s="138"/>
      <c r="HPB10" s="138"/>
      <c r="HPC10" s="138"/>
      <c r="HPD10" s="138"/>
      <c r="HPE10" s="138"/>
      <c r="HPF10" s="138"/>
      <c r="HPG10" s="138"/>
      <c r="HPH10" s="138"/>
      <c r="HPI10" s="138"/>
      <c r="HPJ10" s="138"/>
      <c r="HPK10" s="138"/>
      <c r="HPL10" s="138"/>
      <c r="HPM10" s="138"/>
      <c r="HPN10" s="138"/>
      <c r="HPO10" s="138"/>
      <c r="HPP10" s="138"/>
      <c r="HPQ10" s="138"/>
      <c r="HPR10" s="138"/>
      <c r="HPS10" s="138"/>
      <c r="HPT10" s="138"/>
      <c r="HPU10" s="138"/>
      <c r="HPV10" s="138"/>
      <c r="HPW10" s="138"/>
      <c r="HPX10" s="138"/>
      <c r="HPY10" s="138"/>
      <c r="HPZ10" s="138"/>
      <c r="HQA10" s="138"/>
      <c r="HQB10" s="138"/>
      <c r="HQC10" s="138"/>
      <c r="HQD10" s="138"/>
      <c r="HQE10" s="138"/>
      <c r="HQF10" s="138"/>
      <c r="HQG10" s="138"/>
      <c r="HQH10" s="138"/>
      <c r="HQI10" s="138"/>
      <c r="HQJ10" s="138"/>
      <c r="HQK10" s="138"/>
      <c r="HQL10" s="138"/>
      <c r="HQM10" s="138"/>
      <c r="HQN10" s="138"/>
      <c r="HQO10" s="138"/>
      <c r="HQP10" s="138"/>
      <c r="HQQ10" s="138"/>
      <c r="HQR10" s="138"/>
      <c r="HQS10" s="138"/>
      <c r="HQT10" s="138"/>
      <c r="HQU10" s="138"/>
      <c r="HQV10" s="138"/>
      <c r="HQW10" s="138"/>
      <c r="HQX10" s="138"/>
      <c r="HQY10" s="138"/>
      <c r="HQZ10" s="138"/>
      <c r="HRA10" s="138"/>
      <c r="HRB10" s="138"/>
      <c r="HRC10" s="138"/>
      <c r="HRD10" s="138"/>
      <c r="HRE10" s="138"/>
      <c r="HRF10" s="138"/>
      <c r="HRG10" s="138"/>
      <c r="HRH10" s="138"/>
      <c r="HRI10" s="138"/>
      <c r="HRJ10" s="138"/>
      <c r="HRK10" s="138"/>
      <c r="HRL10" s="138"/>
      <c r="HRM10" s="138"/>
      <c r="HRN10" s="138"/>
      <c r="HRO10" s="138"/>
      <c r="HRP10" s="138"/>
      <c r="HRQ10" s="138"/>
      <c r="HRR10" s="138"/>
      <c r="HRS10" s="138"/>
      <c r="HRT10" s="138"/>
      <c r="HRU10" s="138"/>
      <c r="HRV10" s="138"/>
      <c r="HRW10" s="138"/>
      <c r="HRX10" s="138"/>
      <c r="HRY10" s="138"/>
      <c r="HRZ10" s="138"/>
      <c r="HSA10" s="138"/>
      <c r="HSB10" s="138"/>
      <c r="HSC10" s="138"/>
      <c r="HSD10" s="138"/>
      <c r="HSE10" s="138"/>
      <c r="HSF10" s="138"/>
      <c r="HSG10" s="138"/>
      <c r="HSH10" s="138"/>
      <c r="HSI10" s="138"/>
      <c r="HSJ10" s="138"/>
      <c r="HSK10" s="138"/>
      <c r="HSL10" s="138"/>
      <c r="HSM10" s="138"/>
      <c r="HSN10" s="138"/>
      <c r="HSO10" s="138"/>
      <c r="HSP10" s="138"/>
      <c r="HSQ10" s="138"/>
      <c r="HSR10" s="138"/>
      <c r="HSS10" s="138"/>
      <c r="HST10" s="138"/>
      <c r="HSU10" s="138"/>
      <c r="HSV10" s="138"/>
      <c r="HSW10" s="138"/>
      <c r="HSX10" s="138"/>
      <c r="HSY10" s="138"/>
      <c r="HSZ10" s="138"/>
      <c r="HTA10" s="138"/>
      <c r="HTB10" s="138"/>
      <c r="HTC10" s="138"/>
      <c r="HTD10" s="138"/>
      <c r="HTE10" s="138"/>
      <c r="HTF10" s="138"/>
      <c r="HTG10" s="138"/>
      <c r="HTH10" s="138"/>
      <c r="HTI10" s="138"/>
      <c r="HTJ10" s="138"/>
      <c r="HTK10" s="138"/>
      <c r="HTL10" s="138"/>
      <c r="HTM10" s="138"/>
      <c r="HTN10" s="138"/>
      <c r="HTO10" s="138"/>
      <c r="HTP10" s="138"/>
      <c r="HTQ10" s="138"/>
      <c r="HTR10" s="138"/>
      <c r="HTS10" s="138"/>
      <c r="HTT10" s="138"/>
      <c r="HTU10" s="138"/>
      <c r="HTV10" s="138"/>
      <c r="HTW10" s="138"/>
      <c r="HTX10" s="138"/>
      <c r="HTY10" s="138"/>
      <c r="HTZ10" s="138"/>
      <c r="HUA10" s="138"/>
      <c r="HUB10" s="138"/>
      <c r="HUC10" s="138"/>
      <c r="HUD10" s="138"/>
      <c r="HUE10" s="138"/>
      <c r="HUF10" s="138"/>
      <c r="HUG10" s="138"/>
      <c r="HUH10" s="138"/>
      <c r="HUI10" s="138"/>
      <c r="HUJ10" s="138"/>
      <c r="HUK10" s="138"/>
      <c r="HUL10" s="138"/>
      <c r="HUM10" s="138"/>
      <c r="HUN10" s="138"/>
      <c r="HUO10" s="138"/>
      <c r="HUP10" s="138"/>
      <c r="HUQ10" s="138"/>
      <c r="HUR10" s="138"/>
      <c r="HUS10" s="138"/>
      <c r="HUT10" s="138"/>
      <c r="HUU10" s="138"/>
      <c r="HUV10" s="138"/>
      <c r="HUW10" s="138"/>
      <c r="HUX10" s="138"/>
      <c r="HUY10" s="138"/>
      <c r="HUZ10" s="138"/>
      <c r="HVA10" s="138"/>
      <c r="HVB10" s="138"/>
      <c r="HVC10" s="138"/>
      <c r="HVD10" s="138"/>
      <c r="HVE10" s="138"/>
      <c r="HVF10" s="138"/>
      <c r="HVG10" s="138"/>
      <c r="HVH10" s="138"/>
      <c r="HVI10" s="138"/>
      <c r="HVJ10" s="138"/>
      <c r="HVK10" s="138"/>
      <c r="HVL10" s="138"/>
      <c r="HVM10" s="138"/>
      <c r="HVN10" s="138"/>
      <c r="HVO10" s="138"/>
      <c r="HVP10" s="138"/>
      <c r="HVQ10" s="138"/>
      <c r="HVR10" s="138"/>
      <c r="HVS10" s="138"/>
      <c r="HVT10" s="138"/>
      <c r="HVU10" s="138"/>
      <c r="HVV10" s="138"/>
      <c r="HVW10" s="138"/>
      <c r="HVX10" s="138"/>
      <c r="HVY10" s="138"/>
      <c r="HVZ10" s="138"/>
      <c r="HWA10" s="138"/>
      <c r="HWB10" s="138"/>
      <c r="HWC10" s="138"/>
      <c r="HWD10" s="138"/>
      <c r="HWE10" s="138"/>
      <c r="HWF10" s="138"/>
      <c r="HWG10" s="138"/>
      <c r="HWH10" s="138"/>
      <c r="HWI10" s="138"/>
      <c r="HWJ10" s="138"/>
      <c r="HWK10" s="138"/>
      <c r="HWL10" s="138"/>
      <c r="HWM10" s="138"/>
      <c r="HWN10" s="138"/>
      <c r="HWO10" s="138"/>
      <c r="HWP10" s="138"/>
      <c r="HWQ10" s="138"/>
      <c r="HWR10" s="138"/>
      <c r="HWS10" s="138"/>
      <c r="HWT10" s="138"/>
      <c r="HWU10" s="138"/>
      <c r="HWV10" s="138"/>
      <c r="HWW10" s="138"/>
      <c r="HWX10" s="138"/>
      <c r="HWY10" s="138"/>
      <c r="HWZ10" s="138"/>
      <c r="HXA10" s="138"/>
      <c r="HXB10" s="138"/>
      <c r="HXC10" s="138"/>
      <c r="HXD10" s="138"/>
      <c r="HXE10" s="138"/>
      <c r="HXF10" s="138"/>
      <c r="HXG10" s="138"/>
      <c r="HXH10" s="138"/>
      <c r="HXI10" s="138"/>
      <c r="HXJ10" s="138"/>
      <c r="HXK10" s="138"/>
      <c r="HXL10" s="138"/>
      <c r="HXM10" s="138"/>
      <c r="HXN10" s="138"/>
      <c r="HXO10" s="138"/>
      <c r="HXP10" s="138"/>
      <c r="HXQ10" s="138"/>
      <c r="HXR10" s="138"/>
      <c r="HXS10" s="138"/>
      <c r="HXT10" s="138"/>
      <c r="HXU10" s="138"/>
      <c r="HXV10" s="138"/>
      <c r="HXW10" s="138"/>
      <c r="HXX10" s="138"/>
      <c r="HXY10" s="138"/>
      <c r="HXZ10" s="138"/>
      <c r="HYA10" s="138"/>
      <c r="HYB10" s="138"/>
      <c r="HYC10" s="138"/>
      <c r="HYD10" s="138"/>
      <c r="HYE10" s="138"/>
      <c r="HYF10" s="138"/>
      <c r="HYG10" s="138"/>
      <c r="HYH10" s="138"/>
      <c r="HYI10" s="138"/>
      <c r="HYJ10" s="138"/>
      <c r="HYK10" s="138"/>
      <c r="HYL10" s="138"/>
      <c r="HYM10" s="138"/>
      <c r="HYN10" s="138"/>
      <c r="HYO10" s="138"/>
      <c r="HYP10" s="138"/>
      <c r="HYQ10" s="138"/>
      <c r="HYR10" s="138"/>
      <c r="HYS10" s="138"/>
      <c r="HYT10" s="138"/>
      <c r="HYU10" s="138"/>
      <c r="HYV10" s="138"/>
      <c r="HYW10" s="138"/>
      <c r="HYX10" s="138"/>
      <c r="HYY10" s="138"/>
      <c r="HYZ10" s="138"/>
      <c r="HZA10" s="138"/>
      <c r="HZB10" s="138"/>
      <c r="HZC10" s="138"/>
      <c r="HZD10" s="138"/>
      <c r="HZE10" s="138"/>
      <c r="HZF10" s="138"/>
      <c r="HZG10" s="138"/>
      <c r="HZH10" s="138"/>
      <c r="HZI10" s="138"/>
      <c r="HZJ10" s="138"/>
      <c r="HZK10" s="138"/>
      <c r="HZL10" s="138"/>
      <c r="HZM10" s="138"/>
      <c r="HZN10" s="138"/>
      <c r="HZO10" s="138"/>
      <c r="HZP10" s="138"/>
      <c r="HZQ10" s="138"/>
      <c r="HZR10" s="138"/>
      <c r="HZS10" s="138"/>
      <c r="HZT10" s="138"/>
      <c r="HZU10" s="138"/>
      <c r="HZV10" s="138"/>
      <c r="HZW10" s="138"/>
      <c r="HZX10" s="138"/>
      <c r="HZY10" s="138"/>
      <c r="HZZ10" s="138"/>
      <c r="IAA10" s="138"/>
      <c r="IAB10" s="138"/>
      <c r="IAC10" s="138"/>
      <c r="IAD10" s="138"/>
      <c r="IAE10" s="138"/>
      <c r="IAF10" s="138"/>
      <c r="IAG10" s="138"/>
      <c r="IAH10" s="138"/>
      <c r="IAI10" s="138"/>
      <c r="IAJ10" s="138"/>
      <c r="IAK10" s="138"/>
      <c r="IAL10" s="138"/>
      <c r="IAM10" s="138"/>
      <c r="IAN10" s="138"/>
      <c r="IAO10" s="138"/>
      <c r="IAP10" s="138"/>
      <c r="IAQ10" s="138"/>
      <c r="IAR10" s="138"/>
      <c r="IAS10" s="138"/>
      <c r="IAT10" s="138"/>
      <c r="IAU10" s="138"/>
      <c r="IAV10" s="138"/>
      <c r="IAW10" s="138"/>
      <c r="IAX10" s="138"/>
      <c r="IAY10" s="138"/>
      <c r="IAZ10" s="138"/>
      <c r="IBA10" s="138"/>
      <c r="IBB10" s="138"/>
      <c r="IBC10" s="138"/>
      <c r="IBD10" s="138"/>
      <c r="IBE10" s="138"/>
      <c r="IBF10" s="138"/>
      <c r="IBG10" s="138"/>
      <c r="IBH10" s="138"/>
      <c r="IBI10" s="138"/>
      <c r="IBJ10" s="138"/>
      <c r="IBK10" s="138"/>
      <c r="IBL10" s="138"/>
      <c r="IBM10" s="138"/>
      <c r="IBN10" s="138"/>
      <c r="IBO10" s="138"/>
      <c r="IBP10" s="138"/>
      <c r="IBQ10" s="138"/>
      <c r="IBR10" s="138"/>
      <c r="IBS10" s="138"/>
      <c r="IBT10" s="138"/>
      <c r="IBU10" s="138"/>
      <c r="IBV10" s="138"/>
      <c r="IBW10" s="138"/>
      <c r="IBX10" s="138"/>
      <c r="IBY10" s="138"/>
      <c r="IBZ10" s="138"/>
      <c r="ICA10" s="138"/>
      <c r="ICB10" s="138"/>
      <c r="ICC10" s="138"/>
      <c r="ICD10" s="138"/>
      <c r="ICE10" s="138"/>
      <c r="ICF10" s="138"/>
      <c r="ICG10" s="138"/>
      <c r="ICH10" s="138"/>
      <c r="ICI10" s="138"/>
      <c r="ICJ10" s="138"/>
      <c r="ICK10" s="138"/>
      <c r="ICL10" s="138"/>
      <c r="ICM10" s="138"/>
      <c r="ICN10" s="138"/>
      <c r="ICO10" s="138"/>
      <c r="ICP10" s="138"/>
      <c r="ICQ10" s="138"/>
      <c r="ICR10" s="138"/>
      <c r="ICS10" s="138"/>
      <c r="ICT10" s="138"/>
      <c r="ICU10" s="138"/>
      <c r="ICV10" s="138"/>
      <c r="ICW10" s="138"/>
      <c r="ICX10" s="138"/>
      <c r="ICY10" s="138"/>
      <c r="ICZ10" s="138"/>
      <c r="IDA10" s="138"/>
      <c r="IDB10" s="138"/>
      <c r="IDC10" s="138"/>
      <c r="IDD10" s="138"/>
      <c r="IDE10" s="138"/>
      <c r="IDF10" s="138"/>
      <c r="IDG10" s="138"/>
      <c r="IDH10" s="138"/>
      <c r="IDI10" s="138"/>
      <c r="IDJ10" s="138"/>
      <c r="IDK10" s="138"/>
      <c r="IDL10" s="138"/>
      <c r="IDM10" s="138"/>
      <c r="IDN10" s="138"/>
      <c r="IDO10" s="138"/>
      <c r="IDP10" s="138"/>
      <c r="IDQ10" s="138"/>
      <c r="IDR10" s="138"/>
      <c r="IDS10" s="138"/>
      <c r="IDT10" s="138"/>
      <c r="IDU10" s="138"/>
      <c r="IDV10" s="138"/>
      <c r="IDW10" s="138"/>
      <c r="IDX10" s="138"/>
      <c r="IDY10" s="138"/>
      <c r="IDZ10" s="138"/>
      <c r="IEA10" s="138"/>
      <c r="IEB10" s="138"/>
      <c r="IEC10" s="138"/>
      <c r="IED10" s="138"/>
      <c r="IEE10" s="138"/>
      <c r="IEF10" s="138"/>
      <c r="IEG10" s="138"/>
      <c r="IEH10" s="138"/>
      <c r="IEI10" s="138"/>
      <c r="IEJ10" s="138"/>
      <c r="IEK10" s="138"/>
      <c r="IEL10" s="138"/>
      <c r="IEM10" s="138"/>
      <c r="IEN10" s="138"/>
      <c r="IEO10" s="138"/>
      <c r="IEP10" s="138"/>
      <c r="IEQ10" s="138"/>
      <c r="IER10" s="138"/>
      <c r="IES10" s="138"/>
      <c r="IET10" s="138"/>
      <c r="IEU10" s="138"/>
      <c r="IEV10" s="138"/>
      <c r="IEW10" s="138"/>
      <c r="IEX10" s="138"/>
      <c r="IEY10" s="138"/>
      <c r="IEZ10" s="138"/>
      <c r="IFA10" s="138"/>
      <c r="IFB10" s="138"/>
      <c r="IFC10" s="138"/>
      <c r="IFD10" s="138"/>
      <c r="IFE10" s="138"/>
      <c r="IFF10" s="138"/>
      <c r="IFG10" s="138"/>
      <c r="IFH10" s="138"/>
      <c r="IFI10" s="138"/>
      <c r="IFJ10" s="138"/>
      <c r="IFK10" s="138"/>
      <c r="IFL10" s="138"/>
      <c r="IFM10" s="138"/>
      <c r="IFN10" s="138"/>
      <c r="IFO10" s="138"/>
      <c r="IFP10" s="138"/>
      <c r="IFQ10" s="138"/>
      <c r="IFR10" s="138"/>
      <c r="IFS10" s="138"/>
      <c r="IFT10" s="138"/>
      <c r="IFU10" s="138"/>
      <c r="IFV10" s="138"/>
      <c r="IFW10" s="138"/>
      <c r="IFX10" s="138"/>
      <c r="IFY10" s="138"/>
      <c r="IFZ10" s="138"/>
      <c r="IGA10" s="138"/>
      <c r="IGB10" s="138"/>
      <c r="IGC10" s="138"/>
      <c r="IGD10" s="138"/>
      <c r="IGE10" s="138"/>
      <c r="IGF10" s="138"/>
      <c r="IGG10" s="138"/>
      <c r="IGH10" s="138"/>
      <c r="IGI10" s="138"/>
      <c r="IGJ10" s="138"/>
      <c r="IGK10" s="138"/>
      <c r="IGL10" s="138"/>
      <c r="IGM10" s="138"/>
      <c r="IGN10" s="138"/>
      <c r="IGO10" s="138"/>
      <c r="IGP10" s="138"/>
      <c r="IGQ10" s="138"/>
      <c r="IGR10" s="138"/>
      <c r="IGS10" s="138"/>
      <c r="IGT10" s="138"/>
      <c r="IGU10" s="138"/>
      <c r="IGV10" s="138"/>
      <c r="IGW10" s="138"/>
      <c r="IGX10" s="138"/>
      <c r="IGY10" s="138"/>
      <c r="IGZ10" s="138"/>
      <c r="IHA10" s="138"/>
      <c r="IHB10" s="138"/>
      <c r="IHC10" s="138"/>
      <c r="IHD10" s="138"/>
      <c r="IHE10" s="138"/>
      <c r="IHF10" s="138"/>
      <c r="IHG10" s="138"/>
      <c r="IHH10" s="138"/>
      <c r="IHI10" s="138"/>
      <c r="IHJ10" s="138"/>
      <c r="IHK10" s="138"/>
      <c r="IHL10" s="138"/>
      <c r="IHM10" s="138"/>
      <c r="IHN10" s="138"/>
      <c r="IHO10" s="138"/>
      <c r="IHP10" s="138"/>
      <c r="IHQ10" s="138"/>
      <c r="IHR10" s="138"/>
      <c r="IHS10" s="138"/>
      <c r="IHT10" s="138"/>
      <c r="IHU10" s="138"/>
      <c r="IHV10" s="138"/>
      <c r="IHW10" s="138"/>
      <c r="IHX10" s="138"/>
      <c r="IHY10" s="138"/>
      <c r="IHZ10" s="138"/>
      <c r="IIA10" s="138"/>
      <c r="IIB10" s="138"/>
      <c r="IIC10" s="138"/>
      <c r="IID10" s="138"/>
      <c r="IIE10" s="138"/>
      <c r="IIF10" s="138"/>
      <c r="IIG10" s="138"/>
      <c r="IIH10" s="138"/>
      <c r="III10" s="138"/>
      <c r="IIJ10" s="138"/>
      <c r="IIK10" s="138"/>
      <c r="IIL10" s="138"/>
      <c r="IIM10" s="138"/>
      <c r="IIN10" s="138"/>
      <c r="IIO10" s="138"/>
      <c r="IIP10" s="138"/>
      <c r="IIQ10" s="138"/>
      <c r="IIR10" s="138"/>
      <c r="IIS10" s="138"/>
      <c r="IIT10" s="138"/>
      <c r="IIU10" s="138"/>
      <c r="IIV10" s="138"/>
      <c r="IIW10" s="138"/>
      <c r="IIX10" s="138"/>
      <c r="IIY10" s="138"/>
      <c r="IIZ10" s="138"/>
      <c r="IJA10" s="138"/>
      <c r="IJB10" s="138"/>
      <c r="IJC10" s="138"/>
      <c r="IJD10" s="138"/>
      <c r="IJE10" s="138"/>
      <c r="IJF10" s="138"/>
      <c r="IJG10" s="138"/>
      <c r="IJH10" s="138"/>
      <c r="IJI10" s="138"/>
      <c r="IJJ10" s="138"/>
      <c r="IJK10" s="138"/>
      <c r="IJL10" s="138"/>
      <c r="IJM10" s="138"/>
      <c r="IJN10" s="138"/>
      <c r="IJO10" s="138"/>
      <c r="IJP10" s="138"/>
      <c r="IJQ10" s="138"/>
      <c r="IJR10" s="138"/>
      <c r="IJS10" s="138"/>
      <c r="IJT10" s="138"/>
      <c r="IJU10" s="138"/>
      <c r="IJV10" s="138"/>
      <c r="IJW10" s="138"/>
      <c r="IJX10" s="138"/>
      <c r="IJY10" s="138"/>
      <c r="IJZ10" s="138"/>
      <c r="IKA10" s="138"/>
      <c r="IKB10" s="138"/>
      <c r="IKC10" s="138"/>
      <c r="IKD10" s="138"/>
      <c r="IKE10" s="138"/>
      <c r="IKF10" s="138"/>
      <c r="IKG10" s="138"/>
      <c r="IKH10" s="138"/>
      <c r="IKI10" s="138"/>
      <c r="IKJ10" s="138"/>
      <c r="IKK10" s="138"/>
      <c r="IKL10" s="138"/>
      <c r="IKM10" s="138"/>
      <c r="IKN10" s="138"/>
      <c r="IKO10" s="138"/>
      <c r="IKP10" s="138"/>
      <c r="IKQ10" s="138"/>
      <c r="IKR10" s="138"/>
      <c r="IKS10" s="138"/>
      <c r="IKT10" s="138"/>
      <c r="IKU10" s="138"/>
      <c r="IKV10" s="138"/>
      <c r="IKW10" s="138"/>
      <c r="IKX10" s="138"/>
      <c r="IKY10" s="138"/>
      <c r="IKZ10" s="138"/>
      <c r="ILA10" s="138"/>
      <c r="ILB10" s="138"/>
      <c r="ILC10" s="138"/>
      <c r="ILD10" s="138"/>
      <c r="ILE10" s="138"/>
      <c r="ILF10" s="138"/>
      <c r="ILG10" s="138"/>
      <c r="ILH10" s="138"/>
      <c r="ILI10" s="138"/>
      <c r="ILJ10" s="138"/>
      <c r="ILK10" s="138"/>
      <c r="ILL10" s="138"/>
      <c r="ILM10" s="138"/>
      <c r="ILN10" s="138"/>
      <c r="ILO10" s="138"/>
      <c r="ILP10" s="138"/>
      <c r="ILQ10" s="138"/>
      <c r="ILR10" s="138"/>
      <c r="ILS10" s="138"/>
      <c r="ILT10" s="138"/>
      <c r="ILU10" s="138"/>
      <c r="ILV10" s="138"/>
      <c r="ILW10" s="138"/>
      <c r="ILX10" s="138"/>
      <c r="ILY10" s="138"/>
      <c r="ILZ10" s="138"/>
      <c r="IMA10" s="138"/>
      <c r="IMB10" s="138"/>
      <c r="IMC10" s="138"/>
      <c r="IMD10" s="138"/>
      <c r="IME10" s="138"/>
      <c r="IMF10" s="138"/>
      <c r="IMG10" s="138"/>
      <c r="IMH10" s="138"/>
      <c r="IMI10" s="138"/>
      <c r="IMJ10" s="138"/>
      <c r="IMK10" s="138"/>
      <c r="IML10" s="138"/>
      <c r="IMM10" s="138"/>
      <c r="IMN10" s="138"/>
      <c r="IMO10" s="138"/>
      <c r="IMP10" s="138"/>
      <c r="IMQ10" s="138"/>
      <c r="IMR10" s="138"/>
      <c r="IMS10" s="138"/>
      <c r="IMT10" s="138"/>
      <c r="IMU10" s="138"/>
      <c r="IMV10" s="138"/>
      <c r="IMW10" s="138"/>
      <c r="IMX10" s="138"/>
      <c r="IMY10" s="138"/>
      <c r="IMZ10" s="138"/>
      <c r="INA10" s="138"/>
      <c r="INB10" s="138"/>
      <c r="INC10" s="138"/>
      <c r="IND10" s="138"/>
      <c r="INE10" s="138"/>
      <c r="INF10" s="138"/>
      <c r="ING10" s="138"/>
      <c r="INH10" s="138"/>
      <c r="INI10" s="138"/>
      <c r="INJ10" s="138"/>
      <c r="INK10" s="138"/>
      <c r="INL10" s="138"/>
      <c r="INM10" s="138"/>
      <c r="INN10" s="138"/>
      <c r="INO10" s="138"/>
      <c r="INP10" s="138"/>
      <c r="INQ10" s="138"/>
      <c r="INR10" s="138"/>
      <c r="INS10" s="138"/>
      <c r="INT10" s="138"/>
      <c r="INU10" s="138"/>
      <c r="INV10" s="138"/>
      <c r="INW10" s="138"/>
      <c r="INX10" s="138"/>
      <c r="INY10" s="138"/>
      <c r="INZ10" s="138"/>
      <c r="IOA10" s="138"/>
      <c r="IOB10" s="138"/>
      <c r="IOC10" s="138"/>
      <c r="IOD10" s="138"/>
      <c r="IOE10" s="138"/>
      <c r="IOF10" s="138"/>
      <c r="IOG10" s="138"/>
      <c r="IOH10" s="138"/>
      <c r="IOI10" s="138"/>
      <c r="IOJ10" s="138"/>
      <c r="IOK10" s="138"/>
      <c r="IOL10" s="138"/>
      <c r="IOM10" s="138"/>
      <c r="ION10" s="138"/>
      <c r="IOO10" s="138"/>
      <c r="IOP10" s="138"/>
      <c r="IOQ10" s="138"/>
      <c r="IOR10" s="138"/>
      <c r="IOS10" s="138"/>
      <c r="IOT10" s="138"/>
      <c r="IOU10" s="138"/>
      <c r="IOV10" s="138"/>
      <c r="IOW10" s="138"/>
      <c r="IOX10" s="138"/>
      <c r="IOY10" s="138"/>
      <c r="IOZ10" s="138"/>
      <c r="IPA10" s="138"/>
      <c r="IPB10" s="138"/>
      <c r="IPC10" s="138"/>
      <c r="IPD10" s="138"/>
      <c r="IPE10" s="138"/>
      <c r="IPF10" s="138"/>
      <c r="IPG10" s="138"/>
      <c r="IPH10" s="138"/>
      <c r="IPI10" s="138"/>
      <c r="IPJ10" s="138"/>
      <c r="IPK10" s="138"/>
      <c r="IPL10" s="138"/>
      <c r="IPM10" s="138"/>
      <c r="IPN10" s="138"/>
      <c r="IPO10" s="138"/>
      <c r="IPP10" s="138"/>
      <c r="IPQ10" s="138"/>
      <c r="IPR10" s="138"/>
      <c r="IPS10" s="138"/>
      <c r="IPT10" s="138"/>
      <c r="IPU10" s="138"/>
      <c r="IPV10" s="138"/>
      <c r="IPW10" s="138"/>
      <c r="IPX10" s="138"/>
      <c r="IPY10" s="138"/>
      <c r="IPZ10" s="138"/>
      <c r="IQA10" s="138"/>
      <c r="IQB10" s="138"/>
      <c r="IQC10" s="138"/>
      <c r="IQD10" s="138"/>
      <c r="IQE10" s="138"/>
      <c r="IQF10" s="138"/>
      <c r="IQG10" s="138"/>
      <c r="IQH10" s="138"/>
      <c r="IQI10" s="138"/>
      <c r="IQJ10" s="138"/>
      <c r="IQK10" s="138"/>
      <c r="IQL10" s="138"/>
      <c r="IQM10" s="138"/>
      <c r="IQN10" s="138"/>
      <c r="IQO10" s="138"/>
      <c r="IQP10" s="138"/>
      <c r="IQQ10" s="138"/>
      <c r="IQR10" s="138"/>
      <c r="IQS10" s="138"/>
      <c r="IQT10" s="138"/>
      <c r="IQU10" s="138"/>
      <c r="IQV10" s="138"/>
      <c r="IQW10" s="138"/>
      <c r="IQX10" s="138"/>
      <c r="IQY10" s="138"/>
      <c r="IQZ10" s="138"/>
      <c r="IRA10" s="138"/>
      <c r="IRB10" s="138"/>
      <c r="IRC10" s="138"/>
      <c r="IRD10" s="138"/>
      <c r="IRE10" s="138"/>
      <c r="IRF10" s="138"/>
      <c r="IRG10" s="138"/>
      <c r="IRH10" s="138"/>
      <c r="IRI10" s="138"/>
      <c r="IRJ10" s="138"/>
      <c r="IRK10" s="138"/>
      <c r="IRL10" s="138"/>
      <c r="IRM10" s="138"/>
      <c r="IRN10" s="138"/>
      <c r="IRO10" s="138"/>
      <c r="IRP10" s="138"/>
      <c r="IRQ10" s="138"/>
      <c r="IRR10" s="138"/>
      <c r="IRS10" s="138"/>
      <c r="IRT10" s="138"/>
      <c r="IRU10" s="138"/>
      <c r="IRV10" s="138"/>
      <c r="IRW10" s="138"/>
      <c r="IRX10" s="138"/>
      <c r="IRY10" s="138"/>
      <c r="IRZ10" s="138"/>
      <c r="ISA10" s="138"/>
      <c r="ISB10" s="138"/>
      <c r="ISC10" s="138"/>
      <c r="ISD10" s="138"/>
      <c r="ISE10" s="138"/>
      <c r="ISF10" s="138"/>
      <c r="ISG10" s="138"/>
      <c r="ISH10" s="138"/>
      <c r="ISI10" s="138"/>
      <c r="ISJ10" s="138"/>
      <c r="ISK10" s="138"/>
      <c r="ISL10" s="138"/>
      <c r="ISM10" s="138"/>
      <c r="ISN10" s="138"/>
      <c r="ISO10" s="138"/>
      <c r="ISP10" s="138"/>
      <c r="ISQ10" s="138"/>
      <c r="ISR10" s="138"/>
      <c r="ISS10" s="138"/>
      <c r="IST10" s="138"/>
      <c r="ISU10" s="138"/>
      <c r="ISV10" s="138"/>
      <c r="ISW10" s="138"/>
      <c r="ISX10" s="138"/>
      <c r="ISY10" s="138"/>
      <c r="ISZ10" s="138"/>
      <c r="ITA10" s="138"/>
      <c r="ITB10" s="138"/>
      <c r="ITC10" s="138"/>
      <c r="ITD10" s="138"/>
      <c r="ITE10" s="138"/>
      <c r="ITF10" s="138"/>
      <c r="ITG10" s="138"/>
      <c r="ITH10" s="138"/>
      <c r="ITI10" s="138"/>
      <c r="ITJ10" s="138"/>
      <c r="ITK10" s="138"/>
      <c r="ITL10" s="138"/>
      <c r="ITM10" s="138"/>
      <c r="ITN10" s="138"/>
      <c r="ITO10" s="138"/>
      <c r="ITP10" s="138"/>
      <c r="ITQ10" s="138"/>
      <c r="ITR10" s="138"/>
      <c r="ITS10" s="138"/>
      <c r="ITT10" s="138"/>
      <c r="ITU10" s="138"/>
      <c r="ITV10" s="138"/>
      <c r="ITW10" s="138"/>
      <c r="ITX10" s="138"/>
      <c r="ITY10" s="138"/>
      <c r="ITZ10" s="138"/>
      <c r="IUA10" s="138"/>
      <c r="IUB10" s="138"/>
      <c r="IUC10" s="138"/>
      <c r="IUD10" s="138"/>
      <c r="IUE10" s="138"/>
      <c r="IUF10" s="138"/>
      <c r="IUG10" s="138"/>
      <c r="IUH10" s="138"/>
      <c r="IUI10" s="138"/>
      <c r="IUJ10" s="138"/>
      <c r="IUK10" s="138"/>
      <c r="IUL10" s="138"/>
      <c r="IUM10" s="138"/>
      <c r="IUN10" s="138"/>
      <c r="IUO10" s="138"/>
      <c r="IUP10" s="138"/>
      <c r="IUQ10" s="138"/>
      <c r="IUR10" s="138"/>
      <c r="IUS10" s="138"/>
      <c r="IUT10" s="138"/>
      <c r="IUU10" s="138"/>
      <c r="IUV10" s="138"/>
      <c r="IUW10" s="138"/>
      <c r="IUX10" s="138"/>
      <c r="IUY10" s="138"/>
      <c r="IUZ10" s="138"/>
      <c r="IVA10" s="138"/>
      <c r="IVB10" s="138"/>
      <c r="IVC10" s="138"/>
      <c r="IVD10" s="138"/>
      <c r="IVE10" s="138"/>
      <c r="IVF10" s="138"/>
      <c r="IVG10" s="138"/>
      <c r="IVH10" s="138"/>
      <c r="IVI10" s="138"/>
      <c r="IVJ10" s="138"/>
      <c r="IVK10" s="138"/>
      <c r="IVL10" s="138"/>
      <c r="IVM10" s="138"/>
      <c r="IVN10" s="138"/>
      <c r="IVO10" s="138"/>
      <c r="IVP10" s="138"/>
      <c r="IVQ10" s="138"/>
      <c r="IVR10" s="138"/>
      <c r="IVS10" s="138"/>
      <c r="IVT10" s="138"/>
      <c r="IVU10" s="138"/>
      <c r="IVV10" s="138"/>
      <c r="IVW10" s="138"/>
      <c r="IVX10" s="138"/>
      <c r="IVY10" s="138"/>
      <c r="IVZ10" s="138"/>
      <c r="IWA10" s="138"/>
      <c r="IWB10" s="138"/>
      <c r="IWC10" s="138"/>
      <c r="IWD10" s="138"/>
      <c r="IWE10" s="138"/>
      <c r="IWF10" s="138"/>
      <c r="IWG10" s="138"/>
      <c r="IWH10" s="138"/>
      <c r="IWI10" s="138"/>
      <c r="IWJ10" s="138"/>
      <c r="IWK10" s="138"/>
      <c r="IWL10" s="138"/>
      <c r="IWM10" s="138"/>
      <c r="IWN10" s="138"/>
      <c r="IWO10" s="138"/>
      <c r="IWP10" s="138"/>
      <c r="IWQ10" s="138"/>
      <c r="IWR10" s="138"/>
      <c r="IWS10" s="138"/>
      <c r="IWT10" s="138"/>
      <c r="IWU10" s="138"/>
      <c r="IWV10" s="138"/>
      <c r="IWW10" s="138"/>
      <c r="IWX10" s="138"/>
      <c r="IWY10" s="138"/>
      <c r="IWZ10" s="138"/>
      <c r="IXA10" s="138"/>
      <c r="IXB10" s="138"/>
      <c r="IXC10" s="138"/>
      <c r="IXD10" s="138"/>
      <c r="IXE10" s="138"/>
      <c r="IXF10" s="138"/>
      <c r="IXG10" s="138"/>
      <c r="IXH10" s="138"/>
      <c r="IXI10" s="138"/>
      <c r="IXJ10" s="138"/>
      <c r="IXK10" s="138"/>
      <c r="IXL10" s="138"/>
      <c r="IXM10" s="138"/>
      <c r="IXN10" s="138"/>
      <c r="IXO10" s="138"/>
      <c r="IXP10" s="138"/>
      <c r="IXQ10" s="138"/>
      <c r="IXR10" s="138"/>
      <c r="IXS10" s="138"/>
      <c r="IXT10" s="138"/>
      <c r="IXU10" s="138"/>
      <c r="IXV10" s="138"/>
      <c r="IXW10" s="138"/>
      <c r="IXX10" s="138"/>
      <c r="IXY10" s="138"/>
      <c r="IXZ10" s="138"/>
      <c r="IYA10" s="138"/>
      <c r="IYB10" s="138"/>
      <c r="IYC10" s="138"/>
      <c r="IYD10" s="138"/>
      <c r="IYE10" s="138"/>
      <c r="IYF10" s="138"/>
      <c r="IYG10" s="138"/>
      <c r="IYH10" s="138"/>
      <c r="IYI10" s="138"/>
      <c r="IYJ10" s="138"/>
      <c r="IYK10" s="138"/>
      <c r="IYL10" s="138"/>
      <c r="IYM10" s="138"/>
      <c r="IYN10" s="138"/>
      <c r="IYO10" s="138"/>
      <c r="IYP10" s="138"/>
      <c r="IYQ10" s="138"/>
      <c r="IYR10" s="138"/>
      <c r="IYS10" s="138"/>
      <c r="IYT10" s="138"/>
      <c r="IYU10" s="138"/>
      <c r="IYV10" s="138"/>
      <c r="IYW10" s="138"/>
      <c r="IYX10" s="138"/>
      <c r="IYY10" s="138"/>
      <c r="IYZ10" s="138"/>
      <c r="IZA10" s="138"/>
      <c r="IZB10" s="138"/>
      <c r="IZC10" s="138"/>
      <c r="IZD10" s="138"/>
      <c r="IZE10" s="138"/>
      <c r="IZF10" s="138"/>
      <c r="IZG10" s="138"/>
      <c r="IZH10" s="138"/>
      <c r="IZI10" s="138"/>
      <c r="IZJ10" s="138"/>
      <c r="IZK10" s="138"/>
      <c r="IZL10" s="138"/>
      <c r="IZM10" s="138"/>
      <c r="IZN10" s="138"/>
      <c r="IZO10" s="138"/>
      <c r="IZP10" s="138"/>
      <c r="IZQ10" s="138"/>
      <c r="IZR10" s="138"/>
      <c r="IZS10" s="138"/>
      <c r="IZT10" s="138"/>
      <c r="IZU10" s="138"/>
      <c r="IZV10" s="138"/>
      <c r="IZW10" s="138"/>
      <c r="IZX10" s="138"/>
      <c r="IZY10" s="138"/>
      <c r="IZZ10" s="138"/>
      <c r="JAA10" s="138"/>
      <c r="JAB10" s="138"/>
      <c r="JAC10" s="138"/>
      <c r="JAD10" s="138"/>
      <c r="JAE10" s="138"/>
      <c r="JAF10" s="138"/>
      <c r="JAG10" s="138"/>
      <c r="JAH10" s="138"/>
      <c r="JAI10" s="138"/>
      <c r="JAJ10" s="138"/>
      <c r="JAK10" s="138"/>
      <c r="JAL10" s="138"/>
      <c r="JAM10" s="138"/>
      <c r="JAN10" s="138"/>
      <c r="JAO10" s="138"/>
      <c r="JAP10" s="138"/>
      <c r="JAQ10" s="138"/>
      <c r="JAR10" s="138"/>
      <c r="JAS10" s="138"/>
      <c r="JAT10" s="138"/>
      <c r="JAU10" s="138"/>
      <c r="JAV10" s="138"/>
      <c r="JAW10" s="138"/>
      <c r="JAX10" s="138"/>
      <c r="JAY10" s="138"/>
      <c r="JAZ10" s="138"/>
      <c r="JBA10" s="138"/>
      <c r="JBB10" s="138"/>
      <c r="JBC10" s="138"/>
      <c r="JBD10" s="138"/>
      <c r="JBE10" s="138"/>
      <c r="JBF10" s="138"/>
      <c r="JBG10" s="138"/>
      <c r="JBH10" s="138"/>
      <c r="JBI10" s="138"/>
      <c r="JBJ10" s="138"/>
      <c r="JBK10" s="138"/>
      <c r="JBL10" s="138"/>
      <c r="JBM10" s="138"/>
      <c r="JBN10" s="138"/>
      <c r="JBO10" s="138"/>
      <c r="JBP10" s="138"/>
      <c r="JBQ10" s="138"/>
      <c r="JBR10" s="138"/>
      <c r="JBS10" s="138"/>
      <c r="JBT10" s="138"/>
      <c r="JBU10" s="138"/>
      <c r="JBV10" s="138"/>
      <c r="JBW10" s="138"/>
      <c r="JBX10" s="138"/>
      <c r="JBY10" s="138"/>
      <c r="JBZ10" s="138"/>
      <c r="JCA10" s="138"/>
      <c r="JCB10" s="138"/>
      <c r="JCC10" s="138"/>
      <c r="JCD10" s="138"/>
      <c r="JCE10" s="138"/>
      <c r="JCF10" s="138"/>
      <c r="JCG10" s="138"/>
      <c r="JCH10" s="138"/>
      <c r="JCI10" s="138"/>
      <c r="JCJ10" s="138"/>
      <c r="JCK10" s="138"/>
      <c r="JCL10" s="138"/>
      <c r="JCM10" s="138"/>
      <c r="JCN10" s="138"/>
      <c r="JCO10" s="138"/>
      <c r="JCP10" s="138"/>
      <c r="JCQ10" s="138"/>
      <c r="JCR10" s="138"/>
      <c r="JCS10" s="138"/>
      <c r="JCT10" s="138"/>
      <c r="JCU10" s="138"/>
      <c r="JCV10" s="138"/>
      <c r="JCW10" s="138"/>
      <c r="JCX10" s="138"/>
      <c r="JCY10" s="138"/>
      <c r="JCZ10" s="138"/>
      <c r="JDA10" s="138"/>
      <c r="JDB10" s="138"/>
      <c r="JDC10" s="138"/>
      <c r="JDD10" s="138"/>
      <c r="JDE10" s="138"/>
      <c r="JDF10" s="138"/>
      <c r="JDG10" s="138"/>
      <c r="JDH10" s="138"/>
      <c r="JDI10" s="138"/>
      <c r="JDJ10" s="138"/>
      <c r="JDK10" s="138"/>
      <c r="JDL10" s="138"/>
      <c r="JDM10" s="138"/>
      <c r="JDN10" s="138"/>
      <c r="JDO10" s="138"/>
      <c r="JDP10" s="138"/>
      <c r="JDQ10" s="138"/>
      <c r="JDR10" s="138"/>
      <c r="JDS10" s="138"/>
      <c r="JDT10" s="138"/>
      <c r="JDU10" s="138"/>
      <c r="JDV10" s="138"/>
      <c r="JDW10" s="138"/>
      <c r="JDX10" s="138"/>
      <c r="JDY10" s="138"/>
      <c r="JDZ10" s="138"/>
      <c r="JEA10" s="138"/>
      <c r="JEB10" s="138"/>
      <c r="JEC10" s="138"/>
      <c r="JED10" s="138"/>
      <c r="JEE10" s="138"/>
      <c r="JEF10" s="138"/>
      <c r="JEG10" s="138"/>
      <c r="JEH10" s="138"/>
      <c r="JEI10" s="138"/>
      <c r="JEJ10" s="138"/>
      <c r="JEK10" s="138"/>
      <c r="JEL10" s="138"/>
      <c r="JEM10" s="138"/>
      <c r="JEN10" s="138"/>
      <c r="JEO10" s="138"/>
      <c r="JEP10" s="138"/>
      <c r="JEQ10" s="138"/>
      <c r="JER10" s="138"/>
      <c r="JES10" s="138"/>
      <c r="JET10" s="138"/>
      <c r="JEU10" s="138"/>
      <c r="JEV10" s="138"/>
      <c r="JEW10" s="138"/>
      <c r="JEX10" s="138"/>
      <c r="JEY10" s="138"/>
      <c r="JEZ10" s="138"/>
      <c r="JFA10" s="138"/>
      <c r="JFB10" s="138"/>
      <c r="JFC10" s="138"/>
      <c r="JFD10" s="138"/>
      <c r="JFE10" s="138"/>
      <c r="JFF10" s="138"/>
      <c r="JFG10" s="138"/>
      <c r="JFH10" s="138"/>
      <c r="JFI10" s="138"/>
      <c r="JFJ10" s="138"/>
      <c r="JFK10" s="138"/>
      <c r="JFL10" s="138"/>
      <c r="JFM10" s="138"/>
      <c r="JFN10" s="138"/>
      <c r="JFO10" s="138"/>
      <c r="JFP10" s="138"/>
      <c r="JFQ10" s="138"/>
      <c r="JFR10" s="138"/>
      <c r="JFS10" s="138"/>
      <c r="JFT10" s="138"/>
      <c r="JFU10" s="138"/>
      <c r="JFV10" s="138"/>
      <c r="JFW10" s="138"/>
      <c r="JFX10" s="138"/>
      <c r="JFY10" s="138"/>
      <c r="JFZ10" s="138"/>
      <c r="JGA10" s="138"/>
      <c r="JGB10" s="138"/>
      <c r="JGC10" s="138"/>
      <c r="JGD10" s="138"/>
      <c r="JGE10" s="138"/>
      <c r="JGF10" s="138"/>
      <c r="JGG10" s="138"/>
      <c r="JGH10" s="138"/>
      <c r="JGI10" s="138"/>
      <c r="JGJ10" s="138"/>
      <c r="JGK10" s="138"/>
      <c r="JGL10" s="138"/>
      <c r="JGM10" s="138"/>
      <c r="JGN10" s="138"/>
      <c r="JGO10" s="138"/>
      <c r="JGP10" s="138"/>
      <c r="JGQ10" s="138"/>
      <c r="JGR10" s="138"/>
      <c r="JGS10" s="138"/>
      <c r="JGT10" s="138"/>
      <c r="JGU10" s="138"/>
      <c r="JGV10" s="138"/>
      <c r="JGW10" s="138"/>
      <c r="JGX10" s="138"/>
      <c r="JGY10" s="138"/>
      <c r="JGZ10" s="138"/>
      <c r="JHA10" s="138"/>
      <c r="JHB10" s="138"/>
      <c r="JHC10" s="138"/>
      <c r="JHD10" s="138"/>
      <c r="JHE10" s="138"/>
      <c r="JHF10" s="138"/>
      <c r="JHG10" s="138"/>
      <c r="JHH10" s="138"/>
      <c r="JHI10" s="138"/>
      <c r="JHJ10" s="138"/>
      <c r="JHK10" s="138"/>
      <c r="JHL10" s="138"/>
      <c r="JHM10" s="138"/>
      <c r="JHN10" s="138"/>
      <c r="JHO10" s="138"/>
      <c r="JHP10" s="138"/>
      <c r="JHQ10" s="138"/>
      <c r="JHR10" s="138"/>
      <c r="JHS10" s="138"/>
      <c r="JHT10" s="138"/>
      <c r="JHU10" s="138"/>
      <c r="JHV10" s="138"/>
      <c r="JHW10" s="138"/>
      <c r="JHX10" s="138"/>
      <c r="JHY10" s="138"/>
      <c r="JHZ10" s="138"/>
      <c r="JIA10" s="138"/>
      <c r="JIB10" s="138"/>
      <c r="JIC10" s="138"/>
      <c r="JID10" s="138"/>
      <c r="JIE10" s="138"/>
      <c r="JIF10" s="138"/>
      <c r="JIG10" s="138"/>
      <c r="JIH10" s="138"/>
      <c r="JII10" s="138"/>
      <c r="JIJ10" s="138"/>
      <c r="JIK10" s="138"/>
      <c r="JIL10" s="138"/>
      <c r="JIM10" s="138"/>
      <c r="JIN10" s="138"/>
      <c r="JIO10" s="138"/>
      <c r="JIP10" s="138"/>
      <c r="JIQ10" s="138"/>
      <c r="JIR10" s="138"/>
      <c r="JIS10" s="138"/>
      <c r="JIT10" s="138"/>
      <c r="JIU10" s="138"/>
      <c r="JIV10" s="138"/>
      <c r="JIW10" s="138"/>
      <c r="JIX10" s="138"/>
      <c r="JIY10" s="138"/>
      <c r="JIZ10" s="138"/>
      <c r="JJA10" s="138"/>
      <c r="JJB10" s="138"/>
      <c r="JJC10" s="138"/>
      <c r="JJD10" s="138"/>
      <c r="JJE10" s="138"/>
      <c r="JJF10" s="138"/>
      <c r="JJG10" s="138"/>
      <c r="JJH10" s="138"/>
      <c r="JJI10" s="138"/>
      <c r="JJJ10" s="138"/>
      <c r="JJK10" s="138"/>
      <c r="JJL10" s="138"/>
      <c r="JJM10" s="138"/>
      <c r="JJN10" s="138"/>
      <c r="JJO10" s="138"/>
      <c r="JJP10" s="138"/>
      <c r="JJQ10" s="138"/>
      <c r="JJR10" s="138"/>
      <c r="JJS10" s="138"/>
      <c r="JJT10" s="138"/>
      <c r="JJU10" s="138"/>
      <c r="JJV10" s="138"/>
      <c r="JJW10" s="138"/>
      <c r="JJX10" s="138"/>
      <c r="JJY10" s="138"/>
      <c r="JJZ10" s="138"/>
      <c r="JKA10" s="138"/>
      <c r="JKB10" s="138"/>
      <c r="JKC10" s="138"/>
      <c r="JKD10" s="138"/>
      <c r="JKE10" s="138"/>
      <c r="JKF10" s="138"/>
      <c r="JKG10" s="138"/>
      <c r="JKH10" s="138"/>
      <c r="JKI10" s="138"/>
      <c r="JKJ10" s="138"/>
      <c r="JKK10" s="138"/>
      <c r="JKL10" s="138"/>
      <c r="JKM10" s="138"/>
      <c r="JKN10" s="138"/>
      <c r="JKO10" s="138"/>
      <c r="JKP10" s="138"/>
      <c r="JKQ10" s="138"/>
      <c r="JKR10" s="138"/>
      <c r="JKS10" s="138"/>
      <c r="JKT10" s="138"/>
      <c r="JKU10" s="138"/>
      <c r="JKV10" s="138"/>
      <c r="JKW10" s="138"/>
      <c r="JKX10" s="138"/>
      <c r="JKY10" s="138"/>
      <c r="JKZ10" s="138"/>
      <c r="JLA10" s="138"/>
      <c r="JLB10" s="138"/>
      <c r="JLC10" s="138"/>
      <c r="JLD10" s="138"/>
      <c r="JLE10" s="138"/>
      <c r="JLF10" s="138"/>
      <c r="JLG10" s="138"/>
      <c r="JLH10" s="138"/>
      <c r="JLI10" s="138"/>
      <c r="JLJ10" s="138"/>
      <c r="JLK10" s="138"/>
      <c r="JLL10" s="138"/>
      <c r="JLM10" s="138"/>
      <c r="JLN10" s="138"/>
      <c r="JLO10" s="138"/>
      <c r="JLP10" s="138"/>
      <c r="JLQ10" s="138"/>
      <c r="JLR10" s="138"/>
      <c r="JLS10" s="138"/>
      <c r="JLT10" s="138"/>
      <c r="JLU10" s="138"/>
      <c r="JLV10" s="138"/>
      <c r="JLW10" s="138"/>
      <c r="JLX10" s="138"/>
      <c r="JLY10" s="138"/>
      <c r="JLZ10" s="138"/>
      <c r="JMA10" s="138"/>
      <c r="JMB10" s="138"/>
      <c r="JMC10" s="138"/>
      <c r="JMD10" s="138"/>
      <c r="JME10" s="138"/>
      <c r="JMF10" s="138"/>
      <c r="JMG10" s="138"/>
      <c r="JMH10" s="138"/>
      <c r="JMI10" s="138"/>
      <c r="JMJ10" s="138"/>
      <c r="JMK10" s="138"/>
      <c r="JML10" s="138"/>
      <c r="JMM10" s="138"/>
      <c r="JMN10" s="138"/>
      <c r="JMO10" s="138"/>
      <c r="JMP10" s="138"/>
      <c r="JMQ10" s="138"/>
      <c r="JMR10" s="138"/>
      <c r="JMS10" s="138"/>
      <c r="JMT10" s="138"/>
      <c r="JMU10" s="138"/>
      <c r="JMV10" s="138"/>
      <c r="JMW10" s="138"/>
      <c r="JMX10" s="138"/>
      <c r="JMY10" s="138"/>
      <c r="JMZ10" s="138"/>
      <c r="JNA10" s="138"/>
      <c r="JNB10" s="138"/>
      <c r="JNC10" s="138"/>
      <c r="JND10" s="138"/>
      <c r="JNE10" s="138"/>
      <c r="JNF10" s="138"/>
      <c r="JNG10" s="138"/>
      <c r="JNH10" s="138"/>
      <c r="JNI10" s="138"/>
      <c r="JNJ10" s="138"/>
      <c r="JNK10" s="138"/>
      <c r="JNL10" s="138"/>
      <c r="JNM10" s="138"/>
      <c r="JNN10" s="138"/>
      <c r="JNO10" s="138"/>
      <c r="JNP10" s="138"/>
      <c r="JNQ10" s="138"/>
      <c r="JNR10" s="138"/>
      <c r="JNS10" s="138"/>
      <c r="JNT10" s="138"/>
      <c r="JNU10" s="138"/>
      <c r="JNV10" s="138"/>
      <c r="JNW10" s="138"/>
      <c r="JNX10" s="138"/>
      <c r="JNY10" s="138"/>
      <c r="JNZ10" s="138"/>
      <c r="JOA10" s="138"/>
      <c r="JOB10" s="138"/>
      <c r="JOC10" s="138"/>
      <c r="JOD10" s="138"/>
      <c r="JOE10" s="138"/>
      <c r="JOF10" s="138"/>
      <c r="JOG10" s="138"/>
      <c r="JOH10" s="138"/>
      <c r="JOI10" s="138"/>
      <c r="JOJ10" s="138"/>
      <c r="JOK10" s="138"/>
      <c r="JOL10" s="138"/>
      <c r="JOM10" s="138"/>
      <c r="JON10" s="138"/>
      <c r="JOO10" s="138"/>
      <c r="JOP10" s="138"/>
      <c r="JOQ10" s="138"/>
      <c r="JOR10" s="138"/>
      <c r="JOS10" s="138"/>
      <c r="JOT10" s="138"/>
      <c r="JOU10" s="138"/>
      <c r="JOV10" s="138"/>
      <c r="JOW10" s="138"/>
      <c r="JOX10" s="138"/>
      <c r="JOY10" s="138"/>
      <c r="JOZ10" s="138"/>
      <c r="JPA10" s="138"/>
      <c r="JPB10" s="138"/>
      <c r="JPC10" s="138"/>
      <c r="JPD10" s="138"/>
      <c r="JPE10" s="138"/>
      <c r="JPF10" s="138"/>
      <c r="JPG10" s="138"/>
      <c r="JPH10" s="138"/>
      <c r="JPI10" s="138"/>
      <c r="JPJ10" s="138"/>
      <c r="JPK10" s="138"/>
      <c r="JPL10" s="138"/>
      <c r="JPM10" s="138"/>
      <c r="JPN10" s="138"/>
      <c r="JPO10" s="138"/>
      <c r="JPP10" s="138"/>
      <c r="JPQ10" s="138"/>
      <c r="JPR10" s="138"/>
      <c r="JPS10" s="138"/>
      <c r="JPT10" s="138"/>
      <c r="JPU10" s="138"/>
      <c r="JPV10" s="138"/>
      <c r="JPW10" s="138"/>
      <c r="JPX10" s="138"/>
      <c r="JPY10" s="138"/>
      <c r="JPZ10" s="138"/>
      <c r="JQA10" s="138"/>
      <c r="JQB10" s="138"/>
      <c r="JQC10" s="138"/>
      <c r="JQD10" s="138"/>
      <c r="JQE10" s="138"/>
      <c r="JQF10" s="138"/>
      <c r="JQG10" s="138"/>
      <c r="JQH10" s="138"/>
      <c r="JQI10" s="138"/>
      <c r="JQJ10" s="138"/>
      <c r="JQK10" s="138"/>
      <c r="JQL10" s="138"/>
      <c r="JQM10" s="138"/>
      <c r="JQN10" s="138"/>
      <c r="JQO10" s="138"/>
      <c r="JQP10" s="138"/>
      <c r="JQQ10" s="138"/>
      <c r="JQR10" s="138"/>
      <c r="JQS10" s="138"/>
      <c r="JQT10" s="138"/>
      <c r="JQU10" s="138"/>
      <c r="JQV10" s="138"/>
      <c r="JQW10" s="138"/>
      <c r="JQX10" s="138"/>
      <c r="JQY10" s="138"/>
      <c r="JQZ10" s="138"/>
      <c r="JRA10" s="138"/>
      <c r="JRB10" s="138"/>
      <c r="JRC10" s="138"/>
      <c r="JRD10" s="138"/>
      <c r="JRE10" s="138"/>
      <c r="JRF10" s="138"/>
      <c r="JRG10" s="138"/>
      <c r="JRH10" s="138"/>
      <c r="JRI10" s="138"/>
      <c r="JRJ10" s="138"/>
      <c r="JRK10" s="138"/>
      <c r="JRL10" s="138"/>
      <c r="JRM10" s="138"/>
      <c r="JRN10" s="138"/>
      <c r="JRO10" s="138"/>
      <c r="JRP10" s="138"/>
      <c r="JRQ10" s="138"/>
      <c r="JRR10" s="138"/>
      <c r="JRS10" s="138"/>
      <c r="JRT10" s="138"/>
      <c r="JRU10" s="138"/>
      <c r="JRV10" s="138"/>
      <c r="JRW10" s="138"/>
      <c r="JRX10" s="138"/>
      <c r="JRY10" s="138"/>
      <c r="JRZ10" s="138"/>
      <c r="JSA10" s="138"/>
      <c r="JSB10" s="138"/>
      <c r="JSC10" s="138"/>
      <c r="JSD10" s="138"/>
      <c r="JSE10" s="138"/>
      <c r="JSF10" s="138"/>
      <c r="JSG10" s="138"/>
      <c r="JSH10" s="138"/>
      <c r="JSI10" s="138"/>
      <c r="JSJ10" s="138"/>
      <c r="JSK10" s="138"/>
      <c r="JSL10" s="138"/>
      <c r="JSM10" s="138"/>
      <c r="JSN10" s="138"/>
      <c r="JSO10" s="138"/>
      <c r="JSP10" s="138"/>
      <c r="JSQ10" s="138"/>
      <c r="JSR10" s="138"/>
      <c r="JSS10" s="138"/>
      <c r="JST10" s="138"/>
      <c r="JSU10" s="138"/>
      <c r="JSV10" s="138"/>
      <c r="JSW10" s="138"/>
      <c r="JSX10" s="138"/>
      <c r="JSY10" s="138"/>
      <c r="JSZ10" s="138"/>
      <c r="JTA10" s="138"/>
      <c r="JTB10" s="138"/>
      <c r="JTC10" s="138"/>
      <c r="JTD10" s="138"/>
      <c r="JTE10" s="138"/>
      <c r="JTF10" s="138"/>
      <c r="JTG10" s="138"/>
      <c r="JTH10" s="138"/>
      <c r="JTI10" s="138"/>
      <c r="JTJ10" s="138"/>
      <c r="JTK10" s="138"/>
      <c r="JTL10" s="138"/>
      <c r="JTM10" s="138"/>
      <c r="JTN10" s="138"/>
      <c r="JTO10" s="138"/>
      <c r="JTP10" s="138"/>
      <c r="JTQ10" s="138"/>
      <c r="JTR10" s="138"/>
      <c r="JTS10" s="138"/>
      <c r="JTT10" s="138"/>
      <c r="JTU10" s="138"/>
      <c r="JTV10" s="138"/>
      <c r="JTW10" s="138"/>
      <c r="JTX10" s="138"/>
      <c r="JTY10" s="138"/>
      <c r="JTZ10" s="138"/>
      <c r="JUA10" s="138"/>
      <c r="JUB10" s="138"/>
      <c r="JUC10" s="138"/>
      <c r="JUD10" s="138"/>
      <c r="JUE10" s="138"/>
      <c r="JUF10" s="138"/>
      <c r="JUG10" s="138"/>
      <c r="JUH10" s="138"/>
      <c r="JUI10" s="138"/>
      <c r="JUJ10" s="138"/>
      <c r="JUK10" s="138"/>
      <c r="JUL10" s="138"/>
      <c r="JUM10" s="138"/>
      <c r="JUN10" s="138"/>
      <c r="JUO10" s="138"/>
      <c r="JUP10" s="138"/>
      <c r="JUQ10" s="138"/>
      <c r="JUR10" s="138"/>
      <c r="JUS10" s="138"/>
      <c r="JUT10" s="138"/>
      <c r="JUU10" s="138"/>
      <c r="JUV10" s="138"/>
      <c r="JUW10" s="138"/>
      <c r="JUX10" s="138"/>
      <c r="JUY10" s="138"/>
      <c r="JUZ10" s="138"/>
      <c r="JVA10" s="138"/>
      <c r="JVB10" s="138"/>
      <c r="JVC10" s="138"/>
      <c r="JVD10" s="138"/>
      <c r="JVE10" s="138"/>
      <c r="JVF10" s="138"/>
      <c r="JVG10" s="138"/>
      <c r="JVH10" s="138"/>
      <c r="JVI10" s="138"/>
      <c r="JVJ10" s="138"/>
      <c r="JVK10" s="138"/>
      <c r="JVL10" s="138"/>
      <c r="JVM10" s="138"/>
      <c r="JVN10" s="138"/>
      <c r="JVO10" s="138"/>
      <c r="JVP10" s="138"/>
      <c r="JVQ10" s="138"/>
      <c r="JVR10" s="138"/>
      <c r="JVS10" s="138"/>
      <c r="JVT10" s="138"/>
      <c r="JVU10" s="138"/>
      <c r="JVV10" s="138"/>
      <c r="JVW10" s="138"/>
      <c r="JVX10" s="138"/>
      <c r="JVY10" s="138"/>
      <c r="JVZ10" s="138"/>
      <c r="JWA10" s="138"/>
      <c r="JWB10" s="138"/>
      <c r="JWC10" s="138"/>
      <c r="JWD10" s="138"/>
      <c r="JWE10" s="138"/>
      <c r="JWF10" s="138"/>
      <c r="JWG10" s="138"/>
      <c r="JWH10" s="138"/>
      <c r="JWI10" s="138"/>
      <c r="JWJ10" s="138"/>
      <c r="JWK10" s="138"/>
      <c r="JWL10" s="138"/>
      <c r="JWM10" s="138"/>
      <c r="JWN10" s="138"/>
      <c r="JWO10" s="138"/>
      <c r="JWP10" s="138"/>
      <c r="JWQ10" s="138"/>
      <c r="JWR10" s="138"/>
      <c r="JWS10" s="138"/>
      <c r="JWT10" s="138"/>
      <c r="JWU10" s="138"/>
      <c r="JWV10" s="138"/>
      <c r="JWW10" s="138"/>
      <c r="JWX10" s="138"/>
      <c r="JWY10" s="138"/>
      <c r="JWZ10" s="138"/>
      <c r="JXA10" s="138"/>
      <c r="JXB10" s="138"/>
      <c r="JXC10" s="138"/>
      <c r="JXD10" s="138"/>
      <c r="JXE10" s="138"/>
      <c r="JXF10" s="138"/>
      <c r="JXG10" s="138"/>
      <c r="JXH10" s="138"/>
      <c r="JXI10" s="138"/>
      <c r="JXJ10" s="138"/>
      <c r="JXK10" s="138"/>
      <c r="JXL10" s="138"/>
      <c r="JXM10" s="138"/>
      <c r="JXN10" s="138"/>
      <c r="JXO10" s="138"/>
      <c r="JXP10" s="138"/>
      <c r="JXQ10" s="138"/>
      <c r="JXR10" s="138"/>
      <c r="JXS10" s="138"/>
      <c r="JXT10" s="138"/>
      <c r="JXU10" s="138"/>
      <c r="JXV10" s="138"/>
      <c r="JXW10" s="138"/>
      <c r="JXX10" s="138"/>
      <c r="JXY10" s="138"/>
      <c r="JXZ10" s="138"/>
      <c r="JYA10" s="138"/>
      <c r="JYB10" s="138"/>
      <c r="JYC10" s="138"/>
      <c r="JYD10" s="138"/>
      <c r="JYE10" s="138"/>
      <c r="JYF10" s="138"/>
      <c r="JYG10" s="138"/>
      <c r="JYH10" s="138"/>
      <c r="JYI10" s="138"/>
      <c r="JYJ10" s="138"/>
      <c r="JYK10" s="138"/>
      <c r="JYL10" s="138"/>
      <c r="JYM10" s="138"/>
      <c r="JYN10" s="138"/>
      <c r="JYO10" s="138"/>
      <c r="JYP10" s="138"/>
      <c r="JYQ10" s="138"/>
      <c r="JYR10" s="138"/>
      <c r="JYS10" s="138"/>
      <c r="JYT10" s="138"/>
      <c r="JYU10" s="138"/>
      <c r="JYV10" s="138"/>
      <c r="JYW10" s="138"/>
      <c r="JYX10" s="138"/>
      <c r="JYY10" s="138"/>
      <c r="JYZ10" s="138"/>
      <c r="JZA10" s="138"/>
      <c r="JZB10" s="138"/>
      <c r="JZC10" s="138"/>
      <c r="JZD10" s="138"/>
      <c r="JZE10" s="138"/>
      <c r="JZF10" s="138"/>
      <c r="JZG10" s="138"/>
      <c r="JZH10" s="138"/>
      <c r="JZI10" s="138"/>
      <c r="JZJ10" s="138"/>
      <c r="JZK10" s="138"/>
      <c r="JZL10" s="138"/>
      <c r="JZM10" s="138"/>
      <c r="JZN10" s="138"/>
      <c r="JZO10" s="138"/>
      <c r="JZP10" s="138"/>
      <c r="JZQ10" s="138"/>
      <c r="JZR10" s="138"/>
      <c r="JZS10" s="138"/>
      <c r="JZT10" s="138"/>
      <c r="JZU10" s="138"/>
      <c r="JZV10" s="138"/>
      <c r="JZW10" s="138"/>
      <c r="JZX10" s="138"/>
      <c r="JZY10" s="138"/>
      <c r="JZZ10" s="138"/>
      <c r="KAA10" s="138"/>
      <c r="KAB10" s="138"/>
      <c r="KAC10" s="138"/>
      <c r="KAD10" s="138"/>
      <c r="KAE10" s="138"/>
      <c r="KAF10" s="138"/>
      <c r="KAG10" s="138"/>
      <c r="KAH10" s="138"/>
      <c r="KAI10" s="138"/>
      <c r="KAJ10" s="138"/>
      <c r="KAK10" s="138"/>
      <c r="KAL10" s="138"/>
      <c r="KAM10" s="138"/>
      <c r="KAN10" s="138"/>
      <c r="KAO10" s="138"/>
      <c r="KAP10" s="138"/>
      <c r="KAQ10" s="138"/>
      <c r="KAR10" s="138"/>
      <c r="KAS10" s="138"/>
      <c r="KAT10" s="138"/>
      <c r="KAU10" s="138"/>
      <c r="KAV10" s="138"/>
      <c r="KAW10" s="138"/>
      <c r="KAX10" s="138"/>
      <c r="KAY10" s="138"/>
      <c r="KAZ10" s="138"/>
      <c r="KBA10" s="138"/>
      <c r="KBB10" s="138"/>
      <c r="KBC10" s="138"/>
      <c r="KBD10" s="138"/>
      <c r="KBE10" s="138"/>
      <c r="KBF10" s="138"/>
      <c r="KBG10" s="138"/>
      <c r="KBH10" s="138"/>
      <c r="KBI10" s="138"/>
      <c r="KBJ10" s="138"/>
      <c r="KBK10" s="138"/>
      <c r="KBL10" s="138"/>
      <c r="KBM10" s="138"/>
      <c r="KBN10" s="138"/>
      <c r="KBO10" s="138"/>
      <c r="KBP10" s="138"/>
      <c r="KBQ10" s="138"/>
      <c r="KBR10" s="138"/>
      <c r="KBS10" s="138"/>
      <c r="KBT10" s="138"/>
      <c r="KBU10" s="138"/>
      <c r="KBV10" s="138"/>
      <c r="KBW10" s="138"/>
      <c r="KBX10" s="138"/>
      <c r="KBY10" s="138"/>
      <c r="KBZ10" s="138"/>
      <c r="KCA10" s="138"/>
      <c r="KCB10" s="138"/>
      <c r="KCC10" s="138"/>
      <c r="KCD10" s="138"/>
      <c r="KCE10" s="138"/>
      <c r="KCF10" s="138"/>
      <c r="KCG10" s="138"/>
      <c r="KCH10" s="138"/>
      <c r="KCI10" s="138"/>
      <c r="KCJ10" s="138"/>
      <c r="KCK10" s="138"/>
      <c r="KCL10" s="138"/>
      <c r="KCM10" s="138"/>
      <c r="KCN10" s="138"/>
      <c r="KCO10" s="138"/>
      <c r="KCP10" s="138"/>
      <c r="KCQ10" s="138"/>
      <c r="KCR10" s="138"/>
      <c r="KCS10" s="138"/>
      <c r="KCT10" s="138"/>
      <c r="KCU10" s="138"/>
      <c r="KCV10" s="138"/>
      <c r="KCW10" s="138"/>
      <c r="KCX10" s="138"/>
      <c r="KCY10" s="138"/>
      <c r="KCZ10" s="138"/>
      <c r="KDA10" s="138"/>
      <c r="KDB10" s="138"/>
      <c r="KDC10" s="138"/>
      <c r="KDD10" s="138"/>
      <c r="KDE10" s="138"/>
      <c r="KDF10" s="138"/>
      <c r="KDG10" s="138"/>
      <c r="KDH10" s="138"/>
      <c r="KDI10" s="138"/>
      <c r="KDJ10" s="138"/>
      <c r="KDK10" s="138"/>
      <c r="KDL10" s="138"/>
      <c r="KDM10" s="138"/>
      <c r="KDN10" s="138"/>
      <c r="KDO10" s="138"/>
      <c r="KDP10" s="138"/>
      <c r="KDQ10" s="138"/>
      <c r="KDR10" s="138"/>
      <c r="KDS10" s="138"/>
      <c r="KDT10" s="138"/>
      <c r="KDU10" s="138"/>
      <c r="KDV10" s="138"/>
      <c r="KDW10" s="138"/>
      <c r="KDX10" s="138"/>
      <c r="KDY10" s="138"/>
      <c r="KDZ10" s="138"/>
      <c r="KEA10" s="138"/>
      <c r="KEB10" s="138"/>
      <c r="KEC10" s="138"/>
      <c r="KED10" s="138"/>
      <c r="KEE10" s="138"/>
      <c r="KEF10" s="138"/>
      <c r="KEG10" s="138"/>
      <c r="KEH10" s="138"/>
      <c r="KEI10" s="138"/>
      <c r="KEJ10" s="138"/>
      <c r="KEK10" s="138"/>
      <c r="KEL10" s="138"/>
      <c r="KEM10" s="138"/>
      <c r="KEN10" s="138"/>
      <c r="KEO10" s="138"/>
      <c r="KEP10" s="138"/>
      <c r="KEQ10" s="138"/>
      <c r="KER10" s="138"/>
      <c r="KES10" s="138"/>
      <c r="KET10" s="138"/>
      <c r="KEU10" s="138"/>
      <c r="KEV10" s="138"/>
      <c r="KEW10" s="138"/>
      <c r="KEX10" s="138"/>
      <c r="KEY10" s="138"/>
      <c r="KEZ10" s="138"/>
      <c r="KFA10" s="138"/>
      <c r="KFB10" s="138"/>
      <c r="KFC10" s="138"/>
      <c r="KFD10" s="138"/>
      <c r="KFE10" s="138"/>
      <c r="KFF10" s="138"/>
      <c r="KFG10" s="138"/>
      <c r="KFH10" s="138"/>
      <c r="KFI10" s="138"/>
      <c r="KFJ10" s="138"/>
      <c r="KFK10" s="138"/>
      <c r="KFL10" s="138"/>
      <c r="KFM10" s="138"/>
      <c r="KFN10" s="138"/>
      <c r="KFO10" s="138"/>
      <c r="KFP10" s="138"/>
      <c r="KFQ10" s="138"/>
      <c r="KFR10" s="138"/>
      <c r="KFS10" s="138"/>
      <c r="KFT10" s="138"/>
      <c r="KFU10" s="138"/>
      <c r="KFV10" s="138"/>
      <c r="KFW10" s="138"/>
      <c r="KFX10" s="138"/>
      <c r="KFY10" s="138"/>
      <c r="KFZ10" s="138"/>
      <c r="KGA10" s="138"/>
      <c r="KGB10" s="138"/>
      <c r="KGC10" s="138"/>
      <c r="KGD10" s="138"/>
      <c r="KGE10" s="138"/>
      <c r="KGF10" s="138"/>
      <c r="KGG10" s="138"/>
      <c r="KGH10" s="138"/>
      <c r="KGI10" s="138"/>
      <c r="KGJ10" s="138"/>
      <c r="KGK10" s="138"/>
      <c r="KGL10" s="138"/>
      <c r="KGM10" s="138"/>
      <c r="KGN10" s="138"/>
      <c r="KGO10" s="138"/>
      <c r="KGP10" s="138"/>
      <c r="KGQ10" s="138"/>
      <c r="KGR10" s="138"/>
      <c r="KGS10" s="138"/>
      <c r="KGT10" s="138"/>
      <c r="KGU10" s="138"/>
      <c r="KGV10" s="138"/>
      <c r="KGW10" s="138"/>
      <c r="KGX10" s="138"/>
      <c r="KGY10" s="138"/>
      <c r="KGZ10" s="138"/>
      <c r="KHA10" s="138"/>
      <c r="KHB10" s="138"/>
      <c r="KHC10" s="138"/>
      <c r="KHD10" s="138"/>
      <c r="KHE10" s="138"/>
      <c r="KHF10" s="138"/>
      <c r="KHG10" s="138"/>
      <c r="KHH10" s="138"/>
      <c r="KHI10" s="138"/>
      <c r="KHJ10" s="138"/>
      <c r="KHK10" s="138"/>
      <c r="KHL10" s="138"/>
      <c r="KHM10" s="138"/>
      <c r="KHN10" s="138"/>
      <c r="KHO10" s="138"/>
      <c r="KHP10" s="138"/>
      <c r="KHQ10" s="138"/>
      <c r="KHR10" s="138"/>
      <c r="KHS10" s="138"/>
      <c r="KHT10" s="138"/>
      <c r="KHU10" s="138"/>
      <c r="KHV10" s="138"/>
      <c r="KHW10" s="138"/>
      <c r="KHX10" s="138"/>
      <c r="KHY10" s="138"/>
      <c r="KHZ10" s="138"/>
      <c r="KIA10" s="138"/>
      <c r="KIB10" s="138"/>
      <c r="KIC10" s="138"/>
      <c r="KID10" s="138"/>
      <c r="KIE10" s="138"/>
      <c r="KIF10" s="138"/>
      <c r="KIG10" s="138"/>
      <c r="KIH10" s="138"/>
      <c r="KII10" s="138"/>
      <c r="KIJ10" s="138"/>
      <c r="KIK10" s="138"/>
      <c r="KIL10" s="138"/>
      <c r="KIM10" s="138"/>
      <c r="KIN10" s="138"/>
      <c r="KIO10" s="138"/>
      <c r="KIP10" s="138"/>
      <c r="KIQ10" s="138"/>
      <c r="KIR10" s="138"/>
      <c r="KIS10" s="138"/>
      <c r="KIT10" s="138"/>
      <c r="KIU10" s="138"/>
      <c r="KIV10" s="138"/>
      <c r="KIW10" s="138"/>
      <c r="KIX10" s="138"/>
      <c r="KIY10" s="138"/>
      <c r="KIZ10" s="138"/>
      <c r="KJA10" s="138"/>
      <c r="KJB10" s="138"/>
      <c r="KJC10" s="138"/>
      <c r="KJD10" s="138"/>
      <c r="KJE10" s="138"/>
      <c r="KJF10" s="138"/>
      <c r="KJG10" s="138"/>
      <c r="KJH10" s="138"/>
      <c r="KJI10" s="138"/>
      <c r="KJJ10" s="138"/>
      <c r="KJK10" s="138"/>
      <c r="KJL10" s="138"/>
      <c r="KJM10" s="138"/>
      <c r="KJN10" s="138"/>
      <c r="KJO10" s="138"/>
      <c r="KJP10" s="138"/>
      <c r="KJQ10" s="138"/>
      <c r="KJR10" s="138"/>
      <c r="KJS10" s="138"/>
      <c r="KJT10" s="138"/>
      <c r="KJU10" s="138"/>
      <c r="KJV10" s="138"/>
      <c r="KJW10" s="138"/>
      <c r="KJX10" s="138"/>
      <c r="KJY10" s="138"/>
      <c r="KJZ10" s="138"/>
      <c r="KKA10" s="138"/>
      <c r="KKB10" s="138"/>
      <c r="KKC10" s="138"/>
      <c r="KKD10" s="138"/>
      <c r="KKE10" s="138"/>
      <c r="KKF10" s="138"/>
      <c r="KKG10" s="138"/>
      <c r="KKH10" s="138"/>
      <c r="KKI10" s="138"/>
      <c r="KKJ10" s="138"/>
      <c r="KKK10" s="138"/>
      <c r="KKL10" s="138"/>
      <c r="KKM10" s="138"/>
      <c r="KKN10" s="138"/>
      <c r="KKO10" s="138"/>
      <c r="KKP10" s="138"/>
      <c r="KKQ10" s="138"/>
      <c r="KKR10" s="138"/>
      <c r="KKS10" s="138"/>
      <c r="KKT10" s="138"/>
      <c r="KKU10" s="138"/>
      <c r="KKV10" s="138"/>
      <c r="KKW10" s="138"/>
      <c r="KKX10" s="138"/>
      <c r="KKY10" s="138"/>
      <c r="KKZ10" s="138"/>
      <c r="KLA10" s="138"/>
      <c r="KLB10" s="138"/>
      <c r="KLC10" s="138"/>
      <c r="KLD10" s="138"/>
      <c r="KLE10" s="138"/>
      <c r="KLF10" s="138"/>
      <c r="KLG10" s="138"/>
      <c r="KLH10" s="138"/>
      <c r="KLI10" s="138"/>
      <c r="KLJ10" s="138"/>
      <c r="KLK10" s="138"/>
      <c r="KLL10" s="138"/>
      <c r="KLM10" s="138"/>
      <c r="KLN10" s="138"/>
      <c r="KLO10" s="138"/>
      <c r="KLP10" s="138"/>
      <c r="KLQ10" s="138"/>
      <c r="KLR10" s="138"/>
      <c r="KLS10" s="138"/>
      <c r="KLT10" s="138"/>
      <c r="KLU10" s="138"/>
      <c r="KLV10" s="138"/>
      <c r="KLW10" s="138"/>
      <c r="KLX10" s="138"/>
      <c r="KLY10" s="138"/>
      <c r="KLZ10" s="138"/>
      <c r="KMA10" s="138"/>
      <c r="KMB10" s="138"/>
      <c r="KMC10" s="138"/>
      <c r="KMD10" s="138"/>
      <c r="KME10" s="138"/>
      <c r="KMF10" s="138"/>
      <c r="KMG10" s="138"/>
      <c r="KMH10" s="138"/>
      <c r="KMI10" s="138"/>
      <c r="KMJ10" s="138"/>
      <c r="KMK10" s="138"/>
      <c r="KML10" s="138"/>
      <c r="KMM10" s="138"/>
      <c r="KMN10" s="138"/>
      <c r="KMO10" s="138"/>
      <c r="KMP10" s="138"/>
      <c r="KMQ10" s="138"/>
      <c r="KMR10" s="138"/>
      <c r="KMS10" s="138"/>
      <c r="KMT10" s="138"/>
      <c r="KMU10" s="138"/>
      <c r="KMV10" s="138"/>
      <c r="KMW10" s="138"/>
      <c r="KMX10" s="138"/>
      <c r="KMY10" s="138"/>
      <c r="KMZ10" s="138"/>
      <c r="KNA10" s="138"/>
      <c r="KNB10" s="138"/>
      <c r="KNC10" s="138"/>
      <c r="KND10" s="138"/>
      <c r="KNE10" s="138"/>
      <c r="KNF10" s="138"/>
      <c r="KNG10" s="138"/>
      <c r="KNH10" s="138"/>
      <c r="KNI10" s="138"/>
      <c r="KNJ10" s="138"/>
      <c r="KNK10" s="138"/>
      <c r="KNL10" s="138"/>
      <c r="KNM10" s="138"/>
      <c r="KNN10" s="138"/>
      <c r="KNO10" s="138"/>
      <c r="KNP10" s="138"/>
      <c r="KNQ10" s="138"/>
      <c r="KNR10" s="138"/>
      <c r="KNS10" s="138"/>
      <c r="KNT10" s="138"/>
      <c r="KNU10" s="138"/>
      <c r="KNV10" s="138"/>
      <c r="KNW10" s="138"/>
      <c r="KNX10" s="138"/>
      <c r="KNY10" s="138"/>
      <c r="KNZ10" s="138"/>
      <c r="KOA10" s="138"/>
      <c r="KOB10" s="138"/>
      <c r="KOC10" s="138"/>
      <c r="KOD10" s="138"/>
      <c r="KOE10" s="138"/>
      <c r="KOF10" s="138"/>
      <c r="KOG10" s="138"/>
      <c r="KOH10" s="138"/>
      <c r="KOI10" s="138"/>
      <c r="KOJ10" s="138"/>
      <c r="KOK10" s="138"/>
      <c r="KOL10" s="138"/>
      <c r="KOM10" s="138"/>
      <c r="KON10" s="138"/>
      <c r="KOO10" s="138"/>
      <c r="KOP10" s="138"/>
      <c r="KOQ10" s="138"/>
      <c r="KOR10" s="138"/>
      <c r="KOS10" s="138"/>
      <c r="KOT10" s="138"/>
      <c r="KOU10" s="138"/>
      <c r="KOV10" s="138"/>
      <c r="KOW10" s="138"/>
      <c r="KOX10" s="138"/>
      <c r="KOY10" s="138"/>
      <c r="KOZ10" s="138"/>
      <c r="KPA10" s="138"/>
      <c r="KPB10" s="138"/>
      <c r="KPC10" s="138"/>
      <c r="KPD10" s="138"/>
      <c r="KPE10" s="138"/>
      <c r="KPF10" s="138"/>
      <c r="KPG10" s="138"/>
      <c r="KPH10" s="138"/>
      <c r="KPI10" s="138"/>
      <c r="KPJ10" s="138"/>
      <c r="KPK10" s="138"/>
      <c r="KPL10" s="138"/>
      <c r="KPM10" s="138"/>
      <c r="KPN10" s="138"/>
      <c r="KPO10" s="138"/>
      <c r="KPP10" s="138"/>
      <c r="KPQ10" s="138"/>
      <c r="KPR10" s="138"/>
      <c r="KPS10" s="138"/>
      <c r="KPT10" s="138"/>
      <c r="KPU10" s="138"/>
      <c r="KPV10" s="138"/>
      <c r="KPW10" s="138"/>
      <c r="KPX10" s="138"/>
      <c r="KPY10" s="138"/>
      <c r="KPZ10" s="138"/>
      <c r="KQA10" s="138"/>
      <c r="KQB10" s="138"/>
      <c r="KQC10" s="138"/>
      <c r="KQD10" s="138"/>
      <c r="KQE10" s="138"/>
      <c r="KQF10" s="138"/>
      <c r="KQG10" s="138"/>
      <c r="KQH10" s="138"/>
      <c r="KQI10" s="138"/>
      <c r="KQJ10" s="138"/>
      <c r="KQK10" s="138"/>
      <c r="KQL10" s="138"/>
      <c r="KQM10" s="138"/>
      <c r="KQN10" s="138"/>
      <c r="KQO10" s="138"/>
      <c r="KQP10" s="138"/>
      <c r="KQQ10" s="138"/>
      <c r="KQR10" s="138"/>
      <c r="KQS10" s="138"/>
      <c r="KQT10" s="138"/>
      <c r="KQU10" s="138"/>
      <c r="KQV10" s="138"/>
      <c r="KQW10" s="138"/>
      <c r="KQX10" s="138"/>
      <c r="KQY10" s="138"/>
      <c r="KQZ10" s="138"/>
      <c r="KRA10" s="138"/>
      <c r="KRB10" s="138"/>
      <c r="KRC10" s="138"/>
      <c r="KRD10" s="138"/>
      <c r="KRE10" s="138"/>
      <c r="KRF10" s="138"/>
      <c r="KRG10" s="138"/>
      <c r="KRH10" s="138"/>
      <c r="KRI10" s="138"/>
      <c r="KRJ10" s="138"/>
      <c r="KRK10" s="138"/>
      <c r="KRL10" s="138"/>
      <c r="KRM10" s="138"/>
      <c r="KRN10" s="138"/>
      <c r="KRO10" s="138"/>
      <c r="KRP10" s="138"/>
      <c r="KRQ10" s="138"/>
      <c r="KRR10" s="138"/>
      <c r="KRS10" s="138"/>
      <c r="KRT10" s="138"/>
      <c r="KRU10" s="138"/>
      <c r="KRV10" s="138"/>
      <c r="KRW10" s="138"/>
      <c r="KRX10" s="138"/>
      <c r="KRY10" s="138"/>
      <c r="KRZ10" s="138"/>
      <c r="KSA10" s="138"/>
      <c r="KSB10" s="138"/>
      <c r="KSC10" s="138"/>
      <c r="KSD10" s="138"/>
      <c r="KSE10" s="138"/>
      <c r="KSF10" s="138"/>
      <c r="KSG10" s="138"/>
      <c r="KSH10" s="138"/>
      <c r="KSI10" s="138"/>
      <c r="KSJ10" s="138"/>
      <c r="KSK10" s="138"/>
      <c r="KSL10" s="138"/>
      <c r="KSM10" s="138"/>
      <c r="KSN10" s="138"/>
      <c r="KSO10" s="138"/>
      <c r="KSP10" s="138"/>
      <c r="KSQ10" s="138"/>
      <c r="KSR10" s="138"/>
      <c r="KSS10" s="138"/>
      <c r="KST10" s="138"/>
      <c r="KSU10" s="138"/>
      <c r="KSV10" s="138"/>
      <c r="KSW10" s="138"/>
      <c r="KSX10" s="138"/>
      <c r="KSY10" s="138"/>
      <c r="KSZ10" s="138"/>
      <c r="KTA10" s="138"/>
      <c r="KTB10" s="138"/>
      <c r="KTC10" s="138"/>
      <c r="KTD10" s="138"/>
      <c r="KTE10" s="138"/>
      <c r="KTF10" s="138"/>
      <c r="KTG10" s="138"/>
      <c r="KTH10" s="138"/>
      <c r="KTI10" s="138"/>
      <c r="KTJ10" s="138"/>
      <c r="KTK10" s="138"/>
      <c r="KTL10" s="138"/>
      <c r="KTM10" s="138"/>
      <c r="KTN10" s="138"/>
      <c r="KTO10" s="138"/>
      <c r="KTP10" s="138"/>
      <c r="KTQ10" s="138"/>
      <c r="KTR10" s="138"/>
      <c r="KTS10" s="138"/>
      <c r="KTT10" s="138"/>
      <c r="KTU10" s="138"/>
      <c r="KTV10" s="138"/>
      <c r="KTW10" s="138"/>
      <c r="KTX10" s="138"/>
      <c r="KTY10" s="138"/>
      <c r="KTZ10" s="138"/>
      <c r="KUA10" s="138"/>
      <c r="KUB10" s="138"/>
      <c r="KUC10" s="138"/>
      <c r="KUD10" s="138"/>
      <c r="KUE10" s="138"/>
      <c r="KUF10" s="138"/>
      <c r="KUG10" s="138"/>
      <c r="KUH10" s="138"/>
      <c r="KUI10" s="138"/>
      <c r="KUJ10" s="138"/>
      <c r="KUK10" s="138"/>
      <c r="KUL10" s="138"/>
      <c r="KUM10" s="138"/>
      <c r="KUN10" s="138"/>
      <c r="KUO10" s="138"/>
      <c r="KUP10" s="138"/>
      <c r="KUQ10" s="138"/>
      <c r="KUR10" s="138"/>
      <c r="KUS10" s="138"/>
      <c r="KUT10" s="138"/>
      <c r="KUU10" s="138"/>
      <c r="KUV10" s="138"/>
      <c r="KUW10" s="138"/>
      <c r="KUX10" s="138"/>
      <c r="KUY10" s="138"/>
      <c r="KUZ10" s="138"/>
      <c r="KVA10" s="138"/>
      <c r="KVB10" s="138"/>
      <c r="KVC10" s="138"/>
      <c r="KVD10" s="138"/>
      <c r="KVE10" s="138"/>
      <c r="KVF10" s="138"/>
      <c r="KVG10" s="138"/>
      <c r="KVH10" s="138"/>
      <c r="KVI10" s="138"/>
      <c r="KVJ10" s="138"/>
      <c r="KVK10" s="138"/>
      <c r="KVL10" s="138"/>
      <c r="KVM10" s="138"/>
      <c r="KVN10" s="138"/>
      <c r="KVO10" s="138"/>
      <c r="KVP10" s="138"/>
      <c r="KVQ10" s="138"/>
      <c r="KVR10" s="138"/>
      <c r="KVS10" s="138"/>
      <c r="KVT10" s="138"/>
      <c r="KVU10" s="138"/>
      <c r="KVV10" s="138"/>
      <c r="KVW10" s="138"/>
      <c r="KVX10" s="138"/>
      <c r="KVY10" s="138"/>
      <c r="KVZ10" s="138"/>
      <c r="KWA10" s="138"/>
      <c r="KWB10" s="138"/>
      <c r="KWC10" s="138"/>
      <c r="KWD10" s="138"/>
      <c r="KWE10" s="138"/>
      <c r="KWF10" s="138"/>
      <c r="KWG10" s="138"/>
      <c r="KWH10" s="138"/>
      <c r="KWI10" s="138"/>
      <c r="KWJ10" s="138"/>
      <c r="KWK10" s="138"/>
      <c r="KWL10" s="138"/>
      <c r="KWM10" s="138"/>
      <c r="KWN10" s="138"/>
      <c r="KWO10" s="138"/>
      <c r="KWP10" s="138"/>
      <c r="KWQ10" s="138"/>
      <c r="KWR10" s="138"/>
      <c r="KWS10" s="138"/>
      <c r="KWT10" s="138"/>
      <c r="KWU10" s="138"/>
      <c r="KWV10" s="138"/>
      <c r="KWW10" s="138"/>
      <c r="KWX10" s="138"/>
      <c r="KWY10" s="138"/>
      <c r="KWZ10" s="138"/>
      <c r="KXA10" s="138"/>
      <c r="KXB10" s="138"/>
      <c r="KXC10" s="138"/>
      <c r="KXD10" s="138"/>
      <c r="KXE10" s="138"/>
      <c r="KXF10" s="138"/>
      <c r="KXG10" s="138"/>
      <c r="KXH10" s="138"/>
      <c r="KXI10" s="138"/>
      <c r="KXJ10" s="138"/>
      <c r="KXK10" s="138"/>
      <c r="KXL10" s="138"/>
      <c r="KXM10" s="138"/>
      <c r="KXN10" s="138"/>
      <c r="KXO10" s="138"/>
      <c r="KXP10" s="138"/>
      <c r="KXQ10" s="138"/>
      <c r="KXR10" s="138"/>
      <c r="KXS10" s="138"/>
      <c r="KXT10" s="138"/>
      <c r="KXU10" s="138"/>
      <c r="KXV10" s="138"/>
      <c r="KXW10" s="138"/>
      <c r="KXX10" s="138"/>
      <c r="KXY10" s="138"/>
      <c r="KXZ10" s="138"/>
      <c r="KYA10" s="138"/>
      <c r="KYB10" s="138"/>
      <c r="KYC10" s="138"/>
      <c r="KYD10" s="138"/>
      <c r="KYE10" s="138"/>
      <c r="KYF10" s="138"/>
      <c r="KYG10" s="138"/>
      <c r="KYH10" s="138"/>
      <c r="KYI10" s="138"/>
      <c r="KYJ10" s="138"/>
      <c r="KYK10" s="138"/>
      <c r="KYL10" s="138"/>
      <c r="KYM10" s="138"/>
      <c r="KYN10" s="138"/>
      <c r="KYO10" s="138"/>
      <c r="KYP10" s="138"/>
      <c r="KYQ10" s="138"/>
      <c r="KYR10" s="138"/>
      <c r="KYS10" s="138"/>
      <c r="KYT10" s="138"/>
      <c r="KYU10" s="138"/>
      <c r="KYV10" s="138"/>
      <c r="KYW10" s="138"/>
      <c r="KYX10" s="138"/>
      <c r="KYY10" s="138"/>
      <c r="KYZ10" s="138"/>
      <c r="KZA10" s="138"/>
      <c r="KZB10" s="138"/>
      <c r="KZC10" s="138"/>
      <c r="KZD10" s="138"/>
      <c r="KZE10" s="138"/>
      <c r="KZF10" s="138"/>
      <c r="KZG10" s="138"/>
      <c r="KZH10" s="138"/>
      <c r="KZI10" s="138"/>
      <c r="KZJ10" s="138"/>
      <c r="KZK10" s="138"/>
      <c r="KZL10" s="138"/>
      <c r="KZM10" s="138"/>
      <c r="KZN10" s="138"/>
      <c r="KZO10" s="138"/>
      <c r="KZP10" s="138"/>
      <c r="KZQ10" s="138"/>
      <c r="KZR10" s="138"/>
      <c r="KZS10" s="138"/>
      <c r="KZT10" s="138"/>
      <c r="KZU10" s="138"/>
      <c r="KZV10" s="138"/>
      <c r="KZW10" s="138"/>
      <c r="KZX10" s="138"/>
      <c r="KZY10" s="138"/>
      <c r="KZZ10" s="138"/>
      <c r="LAA10" s="138"/>
      <c r="LAB10" s="138"/>
      <c r="LAC10" s="138"/>
      <c r="LAD10" s="138"/>
      <c r="LAE10" s="138"/>
      <c r="LAF10" s="138"/>
      <c r="LAG10" s="138"/>
      <c r="LAH10" s="138"/>
      <c r="LAI10" s="138"/>
      <c r="LAJ10" s="138"/>
      <c r="LAK10" s="138"/>
      <c r="LAL10" s="138"/>
      <c r="LAM10" s="138"/>
      <c r="LAN10" s="138"/>
      <c r="LAO10" s="138"/>
      <c r="LAP10" s="138"/>
      <c r="LAQ10" s="138"/>
      <c r="LAR10" s="138"/>
      <c r="LAS10" s="138"/>
      <c r="LAT10" s="138"/>
      <c r="LAU10" s="138"/>
      <c r="LAV10" s="138"/>
      <c r="LAW10" s="138"/>
      <c r="LAX10" s="138"/>
      <c r="LAY10" s="138"/>
      <c r="LAZ10" s="138"/>
      <c r="LBA10" s="138"/>
      <c r="LBB10" s="138"/>
      <c r="LBC10" s="138"/>
      <c r="LBD10" s="138"/>
      <c r="LBE10" s="138"/>
      <c r="LBF10" s="138"/>
      <c r="LBG10" s="138"/>
      <c r="LBH10" s="138"/>
      <c r="LBI10" s="138"/>
      <c r="LBJ10" s="138"/>
      <c r="LBK10" s="138"/>
      <c r="LBL10" s="138"/>
      <c r="LBM10" s="138"/>
      <c r="LBN10" s="138"/>
      <c r="LBO10" s="138"/>
      <c r="LBP10" s="138"/>
      <c r="LBQ10" s="138"/>
      <c r="LBR10" s="138"/>
      <c r="LBS10" s="138"/>
      <c r="LBT10" s="138"/>
      <c r="LBU10" s="138"/>
      <c r="LBV10" s="138"/>
      <c r="LBW10" s="138"/>
      <c r="LBX10" s="138"/>
      <c r="LBY10" s="138"/>
      <c r="LBZ10" s="138"/>
      <c r="LCA10" s="138"/>
      <c r="LCB10" s="138"/>
      <c r="LCC10" s="138"/>
      <c r="LCD10" s="138"/>
      <c r="LCE10" s="138"/>
      <c r="LCF10" s="138"/>
      <c r="LCG10" s="138"/>
      <c r="LCH10" s="138"/>
      <c r="LCI10" s="138"/>
      <c r="LCJ10" s="138"/>
      <c r="LCK10" s="138"/>
      <c r="LCL10" s="138"/>
      <c r="LCM10" s="138"/>
      <c r="LCN10" s="138"/>
      <c r="LCO10" s="138"/>
      <c r="LCP10" s="138"/>
      <c r="LCQ10" s="138"/>
      <c r="LCR10" s="138"/>
      <c r="LCS10" s="138"/>
      <c r="LCT10" s="138"/>
      <c r="LCU10" s="138"/>
      <c r="LCV10" s="138"/>
      <c r="LCW10" s="138"/>
      <c r="LCX10" s="138"/>
      <c r="LCY10" s="138"/>
      <c r="LCZ10" s="138"/>
      <c r="LDA10" s="138"/>
      <c r="LDB10" s="138"/>
      <c r="LDC10" s="138"/>
      <c r="LDD10" s="138"/>
      <c r="LDE10" s="138"/>
      <c r="LDF10" s="138"/>
      <c r="LDG10" s="138"/>
      <c r="LDH10" s="138"/>
      <c r="LDI10" s="138"/>
      <c r="LDJ10" s="138"/>
      <c r="LDK10" s="138"/>
      <c r="LDL10" s="138"/>
      <c r="LDM10" s="138"/>
      <c r="LDN10" s="138"/>
      <c r="LDO10" s="138"/>
      <c r="LDP10" s="138"/>
      <c r="LDQ10" s="138"/>
      <c r="LDR10" s="138"/>
      <c r="LDS10" s="138"/>
      <c r="LDT10" s="138"/>
      <c r="LDU10" s="138"/>
      <c r="LDV10" s="138"/>
      <c r="LDW10" s="138"/>
      <c r="LDX10" s="138"/>
      <c r="LDY10" s="138"/>
      <c r="LDZ10" s="138"/>
      <c r="LEA10" s="138"/>
      <c r="LEB10" s="138"/>
      <c r="LEC10" s="138"/>
      <c r="LED10" s="138"/>
      <c r="LEE10" s="138"/>
      <c r="LEF10" s="138"/>
      <c r="LEG10" s="138"/>
      <c r="LEH10" s="138"/>
      <c r="LEI10" s="138"/>
      <c r="LEJ10" s="138"/>
      <c r="LEK10" s="138"/>
      <c r="LEL10" s="138"/>
      <c r="LEM10" s="138"/>
      <c r="LEN10" s="138"/>
      <c r="LEO10" s="138"/>
      <c r="LEP10" s="138"/>
      <c r="LEQ10" s="138"/>
      <c r="LER10" s="138"/>
      <c r="LES10" s="138"/>
      <c r="LET10" s="138"/>
      <c r="LEU10" s="138"/>
      <c r="LEV10" s="138"/>
      <c r="LEW10" s="138"/>
      <c r="LEX10" s="138"/>
      <c r="LEY10" s="138"/>
      <c r="LEZ10" s="138"/>
      <c r="LFA10" s="138"/>
      <c r="LFB10" s="138"/>
      <c r="LFC10" s="138"/>
      <c r="LFD10" s="138"/>
      <c r="LFE10" s="138"/>
      <c r="LFF10" s="138"/>
      <c r="LFG10" s="138"/>
      <c r="LFH10" s="138"/>
      <c r="LFI10" s="138"/>
      <c r="LFJ10" s="138"/>
      <c r="LFK10" s="138"/>
      <c r="LFL10" s="138"/>
      <c r="LFM10" s="138"/>
      <c r="LFN10" s="138"/>
      <c r="LFO10" s="138"/>
      <c r="LFP10" s="138"/>
      <c r="LFQ10" s="138"/>
      <c r="LFR10" s="138"/>
      <c r="LFS10" s="138"/>
      <c r="LFT10" s="138"/>
      <c r="LFU10" s="138"/>
      <c r="LFV10" s="138"/>
      <c r="LFW10" s="138"/>
      <c r="LFX10" s="138"/>
      <c r="LFY10" s="138"/>
      <c r="LFZ10" s="138"/>
      <c r="LGA10" s="138"/>
      <c r="LGB10" s="138"/>
      <c r="LGC10" s="138"/>
      <c r="LGD10" s="138"/>
      <c r="LGE10" s="138"/>
      <c r="LGF10" s="138"/>
      <c r="LGG10" s="138"/>
      <c r="LGH10" s="138"/>
      <c r="LGI10" s="138"/>
      <c r="LGJ10" s="138"/>
      <c r="LGK10" s="138"/>
      <c r="LGL10" s="138"/>
      <c r="LGM10" s="138"/>
      <c r="LGN10" s="138"/>
      <c r="LGO10" s="138"/>
      <c r="LGP10" s="138"/>
      <c r="LGQ10" s="138"/>
      <c r="LGR10" s="138"/>
      <c r="LGS10" s="138"/>
      <c r="LGT10" s="138"/>
      <c r="LGU10" s="138"/>
      <c r="LGV10" s="138"/>
      <c r="LGW10" s="138"/>
      <c r="LGX10" s="138"/>
      <c r="LGY10" s="138"/>
      <c r="LGZ10" s="138"/>
      <c r="LHA10" s="138"/>
      <c r="LHB10" s="138"/>
      <c r="LHC10" s="138"/>
      <c r="LHD10" s="138"/>
      <c r="LHE10" s="138"/>
      <c r="LHF10" s="138"/>
      <c r="LHG10" s="138"/>
      <c r="LHH10" s="138"/>
      <c r="LHI10" s="138"/>
      <c r="LHJ10" s="138"/>
      <c r="LHK10" s="138"/>
      <c r="LHL10" s="138"/>
      <c r="LHM10" s="138"/>
      <c r="LHN10" s="138"/>
      <c r="LHO10" s="138"/>
      <c r="LHP10" s="138"/>
      <c r="LHQ10" s="138"/>
      <c r="LHR10" s="138"/>
      <c r="LHS10" s="138"/>
      <c r="LHT10" s="138"/>
      <c r="LHU10" s="138"/>
      <c r="LHV10" s="138"/>
      <c r="LHW10" s="138"/>
      <c r="LHX10" s="138"/>
      <c r="LHY10" s="138"/>
      <c r="LHZ10" s="138"/>
      <c r="LIA10" s="138"/>
      <c r="LIB10" s="138"/>
      <c r="LIC10" s="138"/>
      <c r="LID10" s="138"/>
      <c r="LIE10" s="138"/>
      <c r="LIF10" s="138"/>
      <c r="LIG10" s="138"/>
      <c r="LIH10" s="138"/>
      <c r="LII10" s="138"/>
      <c r="LIJ10" s="138"/>
      <c r="LIK10" s="138"/>
      <c r="LIL10" s="138"/>
      <c r="LIM10" s="138"/>
      <c r="LIN10" s="138"/>
      <c r="LIO10" s="138"/>
      <c r="LIP10" s="138"/>
      <c r="LIQ10" s="138"/>
      <c r="LIR10" s="138"/>
      <c r="LIS10" s="138"/>
      <c r="LIT10" s="138"/>
      <c r="LIU10" s="138"/>
      <c r="LIV10" s="138"/>
      <c r="LIW10" s="138"/>
      <c r="LIX10" s="138"/>
      <c r="LIY10" s="138"/>
      <c r="LIZ10" s="138"/>
      <c r="LJA10" s="138"/>
      <c r="LJB10" s="138"/>
      <c r="LJC10" s="138"/>
      <c r="LJD10" s="138"/>
      <c r="LJE10" s="138"/>
      <c r="LJF10" s="138"/>
      <c r="LJG10" s="138"/>
      <c r="LJH10" s="138"/>
      <c r="LJI10" s="138"/>
      <c r="LJJ10" s="138"/>
      <c r="LJK10" s="138"/>
      <c r="LJL10" s="138"/>
      <c r="LJM10" s="138"/>
      <c r="LJN10" s="138"/>
      <c r="LJO10" s="138"/>
      <c r="LJP10" s="138"/>
      <c r="LJQ10" s="138"/>
      <c r="LJR10" s="138"/>
      <c r="LJS10" s="138"/>
      <c r="LJT10" s="138"/>
      <c r="LJU10" s="138"/>
      <c r="LJV10" s="138"/>
      <c r="LJW10" s="138"/>
      <c r="LJX10" s="138"/>
      <c r="LJY10" s="138"/>
      <c r="LJZ10" s="138"/>
      <c r="LKA10" s="138"/>
      <c r="LKB10" s="138"/>
      <c r="LKC10" s="138"/>
      <c r="LKD10" s="138"/>
      <c r="LKE10" s="138"/>
      <c r="LKF10" s="138"/>
      <c r="LKG10" s="138"/>
      <c r="LKH10" s="138"/>
      <c r="LKI10" s="138"/>
      <c r="LKJ10" s="138"/>
      <c r="LKK10" s="138"/>
      <c r="LKL10" s="138"/>
      <c r="LKM10" s="138"/>
      <c r="LKN10" s="138"/>
      <c r="LKO10" s="138"/>
      <c r="LKP10" s="138"/>
      <c r="LKQ10" s="138"/>
      <c r="LKR10" s="138"/>
      <c r="LKS10" s="138"/>
      <c r="LKT10" s="138"/>
      <c r="LKU10" s="138"/>
      <c r="LKV10" s="138"/>
      <c r="LKW10" s="138"/>
      <c r="LKX10" s="138"/>
      <c r="LKY10" s="138"/>
      <c r="LKZ10" s="138"/>
      <c r="LLA10" s="138"/>
      <c r="LLB10" s="138"/>
      <c r="LLC10" s="138"/>
      <c r="LLD10" s="138"/>
      <c r="LLE10" s="138"/>
      <c r="LLF10" s="138"/>
      <c r="LLG10" s="138"/>
      <c r="LLH10" s="138"/>
      <c r="LLI10" s="138"/>
      <c r="LLJ10" s="138"/>
      <c r="LLK10" s="138"/>
      <c r="LLL10" s="138"/>
      <c r="LLM10" s="138"/>
      <c r="LLN10" s="138"/>
      <c r="LLO10" s="138"/>
      <c r="LLP10" s="138"/>
      <c r="LLQ10" s="138"/>
      <c r="LLR10" s="138"/>
      <c r="LLS10" s="138"/>
      <c r="LLT10" s="138"/>
      <c r="LLU10" s="138"/>
      <c r="LLV10" s="138"/>
      <c r="LLW10" s="138"/>
      <c r="LLX10" s="138"/>
      <c r="LLY10" s="138"/>
      <c r="LLZ10" s="138"/>
      <c r="LMA10" s="138"/>
      <c r="LMB10" s="138"/>
      <c r="LMC10" s="138"/>
      <c r="LMD10" s="138"/>
      <c r="LME10" s="138"/>
      <c r="LMF10" s="138"/>
      <c r="LMG10" s="138"/>
      <c r="LMH10" s="138"/>
      <c r="LMI10" s="138"/>
      <c r="LMJ10" s="138"/>
      <c r="LMK10" s="138"/>
      <c r="LML10" s="138"/>
      <c r="LMM10" s="138"/>
      <c r="LMN10" s="138"/>
      <c r="LMO10" s="138"/>
      <c r="LMP10" s="138"/>
      <c r="LMQ10" s="138"/>
      <c r="LMR10" s="138"/>
      <c r="LMS10" s="138"/>
      <c r="LMT10" s="138"/>
      <c r="LMU10" s="138"/>
      <c r="LMV10" s="138"/>
      <c r="LMW10" s="138"/>
      <c r="LMX10" s="138"/>
      <c r="LMY10" s="138"/>
      <c r="LMZ10" s="138"/>
      <c r="LNA10" s="138"/>
      <c r="LNB10" s="138"/>
      <c r="LNC10" s="138"/>
      <c r="LND10" s="138"/>
      <c r="LNE10" s="138"/>
      <c r="LNF10" s="138"/>
      <c r="LNG10" s="138"/>
      <c r="LNH10" s="138"/>
      <c r="LNI10" s="138"/>
      <c r="LNJ10" s="138"/>
      <c r="LNK10" s="138"/>
      <c r="LNL10" s="138"/>
      <c r="LNM10" s="138"/>
      <c r="LNN10" s="138"/>
      <c r="LNO10" s="138"/>
      <c r="LNP10" s="138"/>
      <c r="LNQ10" s="138"/>
      <c r="LNR10" s="138"/>
      <c r="LNS10" s="138"/>
      <c r="LNT10" s="138"/>
      <c r="LNU10" s="138"/>
      <c r="LNV10" s="138"/>
      <c r="LNW10" s="138"/>
      <c r="LNX10" s="138"/>
      <c r="LNY10" s="138"/>
      <c r="LNZ10" s="138"/>
      <c r="LOA10" s="138"/>
      <c r="LOB10" s="138"/>
      <c r="LOC10" s="138"/>
      <c r="LOD10" s="138"/>
      <c r="LOE10" s="138"/>
      <c r="LOF10" s="138"/>
      <c r="LOG10" s="138"/>
      <c r="LOH10" s="138"/>
      <c r="LOI10" s="138"/>
      <c r="LOJ10" s="138"/>
      <c r="LOK10" s="138"/>
      <c r="LOL10" s="138"/>
      <c r="LOM10" s="138"/>
      <c r="LON10" s="138"/>
      <c r="LOO10" s="138"/>
      <c r="LOP10" s="138"/>
      <c r="LOQ10" s="138"/>
      <c r="LOR10" s="138"/>
      <c r="LOS10" s="138"/>
      <c r="LOT10" s="138"/>
      <c r="LOU10" s="138"/>
      <c r="LOV10" s="138"/>
      <c r="LOW10" s="138"/>
      <c r="LOX10" s="138"/>
      <c r="LOY10" s="138"/>
      <c r="LOZ10" s="138"/>
      <c r="LPA10" s="138"/>
      <c r="LPB10" s="138"/>
      <c r="LPC10" s="138"/>
      <c r="LPD10" s="138"/>
      <c r="LPE10" s="138"/>
      <c r="LPF10" s="138"/>
      <c r="LPG10" s="138"/>
      <c r="LPH10" s="138"/>
      <c r="LPI10" s="138"/>
      <c r="LPJ10" s="138"/>
      <c r="LPK10" s="138"/>
      <c r="LPL10" s="138"/>
      <c r="LPM10" s="138"/>
      <c r="LPN10" s="138"/>
      <c r="LPO10" s="138"/>
      <c r="LPP10" s="138"/>
      <c r="LPQ10" s="138"/>
      <c r="LPR10" s="138"/>
      <c r="LPS10" s="138"/>
      <c r="LPT10" s="138"/>
      <c r="LPU10" s="138"/>
      <c r="LPV10" s="138"/>
      <c r="LPW10" s="138"/>
      <c r="LPX10" s="138"/>
      <c r="LPY10" s="138"/>
      <c r="LPZ10" s="138"/>
      <c r="LQA10" s="138"/>
      <c r="LQB10" s="138"/>
      <c r="LQC10" s="138"/>
      <c r="LQD10" s="138"/>
      <c r="LQE10" s="138"/>
      <c r="LQF10" s="138"/>
      <c r="LQG10" s="138"/>
      <c r="LQH10" s="138"/>
      <c r="LQI10" s="138"/>
      <c r="LQJ10" s="138"/>
      <c r="LQK10" s="138"/>
      <c r="LQL10" s="138"/>
      <c r="LQM10" s="138"/>
      <c r="LQN10" s="138"/>
      <c r="LQO10" s="138"/>
      <c r="LQP10" s="138"/>
      <c r="LQQ10" s="138"/>
      <c r="LQR10" s="138"/>
      <c r="LQS10" s="138"/>
      <c r="LQT10" s="138"/>
      <c r="LQU10" s="138"/>
      <c r="LQV10" s="138"/>
      <c r="LQW10" s="138"/>
      <c r="LQX10" s="138"/>
      <c r="LQY10" s="138"/>
      <c r="LQZ10" s="138"/>
      <c r="LRA10" s="138"/>
      <c r="LRB10" s="138"/>
      <c r="LRC10" s="138"/>
      <c r="LRD10" s="138"/>
      <c r="LRE10" s="138"/>
      <c r="LRF10" s="138"/>
      <c r="LRG10" s="138"/>
      <c r="LRH10" s="138"/>
      <c r="LRI10" s="138"/>
      <c r="LRJ10" s="138"/>
      <c r="LRK10" s="138"/>
      <c r="LRL10" s="138"/>
      <c r="LRM10" s="138"/>
      <c r="LRN10" s="138"/>
      <c r="LRO10" s="138"/>
      <c r="LRP10" s="138"/>
      <c r="LRQ10" s="138"/>
      <c r="LRR10" s="138"/>
      <c r="LRS10" s="138"/>
      <c r="LRT10" s="138"/>
      <c r="LRU10" s="138"/>
      <c r="LRV10" s="138"/>
      <c r="LRW10" s="138"/>
      <c r="LRX10" s="138"/>
      <c r="LRY10" s="138"/>
      <c r="LRZ10" s="138"/>
      <c r="LSA10" s="138"/>
      <c r="LSB10" s="138"/>
      <c r="LSC10" s="138"/>
      <c r="LSD10" s="138"/>
      <c r="LSE10" s="138"/>
      <c r="LSF10" s="138"/>
      <c r="LSG10" s="138"/>
      <c r="LSH10" s="138"/>
      <c r="LSI10" s="138"/>
      <c r="LSJ10" s="138"/>
      <c r="LSK10" s="138"/>
      <c r="LSL10" s="138"/>
      <c r="LSM10" s="138"/>
      <c r="LSN10" s="138"/>
      <c r="LSO10" s="138"/>
      <c r="LSP10" s="138"/>
      <c r="LSQ10" s="138"/>
      <c r="LSR10" s="138"/>
      <c r="LSS10" s="138"/>
      <c r="LST10" s="138"/>
      <c r="LSU10" s="138"/>
      <c r="LSV10" s="138"/>
      <c r="LSW10" s="138"/>
      <c r="LSX10" s="138"/>
      <c r="LSY10" s="138"/>
      <c r="LSZ10" s="138"/>
      <c r="LTA10" s="138"/>
      <c r="LTB10" s="138"/>
      <c r="LTC10" s="138"/>
      <c r="LTD10" s="138"/>
      <c r="LTE10" s="138"/>
      <c r="LTF10" s="138"/>
      <c r="LTG10" s="138"/>
      <c r="LTH10" s="138"/>
      <c r="LTI10" s="138"/>
      <c r="LTJ10" s="138"/>
      <c r="LTK10" s="138"/>
      <c r="LTL10" s="138"/>
      <c r="LTM10" s="138"/>
      <c r="LTN10" s="138"/>
      <c r="LTO10" s="138"/>
      <c r="LTP10" s="138"/>
      <c r="LTQ10" s="138"/>
      <c r="LTR10" s="138"/>
      <c r="LTS10" s="138"/>
      <c r="LTT10" s="138"/>
      <c r="LTU10" s="138"/>
      <c r="LTV10" s="138"/>
      <c r="LTW10" s="138"/>
      <c r="LTX10" s="138"/>
      <c r="LTY10" s="138"/>
      <c r="LTZ10" s="138"/>
      <c r="LUA10" s="138"/>
      <c r="LUB10" s="138"/>
      <c r="LUC10" s="138"/>
      <c r="LUD10" s="138"/>
      <c r="LUE10" s="138"/>
      <c r="LUF10" s="138"/>
      <c r="LUG10" s="138"/>
      <c r="LUH10" s="138"/>
      <c r="LUI10" s="138"/>
      <c r="LUJ10" s="138"/>
      <c r="LUK10" s="138"/>
      <c r="LUL10" s="138"/>
      <c r="LUM10" s="138"/>
      <c r="LUN10" s="138"/>
      <c r="LUO10" s="138"/>
      <c r="LUP10" s="138"/>
      <c r="LUQ10" s="138"/>
      <c r="LUR10" s="138"/>
      <c r="LUS10" s="138"/>
      <c r="LUT10" s="138"/>
      <c r="LUU10" s="138"/>
      <c r="LUV10" s="138"/>
      <c r="LUW10" s="138"/>
      <c r="LUX10" s="138"/>
      <c r="LUY10" s="138"/>
      <c r="LUZ10" s="138"/>
      <c r="LVA10" s="138"/>
      <c r="LVB10" s="138"/>
      <c r="LVC10" s="138"/>
      <c r="LVD10" s="138"/>
      <c r="LVE10" s="138"/>
      <c r="LVF10" s="138"/>
      <c r="LVG10" s="138"/>
      <c r="LVH10" s="138"/>
      <c r="LVI10" s="138"/>
      <c r="LVJ10" s="138"/>
      <c r="LVK10" s="138"/>
      <c r="LVL10" s="138"/>
      <c r="LVM10" s="138"/>
      <c r="LVN10" s="138"/>
      <c r="LVO10" s="138"/>
      <c r="LVP10" s="138"/>
      <c r="LVQ10" s="138"/>
      <c r="LVR10" s="138"/>
      <c r="LVS10" s="138"/>
      <c r="LVT10" s="138"/>
      <c r="LVU10" s="138"/>
      <c r="LVV10" s="138"/>
      <c r="LVW10" s="138"/>
      <c r="LVX10" s="138"/>
      <c r="LVY10" s="138"/>
      <c r="LVZ10" s="138"/>
      <c r="LWA10" s="138"/>
      <c r="LWB10" s="138"/>
      <c r="LWC10" s="138"/>
      <c r="LWD10" s="138"/>
      <c r="LWE10" s="138"/>
      <c r="LWF10" s="138"/>
      <c r="LWG10" s="138"/>
      <c r="LWH10" s="138"/>
      <c r="LWI10" s="138"/>
      <c r="LWJ10" s="138"/>
      <c r="LWK10" s="138"/>
      <c r="LWL10" s="138"/>
      <c r="LWM10" s="138"/>
      <c r="LWN10" s="138"/>
      <c r="LWO10" s="138"/>
      <c r="LWP10" s="138"/>
      <c r="LWQ10" s="138"/>
      <c r="LWR10" s="138"/>
      <c r="LWS10" s="138"/>
      <c r="LWT10" s="138"/>
      <c r="LWU10" s="138"/>
      <c r="LWV10" s="138"/>
      <c r="LWW10" s="138"/>
      <c r="LWX10" s="138"/>
      <c r="LWY10" s="138"/>
      <c r="LWZ10" s="138"/>
      <c r="LXA10" s="138"/>
      <c r="LXB10" s="138"/>
      <c r="LXC10" s="138"/>
      <c r="LXD10" s="138"/>
      <c r="LXE10" s="138"/>
      <c r="LXF10" s="138"/>
      <c r="LXG10" s="138"/>
      <c r="LXH10" s="138"/>
      <c r="LXI10" s="138"/>
      <c r="LXJ10" s="138"/>
      <c r="LXK10" s="138"/>
      <c r="LXL10" s="138"/>
      <c r="LXM10" s="138"/>
      <c r="LXN10" s="138"/>
      <c r="LXO10" s="138"/>
      <c r="LXP10" s="138"/>
      <c r="LXQ10" s="138"/>
      <c r="LXR10" s="138"/>
      <c r="LXS10" s="138"/>
      <c r="LXT10" s="138"/>
      <c r="LXU10" s="138"/>
      <c r="LXV10" s="138"/>
      <c r="LXW10" s="138"/>
      <c r="LXX10" s="138"/>
      <c r="LXY10" s="138"/>
      <c r="LXZ10" s="138"/>
      <c r="LYA10" s="138"/>
      <c r="LYB10" s="138"/>
      <c r="LYC10" s="138"/>
      <c r="LYD10" s="138"/>
      <c r="LYE10" s="138"/>
      <c r="LYF10" s="138"/>
      <c r="LYG10" s="138"/>
      <c r="LYH10" s="138"/>
      <c r="LYI10" s="138"/>
      <c r="LYJ10" s="138"/>
      <c r="LYK10" s="138"/>
      <c r="LYL10" s="138"/>
      <c r="LYM10" s="138"/>
      <c r="LYN10" s="138"/>
      <c r="LYO10" s="138"/>
      <c r="LYP10" s="138"/>
      <c r="LYQ10" s="138"/>
      <c r="LYR10" s="138"/>
      <c r="LYS10" s="138"/>
      <c r="LYT10" s="138"/>
      <c r="LYU10" s="138"/>
      <c r="LYV10" s="138"/>
      <c r="LYW10" s="138"/>
      <c r="LYX10" s="138"/>
      <c r="LYY10" s="138"/>
      <c r="LYZ10" s="138"/>
      <c r="LZA10" s="138"/>
      <c r="LZB10" s="138"/>
      <c r="LZC10" s="138"/>
      <c r="LZD10" s="138"/>
      <c r="LZE10" s="138"/>
      <c r="LZF10" s="138"/>
      <c r="LZG10" s="138"/>
      <c r="LZH10" s="138"/>
      <c r="LZI10" s="138"/>
      <c r="LZJ10" s="138"/>
      <c r="LZK10" s="138"/>
      <c r="LZL10" s="138"/>
      <c r="LZM10" s="138"/>
      <c r="LZN10" s="138"/>
      <c r="LZO10" s="138"/>
      <c r="LZP10" s="138"/>
      <c r="LZQ10" s="138"/>
      <c r="LZR10" s="138"/>
      <c r="LZS10" s="138"/>
      <c r="LZT10" s="138"/>
      <c r="LZU10" s="138"/>
      <c r="LZV10" s="138"/>
      <c r="LZW10" s="138"/>
      <c r="LZX10" s="138"/>
      <c r="LZY10" s="138"/>
      <c r="LZZ10" s="138"/>
      <c r="MAA10" s="138"/>
      <c r="MAB10" s="138"/>
      <c r="MAC10" s="138"/>
      <c r="MAD10" s="138"/>
      <c r="MAE10" s="138"/>
      <c r="MAF10" s="138"/>
      <c r="MAG10" s="138"/>
      <c r="MAH10" s="138"/>
      <c r="MAI10" s="138"/>
      <c r="MAJ10" s="138"/>
      <c r="MAK10" s="138"/>
      <c r="MAL10" s="138"/>
      <c r="MAM10" s="138"/>
      <c r="MAN10" s="138"/>
      <c r="MAO10" s="138"/>
      <c r="MAP10" s="138"/>
      <c r="MAQ10" s="138"/>
      <c r="MAR10" s="138"/>
      <c r="MAS10" s="138"/>
      <c r="MAT10" s="138"/>
      <c r="MAU10" s="138"/>
      <c r="MAV10" s="138"/>
      <c r="MAW10" s="138"/>
      <c r="MAX10" s="138"/>
      <c r="MAY10" s="138"/>
      <c r="MAZ10" s="138"/>
      <c r="MBA10" s="138"/>
      <c r="MBB10" s="138"/>
      <c r="MBC10" s="138"/>
      <c r="MBD10" s="138"/>
      <c r="MBE10" s="138"/>
      <c r="MBF10" s="138"/>
      <c r="MBG10" s="138"/>
      <c r="MBH10" s="138"/>
      <c r="MBI10" s="138"/>
      <c r="MBJ10" s="138"/>
      <c r="MBK10" s="138"/>
      <c r="MBL10" s="138"/>
      <c r="MBM10" s="138"/>
      <c r="MBN10" s="138"/>
      <c r="MBO10" s="138"/>
      <c r="MBP10" s="138"/>
      <c r="MBQ10" s="138"/>
      <c r="MBR10" s="138"/>
      <c r="MBS10" s="138"/>
      <c r="MBT10" s="138"/>
      <c r="MBU10" s="138"/>
      <c r="MBV10" s="138"/>
      <c r="MBW10" s="138"/>
      <c r="MBX10" s="138"/>
      <c r="MBY10" s="138"/>
      <c r="MBZ10" s="138"/>
      <c r="MCA10" s="138"/>
      <c r="MCB10" s="138"/>
      <c r="MCC10" s="138"/>
      <c r="MCD10" s="138"/>
      <c r="MCE10" s="138"/>
      <c r="MCF10" s="138"/>
      <c r="MCG10" s="138"/>
      <c r="MCH10" s="138"/>
      <c r="MCI10" s="138"/>
      <c r="MCJ10" s="138"/>
      <c r="MCK10" s="138"/>
      <c r="MCL10" s="138"/>
      <c r="MCM10" s="138"/>
      <c r="MCN10" s="138"/>
      <c r="MCO10" s="138"/>
      <c r="MCP10" s="138"/>
      <c r="MCQ10" s="138"/>
      <c r="MCR10" s="138"/>
      <c r="MCS10" s="138"/>
      <c r="MCT10" s="138"/>
      <c r="MCU10" s="138"/>
      <c r="MCV10" s="138"/>
      <c r="MCW10" s="138"/>
      <c r="MCX10" s="138"/>
      <c r="MCY10" s="138"/>
      <c r="MCZ10" s="138"/>
      <c r="MDA10" s="138"/>
      <c r="MDB10" s="138"/>
      <c r="MDC10" s="138"/>
      <c r="MDD10" s="138"/>
      <c r="MDE10" s="138"/>
      <c r="MDF10" s="138"/>
      <c r="MDG10" s="138"/>
      <c r="MDH10" s="138"/>
      <c r="MDI10" s="138"/>
      <c r="MDJ10" s="138"/>
      <c r="MDK10" s="138"/>
      <c r="MDL10" s="138"/>
      <c r="MDM10" s="138"/>
      <c r="MDN10" s="138"/>
      <c r="MDO10" s="138"/>
      <c r="MDP10" s="138"/>
      <c r="MDQ10" s="138"/>
      <c r="MDR10" s="138"/>
      <c r="MDS10" s="138"/>
      <c r="MDT10" s="138"/>
      <c r="MDU10" s="138"/>
      <c r="MDV10" s="138"/>
      <c r="MDW10" s="138"/>
      <c r="MDX10" s="138"/>
      <c r="MDY10" s="138"/>
      <c r="MDZ10" s="138"/>
      <c r="MEA10" s="138"/>
      <c r="MEB10" s="138"/>
      <c r="MEC10" s="138"/>
      <c r="MED10" s="138"/>
      <c r="MEE10" s="138"/>
      <c r="MEF10" s="138"/>
      <c r="MEG10" s="138"/>
      <c r="MEH10" s="138"/>
      <c r="MEI10" s="138"/>
      <c r="MEJ10" s="138"/>
      <c r="MEK10" s="138"/>
      <c r="MEL10" s="138"/>
      <c r="MEM10" s="138"/>
      <c r="MEN10" s="138"/>
      <c r="MEO10" s="138"/>
      <c r="MEP10" s="138"/>
      <c r="MEQ10" s="138"/>
      <c r="MER10" s="138"/>
      <c r="MES10" s="138"/>
      <c r="MET10" s="138"/>
      <c r="MEU10" s="138"/>
      <c r="MEV10" s="138"/>
      <c r="MEW10" s="138"/>
      <c r="MEX10" s="138"/>
      <c r="MEY10" s="138"/>
      <c r="MEZ10" s="138"/>
      <c r="MFA10" s="138"/>
      <c r="MFB10" s="138"/>
      <c r="MFC10" s="138"/>
      <c r="MFD10" s="138"/>
      <c r="MFE10" s="138"/>
      <c r="MFF10" s="138"/>
      <c r="MFG10" s="138"/>
      <c r="MFH10" s="138"/>
      <c r="MFI10" s="138"/>
      <c r="MFJ10" s="138"/>
      <c r="MFK10" s="138"/>
      <c r="MFL10" s="138"/>
      <c r="MFM10" s="138"/>
      <c r="MFN10" s="138"/>
      <c r="MFO10" s="138"/>
      <c r="MFP10" s="138"/>
      <c r="MFQ10" s="138"/>
      <c r="MFR10" s="138"/>
      <c r="MFS10" s="138"/>
      <c r="MFT10" s="138"/>
      <c r="MFU10" s="138"/>
      <c r="MFV10" s="138"/>
      <c r="MFW10" s="138"/>
      <c r="MFX10" s="138"/>
      <c r="MFY10" s="138"/>
      <c r="MFZ10" s="138"/>
      <c r="MGA10" s="138"/>
      <c r="MGB10" s="138"/>
      <c r="MGC10" s="138"/>
      <c r="MGD10" s="138"/>
      <c r="MGE10" s="138"/>
      <c r="MGF10" s="138"/>
      <c r="MGG10" s="138"/>
      <c r="MGH10" s="138"/>
      <c r="MGI10" s="138"/>
      <c r="MGJ10" s="138"/>
      <c r="MGK10" s="138"/>
      <c r="MGL10" s="138"/>
      <c r="MGM10" s="138"/>
      <c r="MGN10" s="138"/>
      <c r="MGO10" s="138"/>
      <c r="MGP10" s="138"/>
      <c r="MGQ10" s="138"/>
      <c r="MGR10" s="138"/>
      <c r="MGS10" s="138"/>
      <c r="MGT10" s="138"/>
      <c r="MGU10" s="138"/>
      <c r="MGV10" s="138"/>
      <c r="MGW10" s="138"/>
      <c r="MGX10" s="138"/>
      <c r="MGY10" s="138"/>
      <c r="MGZ10" s="138"/>
      <c r="MHA10" s="138"/>
      <c r="MHB10" s="138"/>
      <c r="MHC10" s="138"/>
      <c r="MHD10" s="138"/>
      <c r="MHE10" s="138"/>
      <c r="MHF10" s="138"/>
      <c r="MHG10" s="138"/>
      <c r="MHH10" s="138"/>
      <c r="MHI10" s="138"/>
      <c r="MHJ10" s="138"/>
      <c r="MHK10" s="138"/>
      <c r="MHL10" s="138"/>
      <c r="MHM10" s="138"/>
      <c r="MHN10" s="138"/>
      <c r="MHO10" s="138"/>
      <c r="MHP10" s="138"/>
      <c r="MHQ10" s="138"/>
      <c r="MHR10" s="138"/>
      <c r="MHS10" s="138"/>
      <c r="MHT10" s="138"/>
      <c r="MHU10" s="138"/>
      <c r="MHV10" s="138"/>
      <c r="MHW10" s="138"/>
      <c r="MHX10" s="138"/>
      <c r="MHY10" s="138"/>
      <c r="MHZ10" s="138"/>
      <c r="MIA10" s="138"/>
      <c r="MIB10" s="138"/>
      <c r="MIC10" s="138"/>
      <c r="MID10" s="138"/>
      <c r="MIE10" s="138"/>
      <c r="MIF10" s="138"/>
      <c r="MIG10" s="138"/>
      <c r="MIH10" s="138"/>
      <c r="MII10" s="138"/>
      <c r="MIJ10" s="138"/>
      <c r="MIK10" s="138"/>
      <c r="MIL10" s="138"/>
      <c r="MIM10" s="138"/>
      <c r="MIN10" s="138"/>
      <c r="MIO10" s="138"/>
      <c r="MIP10" s="138"/>
      <c r="MIQ10" s="138"/>
      <c r="MIR10" s="138"/>
      <c r="MIS10" s="138"/>
      <c r="MIT10" s="138"/>
      <c r="MIU10" s="138"/>
      <c r="MIV10" s="138"/>
      <c r="MIW10" s="138"/>
      <c r="MIX10" s="138"/>
      <c r="MIY10" s="138"/>
      <c r="MIZ10" s="138"/>
      <c r="MJA10" s="138"/>
      <c r="MJB10" s="138"/>
      <c r="MJC10" s="138"/>
      <c r="MJD10" s="138"/>
      <c r="MJE10" s="138"/>
      <c r="MJF10" s="138"/>
      <c r="MJG10" s="138"/>
      <c r="MJH10" s="138"/>
      <c r="MJI10" s="138"/>
      <c r="MJJ10" s="138"/>
      <c r="MJK10" s="138"/>
      <c r="MJL10" s="138"/>
      <c r="MJM10" s="138"/>
      <c r="MJN10" s="138"/>
      <c r="MJO10" s="138"/>
      <c r="MJP10" s="138"/>
      <c r="MJQ10" s="138"/>
      <c r="MJR10" s="138"/>
      <c r="MJS10" s="138"/>
      <c r="MJT10" s="138"/>
      <c r="MJU10" s="138"/>
      <c r="MJV10" s="138"/>
      <c r="MJW10" s="138"/>
      <c r="MJX10" s="138"/>
      <c r="MJY10" s="138"/>
      <c r="MJZ10" s="138"/>
      <c r="MKA10" s="138"/>
      <c r="MKB10" s="138"/>
      <c r="MKC10" s="138"/>
      <c r="MKD10" s="138"/>
      <c r="MKE10" s="138"/>
      <c r="MKF10" s="138"/>
      <c r="MKG10" s="138"/>
      <c r="MKH10" s="138"/>
      <c r="MKI10" s="138"/>
      <c r="MKJ10" s="138"/>
      <c r="MKK10" s="138"/>
      <c r="MKL10" s="138"/>
      <c r="MKM10" s="138"/>
      <c r="MKN10" s="138"/>
      <c r="MKO10" s="138"/>
      <c r="MKP10" s="138"/>
      <c r="MKQ10" s="138"/>
      <c r="MKR10" s="138"/>
      <c r="MKS10" s="138"/>
      <c r="MKT10" s="138"/>
      <c r="MKU10" s="138"/>
      <c r="MKV10" s="138"/>
      <c r="MKW10" s="138"/>
      <c r="MKX10" s="138"/>
      <c r="MKY10" s="138"/>
      <c r="MKZ10" s="138"/>
      <c r="MLA10" s="138"/>
      <c r="MLB10" s="138"/>
      <c r="MLC10" s="138"/>
      <c r="MLD10" s="138"/>
      <c r="MLE10" s="138"/>
      <c r="MLF10" s="138"/>
      <c r="MLG10" s="138"/>
      <c r="MLH10" s="138"/>
      <c r="MLI10" s="138"/>
      <c r="MLJ10" s="138"/>
      <c r="MLK10" s="138"/>
      <c r="MLL10" s="138"/>
      <c r="MLM10" s="138"/>
      <c r="MLN10" s="138"/>
      <c r="MLO10" s="138"/>
      <c r="MLP10" s="138"/>
      <c r="MLQ10" s="138"/>
      <c r="MLR10" s="138"/>
      <c r="MLS10" s="138"/>
      <c r="MLT10" s="138"/>
      <c r="MLU10" s="138"/>
      <c r="MLV10" s="138"/>
      <c r="MLW10" s="138"/>
      <c r="MLX10" s="138"/>
      <c r="MLY10" s="138"/>
      <c r="MLZ10" s="138"/>
      <c r="MMA10" s="138"/>
      <c r="MMB10" s="138"/>
      <c r="MMC10" s="138"/>
      <c r="MMD10" s="138"/>
      <c r="MME10" s="138"/>
      <c r="MMF10" s="138"/>
      <c r="MMG10" s="138"/>
      <c r="MMH10" s="138"/>
      <c r="MMI10" s="138"/>
      <c r="MMJ10" s="138"/>
      <c r="MMK10" s="138"/>
      <c r="MML10" s="138"/>
      <c r="MMM10" s="138"/>
      <c r="MMN10" s="138"/>
      <c r="MMO10" s="138"/>
      <c r="MMP10" s="138"/>
      <c r="MMQ10" s="138"/>
      <c r="MMR10" s="138"/>
      <c r="MMS10" s="138"/>
      <c r="MMT10" s="138"/>
      <c r="MMU10" s="138"/>
      <c r="MMV10" s="138"/>
      <c r="MMW10" s="138"/>
      <c r="MMX10" s="138"/>
      <c r="MMY10" s="138"/>
      <c r="MMZ10" s="138"/>
      <c r="MNA10" s="138"/>
      <c r="MNB10" s="138"/>
      <c r="MNC10" s="138"/>
      <c r="MND10" s="138"/>
      <c r="MNE10" s="138"/>
      <c r="MNF10" s="138"/>
      <c r="MNG10" s="138"/>
      <c r="MNH10" s="138"/>
      <c r="MNI10" s="138"/>
      <c r="MNJ10" s="138"/>
      <c r="MNK10" s="138"/>
      <c r="MNL10" s="138"/>
      <c r="MNM10" s="138"/>
      <c r="MNN10" s="138"/>
      <c r="MNO10" s="138"/>
      <c r="MNP10" s="138"/>
      <c r="MNQ10" s="138"/>
      <c r="MNR10" s="138"/>
      <c r="MNS10" s="138"/>
      <c r="MNT10" s="138"/>
      <c r="MNU10" s="138"/>
      <c r="MNV10" s="138"/>
      <c r="MNW10" s="138"/>
      <c r="MNX10" s="138"/>
      <c r="MNY10" s="138"/>
      <c r="MNZ10" s="138"/>
      <c r="MOA10" s="138"/>
      <c r="MOB10" s="138"/>
      <c r="MOC10" s="138"/>
      <c r="MOD10" s="138"/>
      <c r="MOE10" s="138"/>
      <c r="MOF10" s="138"/>
      <c r="MOG10" s="138"/>
      <c r="MOH10" s="138"/>
      <c r="MOI10" s="138"/>
      <c r="MOJ10" s="138"/>
      <c r="MOK10" s="138"/>
      <c r="MOL10" s="138"/>
      <c r="MOM10" s="138"/>
      <c r="MON10" s="138"/>
      <c r="MOO10" s="138"/>
      <c r="MOP10" s="138"/>
      <c r="MOQ10" s="138"/>
      <c r="MOR10" s="138"/>
      <c r="MOS10" s="138"/>
      <c r="MOT10" s="138"/>
      <c r="MOU10" s="138"/>
      <c r="MOV10" s="138"/>
      <c r="MOW10" s="138"/>
      <c r="MOX10" s="138"/>
      <c r="MOY10" s="138"/>
      <c r="MOZ10" s="138"/>
      <c r="MPA10" s="138"/>
      <c r="MPB10" s="138"/>
      <c r="MPC10" s="138"/>
      <c r="MPD10" s="138"/>
      <c r="MPE10" s="138"/>
      <c r="MPF10" s="138"/>
      <c r="MPG10" s="138"/>
      <c r="MPH10" s="138"/>
      <c r="MPI10" s="138"/>
      <c r="MPJ10" s="138"/>
      <c r="MPK10" s="138"/>
      <c r="MPL10" s="138"/>
      <c r="MPM10" s="138"/>
      <c r="MPN10" s="138"/>
      <c r="MPO10" s="138"/>
      <c r="MPP10" s="138"/>
      <c r="MPQ10" s="138"/>
      <c r="MPR10" s="138"/>
      <c r="MPS10" s="138"/>
      <c r="MPT10" s="138"/>
      <c r="MPU10" s="138"/>
      <c r="MPV10" s="138"/>
      <c r="MPW10" s="138"/>
      <c r="MPX10" s="138"/>
      <c r="MPY10" s="138"/>
      <c r="MPZ10" s="138"/>
      <c r="MQA10" s="138"/>
      <c r="MQB10" s="138"/>
      <c r="MQC10" s="138"/>
      <c r="MQD10" s="138"/>
      <c r="MQE10" s="138"/>
      <c r="MQF10" s="138"/>
      <c r="MQG10" s="138"/>
      <c r="MQH10" s="138"/>
      <c r="MQI10" s="138"/>
      <c r="MQJ10" s="138"/>
      <c r="MQK10" s="138"/>
      <c r="MQL10" s="138"/>
      <c r="MQM10" s="138"/>
      <c r="MQN10" s="138"/>
      <c r="MQO10" s="138"/>
      <c r="MQP10" s="138"/>
      <c r="MQQ10" s="138"/>
      <c r="MQR10" s="138"/>
      <c r="MQS10" s="138"/>
      <c r="MQT10" s="138"/>
      <c r="MQU10" s="138"/>
      <c r="MQV10" s="138"/>
      <c r="MQW10" s="138"/>
      <c r="MQX10" s="138"/>
      <c r="MQY10" s="138"/>
      <c r="MQZ10" s="138"/>
      <c r="MRA10" s="138"/>
      <c r="MRB10" s="138"/>
      <c r="MRC10" s="138"/>
      <c r="MRD10" s="138"/>
      <c r="MRE10" s="138"/>
      <c r="MRF10" s="138"/>
      <c r="MRG10" s="138"/>
      <c r="MRH10" s="138"/>
      <c r="MRI10" s="138"/>
      <c r="MRJ10" s="138"/>
      <c r="MRK10" s="138"/>
      <c r="MRL10" s="138"/>
      <c r="MRM10" s="138"/>
      <c r="MRN10" s="138"/>
      <c r="MRO10" s="138"/>
      <c r="MRP10" s="138"/>
      <c r="MRQ10" s="138"/>
      <c r="MRR10" s="138"/>
      <c r="MRS10" s="138"/>
      <c r="MRT10" s="138"/>
      <c r="MRU10" s="138"/>
      <c r="MRV10" s="138"/>
      <c r="MRW10" s="138"/>
      <c r="MRX10" s="138"/>
      <c r="MRY10" s="138"/>
      <c r="MRZ10" s="138"/>
      <c r="MSA10" s="138"/>
      <c r="MSB10" s="138"/>
      <c r="MSC10" s="138"/>
      <c r="MSD10" s="138"/>
      <c r="MSE10" s="138"/>
      <c r="MSF10" s="138"/>
      <c r="MSG10" s="138"/>
      <c r="MSH10" s="138"/>
      <c r="MSI10" s="138"/>
      <c r="MSJ10" s="138"/>
      <c r="MSK10" s="138"/>
      <c r="MSL10" s="138"/>
      <c r="MSM10" s="138"/>
      <c r="MSN10" s="138"/>
      <c r="MSO10" s="138"/>
      <c r="MSP10" s="138"/>
      <c r="MSQ10" s="138"/>
      <c r="MSR10" s="138"/>
      <c r="MSS10" s="138"/>
      <c r="MST10" s="138"/>
      <c r="MSU10" s="138"/>
      <c r="MSV10" s="138"/>
      <c r="MSW10" s="138"/>
      <c r="MSX10" s="138"/>
      <c r="MSY10" s="138"/>
      <c r="MSZ10" s="138"/>
      <c r="MTA10" s="138"/>
      <c r="MTB10" s="138"/>
      <c r="MTC10" s="138"/>
      <c r="MTD10" s="138"/>
      <c r="MTE10" s="138"/>
      <c r="MTF10" s="138"/>
      <c r="MTG10" s="138"/>
      <c r="MTH10" s="138"/>
      <c r="MTI10" s="138"/>
      <c r="MTJ10" s="138"/>
      <c r="MTK10" s="138"/>
      <c r="MTL10" s="138"/>
      <c r="MTM10" s="138"/>
      <c r="MTN10" s="138"/>
      <c r="MTO10" s="138"/>
      <c r="MTP10" s="138"/>
      <c r="MTQ10" s="138"/>
      <c r="MTR10" s="138"/>
      <c r="MTS10" s="138"/>
      <c r="MTT10" s="138"/>
      <c r="MTU10" s="138"/>
      <c r="MTV10" s="138"/>
      <c r="MTW10" s="138"/>
      <c r="MTX10" s="138"/>
      <c r="MTY10" s="138"/>
      <c r="MTZ10" s="138"/>
      <c r="MUA10" s="138"/>
      <c r="MUB10" s="138"/>
      <c r="MUC10" s="138"/>
      <c r="MUD10" s="138"/>
      <c r="MUE10" s="138"/>
      <c r="MUF10" s="138"/>
      <c r="MUG10" s="138"/>
      <c r="MUH10" s="138"/>
      <c r="MUI10" s="138"/>
      <c r="MUJ10" s="138"/>
      <c r="MUK10" s="138"/>
      <c r="MUL10" s="138"/>
      <c r="MUM10" s="138"/>
      <c r="MUN10" s="138"/>
      <c r="MUO10" s="138"/>
      <c r="MUP10" s="138"/>
      <c r="MUQ10" s="138"/>
      <c r="MUR10" s="138"/>
      <c r="MUS10" s="138"/>
      <c r="MUT10" s="138"/>
      <c r="MUU10" s="138"/>
      <c r="MUV10" s="138"/>
      <c r="MUW10" s="138"/>
      <c r="MUX10" s="138"/>
      <c r="MUY10" s="138"/>
      <c r="MUZ10" s="138"/>
      <c r="MVA10" s="138"/>
      <c r="MVB10" s="138"/>
      <c r="MVC10" s="138"/>
      <c r="MVD10" s="138"/>
      <c r="MVE10" s="138"/>
      <c r="MVF10" s="138"/>
      <c r="MVG10" s="138"/>
      <c r="MVH10" s="138"/>
      <c r="MVI10" s="138"/>
      <c r="MVJ10" s="138"/>
      <c r="MVK10" s="138"/>
      <c r="MVL10" s="138"/>
      <c r="MVM10" s="138"/>
      <c r="MVN10" s="138"/>
      <c r="MVO10" s="138"/>
      <c r="MVP10" s="138"/>
      <c r="MVQ10" s="138"/>
      <c r="MVR10" s="138"/>
      <c r="MVS10" s="138"/>
      <c r="MVT10" s="138"/>
      <c r="MVU10" s="138"/>
      <c r="MVV10" s="138"/>
      <c r="MVW10" s="138"/>
      <c r="MVX10" s="138"/>
      <c r="MVY10" s="138"/>
      <c r="MVZ10" s="138"/>
      <c r="MWA10" s="138"/>
      <c r="MWB10" s="138"/>
      <c r="MWC10" s="138"/>
      <c r="MWD10" s="138"/>
      <c r="MWE10" s="138"/>
      <c r="MWF10" s="138"/>
      <c r="MWG10" s="138"/>
      <c r="MWH10" s="138"/>
      <c r="MWI10" s="138"/>
      <c r="MWJ10" s="138"/>
      <c r="MWK10" s="138"/>
      <c r="MWL10" s="138"/>
      <c r="MWM10" s="138"/>
      <c r="MWN10" s="138"/>
      <c r="MWO10" s="138"/>
      <c r="MWP10" s="138"/>
      <c r="MWQ10" s="138"/>
      <c r="MWR10" s="138"/>
      <c r="MWS10" s="138"/>
      <c r="MWT10" s="138"/>
      <c r="MWU10" s="138"/>
      <c r="MWV10" s="138"/>
      <c r="MWW10" s="138"/>
      <c r="MWX10" s="138"/>
      <c r="MWY10" s="138"/>
      <c r="MWZ10" s="138"/>
      <c r="MXA10" s="138"/>
      <c r="MXB10" s="138"/>
      <c r="MXC10" s="138"/>
      <c r="MXD10" s="138"/>
      <c r="MXE10" s="138"/>
      <c r="MXF10" s="138"/>
      <c r="MXG10" s="138"/>
      <c r="MXH10" s="138"/>
      <c r="MXI10" s="138"/>
      <c r="MXJ10" s="138"/>
      <c r="MXK10" s="138"/>
      <c r="MXL10" s="138"/>
      <c r="MXM10" s="138"/>
      <c r="MXN10" s="138"/>
      <c r="MXO10" s="138"/>
      <c r="MXP10" s="138"/>
      <c r="MXQ10" s="138"/>
      <c r="MXR10" s="138"/>
      <c r="MXS10" s="138"/>
      <c r="MXT10" s="138"/>
      <c r="MXU10" s="138"/>
      <c r="MXV10" s="138"/>
      <c r="MXW10" s="138"/>
      <c r="MXX10" s="138"/>
      <c r="MXY10" s="138"/>
      <c r="MXZ10" s="138"/>
      <c r="MYA10" s="138"/>
      <c r="MYB10" s="138"/>
      <c r="MYC10" s="138"/>
      <c r="MYD10" s="138"/>
      <c r="MYE10" s="138"/>
      <c r="MYF10" s="138"/>
      <c r="MYG10" s="138"/>
      <c r="MYH10" s="138"/>
      <c r="MYI10" s="138"/>
      <c r="MYJ10" s="138"/>
      <c r="MYK10" s="138"/>
      <c r="MYL10" s="138"/>
      <c r="MYM10" s="138"/>
      <c r="MYN10" s="138"/>
      <c r="MYO10" s="138"/>
      <c r="MYP10" s="138"/>
      <c r="MYQ10" s="138"/>
      <c r="MYR10" s="138"/>
      <c r="MYS10" s="138"/>
      <c r="MYT10" s="138"/>
      <c r="MYU10" s="138"/>
      <c r="MYV10" s="138"/>
      <c r="MYW10" s="138"/>
      <c r="MYX10" s="138"/>
      <c r="MYY10" s="138"/>
      <c r="MYZ10" s="138"/>
      <c r="MZA10" s="138"/>
      <c r="MZB10" s="138"/>
      <c r="MZC10" s="138"/>
      <c r="MZD10" s="138"/>
      <c r="MZE10" s="138"/>
      <c r="MZF10" s="138"/>
      <c r="MZG10" s="138"/>
      <c r="MZH10" s="138"/>
      <c r="MZI10" s="138"/>
      <c r="MZJ10" s="138"/>
      <c r="MZK10" s="138"/>
      <c r="MZL10" s="138"/>
      <c r="MZM10" s="138"/>
      <c r="MZN10" s="138"/>
      <c r="MZO10" s="138"/>
      <c r="MZP10" s="138"/>
      <c r="MZQ10" s="138"/>
      <c r="MZR10" s="138"/>
      <c r="MZS10" s="138"/>
      <c r="MZT10" s="138"/>
      <c r="MZU10" s="138"/>
      <c r="MZV10" s="138"/>
      <c r="MZW10" s="138"/>
      <c r="MZX10" s="138"/>
      <c r="MZY10" s="138"/>
      <c r="MZZ10" s="138"/>
      <c r="NAA10" s="138"/>
      <c r="NAB10" s="138"/>
      <c r="NAC10" s="138"/>
      <c r="NAD10" s="138"/>
      <c r="NAE10" s="138"/>
      <c r="NAF10" s="138"/>
      <c r="NAG10" s="138"/>
      <c r="NAH10" s="138"/>
      <c r="NAI10" s="138"/>
      <c r="NAJ10" s="138"/>
      <c r="NAK10" s="138"/>
      <c r="NAL10" s="138"/>
      <c r="NAM10" s="138"/>
      <c r="NAN10" s="138"/>
      <c r="NAO10" s="138"/>
      <c r="NAP10" s="138"/>
      <c r="NAQ10" s="138"/>
      <c r="NAR10" s="138"/>
      <c r="NAS10" s="138"/>
      <c r="NAT10" s="138"/>
      <c r="NAU10" s="138"/>
      <c r="NAV10" s="138"/>
      <c r="NAW10" s="138"/>
      <c r="NAX10" s="138"/>
      <c r="NAY10" s="138"/>
      <c r="NAZ10" s="138"/>
      <c r="NBA10" s="138"/>
      <c r="NBB10" s="138"/>
      <c r="NBC10" s="138"/>
      <c r="NBD10" s="138"/>
      <c r="NBE10" s="138"/>
      <c r="NBF10" s="138"/>
      <c r="NBG10" s="138"/>
      <c r="NBH10" s="138"/>
      <c r="NBI10" s="138"/>
      <c r="NBJ10" s="138"/>
      <c r="NBK10" s="138"/>
      <c r="NBL10" s="138"/>
      <c r="NBM10" s="138"/>
      <c r="NBN10" s="138"/>
      <c r="NBO10" s="138"/>
      <c r="NBP10" s="138"/>
      <c r="NBQ10" s="138"/>
      <c r="NBR10" s="138"/>
      <c r="NBS10" s="138"/>
      <c r="NBT10" s="138"/>
      <c r="NBU10" s="138"/>
      <c r="NBV10" s="138"/>
      <c r="NBW10" s="138"/>
      <c r="NBX10" s="138"/>
      <c r="NBY10" s="138"/>
      <c r="NBZ10" s="138"/>
      <c r="NCA10" s="138"/>
      <c r="NCB10" s="138"/>
      <c r="NCC10" s="138"/>
      <c r="NCD10" s="138"/>
      <c r="NCE10" s="138"/>
      <c r="NCF10" s="138"/>
      <c r="NCG10" s="138"/>
      <c r="NCH10" s="138"/>
      <c r="NCI10" s="138"/>
      <c r="NCJ10" s="138"/>
      <c r="NCK10" s="138"/>
      <c r="NCL10" s="138"/>
      <c r="NCM10" s="138"/>
      <c r="NCN10" s="138"/>
      <c r="NCO10" s="138"/>
      <c r="NCP10" s="138"/>
      <c r="NCQ10" s="138"/>
      <c r="NCR10" s="138"/>
      <c r="NCS10" s="138"/>
      <c r="NCT10" s="138"/>
      <c r="NCU10" s="138"/>
      <c r="NCV10" s="138"/>
      <c r="NCW10" s="138"/>
      <c r="NCX10" s="138"/>
      <c r="NCY10" s="138"/>
      <c r="NCZ10" s="138"/>
      <c r="NDA10" s="138"/>
      <c r="NDB10" s="138"/>
      <c r="NDC10" s="138"/>
      <c r="NDD10" s="138"/>
      <c r="NDE10" s="138"/>
      <c r="NDF10" s="138"/>
      <c r="NDG10" s="138"/>
      <c r="NDH10" s="138"/>
      <c r="NDI10" s="138"/>
      <c r="NDJ10" s="138"/>
      <c r="NDK10" s="138"/>
      <c r="NDL10" s="138"/>
      <c r="NDM10" s="138"/>
      <c r="NDN10" s="138"/>
      <c r="NDO10" s="138"/>
      <c r="NDP10" s="138"/>
      <c r="NDQ10" s="138"/>
      <c r="NDR10" s="138"/>
      <c r="NDS10" s="138"/>
      <c r="NDT10" s="138"/>
      <c r="NDU10" s="138"/>
      <c r="NDV10" s="138"/>
      <c r="NDW10" s="138"/>
      <c r="NDX10" s="138"/>
      <c r="NDY10" s="138"/>
      <c r="NDZ10" s="138"/>
      <c r="NEA10" s="138"/>
      <c r="NEB10" s="138"/>
      <c r="NEC10" s="138"/>
      <c r="NED10" s="138"/>
      <c r="NEE10" s="138"/>
      <c r="NEF10" s="138"/>
      <c r="NEG10" s="138"/>
      <c r="NEH10" s="138"/>
      <c r="NEI10" s="138"/>
      <c r="NEJ10" s="138"/>
      <c r="NEK10" s="138"/>
      <c r="NEL10" s="138"/>
      <c r="NEM10" s="138"/>
      <c r="NEN10" s="138"/>
      <c r="NEO10" s="138"/>
      <c r="NEP10" s="138"/>
      <c r="NEQ10" s="138"/>
      <c r="NER10" s="138"/>
      <c r="NES10" s="138"/>
      <c r="NET10" s="138"/>
      <c r="NEU10" s="138"/>
      <c r="NEV10" s="138"/>
      <c r="NEW10" s="138"/>
      <c r="NEX10" s="138"/>
      <c r="NEY10" s="138"/>
      <c r="NEZ10" s="138"/>
      <c r="NFA10" s="138"/>
      <c r="NFB10" s="138"/>
      <c r="NFC10" s="138"/>
      <c r="NFD10" s="138"/>
      <c r="NFE10" s="138"/>
      <c r="NFF10" s="138"/>
      <c r="NFG10" s="138"/>
      <c r="NFH10" s="138"/>
      <c r="NFI10" s="138"/>
      <c r="NFJ10" s="138"/>
      <c r="NFK10" s="138"/>
      <c r="NFL10" s="138"/>
      <c r="NFM10" s="138"/>
      <c r="NFN10" s="138"/>
      <c r="NFO10" s="138"/>
      <c r="NFP10" s="138"/>
      <c r="NFQ10" s="138"/>
      <c r="NFR10" s="138"/>
      <c r="NFS10" s="138"/>
      <c r="NFT10" s="138"/>
      <c r="NFU10" s="138"/>
      <c r="NFV10" s="138"/>
      <c r="NFW10" s="138"/>
      <c r="NFX10" s="138"/>
      <c r="NFY10" s="138"/>
      <c r="NFZ10" s="138"/>
      <c r="NGA10" s="138"/>
      <c r="NGB10" s="138"/>
      <c r="NGC10" s="138"/>
      <c r="NGD10" s="138"/>
      <c r="NGE10" s="138"/>
      <c r="NGF10" s="138"/>
      <c r="NGG10" s="138"/>
      <c r="NGH10" s="138"/>
      <c r="NGI10" s="138"/>
      <c r="NGJ10" s="138"/>
      <c r="NGK10" s="138"/>
      <c r="NGL10" s="138"/>
      <c r="NGM10" s="138"/>
      <c r="NGN10" s="138"/>
      <c r="NGO10" s="138"/>
      <c r="NGP10" s="138"/>
      <c r="NGQ10" s="138"/>
      <c r="NGR10" s="138"/>
      <c r="NGS10" s="138"/>
      <c r="NGT10" s="138"/>
      <c r="NGU10" s="138"/>
      <c r="NGV10" s="138"/>
      <c r="NGW10" s="138"/>
      <c r="NGX10" s="138"/>
      <c r="NGY10" s="138"/>
      <c r="NGZ10" s="138"/>
      <c r="NHA10" s="138"/>
      <c r="NHB10" s="138"/>
      <c r="NHC10" s="138"/>
      <c r="NHD10" s="138"/>
      <c r="NHE10" s="138"/>
      <c r="NHF10" s="138"/>
      <c r="NHG10" s="138"/>
      <c r="NHH10" s="138"/>
      <c r="NHI10" s="138"/>
      <c r="NHJ10" s="138"/>
      <c r="NHK10" s="138"/>
      <c r="NHL10" s="138"/>
      <c r="NHM10" s="138"/>
      <c r="NHN10" s="138"/>
      <c r="NHO10" s="138"/>
      <c r="NHP10" s="138"/>
      <c r="NHQ10" s="138"/>
      <c r="NHR10" s="138"/>
      <c r="NHS10" s="138"/>
      <c r="NHT10" s="138"/>
      <c r="NHU10" s="138"/>
      <c r="NHV10" s="138"/>
      <c r="NHW10" s="138"/>
      <c r="NHX10" s="138"/>
      <c r="NHY10" s="138"/>
      <c r="NHZ10" s="138"/>
      <c r="NIA10" s="138"/>
      <c r="NIB10" s="138"/>
      <c r="NIC10" s="138"/>
      <c r="NID10" s="138"/>
      <c r="NIE10" s="138"/>
      <c r="NIF10" s="138"/>
      <c r="NIG10" s="138"/>
      <c r="NIH10" s="138"/>
      <c r="NII10" s="138"/>
      <c r="NIJ10" s="138"/>
      <c r="NIK10" s="138"/>
      <c r="NIL10" s="138"/>
      <c r="NIM10" s="138"/>
      <c r="NIN10" s="138"/>
      <c r="NIO10" s="138"/>
      <c r="NIP10" s="138"/>
      <c r="NIQ10" s="138"/>
      <c r="NIR10" s="138"/>
      <c r="NIS10" s="138"/>
      <c r="NIT10" s="138"/>
      <c r="NIU10" s="138"/>
      <c r="NIV10" s="138"/>
      <c r="NIW10" s="138"/>
      <c r="NIX10" s="138"/>
      <c r="NIY10" s="138"/>
      <c r="NIZ10" s="138"/>
      <c r="NJA10" s="138"/>
      <c r="NJB10" s="138"/>
      <c r="NJC10" s="138"/>
      <c r="NJD10" s="138"/>
      <c r="NJE10" s="138"/>
      <c r="NJF10" s="138"/>
      <c r="NJG10" s="138"/>
      <c r="NJH10" s="138"/>
      <c r="NJI10" s="138"/>
      <c r="NJJ10" s="138"/>
      <c r="NJK10" s="138"/>
      <c r="NJL10" s="138"/>
      <c r="NJM10" s="138"/>
      <c r="NJN10" s="138"/>
      <c r="NJO10" s="138"/>
      <c r="NJP10" s="138"/>
      <c r="NJQ10" s="138"/>
      <c r="NJR10" s="138"/>
      <c r="NJS10" s="138"/>
      <c r="NJT10" s="138"/>
      <c r="NJU10" s="138"/>
      <c r="NJV10" s="138"/>
      <c r="NJW10" s="138"/>
      <c r="NJX10" s="138"/>
      <c r="NJY10" s="138"/>
      <c r="NJZ10" s="138"/>
      <c r="NKA10" s="138"/>
      <c r="NKB10" s="138"/>
      <c r="NKC10" s="138"/>
      <c r="NKD10" s="138"/>
      <c r="NKE10" s="138"/>
      <c r="NKF10" s="138"/>
      <c r="NKG10" s="138"/>
      <c r="NKH10" s="138"/>
      <c r="NKI10" s="138"/>
      <c r="NKJ10" s="138"/>
      <c r="NKK10" s="138"/>
      <c r="NKL10" s="138"/>
      <c r="NKM10" s="138"/>
      <c r="NKN10" s="138"/>
      <c r="NKO10" s="138"/>
      <c r="NKP10" s="138"/>
      <c r="NKQ10" s="138"/>
      <c r="NKR10" s="138"/>
      <c r="NKS10" s="138"/>
      <c r="NKT10" s="138"/>
      <c r="NKU10" s="138"/>
      <c r="NKV10" s="138"/>
      <c r="NKW10" s="138"/>
      <c r="NKX10" s="138"/>
      <c r="NKY10" s="138"/>
      <c r="NKZ10" s="138"/>
      <c r="NLA10" s="138"/>
      <c r="NLB10" s="138"/>
      <c r="NLC10" s="138"/>
      <c r="NLD10" s="138"/>
      <c r="NLE10" s="138"/>
      <c r="NLF10" s="138"/>
      <c r="NLG10" s="138"/>
      <c r="NLH10" s="138"/>
      <c r="NLI10" s="138"/>
      <c r="NLJ10" s="138"/>
      <c r="NLK10" s="138"/>
      <c r="NLL10" s="138"/>
      <c r="NLM10" s="138"/>
      <c r="NLN10" s="138"/>
      <c r="NLO10" s="138"/>
      <c r="NLP10" s="138"/>
      <c r="NLQ10" s="138"/>
      <c r="NLR10" s="138"/>
      <c r="NLS10" s="138"/>
      <c r="NLT10" s="138"/>
      <c r="NLU10" s="138"/>
      <c r="NLV10" s="138"/>
      <c r="NLW10" s="138"/>
      <c r="NLX10" s="138"/>
      <c r="NLY10" s="138"/>
      <c r="NLZ10" s="138"/>
      <c r="NMA10" s="138"/>
      <c r="NMB10" s="138"/>
      <c r="NMC10" s="138"/>
      <c r="NMD10" s="138"/>
      <c r="NME10" s="138"/>
      <c r="NMF10" s="138"/>
      <c r="NMG10" s="138"/>
      <c r="NMH10" s="138"/>
      <c r="NMI10" s="138"/>
      <c r="NMJ10" s="138"/>
      <c r="NMK10" s="138"/>
      <c r="NML10" s="138"/>
      <c r="NMM10" s="138"/>
      <c r="NMN10" s="138"/>
      <c r="NMO10" s="138"/>
      <c r="NMP10" s="138"/>
      <c r="NMQ10" s="138"/>
      <c r="NMR10" s="138"/>
      <c r="NMS10" s="138"/>
      <c r="NMT10" s="138"/>
      <c r="NMU10" s="138"/>
      <c r="NMV10" s="138"/>
      <c r="NMW10" s="138"/>
      <c r="NMX10" s="138"/>
      <c r="NMY10" s="138"/>
      <c r="NMZ10" s="138"/>
      <c r="NNA10" s="138"/>
      <c r="NNB10" s="138"/>
      <c r="NNC10" s="138"/>
      <c r="NND10" s="138"/>
      <c r="NNE10" s="138"/>
      <c r="NNF10" s="138"/>
      <c r="NNG10" s="138"/>
      <c r="NNH10" s="138"/>
      <c r="NNI10" s="138"/>
      <c r="NNJ10" s="138"/>
      <c r="NNK10" s="138"/>
      <c r="NNL10" s="138"/>
      <c r="NNM10" s="138"/>
      <c r="NNN10" s="138"/>
      <c r="NNO10" s="138"/>
      <c r="NNP10" s="138"/>
      <c r="NNQ10" s="138"/>
      <c r="NNR10" s="138"/>
      <c r="NNS10" s="138"/>
      <c r="NNT10" s="138"/>
      <c r="NNU10" s="138"/>
      <c r="NNV10" s="138"/>
      <c r="NNW10" s="138"/>
      <c r="NNX10" s="138"/>
      <c r="NNY10" s="138"/>
      <c r="NNZ10" s="138"/>
      <c r="NOA10" s="138"/>
      <c r="NOB10" s="138"/>
      <c r="NOC10" s="138"/>
      <c r="NOD10" s="138"/>
      <c r="NOE10" s="138"/>
      <c r="NOF10" s="138"/>
      <c r="NOG10" s="138"/>
      <c r="NOH10" s="138"/>
      <c r="NOI10" s="138"/>
      <c r="NOJ10" s="138"/>
      <c r="NOK10" s="138"/>
      <c r="NOL10" s="138"/>
      <c r="NOM10" s="138"/>
      <c r="NON10" s="138"/>
      <c r="NOO10" s="138"/>
      <c r="NOP10" s="138"/>
      <c r="NOQ10" s="138"/>
      <c r="NOR10" s="138"/>
      <c r="NOS10" s="138"/>
      <c r="NOT10" s="138"/>
      <c r="NOU10" s="138"/>
      <c r="NOV10" s="138"/>
      <c r="NOW10" s="138"/>
      <c r="NOX10" s="138"/>
      <c r="NOY10" s="138"/>
      <c r="NOZ10" s="138"/>
      <c r="NPA10" s="138"/>
      <c r="NPB10" s="138"/>
      <c r="NPC10" s="138"/>
      <c r="NPD10" s="138"/>
      <c r="NPE10" s="138"/>
      <c r="NPF10" s="138"/>
      <c r="NPG10" s="138"/>
      <c r="NPH10" s="138"/>
      <c r="NPI10" s="138"/>
      <c r="NPJ10" s="138"/>
      <c r="NPK10" s="138"/>
      <c r="NPL10" s="138"/>
      <c r="NPM10" s="138"/>
      <c r="NPN10" s="138"/>
      <c r="NPO10" s="138"/>
      <c r="NPP10" s="138"/>
      <c r="NPQ10" s="138"/>
      <c r="NPR10" s="138"/>
      <c r="NPS10" s="138"/>
      <c r="NPT10" s="138"/>
      <c r="NPU10" s="138"/>
      <c r="NPV10" s="138"/>
      <c r="NPW10" s="138"/>
      <c r="NPX10" s="138"/>
      <c r="NPY10" s="138"/>
      <c r="NPZ10" s="138"/>
      <c r="NQA10" s="138"/>
      <c r="NQB10" s="138"/>
      <c r="NQC10" s="138"/>
      <c r="NQD10" s="138"/>
      <c r="NQE10" s="138"/>
      <c r="NQF10" s="138"/>
      <c r="NQG10" s="138"/>
      <c r="NQH10" s="138"/>
      <c r="NQI10" s="138"/>
      <c r="NQJ10" s="138"/>
      <c r="NQK10" s="138"/>
      <c r="NQL10" s="138"/>
      <c r="NQM10" s="138"/>
      <c r="NQN10" s="138"/>
      <c r="NQO10" s="138"/>
      <c r="NQP10" s="138"/>
      <c r="NQQ10" s="138"/>
      <c r="NQR10" s="138"/>
      <c r="NQS10" s="138"/>
      <c r="NQT10" s="138"/>
      <c r="NQU10" s="138"/>
      <c r="NQV10" s="138"/>
      <c r="NQW10" s="138"/>
      <c r="NQX10" s="138"/>
      <c r="NQY10" s="138"/>
      <c r="NQZ10" s="138"/>
      <c r="NRA10" s="138"/>
      <c r="NRB10" s="138"/>
      <c r="NRC10" s="138"/>
      <c r="NRD10" s="138"/>
      <c r="NRE10" s="138"/>
      <c r="NRF10" s="138"/>
      <c r="NRG10" s="138"/>
      <c r="NRH10" s="138"/>
      <c r="NRI10" s="138"/>
      <c r="NRJ10" s="138"/>
      <c r="NRK10" s="138"/>
      <c r="NRL10" s="138"/>
      <c r="NRM10" s="138"/>
      <c r="NRN10" s="138"/>
      <c r="NRO10" s="138"/>
      <c r="NRP10" s="138"/>
      <c r="NRQ10" s="138"/>
      <c r="NRR10" s="138"/>
      <c r="NRS10" s="138"/>
      <c r="NRT10" s="138"/>
      <c r="NRU10" s="138"/>
      <c r="NRV10" s="138"/>
      <c r="NRW10" s="138"/>
      <c r="NRX10" s="138"/>
      <c r="NRY10" s="138"/>
      <c r="NRZ10" s="138"/>
      <c r="NSA10" s="138"/>
      <c r="NSB10" s="138"/>
      <c r="NSC10" s="138"/>
      <c r="NSD10" s="138"/>
      <c r="NSE10" s="138"/>
      <c r="NSF10" s="138"/>
      <c r="NSG10" s="138"/>
      <c r="NSH10" s="138"/>
      <c r="NSI10" s="138"/>
      <c r="NSJ10" s="138"/>
      <c r="NSK10" s="138"/>
      <c r="NSL10" s="138"/>
      <c r="NSM10" s="138"/>
      <c r="NSN10" s="138"/>
      <c r="NSO10" s="138"/>
      <c r="NSP10" s="138"/>
      <c r="NSQ10" s="138"/>
      <c r="NSR10" s="138"/>
      <c r="NSS10" s="138"/>
      <c r="NST10" s="138"/>
      <c r="NSU10" s="138"/>
      <c r="NSV10" s="138"/>
      <c r="NSW10" s="138"/>
      <c r="NSX10" s="138"/>
      <c r="NSY10" s="138"/>
      <c r="NSZ10" s="138"/>
      <c r="NTA10" s="138"/>
      <c r="NTB10" s="138"/>
      <c r="NTC10" s="138"/>
      <c r="NTD10" s="138"/>
      <c r="NTE10" s="138"/>
      <c r="NTF10" s="138"/>
      <c r="NTG10" s="138"/>
      <c r="NTH10" s="138"/>
      <c r="NTI10" s="138"/>
      <c r="NTJ10" s="138"/>
      <c r="NTK10" s="138"/>
      <c r="NTL10" s="138"/>
      <c r="NTM10" s="138"/>
      <c r="NTN10" s="138"/>
      <c r="NTO10" s="138"/>
      <c r="NTP10" s="138"/>
      <c r="NTQ10" s="138"/>
      <c r="NTR10" s="138"/>
      <c r="NTS10" s="138"/>
      <c r="NTT10" s="138"/>
      <c r="NTU10" s="138"/>
      <c r="NTV10" s="138"/>
      <c r="NTW10" s="138"/>
      <c r="NTX10" s="138"/>
      <c r="NTY10" s="138"/>
      <c r="NTZ10" s="138"/>
      <c r="NUA10" s="138"/>
      <c r="NUB10" s="138"/>
      <c r="NUC10" s="138"/>
      <c r="NUD10" s="138"/>
      <c r="NUE10" s="138"/>
      <c r="NUF10" s="138"/>
      <c r="NUG10" s="138"/>
      <c r="NUH10" s="138"/>
      <c r="NUI10" s="138"/>
      <c r="NUJ10" s="138"/>
      <c r="NUK10" s="138"/>
      <c r="NUL10" s="138"/>
      <c r="NUM10" s="138"/>
      <c r="NUN10" s="138"/>
      <c r="NUO10" s="138"/>
      <c r="NUP10" s="138"/>
      <c r="NUQ10" s="138"/>
      <c r="NUR10" s="138"/>
      <c r="NUS10" s="138"/>
      <c r="NUT10" s="138"/>
      <c r="NUU10" s="138"/>
      <c r="NUV10" s="138"/>
      <c r="NUW10" s="138"/>
      <c r="NUX10" s="138"/>
      <c r="NUY10" s="138"/>
      <c r="NUZ10" s="138"/>
      <c r="NVA10" s="138"/>
      <c r="NVB10" s="138"/>
      <c r="NVC10" s="138"/>
      <c r="NVD10" s="138"/>
      <c r="NVE10" s="138"/>
      <c r="NVF10" s="138"/>
      <c r="NVG10" s="138"/>
      <c r="NVH10" s="138"/>
      <c r="NVI10" s="138"/>
      <c r="NVJ10" s="138"/>
      <c r="NVK10" s="138"/>
      <c r="NVL10" s="138"/>
      <c r="NVM10" s="138"/>
      <c r="NVN10" s="138"/>
      <c r="NVO10" s="138"/>
      <c r="NVP10" s="138"/>
      <c r="NVQ10" s="138"/>
      <c r="NVR10" s="138"/>
      <c r="NVS10" s="138"/>
      <c r="NVT10" s="138"/>
      <c r="NVU10" s="138"/>
      <c r="NVV10" s="138"/>
      <c r="NVW10" s="138"/>
      <c r="NVX10" s="138"/>
      <c r="NVY10" s="138"/>
      <c r="NVZ10" s="138"/>
      <c r="NWA10" s="138"/>
      <c r="NWB10" s="138"/>
      <c r="NWC10" s="138"/>
      <c r="NWD10" s="138"/>
      <c r="NWE10" s="138"/>
      <c r="NWF10" s="138"/>
      <c r="NWG10" s="138"/>
      <c r="NWH10" s="138"/>
      <c r="NWI10" s="138"/>
      <c r="NWJ10" s="138"/>
      <c r="NWK10" s="138"/>
      <c r="NWL10" s="138"/>
      <c r="NWM10" s="138"/>
      <c r="NWN10" s="138"/>
      <c r="NWO10" s="138"/>
      <c r="NWP10" s="138"/>
      <c r="NWQ10" s="138"/>
      <c r="NWR10" s="138"/>
      <c r="NWS10" s="138"/>
      <c r="NWT10" s="138"/>
      <c r="NWU10" s="138"/>
      <c r="NWV10" s="138"/>
      <c r="NWW10" s="138"/>
      <c r="NWX10" s="138"/>
      <c r="NWY10" s="138"/>
      <c r="NWZ10" s="138"/>
      <c r="NXA10" s="138"/>
      <c r="NXB10" s="138"/>
      <c r="NXC10" s="138"/>
      <c r="NXD10" s="138"/>
      <c r="NXE10" s="138"/>
      <c r="NXF10" s="138"/>
      <c r="NXG10" s="138"/>
      <c r="NXH10" s="138"/>
      <c r="NXI10" s="138"/>
      <c r="NXJ10" s="138"/>
      <c r="NXK10" s="138"/>
      <c r="NXL10" s="138"/>
      <c r="NXM10" s="138"/>
      <c r="NXN10" s="138"/>
      <c r="NXO10" s="138"/>
      <c r="NXP10" s="138"/>
      <c r="NXQ10" s="138"/>
      <c r="NXR10" s="138"/>
      <c r="NXS10" s="138"/>
      <c r="NXT10" s="138"/>
      <c r="NXU10" s="138"/>
      <c r="NXV10" s="138"/>
      <c r="NXW10" s="138"/>
      <c r="NXX10" s="138"/>
      <c r="NXY10" s="138"/>
      <c r="NXZ10" s="138"/>
      <c r="NYA10" s="138"/>
      <c r="NYB10" s="138"/>
      <c r="NYC10" s="138"/>
      <c r="NYD10" s="138"/>
      <c r="NYE10" s="138"/>
      <c r="NYF10" s="138"/>
      <c r="NYG10" s="138"/>
      <c r="NYH10" s="138"/>
      <c r="NYI10" s="138"/>
      <c r="NYJ10" s="138"/>
      <c r="NYK10" s="138"/>
      <c r="NYL10" s="138"/>
      <c r="NYM10" s="138"/>
      <c r="NYN10" s="138"/>
      <c r="NYO10" s="138"/>
      <c r="NYP10" s="138"/>
      <c r="NYQ10" s="138"/>
      <c r="NYR10" s="138"/>
      <c r="NYS10" s="138"/>
      <c r="NYT10" s="138"/>
      <c r="NYU10" s="138"/>
      <c r="NYV10" s="138"/>
      <c r="NYW10" s="138"/>
      <c r="NYX10" s="138"/>
      <c r="NYY10" s="138"/>
      <c r="NYZ10" s="138"/>
      <c r="NZA10" s="138"/>
      <c r="NZB10" s="138"/>
      <c r="NZC10" s="138"/>
      <c r="NZD10" s="138"/>
      <c r="NZE10" s="138"/>
      <c r="NZF10" s="138"/>
      <c r="NZG10" s="138"/>
      <c r="NZH10" s="138"/>
      <c r="NZI10" s="138"/>
      <c r="NZJ10" s="138"/>
      <c r="NZK10" s="138"/>
      <c r="NZL10" s="138"/>
      <c r="NZM10" s="138"/>
      <c r="NZN10" s="138"/>
      <c r="NZO10" s="138"/>
      <c r="NZP10" s="138"/>
      <c r="NZQ10" s="138"/>
      <c r="NZR10" s="138"/>
      <c r="NZS10" s="138"/>
      <c r="NZT10" s="138"/>
      <c r="NZU10" s="138"/>
      <c r="NZV10" s="138"/>
      <c r="NZW10" s="138"/>
      <c r="NZX10" s="138"/>
      <c r="NZY10" s="138"/>
      <c r="NZZ10" s="138"/>
      <c r="OAA10" s="138"/>
      <c r="OAB10" s="138"/>
      <c r="OAC10" s="138"/>
      <c r="OAD10" s="138"/>
      <c r="OAE10" s="138"/>
      <c r="OAF10" s="138"/>
      <c r="OAG10" s="138"/>
      <c r="OAH10" s="138"/>
      <c r="OAI10" s="138"/>
      <c r="OAJ10" s="138"/>
      <c r="OAK10" s="138"/>
      <c r="OAL10" s="138"/>
      <c r="OAM10" s="138"/>
      <c r="OAN10" s="138"/>
      <c r="OAO10" s="138"/>
      <c r="OAP10" s="138"/>
      <c r="OAQ10" s="138"/>
      <c r="OAR10" s="138"/>
      <c r="OAS10" s="138"/>
      <c r="OAT10" s="138"/>
      <c r="OAU10" s="138"/>
      <c r="OAV10" s="138"/>
      <c r="OAW10" s="138"/>
      <c r="OAX10" s="138"/>
      <c r="OAY10" s="138"/>
      <c r="OAZ10" s="138"/>
      <c r="OBA10" s="138"/>
      <c r="OBB10" s="138"/>
      <c r="OBC10" s="138"/>
      <c r="OBD10" s="138"/>
      <c r="OBE10" s="138"/>
      <c r="OBF10" s="138"/>
      <c r="OBG10" s="138"/>
      <c r="OBH10" s="138"/>
      <c r="OBI10" s="138"/>
      <c r="OBJ10" s="138"/>
      <c r="OBK10" s="138"/>
      <c r="OBL10" s="138"/>
      <c r="OBM10" s="138"/>
      <c r="OBN10" s="138"/>
      <c r="OBO10" s="138"/>
      <c r="OBP10" s="138"/>
      <c r="OBQ10" s="138"/>
      <c r="OBR10" s="138"/>
      <c r="OBS10" s="138"/>
      <c r="OBT10" s="138"/>
      <c r="OBU10" s="138"/>
      <c r="OBV10" s="138"/>
      <c r="OBW10" s="138"/>
      <c r="OBX10" s="138"/>
      <c r="OBY10" s="138"/>
      <c r="OBZ10" s="138"/>
      <c r="OCA10" s="138"/>
      <c r="OCB10" s="138"/>
      <c r="OCC10" s="138"/>
      <c r="OCD10" s="138"/>
      <c r="OCE10" s="138"/>
      <c r="OCF10" s="138"/>
      <c r="OCG10" s="138"/>
      <c r="OCH10" s="138"/>
      <c r="OCI10" s="138"/>
      <c r="OCJ10" s="138"/>
      <c r="OCK10" s="138"/>
      <c r="OCL10" s="138"/>
      <c r="OCM10" s="138"/>
      <c r="OCN10" s="138"/>
      <c r="OCO10" s="138"/>
      <c r="OCP10" s="138"/>
      <c r="OCQ10" s="138"/>
      <c r="OCR10" s="138"/>
      <c r="OCS10" s="138"/>
      <c r="OCT10" s="138"/>
      <c r="OCU10" s="138"/>
      <c r="OCV10" s="138"/>
      <c r="OCW10" s="138"/>
      <c r="OCX10" s="138"/>
      <c r="OCY10" s="138"/>
      <c r="OCZ10" s="138"/>
      <c r="ODA10" s="138"/>
      <c r="ODB10" s="138"/>
      <c r="ODC10" s="138"/>
      <c r="ODD10" s="138"/>
      <c r="ODE10" s="138"/>
      <c r="ODF10" s="138"/>
      <c r="ODG10" s="138"/>
      <c r="ODH10" s="138"/>
      <c r="ODI10" s="138"/>
      <c r="ODJ10" s="138"/>
      <c r="ODK10" s="138"/>
      <c r="ODL10" s="138"/>
      <c r="ODM10" s="138"/>
      <c r="ODN10" s="138"/>
      <c r="ODO10" s="138"/>
      <c r="ODP10" s="138"/>
      <c r="ODQ10" s="138"/>
      <c r="ODR10" s="138"/>
      <c r="ODS10" s="138"/>
      <c r="ODT10" s="138"/>
      <c r="ODU10" s="138"/>
      <c r="ODV10" s="138"/>
      <c r="ODW10" s="138"/>
      <c r="ODX10" s="138"/>
      <c r="ODY10" s="138"/>
      <c r="ODZ10" s="138"/>
      <c r="OEA10" s="138"/>
      <c r="OEB10" s="138"/>
      <c r="OEC10" s="138"/>
      <c r="OED10" s="138"/>
      <c r="OEE10" s="138"/>
      <c r="OEF10" s="138"/>
      <c r="OEG10" s="138"/>
      <c r="OEH10" s="138"/>
      <c r="OEI10" s="138"/>
      <c r="OEJ10" s="138"/>
      <c r="OEK10" s="138"/>
      <c r="OEL10" s="138"/>
      <c r="OEM10" s="138"/>
      <c r="OEN10" s="138"/>
      <c r="OEO10" s="138"/>
      <c r="OEP10" s="138"/>
      <c r="OEQ10" s="138"/>
      <c r="OER10" s="138"/>
      <c r="OES10" s="138"/>
      <c r="OET10" s="138"/>
      <c r="OEU10" s="138"/>
      <c r="OEV10" s="138"/>
      <c r="OEW10" s="138"/>
      <c r="OEX10" s="138"/>
      <c r="OEY10" s="138"/>
      <c r="OEZ10" s="138"/>
      <c r="OFA10" s="138"/>
      <c r="OFB10" s="138"/>
      <c r="OFC10" s="138"/>
      <c r="OFD10" s="138"/>
      <c r="OFE10" s="138"/>
      <c r="OFF10" s="138"/>
      <c r="OFG10" s="138"/>
      <c r="OFH10" s="138"/>
      <c r="OFI10" s="138"/>
      <c r="OFJ10" s="138"/>
      <c r="OFK10" s="138"/>
      <c r="OFL10" s="138"/>
      <c r="OFM10" s="138"/>
      <c r="OFN10" s="138"/>
      <c r="OFO10" s="138"/>
      <c r="OFP10" s="138"/>
      <c r="OFQ10" s="138"/>
      <c r="OFR10" s="138"/>
      <c r="OFS10" s="138"/>
      <c r="OFT10" s="138"/>
      <c r="OFU10" s="138"/>
      <c r="OFV10" s="138"/>
      <c r="OFW10" s="138"/>
      <c r="OFX10" s="138"/>
      <c r="OFY10" s="138"/>
      <c r="OFZ10" s="138"/>
      <c r="OGA10" s="138"/>
      <c r="OGB10" s="138"/>
      <c r="OGC10" s="138"/>
      <c r="OGD10" s="138"/>
      <c r="OGE10" s="138"/>
      <c r="OGF10" s="138"/>
      <c r="OGG10" s="138"/>
      <c r="OGH10" s="138"/>
      <c r="OGI10" s="138"/>
      <c r="OGJ10" s="138"/>
      <c r="OGK10" s="138"/>
      <c r="OGL10" s="138"/>
      <c r="OGM10" s="138"/>
      <c r="OGN10" s="138"/>
      <c r="OGO10" s="138"/>
      <c r="OGP10" s="138"/>
      <c r="OGQ10" s="138"/>
      <c r="OGR10" s="138"/>
      <c r="OGS10" s="138"/>
      <c r="OGT10" s="138"/>
      <c r="OGU10" s="138"/>
      <c r="OGV10" s="138"/>
      <c r="OGW10" s="138"/>
      <c r="OGX10" s="138"/>
      <c r="OGY10" s="138"/>
      <c r="OGZ10" s="138"/>
      <c r="OHA10" s="138"/>
      <c r="OHB10" s="138"/>
      <c r="OHC10" s="138"/>
      <c r="OHD10" s="138"/>
      <c r="OHE10" s="138"/>
      <c r="OHF10" s="138"/>
      <c r="OHG10" s="138"/>
      <c r="OHH10" s="138"/>
      <c r="OHI10" s="138"/>
      <c r="OHJ10" s="138"/>
      <c r="OHK10" s="138"/>
      <c r="OHL10" s="138"/>
      <c r="OHM10" s="138"/>
      <c r="OHN10" s="138"/>
      <c r="OHO10" s="138"/>
      <c r="OHP10" s="138"/>
      <c r="OHQ10" s="138"/>
      <c r="OHR10" s="138"/>
      <c r="OHS10" s="138"/>
      <c r="OHT10" s="138"/>
      <c r="OHU10" s="138"/>
      <c r="OHV10" s="138"/>
      <c r="OHW10" s="138"/>
      <c r="OHX10" s="138"/>
      <c r="OHY10" s="138"/>
      <c r="OHZ10" s="138"/>
      <c r="OIA10" s="138"/>
      <c r="OIB10" s="138"/>
      <c r="OIC10" s="138"/>
      <c r="OID10" s="138"/>
      <c r="OIE10" s="138"/>
      <c r="OIF10" s="138"/>
      <c r="OIG10" s="138"/>
      <c r="OIH10" s="138"/>
      <c r="OII10" s="138"/>
      <c r="OIJ10" s="138"/>
      <c r="OIK10" s="138"/>
      <c r="OIL10" s="138"/>
      <c r="OIM10" s="138"/>
      <c r="OIN10" s="138"/>
      <c r="OIO10" s="138"/>
      <c r="OIP10" s="138"/>
      <c r="OIQ10" s="138"/>
      <c r="OIR10" s="138"/>
      <c r="OIS10" s="138"/>
      <c r="OIT10" s="138"/>
      <c r="OIU10" s="138"/>
      <c r="OIV10" s="138"/>
      <c r="OIW10" s="138"/>
      <c r="OIX10" s="138"/>
      <c r="OIY10" s="138"/>
      <c r="OIZ10" s="138"/>
      <c r="OJA10" s="138"/>
      <c r="OJB10" s="138"/>
      <c r="OJC10" s="138"/>
      <c r="OJD10" s="138"/>
      <c r="OJE10" s="138"/>
      <c r="OJF10" s="138"/>
      <c r="OJG10" s="138"/>
      <c r="OJH10" s="138"/>
      <c r="OJI10" s="138"/>
      <c r="OJJ10" s="138"/>
      <c r="OJK10" s="138"/>
      <c r="OJL10" s="138"/>
      <c r="OJM10" s="138"/>
      <c r="OJN10" s="138"/>
      <c r="OJO10" s="138"/>
      <c r="OJP10" s="138"/>
      <c r="OJQ10" s="138"/>
      <c r="OJR10" s="138"/>
      <c r="OJS10" s="138"/>
      <c r="OJT10" s="138"/>
      <c r="OJU10" s="138"/>
      <c r="OJV10" s="138"/>
      <c r="OJW10" s="138"/>
      <c r="OJX10" s="138"/>
      <c r="OJY10" s="138"/>
      <c r="OJZ10" s="138"/>
      <c r="OKA10" s="138"/>
      <c r="OKB10" s="138"/>
      <c r="OKC10" s="138"/>
      <c r="OKD10" s="138"/>
      <c r="OKE10" s="138"/>
      <c r="OKF10" s="138"/>
      <c r="OKG10" s="138"/>
      <c r="OKH10" s="138"/>
      <c r="OKI10" s="138"/>
      <c r="OKJ10" s="138"/>
      <c r="OKK10" s="138"/>
      <c r="OKL10" s="138"/>
      <c r="OKM10" s="138"/>
      <c r="OKN10" s="138"/>
      <c r="OKO10" s="138"/>
      <c r="OKP10" s="138"/>
      <c r="OKQ10" s="138"/>
      <c r="OKR10" s="138"/>
      <c r="OKS10" s="138"/>
      <c r="OKT10" s="138"/>
      <c r="OKU10" s="138"/>
      <c r="OKV10" s="138"/>
      <c r="OKW10" s="138"/>
      <c r="OKX10" s="138"/>
      <c r="OKY10" s="138"/>
      <c r="OKZ10" s="138"/>
      <c r="OLA10" s="138"/>
      <c r="OLB10" s="138"/>
      <c r="OLC10" s="138"/>
      <c r="OLD10" s="138"/>
      <c r="OLE10" s="138"/>
      <c r="OLF10" s="138"/>
      <c r="OLG10" s="138"/>
      <c r="OLH10" s="138"/>
      <c r="OLI10" s="138"/>
      <c r="OLJ10" s="138"/>
      <c r="OLK10" s="138"/>
      <c r="OLL10" s="138"/>
      <c r="OLM10" s="138"/>
      <c r="OLN10" s="138"/>
      <c r="OLO10" s="138"/>
      <c r="OLP10" s="138"/>
      <c r="OLQ10" s="138"/>
      <c r="OLR10" s="138"/>
      <c r="OLS10" s="138"/>
      <c r="OLT10" s="138"/>
      <c r="OLU10" s="138"/>
      <c r="OLV10" s="138"/>
      <c r="OLW10" s="138"/>
      <c r="OLX10" s="138"/>
      <c r="OLY10" s="138"/>
      <c r="OLZ10" s="138"/>
      <c r="OMA10" s="138"/>
      <c r="OMB10" s="138"/>
      <c r="OMC10" s="138"/>
      <c r="OMD10" s="138"/>
      <c r="OME10" s="138"/>
      <c r="OMF10" s="138"/>
      <c r="OMG10" s="138"/>
      <c r="OMH10" s="138"/>
      <c r="OMI10" s="138"/>
      <c r="OMJ10" s="138"/>
      <c r="OMK10" s="138"/>
      <c r="OML10" s="138"/>
      <c r="OMM10" s="138"/>
      <c r="OMN10" s="138"/>
      <c r="OMO10" s="138"/>
      <c r="OMP10" s="138"/>
      <c r="OMQ10" s="138"/>
      <c r="OMR10" s="138"/>
      <c r="OMS10" s="138"/>
      <c r="OMT10" s="138"/>
      <c r="OMU10" s="138"/>
      <c r="OMV10" s="138"/>
      <c r="OMW10" s="138"/>
      <c r="OMX10" s="138"/>
      <c r="OMY10" s="138"/>
      <c r="OMZ10" s="138"/>
      <c r="ONA10" s="138"/>
      <c r="ONB10" s="138"/>
      <c r="ONC10" s="138"/>
      <c r="OND10" s="138"/>
      <c r="ONE10" s="138"/>
      <c r="ONF10" s="138"/>
      <c r="ONG10" s="138"/>
      <c r="ONH10" s="138"/>
      <c r="ONI10" s="138"/>
      <c r="ONJ10" s="138"/>
      <c r="ONK10" s="138"/>
      <c r="ONL10" s="138"/>
      <c r="ONM10" s="138"/>
      <c r="ONN10" s="138"/>
      <c r="ONO10" s="138"/>
      <c r="ONP10" s="138"/>
      <c r="ONQ10" s="138"/>
      <c r="ONR10" s="138"/>
      <c r="ONS10" s="138"/>
      <c r="ONT10" s="138"/>
      <c r="ONU10" s="138"/>
      <c r="ONV10" s="138"/>
      <c r="ONW10" s="138"/>
      <c r="ONX10" s="138"/>
      <c r="ONY10" s="138"/>
      <c r="ONZ10" s="138"/>
      <c r="OOA10" s="138"/>
      <c r="OOB10" s="138"/>
      <c r="OOC10" s="138"/>
      <c r="OOD10" s="138"/>
      <c r="OOE10" s="138"/>
      <c r="OOF10" s="138"/>
      <c r="OOG10" s="138"/>
      <c r="OOH10" s="138"/>
      <c r="OOI10" s="138"/>
      <c r="OOJ10" s="138"/>
      <c r="OOK10" s="138"/>
      <c r="OOL10" s="138"/>
      <c r="OOM10" s="138"/>
      <c r="OON10" s="138"/>
      <c r="OOO10" s="138"/>
      <c r="OOP10" s="138"/>
      <c r="OOQ10" s="138"/>
      <c r="OOR10" s="138"/>
      <c r="OOS10" s="138"/>
      <c r="OOT10" s="138"/>
      <c r="OOU10" s="138"/>
      <c r="OOV10" s="138"/>
      <c r="OOW10" s="138"/>
      <c r="OOX10" s="138"/>
      <c r="OOY10" s="138"/>
      <c r="OOZ10" s="138"/>
      <c r="OPA10" s="138"/>
      <c r="OPB10" s="138"/>
      <c r="OPC10" s="138"/>
      <c r="OPD10" s="138"/>
      <c r="OPE10" s="138"/>
      <c r="OPF10" s="138"/>
      <c r="OPG10" s="138"/>
      <c r="OPH10" s="138"/>
      <c r="OPI10" s="138"/>
      <c r="OPJ10" s="138"/>
      <c r="OPK10" s="138"/>
      <c r="OPL10" s="138"/>
      <c r="OPM10" s="138"/>
      <c r="OPN10" s="138"/>
      <c r="OPO10" s="138"/>
      <c r="OPP10" s="138"/>
      <c r="OPQ10" s="138"/>
      <c r="OPR10" s="138"/>
      <c r="OPS10" s="138"/>
      <c r="OPT10" s="138"/>
      <c r="OPU10" s="138"/>
      <c r="OPV10" s="138"/>
      <c r="OPW10" s="138"/>
      <c r="OPX10" s="138"/>
      <c r="OPY10" s="138"/>
      <c r="OPZ10" s="138"/>
      <c r="OQA10" s="138"/>
      <c r="OQB10" s="138"/>
      <c r="OQC10" s="138"/>
      <c r="OQD10" s="138"/>
      <c r="OQE10" s="138"/>
      <c r="OQF10" s="138"/>
      <c r="OQG10" s="138"/>
      <c r="OQH10" s="138"/>
      <c r="OQI10" s="138"/>
      <c r="OQJ10" s="138"/>
      <c r="OQK10" s="138"/>
      <c r="OQL10" s="138"/>
      <c r="OQM10" s="138"/>
      <c r="OQN10" s="138"/>
      <c r="OQO10" s="138"/>
      <c r="OQP10" s="138"/>
      <c r="OQQ10" s="138"/>
      <c r="OQR10" s="138"/>
      <c r="OQS10" s="138"/>
      <c r="OQT10" s="138"/>
      <c r="OQU10" s="138"/>
      <c r="OQV10" s="138"/>
      <c r="OQW10" s="138"/>
      <c r="OQX10" s="138"/>
      <c r="OQY10" s="138"/>
      <c r="OQZ10" s="138"/>
      <c r="ORA10" s="138"/>
      <c r="ORB10" s="138"/>
      <c r="ORC10" s="138"/>
      <c r="ORD10" s="138"/>
      <c r="ORE10" s="138"/>
      <c r="ORF10" s="138"/>
      <c r="ORG10" s="138"/>
      <c r="ORH10" s="138"/>
      <c r="ORI10" s="138"/>
      <c r="ORJ10" s="138"/>
      <c r="ORK10" s="138"/>
      <c r="ORL10" s="138"/>
      <c r="ORM10" s="138"/>
      <c r="ORN10" s="138"/>
      <c r="ORO10" s="138"/>
      <c r="ORP10" s="138"/>
      <c r="ORQ10" s="138"/>
      <c r="ORR10" s="138"/>
      <c r="ORS10" s="138"/>
      <c r="ORT10" s="138"/>
      <c r="ORU10" s="138"/>
      <c r="ORV10" s="138"/>
      <c r="ORW10" s="138"/>
      <c r="ORX10" s="138"/>
      <c r="ORY10" s="138"/>
      <c r="ORZ10" s="138"/>
      <c r="OSA10" s="138"/>
      <c r="OSB10" s="138"/>
      <c r="OSC10" s="138"/>
      <c r="OSD10" s="138"/>
      <c r="OSE10" s="138"/>
      <c r="OSF10" s="138"/>
      <c r="OSG10" s="138"/>
      <c r="OSH10" s="138"/>
      <c r="OSI10" s="138"/>
      <c r="OSJ10" s="138"/>
      <c r="OSK10" s="138"/>
      <c r="OSL10" s="138"/>
      <c r="OSM10" s="138"/>
      <c r="OSN10" s="138"/>
      <c r="OSO10" s="138"/>
      <c r="OSP10" s="138"/>
      <c r="OSQ10" s="138"/>
      <c r="OSR10" s="138"/>
      <c r="OSS10" s="138"/>
      <c r="OST10" s="138"/>
      <c r="OSU10" s="138"/>
      <c r="OSV10" s="138"/>
      <c r="OSW10" s="138"/>
      <c r="OSX10" s="138"/>
      <c r="OSY10" s="138"/>
      <c r="OSZ10" s="138"/>
      <c r="OTA10" s="138"/>
      <c r="OTB10" s="138"/>
      <c r="OTC10" s="138"/>
      <c r="OTD10" s="138"/>
      <c r="OTE10" s="138"/>
      <c r="OTF10" s="138"/>
      <c r="OTG10" s="138"/>
      <c r="OTH10" s="138"/>
      <c r="OTI10" s="138"/>
      <c r="OTJ10" s="138"/>
      <c r="OTK10" s="138"/>
      <c r="OTL10" s="138"/>
      <c r="OTM10" s="138"/>
      <c r="OTN10" s="138"/>
      <c r="OTO10" s="138"/>
      <c r="OTP10" s="138"/>
      <c r="OTQ10" s="138"/>
      <c r="OTR10" s="138"/>
      <c r="OTS10" s="138"/>
      <c r="OTT10" s="138"/>
      <c r="OTU10" s="138"/>
      <c r="OTV10" s="138"/>
      <c r="OTW10" s="138"/>
      <c r="OTX10" s="138"/>
      <c r="OTY10" s="138"/>
      <c r="OTZ10" s="138"/>
      <c r="OUA10" s="138"/>
      <c r="OUB10" s="138"/>
      <c r="OUC10" s="138"/>
      <c r="OUD10" s="138"/>
      <c r="OUE10" s="138"/>
      <c r="OUF10" s="138"/>
      <c r="OUG10" s="138"/>
      <c r="OUH10" s="138"/>
      <c r="OUI10" s="138"/>
      <c r="OUJ10" s="138"/>
      <c r="OUK10" s="138"/>
      <c r="OUL10" s="138"/>
      <c r="OUM10" s="138"/>
      <c r="OUN10" s="138"/>
      <c r="OUO10" s="138"/>
      <c r="OUP10" s="138"/>
      <c r="OUQ10" s="138"/>
      <c r="OUR10" s="138"/>
      <c r="OUS10" s="138"/>
      <c r="OUT10" s="138"/>
      <c r="OUU10" s="138"/>
      <c r="OUV10" s="138"/>
      <c r="OUW10" s="138"/>
      <c r="OUX10" s="138"/>
      <c r="OUY10" s="138"/>
      <c r="OUZ10" s="138"/>
      <c r="OVA10" s="138"/>
      <c r="OVB10" s="138"/>
      <c r="OVC10" s="138"/>
      <c r="OVD10" s="138"/>
      <c r="OVE10" s="138"/>
      <c r="OVF10" s="138"/>
      <c r="OVG10" s="138"/>
      <c r="OVH10" s="138"/>
      <c r="OVI10" s="138"/>
      <c r="OVJ10" s="138"/>
      <c r="OVK10" s="138"/>
      <c r="OVL10" s="138"/>
      <c r="OVM10" s="138"/>
      <c r="OVN10" s="138"/>
      <c r="OVO10" s="138"/>
      <c r="OVP10" s="138"/>
      <c r="OVQ10" s="138"/>
      <c r="OVR10" s="138"/>
      <c r="OVS10" s="138"/>
      <c r="OVT10" s="138"/>
      <c r="OVU10" s="138"/>
      <c r="OVV10" s="138"/>
      <c r="OVW10" s="138"/>
      <c r="OVX10" s="138"/>
      <c r="OVY10" s="138"/>
      <c r="OVZ10" s="138"/>
      <c r="OWA10" s="138"/>
      <c r="OWB10" s="138"/>
      <c r="OWC10" s="138"/>
      <c r="OWD10" s="138"/>
      <c r="OWE10" s="138"/>
      <c r="OWF10" s="138"/>
      <c r="OWG10" s="138"/>
      <c r="OWH10" s="138"/>
      <c r="OWI10" s="138"/>
      <c r="OWJ10" s="138"/>
      <c r="OWK10" s="138"/>
      <c r="OWL10" s="138"/>
      <c r="OWM10" s="138"/>
      <c r="OWN10" s="138"/>
      <c r="OWO10" s="138"/>
      <c r="OWP10" s="138"/>
      <c r="OWQ10" s="138"/>
      <c r="OWR10" s="138"/>
      <c r="OWS10" s="138"/>
      <c r="OWT10" s="138"/>
      <c r="OWU10" s="138"/>
      <c r="OWV10" s="138"/>
      <c r="OWW10" s="138"/>
      <c r="OWX10" s="138"/>
      <c r="OWY10" s="138"/>
      <c r="OWZ10" s="138"/>
      <c r="OXA10" s="138"/>
      <c r="OXB10" s="138"/>
      <c r="OXC10" s="138"/>
      <c r="OXD10" s="138"/>
      <c r="OXE10" s="138"/>
      <c r="OXF10" s="138"/>
      <c r="OXG10" s="138"/>
      <c r="OXH10" s="138"/>
      <c r="OXI10" s="138"/>
      <c r="OXJ10" s="138"/>
      <c r="OXK10" s="138"/>
      <c r="OXL10" s="138"/>
      <c r="OXM10" s="138"/>
      <c r="OXN10" s="138"/>
      <c r="OXO10" s="138"/>
      <c r="OXP10" s="138"/>
      <c r="OXQ10" s="138"/>
      <c r="OXR10" s="138"/>
      <c r="OXS10" s="138"/>
      <c r="OXT10" s="138"/>
      <c r="OXU10" s="138"/>
      <c r="OXV10" s="138"/>
      <c r="OXW10" s="138"/>
      <c r="OXX10" s="138"/>
      <c r="OXY10" s="138"/>
      <c r="OXZ10" s="138"/>
      <c r="OYA10" s="138"/>
      <c r="OYB10" s="138"/>
      <c r="OYC10" s="138"/>
      <c r="OYD10" s="138"/>
      <c r="OYE10" s="138"/>
      <c r="OYF10" s="138"/>
      <c r="OYG10" s="138"/>
      <c r="OYH10" s="138"/>
      <c r="OYI10" s="138"/>
      <c r="OYJ10" s="138"/>
      <c r="OYK10" s="138"/>
      <c r="OYL10" s="138"/>
      <c r="OYM10" s="138"/>
      <c r="OYN10" s="138"/>
      <c r="OYO10" s="138"/>
      <c r="OYP10" s="138"/>
      <c r="OYQ10" s="138"/>
      <c r="OYR10" s="138"/>
      <c r="OYS10" s="138"/>
      <c r="OYT10" s="138"/>
      <c r="OYU10" s="138"/>
      <c r="OYV10" s="138"/>
      <c r="OYW10" s="138"/>
      <c r="OYX10" s="138"/>
      <c r="OYY10" s="138"/>
      <c r="OYZ10" s="138"/>
      <c r="OZA10" s="138"/>
      <c r="OZB10" s="138"/>
      <c r="OZC10" s="138"/>
      <c r="OZD10" s="138"/>
      <c r="OZE10" s="138"/>
      <c r="OZF10" s="138"/>
      <c r="OZG10" s="138"/>
      <c r="OZH10" s="138"/>
      <c r="OZI10" s="138"/>
      <c r="OZJ10" s="138"/>
      <c r="OZK10" s="138"/>
      <c r="OZL10" s="138"/>
      <c r="OZM10" s="138"/>
      <c r="OZN10" s="138"/>
      <c r="OZO10" s="138"/>
      <c r="OZP10" s="138"/>
      <c r="OZQ10" s="138"/>
      <c r="OZR10" s="138"/>
      <c r="OZS10" s="138"/>
      <c r="OZT10" s="138"/>
      <c r="OZU10" s="138"/>
      <c r="OZV10" s="138"/>
      <c r="OZW10" s="138"/>
      <c r="OZX10" s="138"/>
      <c r="OZY10" s="138"/>
      <c r="OZZ10" s="138"/>
      <c r="PAA10" s="138"/>
      <c r="PAB10" s="138"/>
      <c r="PAC10" s="138"/>
      <c r="PAD10" s="138"/>
      <c r="PAE10" s="138"/>
      <c r="PAF10" s="138"/>
      <c r="PAG10" s="138"/>
      <c r="PAH10" s="138"/>
      <c r="PAI10" s="138"/>
      <c r="PAJ10" s="138"/>
      <c r="PAK10" s="138"/>
      <c r="PAL10" s="138"/>
      <c r="PAM10" s="138"/>
      <c r="PAN10" s="138"/>
      <c r="PAO10" s="138"/>
      <c r="PAP10" s="138"/>
      <c r="PAQ10" s="138"/>
      <c r="PAR10" s="138"/>
      <c r="PAS10" s="138"/>
      <c r="PAT10" s="138"/>
      <c r="PAU10" s="138"/>
      <c r="PAV10" s="138"/>
      <c r="PAW10" s="138"/>
      <c r="PAX10" s="138"/>
      <c r="PAY10" s="138"/>
      <c r="PAZ10" s="138"/>
      <c r="PBA10" s="138"/>
      <c r="PBB10" s="138"/>
      <c r="PBC10" s="138"/>
      <c r="PBD10" s="138"/>
      <c r="PBE10" s="138"/>
      <c r="PBF10" s="138"/>
      <c r="PBG10" s="138"/>
      <c r="PBH10" s="138"/>
      <c r="PBI10" s="138"/>
      <c r="PBJ10" s="138"/>
      <c r="PBK10" s="138"/>
      <c r="PBL10" s="138"/>
      <c r="PBM10" s="138"/>
      <c r="PBN10" s="138"/>
      <c r="PBO10" s="138"/>
      <c r="PBP10" s="138"/>
      <c r="PBQ10" s="138"/>
      <c r="PBR10" s="138"/>
      <c r="PBS10" s="138"/>
      <c r="PBT10" s="138"/>
      <c r="PBU10" s="138"/>
      <c r="PBV10" s="138"/>
      <c r="PBW10" s="138"/>
      <c r="PBX10" s="138"/>
      <c r="PBY10" s="138"/>
      <c r="PBZ10" s="138"/>
      <c r="PCA10" s="138"/>
      <c r="PCB10" s="138"/>
      <c r="PCC10" s="138"/>
      <c r="PCD10" s="138"/>
      <c r="PCE10" s="138"/>
      <c r="PCF10" s="138"/>
      <c r="PCG10" s="138"/>
      <c r="PCH10" s="138"/>
      <c r="PCI10" s="138"/>
      <c r="PCJ10" s="138"/>
      <c r="PCK10" s="138"/>
      <c r="PCL10" s="138"/>
      <c r="PCM10" s="138"/>
      <c r="PCN10" s="138"/>
      <c r="PCO10" s="138"/>
      <c r="PCP10" s="138"/>
      <c r="PCQ10" s="138"/>
      <c r="PCR10" s="138"/>
      <c r="PCS10" s="138"/>
      <c r="PCT10" s="138"/>
      <c r="PCU10" s="138"/>
      <c r="PCV10" s="138"/>
      <c r="PCW10" s="138"/>
      <c r="PCX10" s="138"/>
      <c r="PCY10" s="138"/>
      <c r="PCZ10" s="138"/>
      <c r="PDA10" s="138"/>
      <c r="PDB10" s="138"/>
      <c r="PDC10" s="138"/>
      <c r="PDD10" s="138"/>
      <c r="PDE10" s="138"/>
      <c r="PDF10" s="138"/>
      <c r="PDG10" s="138"/>
      <c r="PDH10" s="138"/>
      <c r="PDI10" s="138"/>
      <c r="PDJ10" s="138"/>
      <c r="PDK10" s="138"/>
      <c r="PDL10" s="138"/>
      <c r="PDM10" s="138"/>
      <c r="PDN10" s="138"/>
      <c r="PDO10" s="138"/>
      <c r="PDP10" s="138"/>
      <c r="PDQ10" s="138"/>
      <c r="PDR10" s="138"/>
      <c r="PDS10" s="138"/>
      <c r="PDT10" s="138"/>
      <c r="PDU10" s="138"/>
      <c r="PDV10" s="138"/>
      <c r="PDW10" s="138"/>
      <c r="PDX10" s="138"/>
      <c r="PDY10" s="138"/>
      <c r="PDZ10" s="138"/>
      <c r="PEA10" s="138"/>
      <c r="PEB10" s="138"/>
      <c r="PEC10" s="138"/>
      <c r="PED10" s="138"/>
      <c r="PEE10" s="138"/>
      <c r="PEF10" s="138"/>
      <c r="PEG10" s="138"/>
      <c r="PEH10" s="138"/>
      <c r="PEI10" s="138"/>
      <c r="PEJ10" s="138"/>
      <c r="PEK10" s="138"/>
      <c r="PEL10" s="138"/>
      <c r="PEM10" s="138"/>
      <c r="PEN10" s="138"/>
      <c r="PEO10" s="138"/>
      <c r="PEP10" s="138"/>
      <c r="PEQ10" s="138"/>
      <c r="PER10" s="138"/>
      <c r="PES10" s="138"/>
      <c r="PET10" s="138"/>
      <c r="PEU10" s="138"/>
      <c r="PEV10" s="138"/>
      <c r="PEW10" s="138"/>
      <c r="PEX10" s="138"/>
      <c r="PEY10" s="138"/>
      <c r="PEZ10" s="138"/>
      <c r="PFA10" s="138"/>
      <c r="PFB10" s="138"/>
      <c r="PFC10" s="138"/>
      <c r="PFD10" s="138"/>
      <c r="PFE10" s="138"/>
      <c r="PFF10" s="138"/>
      <c r="PFG10" s="138"/>
      <c r="PFH10" s="138"/>
      <c r="PFI10" s="138"/>
      <c r="PFJ10" s="138"/>
      <c r="PFK10" s="138"/>
      <c r="PFL10" s="138"/>
      <c r="PFM10" s="138"/>
      <c r="PFN10" s="138"/>
      <c r="PFO10" s="138"/>
      <c r="PFP10" s="138"/>
      <c r="PFQ10" s="138"/>
      <c r="PFR10" s="138"/>
      <c r="PFS10" s="138"/>
      <c r="PFT10" s="138"/>
      <c r="PFU10" s="138"/>
      <c r="PFV10" s="138"/>
      <c r="PFW10" s="138"/>
      <c r="PFX10" s="138"/>
      <c r="PFY10" s="138"/>
      <c r="PFZ10" s="138"/>
      <c r="PGA10" s="138"/>
      <c r="PGB10" s="138"/>
      <c r="PGC10" s="138"/>
      <c r="PGD10" s="138"/>
      <c r="PGE10" s="138"/>
      <c r="PGF10" s="138"/>
      <c r="PGG10" s="138"/>
      <c r="PGH10" s="138"/>
      <c r="PGI10" s="138"/>
      <c r="PGJ10" s="138"/>
      <c r="PGK10" s="138"/>
      <c r="PGL10" s="138"/>
      <c r="PGM10" s="138"/>
      <c r="PGN10" s="138"/>
      <c r="PGO10" s="138"/>
      <c r="PGP10" s="138"/>
      <c r="PGQ10" s="138"/>
      <c r="PGR10" s="138"/>
      <c r="PGS10" s="138"/>
      <c r="PGT10" s="138"/>
      <c r="PGU10" s="138"/>
      <c r="PGV10" s="138"/>
      <c r="PGW10" s="138"/>
      <c r="PGX10" s="138"/>
      <c r="PGY10" s="138"/>
      <c r="PGZ10" s="138"/>
      <c r="PHA10" s="138"/>
      <c r="PHB10" s="138"/>
      <c r="PHC10" s="138"/>
      <c r="PHD10" s="138"/>
      <c r="PHE10" s="138"/>
      <c r="PHF10" s="138"/>
      <c r="PHG10" s="138"/>
      <c r="PHH10" s="138"/>
      <c r="PHI10" s="138"/>
      <c r="PHJ10" s="138"/>
      <c r="PHK10" s="138"/>
      <c r="PHL10" s="138"/>
      <c r="PHM10" s="138"/>
      <c r="PHN10" s="138"/>
      <c r="PHO10" s="138"/>
      <c r="PHP10" s="138"/>
      <c r="PHQ10" s="138"/>
      <c r="PHR10" s="138"/>
      <c r="PHS10" s="138"/>
      <c r="PHT10" s="138"/>
      <c r="PHU10" s="138"/>
      <c r="PHV10" s="138"/>
      <c r="PHW10" s="138"/>
      <c r="PHX10" s="138"/>
      <c r="PHY10" s="138"/>
      <c r="PHZ10" s="138"/>
      <c r="PIA10" s="138"/>
      <c r="PIB10" s="138"/>
      <c r="PIC10" s="138"/>
      <c r="PID10" s="138"/>
      <c r="PIE10" s="138"/>
      <c r="PIF10" s="138"/>
      <c r="PIG10" s="138"/>
      <c r="PIH10" s="138"/>
      <c r="PII10" s="138"/>
      <c r="PIJ10" s="138"/>
      <c r="PIK10" s="138"/>
      <c r="PIL10" s="138"/>
      <c r="PIM10" s="138"/>
      <c r="PIN10" s="138"/>
      <c r="PIO10" s="138"/>
      <c r="PIP10" s="138"/>
      <c r="PIQ10" s="138"/>
      <c r="PIR10" s="138"/>
      <c r="PIS10" s="138"/>
      <c r="PIT10" s="138"/>
      <c r="PIU10" s="138"/>
      <c r="PIV10" s="138"/>
      <c r="PIW10" s="138"/>
      <c r="PIX10" s="138"/>
      <c r="PIY10" s="138"/>
      <c r="PIZ10" s="138"/>
      <c r="PJA10" s="138"/>
      <c r="PJB10" s="138"/>
      <c r="PJC10" s="138"/>
      <c r="PJD10" s="138"/>
      <c r="PJE10" s="138"/>
      <c r="PJF10" s="138"/>
      <c r="PJG10" s="138"/>
      <c r="PJH10" s="138"/>
      <c r="PJI10" s="138"/>
      <c r="PJJ10" s="138"/>
      <c r="PJK10" s="138"/>
      <c r="PJL10" s="138"/>
      <c r="PJM10" s="138"/>
      <c r="PJN10" s="138"/>
      <c r="PJO10" s="138"/>
      <c r="PJP10" s="138"/>
      <c r="PJQ10" s="138"/>
      <c r="PJR10" s="138"/>
      <c r="PJS10" s="138"/>
      <c r="PJT10" s="138"/>
      <c r="PJU10" s="138"/>
      <c r="PJV10" s="138"/>
      <c r="PJW10" s="138"/>
      <c r="PJX10" s="138"/>
      <c r="PJY10" s="138"/>
      <c r="PJZ10" s="138"/>
      <c r="PKA10" s="138"/>
      <c r="PKB10" s="138"/>
      <c r="PKC10" s="138"/>
      <c r="PKD10" s="138"/>
      <c r="PKE10" s="138"/>
      <c r="PKF10" s="138"/>
      <c r="PKG10" s="138"/>
      <c r="PKH10" s="138"/>
      <c r="PKI10" s="138"/>
      <c r="PKJ10" s="138"/>
      <c r="PKK10" s="138"/>
      <c r="PKL10" s="138"/>
      <c r="PKM10" s="138"/>
      <c r="PKN10" s="138"/>
      <c r="PKO10" s="138"/>
      <c r="PKP10" s="138"/>
      <c r="PKQ10" s="138"/>
      <c r="PKR10" s="138"/>
      <c r="PKS10" s="138"/>
      <c r="PKT10" s="138"/>
      <c r="PKU10" s="138"/>
      <c r="PKV10" s="138"/>
      <c r="PKW10" s="138"/>
      <c r="PKX10" s="138"/>
      <c r="PKY10" s="138"/>
      <c r="PKZ10" s="138"/>
      <c r="PLA10" s="138"/>
      <c r="PLB10" s="138"/>
      <c r="PLC10" s="138"/>
      <c r="PLD10" s="138"/>
      <c r="PLE10" s="138"/>
      <c r="PLF10" s="138"/>
      <c r="PLG10" s="138"/>
      <c r="PLH10" s="138"/>
      <c r="PLI10" s="138"/>
      <c r="PLJ10" s="138"/>
      <c r="PLK10" s="138"/>
      <c r="PLL10" s="138"/>
      <c r="PLM10" s="138"/>
      <c r="PLN10" s="138"/>
      <c r="PLO10" s="138"/>
      <c r="PLP10" s="138"/>
      <c r="PLQ10" s="138"/>
      <c r="PLR10" s="138"/>
      <c r="PLS10" s="138"/>
      <c r="PLT10" s="138"/>
      <c r="PLU10" s="138"/>
      <c r="PLV10" s="138"/>
      <c r="PLW10" s="138"/>
      <c r="PLX10" s="138"/>
      <c r="PLY10" s="138"/>
      <c r="PLZ10" s="138"/>
      <c r="PMA10" s="138"/>
      <c r="PMB10" s="138"/>
      <c r="PMC10" s="138"/>
      <c r="PMD10" s="138"/>
      <c r="PME10" s="138"/>
      <c r="PMF10" s="138"/>
      <c r="PMG10" s="138"/>
      <c r="PMH10" s="138"/>
      <c r="PMI10" s="138"/>
      <c r="PMJ10" s="138"/>
      <c r="PMK10" s="138"/>
      <c r="PML10" s="138"/>
      <c r="PMM10" s="138"/>
      <c r="PMN10" s="138"/>
      <c r="PMO10" s="138"/>
      <c r="PMP10" s="138"/>
      <c r="PMQ10" s="138"/>
      <c r="PMR10" s="138"/>
      <c r="PMS10" s="138"/>
      <c r="PMT10" s="138"/>
      <c r="PMU10" s="138"/>
      <c r="PMV10" s="138"/>
      <c r="PMW10" s="138"/>
      <c r="PMX10" s="138"/>
      <c r="PMY10" s="138"/>
      <c r="PMZ10" s="138"/>
      <c r="PNA10" s="138"/>
      <c r="PNB10" s="138"/>
      <c r="PNC10" s="138"/>
      <c r="PND10" s="138"/>
      <c r="PNE10" s="138"/>
      <c r="PNF10" s="138"/>
      <c r="PNG10" s="138"/>
      <c r="PNH10" s="138"/>
      <c r="PNI10" s="138"/>
      <c r="PNJ10" s="138"/>
      <c r="PNK10" s="138"/>
      <c r="PNL10" s="138"/>
      <c r="PNM10" s="138"/>
      <c r="PNN10" s="138"/>
      <c r="PNO10" s="138"/>
      <c r="PNP10" s="138"/>
      <c r="PNQ10" s="138"/>
      <c r="PNR10" s="138"/>
      <c r="PNS10" s="138"/>
      <c r="PNT10" s="138"/>
      <c r="PNU10" s="138"/>
      <c r="PNV10" s="138"/>
      <c r="PNW10" s="138"/>
      <c r="PNX10" s="138"/>
      <c r="PNY10" s="138"/>
      <c r="PNZ10" s="138"/>
      <c r="POA10" s="138"/>
      <c r="POB10" s="138"/>
      <c r="POC10" s="138"/>
      <c r="POD10" s="138"/>
      <c r="POE10" s="138"/>
      <c r="POF10" s="138"/>
      <c r="POG10" s="138"/>
      <c r="POH10" s="138"/>
      <c r="POI10" s="138"/>
      <c r="POJ10" s="138"/>
      <c r="POK10" s="138"/>
      <c r="POL10" s="138"/>
      <c r="POM10" s="138"/>
      <c r="PON10" s="138"/>
      <c r="POO10" s="138"/>
      <c r="POP10" s="138"/>
      <c r="POQ10" s="138"/>
      <c r="POR10" s="138"/>
      <c r="POS10" s="138"/>
      <c r="POT10" s="138"/>
      <c r="POU10" s="138"/>
      <c r="POV10" s="138"/>
      <c r="POW10" s="138"/>
      <c r="POX10" s="138"/>
      <c r="POY10" s="138"/>
      <c r="POZ10" s="138"/>
      <c r="PPA10" s="138"/>
      <c r="PPB10" s="138"/>
      <c r="PPC10" s="138"/>
      <c r="PPD10" s="138"/>
      <c r="PPE10" s="138"/>
      <c r="PPF10" s="138"/>
      <c r="PPG10" s="138"/>
      <c r="PPH10" s="138"/>
      <c r="PPI10" s="138"/>
      <c r="PPJ10" s="138"/>
      <c r="PPK10" s="138"/>
      <c r="PPL10" s="138"/>
      <c r="PPM10" s="138"/>
      <c r="PPN10" s="138"/>
      <c r="PPO10" s="138"/>
      <c r="PPP10" s="138"/>
      <c r="PPQ10" s="138"/>
      <c r="PPR10" s="138"/>
      <c r="PPS10" s="138"/>
      <c r="PPT10" s="138"/>
      <c r="PPU10" s="138"/>
      <c r="PPV10" s="138"/>
      <c r="PPW10" s="138"/>
      <c r="PPX10" s="138"/>
      <c r="PPY10" s="138"/>
      <c r="PPZ10" s="138"/>
      <c r="PQA10" s="138"/>
      <c r="PQB10" s="138"/>
      <c r="PQC10" s="138"/>
      <c r="PQD10" s="138"/>
      <c r="PQE10" s="138"/>
      <c r="PQF10" s="138"/>
      <c r="PQG10" s="138"/>
      <c r="PQH10" s="138"/>
      <c r="PQI10" s="138"/>
      <c r="PQJ10" s="138"/>
      <c r="PQK10" s="138"/>
      <c r="PQL10" s="138"/>
      <c r="PQM10" s="138"/>
      <c r="PQN10" s="138"/>
      <c r="PQO10" s="138"/>
      <c r="PQP10" s="138"/>
      <c r="PQQ10" s="138"/>
      <c r="PQR10" s="138"/>
      <c r="PQS10" s="138"/>
      <c r="PQT10" s="138"/>
      <c r="PQU10" s="138"/>
      <c r="PQV10" s="138"/>
      <c r="PQW10" s="138"/>
      <c r="PQX10" s="138"/>
      <c r="PQY10" s="138"/>
      <c r="PQZ10" s="138"/>
      <c r="PRA10" s="138"/>
      <c r="PRB10" s="138"/>
      <c r="PRC10" s="138"/>
      <c r="PRD10" s="138"/>
      <c r="PRE10" s="138"/>
      <c r="PRF10" s="138"/>
      <c r="PRG10" s="138"/>
      <c r="PRH10" s="138"/>
      <c r="PRI10" s="138"/>
      <c r="PRJ10" s="138"/>
      <c r="PRK10" s="138"/>
      <c r="PRL10" s="138"/>
      <c r="PRM10" s="138"/>
      <c r="PRN10" s="138"/>
      <c r="PRO10" s="138"/>
      <c r="PRP10" s="138"/>
      <c r="PRQ10" s="138"/>
      <c r="PRR10" s="138"/>
      <c r="PRS10" s="138"/>
      <c r="PRT10" s="138"/>
      <c r="PRU10" s="138"/>
      <c r="PRV10" s="138"/>
      <c r="PRW10" s="138"/>
      <c r="PRX10" s="138"/>
      <c r="PRY10" s="138"/>
      <c r="PRZ10" s="138"/>
      <c r="PSA10" s="138"/>
      <c r="PSB10" s="138"/>
      <c r="PSC10" s="138"/>
      <c r="PSD10" s="138"/>
      <c r="PSE10" s="138"/>
      <c r="PSF10" s="138"/>
      <c r="PSG10" s="138"/>
      <c r="PSH10" s="138"/>
      <c r="PSI10" s="138"/>
      <c r="PSJ10" s="138"/>
      <c r="PSK10" s="138"/>
      <c r="PSL10" s="138"/>
      <c r="PSM10" s="138"/>
      <c r="PSN10" s="138"/>
      <c r="PSO10" s="138"/>
      <c r="PSP10" s="138"/>
      <c r="PSQ10" s="138"/>
      <c r="PSR10" s="138"/>
      <c r="PSS10" s="138"/>
      <c r="PST10" s="138"/>
      <c r="PSU10" s="138"/>
      <c r="PSV10" s="138"/>
      <c r="PSW10" s="138"/>
      <c r="PSX10" s="138"/>
      <c r="PSY10" s="138"/>
      <c r="PSZ10" s="138"/>
      <c r="PTA10" s="138"/>
      <c r="PTB10" s="138"/>
      <c r="PTC10" s="138"/>
      <c r="PTD10" s="138"/>
      <c r="PTE10" s="138"/>
      <c r="PTF10" s="138"/>
      <c r="PTG10" s="138"/>
      <c r="PTH10" s="138"/>
      <c r="PTI10" s="138"/>
      <c r="PTJ10" s="138"/>
      <c r="PTK10" s="138"/>
      <c r="PTL10" s="138"/>
      <c r="PTM10" s="138"/>
      <c r="PTN10" s="138"/>
      <c r="PTO10" s="138"/>
      <c r="PTP10" s="138"/>
      <c r="PTQ10" s="138"/>
      <c r="PTR10" s="138"/>
      <c r="PTS10" s="138"/>
      <c r="PTT10" s="138"/>
      <c r="PTU10" s="138"/>
      <c r="PTV10" s="138"/>
      <c r="PTW10" s="138"/>
      <c r="PTX10" s="138"/>
      <c r="PTY10" s="138"/>
      <c r="PTZ10" s="138"/>
      <c r="PUA10" s="138"/>
      <c r="PUB10" s="138"/>
      <c r="PUC10" s="138"/>
      <c r="PUD10" s="138"/>
      <c r="PUE10" s="138"/>
      <c r="PUF10" s="138"/>
      <c r="PUG10" s="138"/>
      <c r="PUH10" s="138"/>
      <c r="PUI10" s="138"/>
      <c r="PUJ10" s="138"/>
      <c r="PUK10" s="138"/>
      <c r="PUL10" s="138"/>
      <c r="PUM10" s="138"/>
      <c r="PUN10" s="138"/>
      <c r="PUO10" s="138"/>
      <c r="PUP10" s="138"/>
      <c r="PUQ10" s="138"/>
      <c r="PUR10" s="138"/>
      <c r="PUS10" s="138"/>
      <c r="PUT10" s="138"/>
      <c r="PUU10" s="138"/>
      <c r="PUV10" s="138"/>
      <c r="PUW10" s="138"/>
      <c r="PUX10" s="138"/>
      <c r="PUY10" s="138"/>
      <c r="PUZ10" s="138"/>
      <c r="PVA10" s="138"/>
      <c r="PVB10" s="138"/>
      <c r="PVC10" s="138"/>
      <c r="PVD10" s="138"/>
      <c r="PVE10" s="138"/>
      <c r="PVF10" s="138"/>
      <c r="PVG10" s="138"/>
      <c r="PVH10" s="138"/>
      <c r="PVI10" s="138"/>
      <c r="PVJ10" s="138"/>
      <c r="PVK10" s="138"/>
      <c r="PVL10" s="138"/>
      <c r="PVM10" s="138"/>
      <c r="PVN10" s="138"/>
      <c r="PVO10" s="138"/>
      <c r="PVP10" s="138"/>
      <c r="PVQ10" s="138"/>
      <c r="PVR10" s="138"/>
      <c r="PVS10" s="138"/>
      <c r="PVT10" s="138"/>
      <c r="PVU10" s="138"/>
      <c r="PVV10" s="138"/>
      <c r="PVW10" s="138"/>
      <c r="PVX10" s="138"/>
      <c r="PVY10" s="138"/>
      <c r="PVZ10" s="138"/>
      <c r="PWA10" s="138"/>
      <c r="PWB10" s="138"/>
      <c r="PWC10" s="138"/>
      <c r="PWD10" s="138"/>
      <c r="PWE10" s="138"/>
      <c r="PWF10" s="138"/>
      <c r="PWG10" s="138"/>
      <c r="PWH10" s="138"/>
      <c r="PWI10" s="138"/>
      <c r="PWJ10" s="138"/>
      <c r="PWK10" s="138"/>
      <c r="PWL10" s="138"/>
      <c r="PWM10" s="138"/>
      <c r="PWN10" s="138"/>
      <c r="PWO10" s="138"/>
      <c r="PWP10" s="138"/>
      <c r="PWQ10" s="138"/>
      <c r="PWR10" s="138"/>
      <c r="PWS10" s="138"/>
      <c r="PWT10" s="138"/>
      <c r="PWU10" s="138"/>
      <c r="PWV10" s="138"/>
      <c r="PWW10" s="138"/>
      <c r="PWX10" s="138"/>
      <c r="PWY10" s="138"/>
      <c r="PWZ10" s="138"/>
      <c r="PXA10" s="138"/>
      <c r="PXB10" s="138"/>
      <c r="PXC10" s="138"/>
      <c r="PXD10" s="138"/>
      <c r="PXE10" s="138"/>
      <c r="PXF10" s="138"/>
      <c r="PXG10" s="138"/>
      <c r="PXH10" s="138"/>
      <c r="PXI10" s="138"/>
      <c r="PXJ10" s="138"/>
      <c r="PXK10" s="138"/>
      <c r="PXL10" s="138"/>
      <c r="PXM10" s="138"/>
      <c r="PXN10" s="138"/>
      <c r="PXO10" s="138"/>
      <c r="PXP10" s="138"/>
      <c r="PXQ10" s="138"/>
      <c r="PXR10" s="138"/>
      <c r="PXS10" s="138"/>
      <c r="PXT10" s="138"/>
      <c r="PXU10" s="138"/>
      <c r="PXV10" s="138"/>
      <c r="PXW10" s="138"/>
      <c r="PXX10" s="138"/>
      <c r="PXY10" s="138"/>
      <c r="PXZ10" s="138"/>
      <c r="PYA10" s="138"/>
      <c r="PYB10" s="138"/>
      <c r="PYC10" s="138"/>
      <c r="PYD10" s="138"/>
      <c r="PYE10" s="138"/>
      <c r="PYF10" s="138"/>
      <c r="PYG10" s="138"/>
      <c r="PYH10" s="138"/>
      <c r="PYI10" s="138"/>
      <c r="PYJ10" s="138"/>
      <c r="PYK10" s="138"/>
      <c r="PYL10" s="138"/>
      <c r="PYM10" s="138"/>
      <c r="PYN10" s="138"/>
      <c r="PYO10" s="138"/>
      <c r="PYP10" s="138"/>
      <c r="PYQ10" s="138"/>
      <c r="PYR10" s="138"/>
      <c r="PYS10" s="138"/>
      <c r="PYT10" s="138"/>
      <c r="PYU10" s="138"/>
      <c r="PYV10" s="138"/>
      <c r="PYW10" s="138"/>
      <c r="PYX10" s="138"/>
      <c r="PYY10" s="138"/>
      <c r="PYZ10" s="138"/>
      <c r="PZA10" s="138"/>
      <c r="PZB10" s="138"/>
      <c r="PZC10" s="138"/>
      <c r="PZD10" s="138"/>
      <c r="PZE10" s="138"/>
      <c r="PZF10" s="138"/>
      <c r="PZG10" s="138"/>
      <c r="PZH10" s="138"/>
      <c r="PZI10" s="138"/>
      <c r="PZJ10" s="138"/>
      <c r="PZK10" s="138"/>
      <c r="PZL10" s="138"/>
      <c r="PZM10" s="138"/>
      <c r="PZN10" s="138"/>
      <c r="PZO10" s="138"/>
      <c r="PZP10" s="138"/>
      <c r="PZQ10" s="138"/>
      <c r="PZR10" s="138"/>
      <c r="PZS10" s="138"/>
      <c r="PZT10" s="138"/>
      <c r="PZU10" s="138"/>
      <c r="PZV10" s="138"/>
      <c r="PZW10" s="138"/>
      <c r="PZX10" s="138"/>
      <c r="PZY10" s="138"/>
      <c r="PZZ10" s="138"/>
      <c r="QAA10" s="138"/>
      <c r="QAB10" s="138"/>
      <c r="QAC10" s="138"/>
      <c r="QAD10" s="138"/>
      <c r="QAE10" s="138"/>
      <c r="QAF10" s="138"/>
      <c r="QAG10" s="138"/>
      <c r="QAH10" s="138"/>
      <c r="QAI10" s="138"/>
      <c r="QAJ10" s="138"/>
      <c r="QAK10" s="138"/>
      <c r="QAL10" s="138"/>
      <c r="QAM10" s="138"/>
      <c r="QAN10" s="138"/>
      <c r="QAO10" s="138"/>
      <c r="QAP10" s="138"/>
      <c r="QAQ10" s="138"/>
      <c r="QAR10" s="138"/>
      <c r="QAS10" s="138"/>
      <c r="QAT10" s="138"/>
      <c r="QAU10" s="138"/>
      <c r="QAV10" s="138"/>
      <c r="QAW10" s="138"/>
      <c r="QAX10" s="138"/>
      <c r="QAY10" s="138"/>
      <c r="QAZ10" s="138"/>
      <c r="QBA10" s="138"/>
      <c r="QBB10" s="138"/>
      <c r="QBC10" s="138"/>
      <c r="QBD10" s="138"/>
      <c r="QBE10" s="138"/>
      <c r="QBF10" s="138"/>
      <c r="QBG10" s="138"/>
      <c r="QBH10" s="138"/>
      <c r="QBI10" s="138"/>
      <c r="QBJ10" s="138"/>
      <c r="QBK10" s="138"/>
      <c r="QBL10" s="138"/>
      <c r="QBM10" s="138"/>
      <c r="QBN10" s="138"/>
      <c r="QBO10" s="138"/>
      <c r="QBP10" s="138"/>
      <c r="QBQ10" s="138"/>
      <c r="QBR10" s="138"/>
      <c r="QBS10" s="138"/>
      <c r="QBT10" s="138"/>
      <c r="QBU10" s="138"/>
      <c r="QBV10" s="138"/>
      <c r="QBW10" s="138"/>
      <c r="QBX10" s="138"/>
      <c r="QBY10" s="138"/>
      <c r="QBZ10" s="138"/>
      <c r="QCA10" s="138"/>
      <c r="QCB10" s="138"/>
      <c r="QCC10" s="138"/>
      <c r="QCD10" s="138"/>
      <c r="QCE10" s="138"/>
      <c r="QCF10" s="138"/>
      <c r="QCG10" s="138"/>
      <c r="QCH10" s="138"/>
      <c r="QCI10" s="138"/>
      <c r="QCJ10" s="138"/>
      <c r="QCK10" s="138"/>
      <c r="QCL10" s="138"/>
      <c r="QCM10" s="138"/>
      <c r="QCN10" s="138"/>
      <c r="QCO10" s="138"/>
      <c r="QCP10" s="138"/>
      <c r="QCQ10" s="138"/>
      <c r="QCR10" s="138"/>
      <c r="QCS10" s="138"/>
      <c r="QCT10" s="138"/>
      <c r="QCU10" s="138"/>
      <c r="QCV10" s="138"/>
      <c r="QCW10" s="138"/>
      <c r="QCX10" s="138"/>
      <c r="QCY10" s="138"/>
      <c r="QCZ10" s="138"/>
      <c r="QDA10" s="138"/>
      <c r="QDB10" s="138"/>
      <c r="QDC10" s="138"/>
      <c r="QDD10" s="138"/>
      <c r="QDE10" s="138"/>
      <c r="QDF10" s="138"/>
      <c r="QDG10" s="138"/>
      <c r="QDH10" s="138"/>
      <c r="QDI10" s="138"/>
      <c r="QDJ10" s="138"/>
      <c r="QDK10" s="138"/>
      <c r="QDL10" s="138"/>
      <c r="QDM10" s="138"/>
      <c r="QDN10" s="138"/>
      <c r="QDO10" s="138"/>
      <c r="QDP10" s="138"/>
      <c r="QDQ10" s="138"/>
      <c r="QDR10" s="138"/>
      <c r="QDS10" s="138"/>
      <c r="QDT10" s="138"/>
      <c r="QDU10" s="138"/>
      <c r="QDV10" s="138"/>
      <c r="QDW10" s="138"/>
      <c r="QDX10" s="138"/>
      <c r="QDY10" s="138"/>
      <c r="QDZ10" s="138"/>
      <c r="QEA10" s="138"/>
      <c r="QEB10" s="138"/>
      <c r="QEC10" s="138"/>
      <c r="QED10" s="138"/>
      <c r="QEE10" s="138"/>
      <c r="QEF10" s="138"/>
      <c r="QEG10" s="138"/>
      <c r="QEH10" s="138"/>
      <c r="QEI10" s="138"/>
      <c r="QEJ10" s="138"/>
      <c r="QEK10" s="138"/>
      <c r="QEL10" s="138"/>
      <c r="QEM10" s="138"/>
      <c r="QEN10" s="138"/>
      <c r="QEO10" s="138"/>
      <c r="QEP10" s="138"/>
      <c r="QEQ10" s="138"/>
      <c r="QER10" s="138"/>
      <c r="QES10" s="138"/>
      <c r="QET10" s="138"/>
      <c r="QEU10" s="138"/>
      <c r="QEV10" s="138"/>
      <c r="QEW10" s="138"/>
      <c r="QEX10" s="138"/>
      <c r="QEY10" s="138"/>
      <c r="QEZ10" s="138"/>
      <c r="QFA10" s="138"/>
      <c r="QFB10" s="138"/>
      <c r="QFC10" s="138"/>
      <c r="QFD10" s="138"/>
      <c r="QFE10" s="138"/>
      <c r="QFF10" s="138"/>
      <c r="QFG10" s="138"/>
      <c r="QFH10" s="138"/>
      <c r="QFI10" s="138"/>
      <c r="QFJ10" s="138"/>
      <c r="QFK10" s="138"/>
      <c r="QFL10" s="138"/>
      <c r="QFM10" s="138"/>
      <c r="QFN10" s="138"/>
      <c r="QFO10" s="138"/>
      <c r="QFP10" s="138"/>
      <c r="QFQ10" s="138"/>
      <c r="QFR10" s="138"/>
      <c r="QFS10" s="138"/>
      <c r="QFT10" s="138"/>
      <c r="QFU10" s="138"/>
      <c r="QFV10" s="138"/>
      <c r="QFW10" s="138"/>
      <c r="QFX10" s="138"/>
      <c r="QFY10" s="138"/>
      <c r="QFZ10" s="138"/>
      <c r="QGA10" s="138"/>
      <c r="QGB10" s="138"/>
      <c r="QGC10" s="138"/>
      <c r="QGD10" s="138"/>
      <c r="QGE10" s="138"/>
      <c r="QGF10" s="138"/>
      <c r="QGG10" s="138"/>
      <c r="QGH10" s="138"/>
      <c r="QGI10" s="138"/>
      <c r="QGJ10" s="138"/>
      <c r="QGK10" s="138"/>
      <c r="QGL10" s="138"/>
      <c r="QGM10" s="138"/>
      <c r="QGN10" s="138"/>
      <c r="QGO10" s="138"/>
      <c r="QGP10" s="138"/>
      <c r="QGQ10" s="138"/>
      <c r="QGR10" s="138"/>
      <c r="QGS10" s="138"/>
      <c r="QGT10" s="138"/>
      <c r="QGU10" s="138"/>
      <c r="QGV10" s="138"/>
      <c r="QGW10" s="138"/>
      <c r="QGX10" s="138"/>
      <c r="QGY10" s="138"/>
      <c r="QGZ10" s="138"/>
      <c r="QHA10" s="138"/>
      <c r="QHB10" s="138"/>
      <c r="QHC10" s="138"/>
      <c r="QHD10" s="138"/>
      <c r="QHE10" s="138"/>
      <c r="QHF10" s="138"/>
      <c r="QHG10" s="138"/>
      <c r="QHH10" s="138"/>
      <c r="QHI10" s="138"/>
      <c r="QHJ10" s="138"/>
      <c r="QHK10" s="138"/>
      <c r="QHL10" s="138"/>
      <c r="QHM10" s="138"/>
      <c r="QHN10" s="138"/>
      <c r="QHO10" s="138"/>
      <c r="QHP10" s="138"/>
      <c r="QHQ10" s="138"/>
      <c r="QHR10" s="138"/>
      <c r="QHS10" s="138"/>
      <c r="QHT10" s="138"/>
      <c r="QHU10" s="138"/>
      <c r="QHV10" s="138"/>
      <c r="QHW10" s="138"/>
      <c r="QHX10" s="138"/>
      <c r="QHY10" s="138"/>
      <c r="QHZ10" s="138"/>
      <c r="QIA10" s="138"/>
      <c r="QIB10" s="138"/>
      <c r="QIC10" s="138"/>
      <c r="QID10" s="138"/>
      <c r="QIE10" s="138"/>
      <c r="QIF10" s="138"/>
      <c r="QIG10" s="138"/>
      <c r="QIH10" s="138"/>
      <c r="QII10" s="138"/>
      <c r="QIJ10" s="138"/>
      <c r="QIK10" s="138"/>
      <c r="QIL10" s="138"/>
      <c r="QIM10" s="138"/>
      <c r="QIN10" s="138"/>
      <c r="QIO10" s="138"/>
      <c r="QIP10" s="138"/>
      <c r="QIQ10" s="138"/>
      <c r="QIR10" s="138"/>
      <c r="QIS10" s="138"/>
      <c r="QIT10" s="138"/>
      <c r="QIU10" s="138"/>
      <c r="QIV10" s="138"/>
      <c r="QIW10" s="138"/>
      <c r="QIX10" s="138"/>
      <c r="QIY10" s="138"/>
      <c r="QIZ10" s="138"/>
      <c r="QJA10" s="138"/>
      <c r="QJB10" s="138"/>
      <c r="QJC10" s="138"/>
      <c r="QJD10" s="138"/>
      <c r="QJE10" s="138"/>
      <c r="QJF10" s="138"/>
      <c r="QJG10" s="138"/>
      <c r="QJH10" s="138"/>
      <c r="QJI10" s="138"/>
      <c r="QJJ10" s="138"/>
      <c r="QJK10" s="138"/>
      <c r="QJL10" s="138"/>
      <c r="QJM10" s="138"/>
      <c r="QJN10" s="138"/>
      <c r="QJO10" s="138"/>
      <c r="QJP10" s="138"/>
      <c r="QJQ10" s="138"/>
      <c r="QJR10" s="138"/>
      <c r="QJS10" s="138"/>
      <c r="QJT10" s="138"/>
      <c r="QJU10" s="138"/>
      <c r="QJV10" s="138"/>
      <c r="QJW10" s="138"/>
      <c r="QJX10" s="138"/>
      <c r="QJY10" s="138"/>
      <c r="QJZ10" s="138"/>
      <c r="QKA10" s="138"/>
      <c r="QKB10" s="138"/>
      <c r="QKC10" s="138"/>
      <c r="QKD10" s="138"/>
      <c r="QKE10" s="138"/>
      <c r="QKF10" s="138"/>
      <c r="QKG10" s="138"/>
      <c r="QKH10" s="138"/>
      <c r="QKI10" s="138"/>
      <c r="QKJ10" s="138"/>
      <c r="QKK10" s="138"/>
      <c r="QKL10" s="138"/>
      <c r="QKM10" s="138"/>
      <c r="QKN10" s="138"/>
      <c r="QKO10" s="138"/>
      <c r="QKP10" s="138"/>
      <c r="QKQ10" s="138"/>
      <c r="QKR10" s="138"/>
      <c r="QKS10" s="138"/>
      <c r="QKT10" s="138"/>
      <c r="QKU10" s="138"/>
      <c r="QKV10" s="138"/>
      <c r="QKW10" s="138"/>
      <c r="QKX10" s="138"/>
      <c r="QKY10" s="138"/>
      <c r="QKZ10" s="138"/>
      <c r="QLA10" s="138"/>
      <c r="QLB10" s="138"/>
      <c r="QLC10" s="138"/>
      <c r="QLD10" s="138"/>
      <c r="QLE10" s="138"/>
      <c r="QLF10" s="138"/>
      <c r="QLG10" s="138"/>
      <c r="QLH10" s="138"/>
      <c r="QLI10" s="138"/>
      <c r="QLJ10" s="138"/>
      <c r="QLK10" s="138"/>
      <c r="QLL10" s="138"/>
      <c r="QLM10" s="138"/>
      <c r="QLN10" s="138"/>
      <c r="QLO10" s="138"/>
      <c r="QLP10" s="138"/>
      <c r="QLQ10" s="138"/>
      <c r="QLR10" s="138"/>
      <c r="QLS10" s="138"/>
      <c r="QLT10" s="138"/>
      <c r="QLU10" s="138"/>
      <c r="QLV10" s="138"/>
      <c r="QLW10" s="138"/>
      <c r="QLX10" s="138"/>
      <c r="QLY10" s="138"/>
      <c r="QLZ10" s="138"/>
      <c r="QMA10" s="138"/>
      <c r="QMB10" s="138"/>
      <c r="QMC10" s="138"/>
      <c r="QMD10" s="138"/>
      <c r="QME10" s="138"/>
      <c r="QMF10" s="138"/>
      <c r="QMG10" s="138"/>
      <c r="QMH10" s="138"/>
      <c r="QMI10" s="138"/>
      <c r="QMJ10" s="138"/>
      <c r="QMK10" s="138"/>
      <c r="QML10" s="138"/>
      <c r="QMM10" s="138"/>
      <c r="QMN10" s="138"/>
      <c r="QMO10" s="138"/>
      <c r="QMP10" s="138"/>
      <c r="QMQ10" s="138"/>
      <c r="QMR10" s="138"/>
      <c r="QMS10" s="138"/>
      <c r="QMT10" s="138"/>
      <c r="QMU10" s="138"/>
      <c r="QMV10" s="138"/>
      <c r="QMW10" s="138"/>
      <c r="QMX10" s="138"/>
      <c r="QMY10" s="138"/>
      <c r="QMZ10" s="138"/>
      <c r="QNA10" s="138"/>
      <c r="QNB10" s="138"/>
      <c r="QNC10" s="138"/>
      <c r="QND10" s="138"/>
      <c r="QNE10" s="138"/>
      <c r="QNF10" s="138"/>
      <c r="QNG10" s="138"/>
      <c r="QNH10" s="138"/>
      <c r="QNI10" s="138"/>
      <c r="QNJ10" s="138"/>
      <c r="QNK10" s="138"/>
      <c r="QNL10" s="138"/>
      <c r="QNM10" s="138"/>
      <c r="QNN10" s="138"/>
      <c r="QNO10" s="138"/>
      <c r="QNP10" s="138"/>
      <c r="QNQ10" s="138"/>
      <c r="QNR10" s="138"/>
      <c r="QNS10" s="138"/>
      <c r="QNT10" s="138"/>
      <c r="QNU10" s="138"/>
      <c r="QNV10" s="138"/>
      <c r="QNW10" s="138"/>
      <c r="QNX10" s="138"/>
      <c r="QNY10" s="138"/>
      <c r="QNZ10" s="138"/>
      <c r="QOA10" s="138"/>
      <c r="QOB10" s="138"/>
      <c r="QOC10" s="138"/>
      <c r="QOD10" s="138"/>
      <c r="QOE10" s="138"/>
      <c r="QOF10" s="138"/>
      <c r="QOG10" s="138"/>
      <c r="QOH10" s="138"/>
      <c r="QOI10" s="138"/>
      <c r="QOJ10" s="138"/>
      <c r="QOK10" s="138"/>
      <c r="QOL10" s="138"/>
      <c r="QOM10" s="138"/>
      <c r="QON10" s="138"/>
      <c r="QOO10" s="138"/>
      <c r="QOP10" s="138"/>
      <c r="QOQ10" s="138"/>
      <c r="QOR10" s="138"/>
      <c r="QOS10" s="138"/>
      <c r="QOT10" s="138"/>
      <c r="QOU10" s="138"/>
      <c r="QOV10" s="138"/>
      <c r="QOW10" s="138"/>
      <c r="QOX10" s="138"/>
      <c r="QOY10" s="138"/>
      <c r="QOZ10" s="138"/>
      <c r="QPA10" s="138"/>
      <c r="QPB10" s="138"/>
      <c r="QPC10" s="138"/>
      <c r="QPD10" s="138"/>
      <c r="QPE10" s="138"/>
      <c r="QPF10" s="138"/>
      <c r="QPG10" s="138"/>
      <c r="QPH10" s="138"/>
      <c r="QPI10" s="138"/>
      <c r="QPJ10" s="138"/>
      <c r="QPK10" s="138"/>
      <c r="QPL10" s="138"/>
      <c r="QPM10" s="138"/>
      <c r="QPN10" s="138"/>
      <c r="QPO10" s="138"/>
      <c r="QPP10" s="138"/>
      <c r="QPQ10" s="138"/>
      <c r="QPR10" s="138"/>
      <c r="QPS10" s="138"/>
      <c r="QPT10" s="138"/>
      <c r="QPU10" s="138"/>
      <c r="QPV10" s="138"/>
      <c r="QPW10" s="138"/>
      <c r="QPX10" s="138"/>
      <c r="QPY10" s="138"/>
      <c r="QPZ10" s="138"/>
      <c r="QQA10" s="138"/>
      <c r="QQB10" s="138"/>
      <c r="QQC10" s="138"/>
      <c r="QQD10" s="138"/>
      <c r="QQE10" s="138"/>
      <c r="QQF10" s="138"/>
      <c r="QQG10" s="138"/>
      <c r="QQH10" s="138"/>
      <c r="QQI10" s="138"/>
      <c r="QQJ10" s="138"/>
      <c r="QQK10" s="138"/>
      <c r="QQL10" s="138"/>
      <c r="QQM10" s="138"/>
      <c r="QQN10" s="138"/>
      <c r="QQO10" s="138"/>
      <c r="QQP10" s="138"/>
      <c r="QQQ10" s="138"/>
      <c r="QQR10" s="138"/>
      <c r="QQS10" s="138"/>
      <c r="QQT10" s="138"/>
      <c r="QQU10" s="138"/>
      <c r="QQV10" s="138"/>
      <c r="QQW10" s="138"/>
      <c r="QQX10" s="138"/>
      <c r="QQY10" s="138"/>
      <c r="QQZ10" s="138"/>
      <c r="QRA10" s="138"/>
      <c r="QRB10" s="138"/>
      <c r="QRC10" s="138"/>
      <c r="QRD10" s="138"/>
      <c r="QRE10" s="138"/>
      <c r="QRF10" s="138"/>
      <c r="QRG10" s="138"/>
      <c r="QRH10" s="138"/>
      <c r="QRI10" s="138"/>
      <c r="QRJ10" s="138"/>
      <c r="QRK10" s="138"/>
      <c r="QRL10" s="138"/>
      <c r="QRM10" s="138"/>
      <c r="QRN10" s="138"/>
      <c r="QRO10" s="138"/>
      <c r="QRP10" s="138"/>
      <c r="QRQ10" s="138"/>
      <c r="QRR10" s="138"/>
      <c r="QRS10" s="138"/>
      <c r="QRT10" s="138"/>
      <c r="QRU10" s="138"/>
      <c r="QRV10" s="138"/>
      <c r="QRW10" s="138"/>
      <c r="QRX10" s="138"/>
      <c r="QRY10" s="138"/>
      <c r="QRZ10" s="138"/>
      <c r="QSA10" s="138"/>
      <c r="QSB10" s="138"/>
      <c r="QSC10" s="138"/>
      <c r="QSD10" s="138"/>
      <c r="QSE10" s="138"/>
      <c r="QSF10" s="138"/>
      <c r="QSG10" s="138"/>
      <c r="QSH10" s="138"/>
      <c r="QSI10" s="138"/>
      <c r="QSJ10" s="138"/>
      <c r="QSK10" s="138"/>
      <c r="QSL10" s="138"/>
      <c r="QSM10" s="138"/>
      <c r="QSN10" s="138"/>
      <c r="QSO10" s="138"/>
      <c r="QSP10" s="138"/>
      <c r="QSQ10" s="138"/>
      <c r="QSR10" s="138"/>
      <c r="QSS10" s="138"/>
      <c r="QST10" s="138"/>
      <c r="QSU10" s="138"/>
      <c r="QSV10" s="138"/>
      <c r="QSW10" s="138"/>
      <c r="QSX10" s="138"/>
      <c r="QSY10" s="138"/>
      <c r="QSZ10" s="138"/>
      <c r="QTA10" s="138"/>
      <c r="QTB10" s="138"/>
      <c r="QTC10" s="138"/>
      <c r="QTD10" s="138"/>
      <c r="QTE10" s="138"/>
      <c r="QTF10" s="138"/>
      <c r="QTG10" s="138"/>
      <c r="QTH10" s="138"/>
      <c r="QTI10" s="138"/>
      <c r="QTJ10" s="138"/>
      <c r="QTK10" s="138"/>
      <c r="QTL10" s="138"/>
      <c r="QTM10" s="138"/>
      <c r="QTN10" s="138"/>
      <c r="QTO10" s="138"/>
      <c r="QTP10" s="138"/>
      <c r="QTQ10" s="138"/>
      <c r="QTR10" s="138"/>
      <c r="QTS10" s="138"/>
      <c r="QTT10" s="138"/>
      <c r="QTU10" s="138"/>
      <c r="QTV10" s="138"/>
      <c r="QTW10" s="138"/>
      <c r="QTX10" s="138"/>
      <c r="QTY10" s="138"/>
      <c r="QTZ10" s="138"/>
      <c r="QUA10" s="138"/>
      <c r="QUB10" s="138"/>
      <c r="QUC10" s="138"/>
      <c r="QUD10" s="138"/>
      <c r="QUE10" s="138"/>
      <c r="QUF10" s="138"/>
      <c r="QUG10" s="138"/>
      <c r="QUH10" s="138"/>
      <c r="QUI10" s="138"/>
      <c r="QUJ10" s="138"/>
      <c r="QUK10" s="138"/>
      <c r="QUL10" s="138"/>
      <c r="QUM10" s="138"/>
      <c r="QUN10" s="138"/>
      <c r="QUO10" s="138"/>
      <c r="QUP10" s="138"/>
      <c r="QUQ10" s="138"/>
      <c r="QUR10" s="138"/>
      <c r="QUS10" s="138"/>
      <c r="QUT10" s="138"/>
      <c r="QUU10" s="138"/>
      <c r="QUV10" s="138"/>
      <c r="QUW10" s="138"/>
      <c r="QUX10" s="138"/>
      <c r="QUY10" s="138"/>
      <c r="QUZ10" s="138"/>
      <c r="QVA10" s="138"/>
      <c r="QVB10" s="138"/>
      <c r="QVC10" s="138"/>
      <c r="QVD10" s="138"/>
      <c r="QVE10" s="138"/>
      <c r="QVF10" s="138"/>
      <c r="QVG10" s="138"/>
      <c r="QVH10" s="138"/>
      <c r="QVI10" s="138"/>
      <c r="QVJ10" s="138"/>
      <c r="QVK10" s="138"/>
      <c r="QVL10" s="138"/>
      <c r="QVM10" s="138"/>
      <c r="QVN10" s="138"/>
      <c r="QVO10" s="138"/>
      <c r="QVP10" s="138"/>
      <c r="QVQ10" s="138"/>
      <c r="QVR10" s="138"/>
      <c r="QVS10" s="138"/>
      <c r="QVT10" s="138"/>
      <c r="QVU10" s="138"/>
      <c r="QVV10" s="138"/>
      <c r="QVW10" s="138"/>
      <c r="QVX10" s="138"/>
      <c r="QVY10" s="138"/>
      <c r="QVZ10" s="138"/>
      <c r="QWA10" s="138"/>
      <c r="QWB10" s="138"/>
      <c r="QWC10" s="138"/>
      <c r="QWD10" s="138"/>
      <c r="QWE10" s="138"/>
      <c r="QWF10" s="138"/>
      <c r="QWG10" s="138"/>
      <c r="QWH10" s="138"/>
      <c r="QWI10" s="138"/>
      <c r="QWJ10" s="138"/>
      <c r="QWK10" s="138"/>
      <c r="QWL10" s="138"/>
      <c r="QWM10" s="138"/>
      <c r="QWN10" s="138"/>
      <c r="QWO10" s="138"/>
      <c r="QWP10" s="138"/>
      <c r="QWQ10" s="138"/>
      <c r="QWR10" s="138"/>
      <c r="QWS10" s="138"/>
      <c r="QWT10" s="138"/>
      <c r="QWU10" s="138"/>
      <c r="QWV10" s="138"/>
      <c r="QWW10" s="138"/>
      <c r="QWX10" s="138"/>
      <c r="QWY10" s="138"/>
      <c r="QWZ10" s="138"/>
      <c r="QXA10" s="138"/>
      <c r="QXB10" s="138"/>
      <c r="QXC10" s="138"/>
      <c r="QXD10" s="138"/>
      <c r="QXE10" s="138"/>
      <c r="QXF10" s="138"/>
      <c r="QXG10" s="138"/>
      <c r="QXH10" s="138"/>
      <c r="QXI10" s="138"/>
      <c r="QXJ10" s="138"/>
      <c r="QXK10" s="138"/>
      <c r="QXL10" s="138"/>
      <c r="QXM10" s="138"/>
      <c r="QXN10" s="138"/>
      <c r="QXO10" s="138"/>
      <c r="QXP10" s="138"/>
      <c r="QXQ10" s="138"/>
      <c r="QXR10" s="138"/>
      <c r="QXS10" s="138"/>
      <c r="QXT10" s="138"/>
      <c r="QXU10" s="138"/>
      <c r="QXV10" s="138"/>
      <c r="QXW10" s="138"/>
      <c r="QXX10" s="138"/>
      <c r="QXY10" s="138"/>
      <c r="QXZ10" s="138"/>
      <c r="QYA10" s="138"/>
      <c r="QYB10" s="138"/>
      <c r="QYC10" s="138"/>
      <c r="QYD10" s="138"/>
      <c r="QYE10" s="138"/>
      <c r="QYF10" s="138"/>
      <c r="QYG10" s="138"/>
      <c r="QYH10" s="138"/>
      <c r="QYI10" s="138"/>
      <c r="QYJ10" s="138"/>
      <c r="QYK10" s="138"/>
      <c r="QYL10" s="138"/>
      <c r="QYM10" s="138"/>
      <c r="QYN10" s="138"/>
      <c r="QYO10" s="138"/>
      <c r="QYP10" s="138"/>
      <c r="QYQ10" s="138"/>
      <c r="QYR10" s="138"/>
      <c r="QYS10" s="138"/>
      <c r="QYT10" s="138"/>
      <c r="QYU10" s="138"/>
      <c r="QYV10" s="138"/>
      <c r="QYW10" s="138"/>
      <c r="QYX10" s="138"/>
      <c r="QYY10" s="138"/>
      <c r="QYZ10" s="138"/>
      <c r="QZA10" s="138"/>
      <c r="QZB10" s="138"/>
      <c r="QZC10" s="138"/>
      <c r="QZD10" s="138"/>
      <c r="QZE10" s="138"/>
      <c r="QZF10" s="138"/>
      <c r="QZG10" s="138"/>
      <c r="QZH10" s="138"/>
      <c r="QZI10" s="138"/>
      <c r="QZJ10" s="138"/>
      <c r="QZK10" s="138"/>
      <c r="QZL10" s="138"/>
      <c r="QZM10" s="138"/>
      <c r="QZN10" s="138"/>
      <c r="QZO10" s="138"/>
      <c r="QZP10" s="138"/>
      <c r="QZQ10" s="138"/>
      <c r="QZR10" s="138"/>
      <c r="QZS10" s="138"/>
      <c r="QZT10" s="138"/>
      <c r="QZU10" s="138"/>
      <c r="QZV10" s="138"/>
      <c r="QZW10" s="138"/>
      <c r="QZX10" s="138"/>
      <c r="QZY10" s="138"/>
      <c r="QZZ10" s="138"/>
      <c r="RAA10" s="138"/>
      <c r="RAB10" s="138"/>
      <c r="RAC10" s="138"/>
      <c r="RAD10" s="138"/>
      <c r="RAE10" s="138"/>
      <c r="RAF10" s="138"/>
      <c r="RAG10" s="138"/>
      <c r="RAH10" s="138"/>
      <c r="RAI10" s="138"/>
      <c r="RAJ10" s="138"/>
      <c r="RAK10" s="138"/>
      <c r="RAL10" s="138"/>
      <c r="RAM10" s="138"/>
      <c r="RAN10" s="138"/>
      <c r="RAO10" s="138"/>
      <c r="RAP10" s="138"/>
      <c r="RAQ10" s="138"/>
      <c r="RAR10" s="138"/>
      <c r="RAS10" s="138"/>
      <c r="RAT10" s="138"/>
      <c r="RAU10" s="138"/>
      <c r="RAV10" s="138"/>
      <c r="RAW10" s="138"/>
      <c r="RAX10" s="138"/>
      <c r="RAY10" s="138"/>
      <c r="RAZ10" s="138"/>
      <c r="RBA10" s="138"/>
      <c r="RBB10" s="138"/>
      <c r="RBC10" s="138"/>
      <c r="RBD10" s="138"/>
      <c r="RBE10" s="138"/>
      <c r="RBF10" s="138"/>
      <c r="RBG10" s="138"/>
      <c r="RBH10" s="138"/>
      <c r="RBI10" s="138"/>
      <c r="RBJ10" s="138"/>
      <c r="RBK10" s="138"/>
      <c r="RBL10" s="138"/>
      <c r="RBM10" s="138"/>
      <c r="RBN10" s="138"/>
      <c r="RBO10" s="138"/>
      <c r="RBP10" s="138"/>
      <c r="RBQ10" s="138"/>
      <c r="RBR10" s="138"/>
      <c r="RBS10" s="138"/>
      <c r="RBT10" s="138"/>
      <c r="RBU10" s="138"/>
      <c r="RBV10" s="138"/>
      <c r="RBW10" s="138"/>
      <c r="RBX10" s="138"/>
      <c r="RBY10" s="138"/>
      <c r="RBZ10" s="138"/>
      <c r="RCA10" s="138"/>
      <c r="RCB10" s="138"/>
      <c r="RCC10" s="138"/>
      <c r="RCD10" s="138"/>
      <c r="RCE10" s="138"/>
      <c r="RCF10" s="138"/>
      <c r="RCG10" s="138"/>
      <c r="RCH10" s="138"/>
      <c r="RCI10" s="138"/>
      <c r="RCJ10" s="138"/>
      <c r="RCK10" s="138"/>
      <c r="RCL10" s="138"/>
      <c r="RCM10" s="138"/>
      <c r="RCN10" s="138"/>
      <c r="RCO10" s="138"/>
      <c r="RCP10" s="138"/>
      <c r="RCQ10" s="138"/>
      <c r="RCR10" s="138"/>
      <c r="RCS10" s="138"/>
      <c r="RCT10" s="138"/>
      <c r="RCU10" s="138"/>
      <c r="RCV10" s="138"/>
      <c r="RCW10" s="138"/>
      <c r="RCX10" s="138"/>
      <c r="RCY10" s="138"/>
      <c r="RCZ10" s="138"/>
      <c r="RDA10" s="138"/>
      <c r="RDB10" s="138"/>
      <c r="RDC10" s="138"/>
      <c r="RDD10" s="138"/>
      <c r="RDE10" s="138"/>
      <c r="RDF10" s="138"/>
      <c r="RDG10" s="138"/>
      <c r="RDH10" s="138"/>
      <c r="RDI10" s="138"/>
      <c r="RDJ10" s="138"/>
      <c r="RDK10" s="138"/>
      <c r="RDL10" s="138"/>
      <c r="RDM10" s="138"/>
      <c r="RDN10" s="138"/>
      <c r="RDO10" s="138"/>
      <c r="RDP10" s="138"/>
      <c r="RDQ10" s="138"/>
      <c r="RDR10" s="138"/>
      <c r="RDS10" s="138"/>
      <c r="RDT10" s="138"/>
      <c r="RDU10" s="138"/>
      <c r="RDV10" s="138"/>
      <c r="RDW10" s="138"/>
      <c r="RDX10" s="138"/>
      <c r="RDY10" s="138"/>
      <c r="RDZ10" s="138"/>
      <c r="REA10" s="138"/>
      <c r="REB10" s="138"/>
      <c r="REC10" s="138"/>
      <c r="RED10" s="138"/>
      <c r="REE10" s="138"/>
      <c r="REF10" s="138"/>
      <c r="REG10" s="138"/>
      <c r="REH10" s="138"/>
      <c r="REI10" s="138"/>
      <c r="REJ10" s="138"/>
      <c r="REK10" s="138"/>
      <c r="REL10" s="138"/>
      <c r="REM10" s="138"/>
      <c r="REN10" s="138"/>
      <c r="REO10" s="138"/>
      <c r="REP10" s="138"/>
      <c r="REQ10" s="138"/>
      <c r="RER10" s="138"/>
      <c r="RES10" s="138"/>
      <c r="RET10" s="138"/>
      <c r="REU10" s="138"/>
      <c r="REV10" s="138"/>
      <c r="REW10" s="138"/>
      <c r="REX10" s="138"/>
      <c r="REY10" s="138"/>
      <c r="REZ10" s="138"/>
      <c r="RFA10" s="138"/>
      <c r="RFB10" s="138"/>
      <c r="RFC10" s="138"/>
      <c r="RFD10" s="138"/>
      <c r="RFE10" s="138"/>
      <c r="RFF10" s="138"/>
      <c r="RFG10" s="138"/>
      <c r="RFH10" s="138"/>
      <c r="RFI10" s="138"/>
      <c r="RFJ10" s="138"/>
      <c r="RFK10" s="138"/>
      <c r="RFL10" s="138"/>
      <c r="RFM10" s="138"/>
      <c r="RFN10" s="138"/>
      <c r="RFO10" s="138"/>
      <c r="RFP10" s="138"/>
      <c r="RFQ10" s="138"/>
      <c r="RFR10" s="138"/>
      <c r="RFS10" s="138"/>
      <c r="RFT10" s="138"/>
      <c r="RFU10" s="138"/>
      <c r="RFV10" s="138"/>
      <c r="RFW10" s="138"/>
      <c r="RFX10" s="138"/>
      <c r="RFY10" s="138"/>
      <c r="RFZ10" s="138"/>
      <c r="RGA10" s="138"/>
      <c r="RGB10" s="138"/>
      <c r="RGC10" s="138"/>
      <c r="RGD10" s="138"/>
      <c r="RGE10" s="138"/>
      <c r="RGF10" s="138"/>
      <c r="RGG10" s="138"/>
      <c r="RGH10" s="138"/>
      <c r="RGI10" s="138"/>
      <c r="RGJ10" s="138"/>
      <c r="RGK10" s="138"/>
      <c r="RGL10" s="138"/>
      <c r="RGM10" s="138"/>
      <c r="RGN10" s="138"/>
      <c r="RGO10" s="138"/>
      <c r="RGP10" s="138"/>
      <c r="RGQ10" s="138"/>
      <c r="RGR10" s="138"/>
      <c r="RGS10" s="138"/>
      <c r="RGT10" s="138"/>
      <c r="RGU10" s="138"/>
      <c r="RGV10" s="138"/>
      <c r="RGW10" s="138"/>
      <c r="RGX10" s="138"/>
      <c r="RGY10" s="138"/>
      <c r="RGZ10" s="138"/>
      <c r="RHA10" s="138"/>
      <c r="RHB10" s="138"/>
      <c r="RHC10" s="138"/>
      <c r="RHD10" s="138"/>
      <c r="RHE10" s="138"/>
      <c r="RHF10" s="138"/>
      <c r="RHG10" s="138"/>
      <c r="RHH10" s="138"/>
      <c r="RHI10" s="138"/>
      <c r="RHJ10" s="138"/>
      <c r="RHK10" s="138"/>
      <c r="RHL10" s="138"/>
      <c r="RHM10" s="138"/>
      <c r="RHN10" s="138"/>
      <c r="RHO10" s="138"/>
      <c r="RHP10" s="138"/>
      <c r="RHQ10" s="138"/>
      <c r="RHR10" s="138"/>
      <c r="RHS10" s="138"/>
      <c r="RHT10" s="138"/>
      <c r="RHU10" s="138"/>
      <c r="RHV10" s="138"/>
      <c r="RHW10" s="138"/>
      <c r="RHX10" s="138"/>
      <c r="RHY10" s="138"/>
      <c r="RHZ10" s="138"/>
      <c r="RIA10" s="138"/>
      <c r="RIB10" s="138"/>
      <c r="RIC10" s="138"/>
      <c r="RID10" s="138"/>
      <c r="RIE10" s="138"/>
      <c r="RIF10" s="138"/>
      <c r="RIG10" s="138"/>
      <c r="RIH10" s="138"/>
      <c r="RII10" s="138"/>
      <c r="RIJ10" s="138"/>
      <c r="RIK10" s="138"/>
      <c r="RIL10" s="138"/>
      <c r="RIM10" s="138"/>
      <c r="RIN10" s="138"/>
      <c r="RIO10" s="138"/>
      <c r="RIP10" s="138"/>
      <c r="RIQ10" s="138"/>
      <c r="RIR10" s="138"/>
      <c r="RIS10" s="138"/>
      <c r="RIT10" s="138"/>
      <c r="RIU10" s="138"/>
      <c r="RIV10" s="138"/>
      <c r="RIW10" s="138"/>
      <c r="RIX10" s="138"/>
      <c r="RIY10" s="138"/>
      <c r="RIZ10" s="138"/>
      <c r="RJA10" s="138"/>
      <c r="RJB10" s="138"/>
      <c r="RJC10" s="138"/>
      <c r="RJD10" s="138"/>
      <c r="RJE10" s="138"/>
      <c r="RJF10" s="138"/>
      <c r="RJG10" s="138"/>
      <c r="RJH10" s="138"/>
      <c r="RJI10" s="138"/>
      <c r="RJJ10" s="138"/>
      <c r="RJK10" s="138"/>
      <c r="RJL10" s="138"/>
      <c r="RJM10" s="138"/>
      <c r="RJN10" s="138"/>
      <c r="RJO10" s="138"/>
      <c r="RJP10" s="138"/>
      <c r="RJQ10" s="138"/>
      <c r="RJR10" s="138"/>
      <c r="RJS10" s="138"/>
      <c r="RJT10" s="138"/>
      <c r="RJU10" s="138"/>
      <c r="RJV10" s="138"/>
      <c r="RJW10" s="138"/>
      <c r="RJX10" s="138"/>
      <c r="RJY10" s="138"/>
      <c r="RJZ10" s="138"/>
      <c r="RKA10" s="138"/>
      <c r="RKB10" s="138"/>
      <c r="RKC10" s="138"/>
      <c r="RKD10" s="138"/>
      <c r="RKE10" s="138"/>
      <c r="RKF10" s="138"/>
      <c r="RKG10" s="138"/>
      <c r="RKH10" s="138"/>
      <c r="RKI10" s="138"/>
      <c r="RKJ10" s="138"/>
      <c r="RKK10" s="138"/>
      <c r="RKL10" s="138"/>
      <c r="RKM10" s="138"/>
      <c r="RKN10" s="138"/>
      <c r="RKO10" s="138"/>
      <c r="RKP10" s="138"/>
      <c r="RKQ10" s="138"/>
      <c r="RKR10" s="138"/>
      <c r="RKS10" s="138"/>
      <c r="RKT10" s="138"/>
      <c r="RKU10" s="138"/>
      <c r="RKV10" s="138"/>
      <c r="RKW10" s="138"/>
      <c r="RKX10" s="138"/>
      <c r="RKY10" s="138"/>
      <c r="RKZ10" s="138"/>
      <c r="RLA10" s="138"/>
      <c r="RLB10" s="138"/>
      <c r="RLC10" s="138"/>
      <c r="RLD10" s="138"/>
      <c r="RLE10" s="138"/>
      <c r="RLF10" s="138"/>
      <c r="RLG10" s="138"/>
      <c r="RLH10" s="138"/>
      <c r="RLI10" s="138"/>
      <c r="RLJ10" s="138"/>
      <c r="RLK10" s="138"/>
      <c r="RLL10" s="138"/>
      <c r="RLM10" s="138"/>
      <c r="RLN10" s="138"/>
      <c r="RLO10" s="138"/>
      <c r="RLP10" s="138"/>
      <c r="RLQ10" s="138"/>
      <c r="RLR10" s="138"/>
      <c r="RLS10" s="138"/>
      <c r="RLT10" s="138"/>
      <c r="RLU10" s="138"/>
      <c r="RLV10" s="138"/>
      <c r="RLW10" s="138"/>
      <c r="RLX10" s="138"/>
      <c r="RLY10" s="138"/>
      <c r="RLZ10" s="138"/>
      <c r="RMA10" s="138"/>
      <c r="RMB10" s="138"/>
      <c r="RMC10" s="138"/>
      <c r="RMD10" s="138"/>
      <c r="RME10" s="138"/>
      <c r="RMF10" s="138"/>
      <c r="RMG10" s="138"/>
      <c r="RMH10" s="138"/>
      <c r="RMI10" s="138"/>
      <c r="RMJ10" s="138"/>
      <c r="RMK10" s="138"/>
      <c r="RML10" s="138"/>
      <c r="RMM10" s="138"/>
      <c r="RMN10" s="138"/>
      <c r="RMO10" s="138"/>
      <c r="RMP10" s="138"/>
      <c r="RMQ10" s="138"/>
      <c r="RMR10" s="138"/>
      <c r="RMS10" s="138"/>
      <c r="RMT10" s="138"/>
      <c r="RMU10" s="138"/>
      <c r="RMV10" s="138"/>
      <c r="RMW10" s="138"/>
      <c r="RMX10" s="138"/>
      <c r="RMY10" s="138"/>
      <c r="RMZ10" s="138"/>
      <c r="RNA10" s="138"/>
      <c r="RNB10" s="138"/>
      <c r="RNC10" s="138"/>
      <c r="RND10" s="138"/>
      <c r="RNE10" s="138"/>
      <c r="RNF10" s="138"/>
      <c r="RNG10" s="138"/>
      <c r="RNH10" s="138"/>
      <c r="RNI10" s="138"/>
      <c r="RNJ10" s="138"/>
      <c r="RNK10" s="138"/>
      <c r="RNL10" s="138"/>
      <c r="RNM10" s="138"/>
      <c r="RNN10" s="138"/>
      <c r="RNO10" s="138"/>
      <c r="RNP10" s="138"/>
      <c r="RNQ10" s="138"/>
      <c r="RNR10" s="138"/>
      <c r="RNS10" s="138"/>
      <c r="RNT10" s="138"/>
      <c r="RNU10" s="138"/>
      <c r="RNV10" s="138"/>
      <c r="RNW10" s="138"/>
      <c r="RNX10" s="138"/>
      <c r="RNY10" s="138"/>
      <c r="RNZ10" s="138"/>
      <c r="ROA10" s="138"/>
      <c r="ROB10" s="138"/>
      <c r="ROC10" s="138"/>
      <c r="ROD10" s="138"/>
      <c r="ROE10" s="138"/>
      <c r="ROF10" s="138"/>
      <c r="ROG10" s="138"/>
      <c r="ROH10" s="138"/>
      <c r="ROI10" s="138"/>
      <c r="ROJ10" s="138"/>
      <c r="ROK10" s="138"/>
      <c r="ROL10" s="138"/>
      <c r="ROM10" s="138"/>
      <c r="RON10" s="138"/>
      <c r="ROO10" s="138"/>
      <c r="ROP10" s="138"/>
      <c r="ROQ10" s="138"/>
      <c r="ROR10" s="138"/>
      <c r="ROS10" s="138"/>
      <c r="ROT10" s="138"/>
      <c r="ROU10" s="138"/>
      <c r="ROV10" s="138"/>
      <c r="ROW10" s="138"/>
      <c r="ROX10" s="138"/>
      <c r="ROY10" s="138"/>
      <c r="ROZ10" s="138"/>
      <c r="RPA10" s="138"/>
      <c r="RPB10" s="138"/>
      <c r="RPC10" s="138"/>
      <c r="RPD10" s="138"/>
      <c r="RPE10" s="138"/>
      <c r="RPF10" s="138"/>
      <c r="RPG10" s="138"/>
      <c r="RPH10" s="138"/>
      <c r="RPI10" s="138"/>
      <c r="RPJ10" s="138"/>
      <c r="RPK10" s="138"/>
      <c r="RPL10" s="138"/>
      <c r="RPM10" s="138"/>
      <c r="RPN10" s="138"/>
      <c r="RPO10" s="138"/>
      <c r="RPP10" s="138"/>
      <c r="RPQ10" s="138"/>
      <c r="RPR10" s="138"/>
      <c r="RPS10" s="138"/>
      <c r="RPT10" s="138"/>
      <c r="RPU10" s="138"/>
      <c r="RPV10" s="138"/>
      <c r="RPW10" s="138"/>
      <c r="RPX10" s="138"/>
      <c r="RPY10" s="138"/>
      <c r="RPZ10" s="138"/>
      <c r="RQA10" s="138"/>
      <c r="RQB10" s="138"/>
      <c r="RQC10" s="138"/>
      <c r="RQD10" s="138"/>
      <c r="RQE10" s="138"/>
      <c r="RQF10" s="138"/>
      <c r="RQG10" s="138"/>
      <c r="RQH10" s="138"/>
      <c r="RQI10" s="138"/>
      <c r="RQJ10" s="138"/>
      <c r="RQK10" s="138"/>
      <c r="RQL10" s="138"/>
      <c r="RQM10" s="138"/>
      <c r="RQN10" s="138"/>
      <c r="RQO10" s="138"/>
      <c r="RQP10" s="138"/>
      <c r="RQQ10" s="138"/>
      <c r="RQR10" s="138"/>
      <c r="RQS10" s="138"/>
      <c r="RQT10" s="138"/>
      <c r="RQU10" s="138"/>
      <c r="RQV10" s="138"/>
      <c r="RQW10" s="138"/>
      <c r="RQX10" s="138"/>
      <c r="RQY10" s="138"/>
      <c r="RQZ10" s="138"/>
      <c r="RRA10" s="138"/>
      <c r="RRB10" s="138"/>
      <c r="RRC10" s="138"/>
      <c r="RRD10" s="138"/>
      <c r="RRE10" s="138"/>
      <c r="RRF10" s="138"/>
      <c r="RRG10" s="138"/>
      <c r="RRH10" s="138"/>
      <c r="RRI10" s="138"/>
      <c r="RRJ10" s="138"/>
      <c r="RRK10" s="138"/>
      <c r="RRL10" s="138"/>
      <c r="RRM10" s="138"/>
      <c r="RRN10" s="138"/>
      <c r="RRO10" s="138"/>
      <c r="RRP10" s="138"/>
      <c r="RRQ10" s="138"/>
      <c r="RRR10" s="138"/>
      <c r="RRS10" s="138"/>
      <c r="RRT10" s="138"/>
      <c r="RRU10" s="138"/>
      <c r="RRV10" s="138"/>
      <c r="RRW10" s="138"/>
      <c r="RRX10" s="138"/>
      <c r="RRY10" s="138"/>
      <c r="RRZ10" s="138"/>
      <c r="RSA10" s="138"/>
      <c r="RSB10" s="138"/>
      <c r="RSC10" s="138"/>
      <c r="RSD10" s="138"/>
      <c r="RSE10" s="138"/>
      <c r="RSF10" s="138"/>
      <c r="RSG10" s="138"/>
      <c r="RSH10" s="138"/>
      <c r="RSI10" s="138"/>
      <c r="RSJ10" s="138"/>
      <c r="RSK10" s="138"/>
      <c r="RSL10" s="138"/>
      <c r="RSM10" s="138"/>
      <c r="RSN10" s="138"/>
      <c r="RSO10" s="138"/>
      <c r="RSP10" s="138"/>
      <c r="RSQ10" s="138"/>
      <c r="RSR10" s="138"/>
      <c r="RSS10" s="138"/>
      <c r="RST10" s="138"/>
      <c r="RSU10" s="138"/>
      <c r="RSV10" s="138"/>
      <c r="RSW10" s="138"/>
      <c r="RSX10" s="138"/>
      <c r="RSY10" s="138"/>
      <c r="RSZ10" s="138"/>
      <c r="RTA10" s="138"/>
      <c r="RTB10" s="138"/>
      <c r="RTC10" s="138"/>
      <c r="RTD10" s="138"/>
      <c r="RTE10" s="138"/>
      <c r="RTF10" s="138"/>
      <c r="RTG10" s="138"/>
      <c r="RTH10" s="138"/>
      <c r="RTI10" s="138"/>
      <c r="RTJ10" s="138"/>
      <c r="RTK10" s="138"/>
      <c r="RTL10" s="138"/>
      <c r="RTM10" s="138"/>
      <c r="RTN10" s="138"/>
      <c r="RTO10" s="138"/>
      <c r="RTP10" s="138"/>
      <c r="RTQ10" s="138"/>
      <c r="RTR10" s="138"/>
      <c r="RTS10" s="138"/>
      <c r="RTT10" s="138"/>
      <c r="RTU10" s="138"/>
      <c r="RTV10" s="138"/>
      <c r="RTW10" s="138"/>
      <c r="RTX10" s="138"/>
      <c r="RTY10" s="138"/>
      <c r="RTZ10" s="138"/>
      <c r="RUA10" s="138"/>
      <c r="RUB10" s="138"/>
      <c r="RUC10" s="138"/>
      <c r="RUD10" s="138"/>
      <c r="RUE10" s="138"/>
      <c r="RUF10" s="138"/>
      <c r="RUG10" s="138"/>
      <c r="RUH10" s="138"/>
      <c r="RUI10" s="138"/>
      <c r="RUJ10" s="138"/>
      <c r="RUK10" s="138"/>
      <c r="RUL10" s="138"/>
      <c r="RUM10" s="138"/>
      <c r="RUN10" s="138"/>
      <c r="RUO10" s="138"/>
      <c r="RUP10" s="138"/>
      <c r="RUQ10" s="138"/>
      <c r="RUR10" s="138"/>
      <c r="RUS10" s="138"/>
      <c r="RUT10" s="138"/>
      <c r="RUU10" s="138"/>
      <c r="RUV10" s="138"/>
      <c r="RUW10" s="138"/>
      <c r="RUX10" s="138"/>
      <c r="RUY10" s="138"/>
      <c r="RUZ10" s="138"/>
      <c r="RVA10" s="138"/>
      <c r="RVB10" s="138"/>
      <c r="RVC10" s="138"/>
      <c r="RVD10" s="138"/>
      <c r="RVE10" s="138"/>
      <c r="RVF10" s="138"/>
      <c r="RVG10" s="138"/>
      <c r="RVH10" s="138"/>
      <c r="RVI10" s="138"/>
      <c r="RVJ10" s="138"/>
      <c r="RVK10" s="138"/>
      <c r="RVL10" s="138"/>
      <c r="RVM10" s="138"/>
      <c r="RVN10" s="138"/>
      <c r="RVO10" s="138"/>
      <c r="RVP10" s="138"/>
      <c r="RVQ10" s="138"/>
      <c r="RVR10" s="138"/>
      <c r="RVS10" s="138"/>
      <c r="RVT10" s="138"/>
      <c r="RVU10" s="138"/>
      <c r="RVV10" s="138"/>
      <c r="RVW10" s="138"/>
      <c r="RVX10" s="138"/>
      <c r="RVY10" s="138"/>
      <c r="RVZ10" s="138"/>
      <c r="RWA10" s="138"/>
      <c r="RWB10" s="138"/>
      <c r="RWC10" s="138"/>
      <c r="RWD10" s="138"/>
      <c r="RWE10" s="138"/>
      <c r="RWF10" s="138"/>
      <c r="RWG10" s="138"/>
      <c r="RWH10" s="138"/>
      <c r="RWI10" s="138"/>
      <c r="RWJ10" s="138"/>
      <c r="RWK10" s="138"/>
      <c r="RWL10" s="138"/>
      <c r="RWM10" s="138"/>
      <c r="RWN10" s="138"/>
      <c r="RWO10" s="138"/>
      <c r="RWP10" s="138"/>
      <c r="RWQ10" s="138"/>
      <c r="RWR10" s="138"/>
      <c r="RWS10" s="138"/>
      <c r="RWT10" s="138"/>
      <c r="RWU10" s="138"/>
      <c r="RWV10" s="138"/>
      <c r="RWW10" s="138"/>
      <c r="RWX10" s="138"/>
      <c r="RWY10" s="138"/>
      <c r="RWZ10" s="138"/>
      <c r="RXA10" s="138"/>
      <c r="RXB10" s="138"/>
      <c r="RXC10" s="138"/>
      <c r="RXD10" s="138"/>
      <c r="RXE10" s="138"/>
      <c r="RXF10" s="138"/>
      <c r="RXG10" s="138"/>
      <c r="RXH10" s="138"/>
      <c r="RXI10" s="138"/>
      <c r="RXJ10" s="138"/>
      <c r="RXK10" s="138"/>
      <c r="RXL10" s="138"/>
      <c r="RXM10" s="138"/>
      <c r="RXN10" s="138"/>
      <c r="RXO10" s="138"/>
      <c r="RXP10" s="138"/>
      <c r="RXQ10" s="138"/>
      <c r="RXR10" s="138"/>
      <c r="RXS10" s="138"/>
      <c r="RXT10" s="138"/>
      <c r="RXU10" s="138"/>
      <c r="RXV10" s="138"/>
      <c r="RXW10" s="138"/>
      <c r="RXX10" s="138"/>
      <c r="RXY10" s="138"/>
      <c r="RXZ10" s="138"/>
      <c r="RYA10" s="138"/>
      <c r="RYB10" s="138"/>
      <c r="RYC10" s="138"/>
      <c r="RYD10" s="138"/>
      <c r="RYE10" s="138"/>
      <c r="RYF10" s="138"/>
      <c r="RYG10" s="138"/>
      <c r="RYH10" s="138"/>
      <c r="RYI10" s="138"/>
      <c r="RYJ10" s="138"/>
      <c r="RYK10" s="138"/>
      <c r="RYL10" s="138"/>
      <c r="RYM10" s="138"/>
      <c r="RYN10" s="138"/>
      <c r="RYO10" s="138"/>
      <c r="RYP10" s="138"/>
      <c r="RYQ10" s="138"/>
      <c r="RYR10" s="138"/>
      <c r="RYS10" s="138"/>
      <c r="RYT10" s="138"/>
      <c r="RYU10" s="138"/>
      <c r="RYV10" s="138"/>
      <c r="RYW10" s="138"/>
      <c r="RYX10" s="138"/>
      <c r="RYY10" s="138"/>
      <c r="RYZ10" s="138"/>
      <c r="RZA10" s="138"/>
      <c r="RZB10" s="138"/>
      <c r="RZC10" s="138"/>
      <c r="RZD10" s="138"/>
      <c r="RZE10" s="138"/>
      <c r="RZF10" s="138"/>
      <c r="RZG10" s="138"/>
      <c r="RZH10" s="138"/>
      <c r="RZI10" s="138"/>
      <c r="RZJ10" s="138"/>
      <c r="RZK10" s="138"/>
      <c r="RZL10" s="138"/>
      <c r="RZM10" s="138"/>
      <c r="RZN10" s="138"/>
      <c r="RZO10" s="138"/>
      <c r="RZP10" s="138"/>
      <c r="RZQ10" s="138"/>
      <c r="RZR10" s="138"/>
      <c r="RZS10" s="138"/>
      <c r="RZT10" s="138"/>
      <c r="RZU10" s="138"/>
      <c r="RZV10" s="138"/>
      <c r="RZW10" s="138"/>
      <c r="RZX10" s="138"/>
      <c r="RZY10" s="138"/>
      <c r="RZZ10" s="138"/>
      <c r="SAA10" s="138"/>
      <c r="SAB10" s="138"/>
      <c r="SAC10" s="138"/>
      <c r="SAD10" s="138"/>
      <c r="SAE10" s="138"/>
      <c r="SAF10" s="138"/>
      <c r="SAG10" s="138"/>
      <c r="SAH10" s="138"/>
      <c r="SAI10" s="138"/>
      <c r="SAJ10" s="138"/>
      <c r="SAK10" s="138"/>
      <c r="SAL10" s="138"/>
      <c r="SAM10" s="138"/>
      <c r="SAN10" s="138"/>
      <c r="SAO10" s="138"/>
      <c r="SAP10" s="138"/>
      <c r="SAQ10" s="138"/>
      <c r="SAR10" s="138"/>
      <c r="SAS10" s="138"/>
      <c r="SAT10" s="138"/>
      <c r="SAU10" s="138"/>
      <c r="SAV10" s="138"/>
      <c r="SAW10" s="138"/>
      <c r="SAX10" s="138"/>
      <c r="SAY10" s="138"/>
      <c r="SAZ10" s="138"/>
      <c r="SBA10" s="138"/>
      <c r="SBB10" s="138"/>
      <c r="SBC10" s="138"/>
      <c r="SBD10" s="138"/>
      <c r="SBE10" s="138"/>
      <c r="SBF10" s="138"/>
      <c r="SBG10" s="138"/>
      <c r="SBH10" s="138"/>
      <c r="SBI10" s="138"/>
      <c r="SBJ10" s="138"/>
      <c r="SBK10" s="138"/>
      <c r="SBL10" s="138"/>
      <c r="SBM10" s="138"/>
      <c r="SBN10" s="138"/>
      <c r="SBO10" s="138"/>
      <c r="SBP10" s="138"/>
      <c r="SBQ10" s="138"/>
      <c r="SBR10" s="138"/>
      <c r="SBS10" s="138"/>
      <c r="SBT10" s="138"/>
      <c r="SBU10" s="138"/>
      <c r="SBV10" s="138"/>
      <c r="SBW10" s="138"/>
      <c r="SBX10" s="138"/>
      <c r="SBY10" s="138"/>
      <c r="SBZ10" s="138"/>
      <c r="SCA10" s="138"/>
      <c r="SCB10" s="138"/>
      <c r="SCC10" s="138"/>
      <c r="SCD10" s="138"/>
      <c r="SCE10" s="138"/>
      <c r="SCF10" s="138"/>
      <c r="SCG10" s="138"/>
      <c r="SCH10" s="138"/>
      <c r="SCI10" s="138"/>
      <c r="SCJ10" s="138"/>
      <c r="SCK10" s="138"/>
      <c r="SCL10" s="138"/>
      <c r="SCM10" s="138"/>
      <c r="SCN10" s="138"/>
      <c r="SCO10" s="138"/>
      <c r="SCP10" s="138"/>
      <c r="SCQ10" s="138"/>
      <c r="SCR10" s="138"/>
      <c r="SCS10" s="138"/>
      <c r="SCT10" s="138"/>
      <c r="SCU10" s="138"/>
      <c r="SCV10" s="138"/>
      <c r="SCW10" s="138"/>
      <c r="SCX10" s="138"/>
      <c r="SCY10" s="138"/>
      <c r="SCZ10" s="138"/>
      <c r="SDA10" s="138"/>
      <c r="SDB10" s="138"/>
      <c r="SDC10" s="138"/>
      <c r="SDD10" s="138"/>
      <c r="SDE10" s="138"/>
      <c r="SDF10" s="138"/>
      <c r="SDG10" s="138"/>
      <c r="SDH10" s="138"/>
      <c r="SDI10" s="138"/>
      <c r="SDJ10" s="138"/>
      <c r="SDK10" s="138"/>
      <c r="SDL10" s="138"/>
      <c r="SDM10" s="138"/>
      <c r="SDN10" s="138"/>
      <c r="SDO10" s="138"/>
      <c r="SDP10" s="138"/>
      <c r="SDQ10" s="138"/>
      <c r="SDR10" s="138"/>
      <c r="SDS10" s="138"/>
      <c r="SDT10" s="138"/>
      <c r="SDU10" s="138"/>
      <c r="SDV10" s="138"/>
      <c r="SDW10" s="138"/>
      <c r="SDX10" s="138"/>
      <c r="SDY10" s="138"/>
      <c r="SDZ10" s="138"/>
      <c r="SEA10" s="138"/>
      <c r="SEB10" s="138"/>
      <c r="SEC10" s="138"/>
      <c r="SED10" s="138"/>
      <c r="SEE10" s="138"/>
      <c r="SEF10" s="138"/>
      <c r="SEG10" s="138"/>
      <c r="SEH10" s="138"/>
      <c r="SEI10" s="138"/>
      <c r="SEJ10" s="138"/>
      <c r="SEK10" s="138"/>
      <c r="SEL10" s="138"/>
      <c r="SEM10" s="138"/>
      <c r="SEN10" s="138"/>
      <c r="SEO10" s="138"/>
      <c r="SEP10" s="138"/>
      <c r="SEQ10" s="138"/>
      <c r="SER10" s="138"/>
      <c r="SES10" s="138"/>
      <c r="SET10" s="138"/>
      <c r="SEU10" s="138"/>
      <c r="SEV10" s="138"/>
      <c r="SEW10" s="138"/>
      <c r="SEX10" s="138"/>
      <c r="SEY10" s="138"/>
      <c r="SEZ10" s="138"/>
      <c r="SFA10" s="138"/>
      <c r="SFB10" s="138"/>
      <c r="SFC10" s="138"/>
      <c r="SFD10" s="138"/>
      <c r="SFE10" s="138"/>
      <c r="SFF10" s="138"/>
      <c r="SFG10" s="138"/>
      <c r="SFH10" s="138"/>
      <c r="SFI10" s="138"/>
      <c r="SFJ10" s="138"/>
      <c r="SFK10" s="138"/>
      <c r="SFL10" s="138"/>
      <c r="SFM10" s="138"/>
      <c r="SFN10" s="138"/>
      <c r="SFO10" s="138"/>
      <c r="SFP10" s="138"/>
      <c r="SFQ10" s="138"/>
      <c r="SFR10" s="138"/>
      <c r="SFS10" s="138"/>
      <c r="SFT10" s="138"/>
      <c r="SFU10" s="138"/>
      <c r="SFV10" s="138"/>
      <c r="SFW10" s="138"/>
      <c r="SFX10" s="138"/>
      <c r="SFY10" s="138"/>
      <c r="SFZ10" s="138"/>
      <c r="SGA10" s="138"/>
      <c r="SGB10" s="138"/>
      <c r="SGC10" s="138"/>
      <c r="SGD10" s="138"/>
      <c r="SGE10" s="138"/>
      <c r="SGF10" s="138"/>
      <c r="SGG10" s="138"/>
      <c r="SGH10" s="138"/>
      <c r="SGI10" s="138"/>
      <c r="SGJ10" s="138"/>
      <c r="SGK10" s="138"/>
      <c r="SGL10" s="138"/>
      <c r="SGM10" s="138"/>
      <c r="SGN10" s="138"/>
      <c r="SGO10" s="138"/>
      <c r="SGP10" s="138"/>
      <c r="SGQ10" s="138"/>
      <c r="SGR10" s="138"/>
      <c r="SGS10" s="138"/>
      <c r="SGT10" s="138"/>
      <c r="SGU10" s="138"/>
      <c r="SGV10" s="138"/>
      <c r="SGW10" s="138"/>
      <c r="SGX10" s="138"/>
      <c r="SGY10" s="138"/>
      <c r="SGZ10" s="138"/>
      <c r="SHA10" s="138"/>
      <c r="SHB10" s="138"/>
      <c r="SHC10" s="138"/>
      <c r="SHD10" s="138"/>
      <c r="SHE10" s="138"/>
      <c r="SHF10" s="138"/>
      <c r="SHG10" s="138"/>
      <c r="SHH10" s="138"/>
      <c r="SHI10" s="138"/>
      <c r="SHJ10" s="138"/>
      <c r="SHK10" s="138"/>
      <c r="SHL10" s="138"/>
      <c r="SHM10" s="138"/>
      <c r="SHN10" s="138"/>
      <c r="SHO10" s="138"/>
      <c r="SHP10" s="138"/>
      <c r="SHQ10" s="138"/>
      <c r="SHR10" s="138"/>
      <c r="SHS10" s="138"/>
      <c r="SHT10" s="138"/>
      <c r="SHU10" s="138"/>
      <c r="SHV10" s="138"/>
      <c r="SHW10" s="138"/>
      <c r="SHX10" s="138"/>
      <c r="SHY10" s="138"/>
      <c r="SHZ10" s="138"/>
      <c r="SIA10" s="138"/>
      <c r="SIB10" s="138"/>
      <c r="SIC10" s="138"/>
      <c r="SID10" s="138"/>
      <c r="SIE10" s="138"/>
      <c r="SIF10" s="138"/>
      <c r="SIG10" s="138"/>
      <c r="SIH10" s="138"/>
      <c r="SII10" s="138"/>
      <c r="SIJ10" s="138"/>
      <c r="SIK10" s="138"/>
      <c r="SIL10" s="138"/>
      <c r="SIM10" s="138"/>
      <c r="SIN10" s="138"/>
      <c r="SIO10" s="138"/>
      <c r="SIP10" s="138"/>
      <c r="SIQ10" s="138"/>
      <c r="SIR10" s="138"/>
      <c r="SIS10" s="138"/>
      <c r="SIT10" s="138"/>
      <c r="SIU10" s="138"/>
      <c r="SIV10" s="138"/>
      <c r="SIW10" s="138"/>
      <c r="SIX10" s="138"/>
      <c r="SIY10" s="138"/>
      <c r="SIZ10" s="138"/>
      <c r="SJA10" s="138"/>
      <c r="SJB10" s="138"/>
      <c r="SJC10" s="138"/>
      <c r="SJD10" s="138"/>
      <c r="SJE10" s="138"/>
      <c r="SJF10" s="138"/>
      <c r="SJG10" s="138"/>
      <c r="SJH10" s="138"/>
      <c r="SJI10" s="138"/>
      <c r="SJJ10" s="138"/>
      <c r="SJK10" s="138"/>
      <c r="SJL10" s="138"/>
      <c r="SJM10" s="138"/>
      <c r="SJN10" s="138"/>
      <c r="SJO10" s="138"/>
      <c r="SJP10" s="138"/>
      <c r="SJQ10" s="138"/>
      <c r="SJR10" s="138"/>
      <c r="SJS10" s="138"/>
      <c r="SJT10" s="138"/>
      <c r="SJU10" s="138"/>
      <c r="SJV10" s="138"/>
      <c r="SJW10" s="138"/>
      <c r="SJX10" s="138"/>
      <c r="SJY10" s="138"/>
      <c r="SJZ10" s="138"/>
      <c r="SKA10" s="138"/>
      <c r="SKB10" s="138"/>
      <c r="SKC10" s="138"/>
      <c r="SKD10" s="138"/>
      <c r="SKE10" s="138"/>
      <c r="SKF10" s="138"/>
      <c r="SKG10" s="138"/>
      <c r="SKH10" s="138"/>
      <c r="SKI10" s="138"/>
      <c r="SKJ10" s="138"/>
      <c r="SKK10" s="138"/>
      <c r="SKL10" s="138"/>
      <c r="SKM10" s="138"/>
      <c r="SKN10" s="138"/>
      <c r="SKO10" s="138"/>
      <c r="SKP10" s="138"/>
      <c r="SKQ10" s="138"/>
      <c r="SKR10" s="138"/>
      <c r="SKS10" s="138"/>
      <c r="SKT10" s="138"/>
      <c r="SKU10" s="138"/>
      <c r="SKV10" s="138"/>
      <c r="SKW10" s="138"/>
      <c r="SKX10" s="138"/>
      <c r="SKY10" s="138"/>
      <c r="SKZ10" s="138"/>
      <c r="SLA10" s="138"/>
      <c r="SLB10" s="138"/>
      <c r="SLC10" s="138"/>
      <c r="SLD10" s="138"/>
      <c r="SLE10" s="138"/>
      <c r="SLF10" s="138"/>
      <c r="SLG10" s="138"/>
      <c r="SLH10" s="138"/>
      <c r="SLI10" s="138"/>
      <c r="SLJ10" s="138"/>
      <c r="SLK10" s="138"/>
      <c r="SLL10" s="138"/>
      <c r="SLM10" s="138"/>
      <c r="SLN10" s="138"/>
      <c r="SLO10" s="138"/>
      <c r="SLP10" s="138"/>
      <c r="SLQ10" s="138"/>
      <c r="SLR10" s="138"/>
      <c r="SLS10" s="138"/>
      <c r="SLT10" s="138"/>
      <c r="SLU10" s="138"/>
      <c r="SLV10" s="138"/>
      <c r="SLW10" s="138"/>
      <c r="SLX10" s="138"/>
      <c r="SLY10" s="138"/>
      <c r="SLZ10" s="138"/>
      <c r="SMA10" s="138"/>
      <c r="SMB10" s="138"/>
      <c r="SMC10" s="138"/>
      <c r="SMD10" s="138"/>
      <c r="SME10" s="138"/>
      <c r="SMF10" s="138"/>
      <c r="SMG10" s="138"/>
      <c r="SMH10" s="138"/>
      <c r="SMI10" s="138"/>
      <c r="SMJ10" s="138"/>
      <c r="SMK10" s="138"/>
      <c r="SML10" s="138"/>
      <c r="SMM10" s="138"/>
      <c r="SMN10" s="138"/>
      <c r="SMO10" s="138"/>
      <c r="SMP10" s="138"/>
      <c r="SMQ10" s="138"/>
      <c r="SMR10" s="138"/>
      <c r="SMS10" s="138"/>
      <c r="SMT10" s="138"/>
      <c r="SMU10" s="138"/>
      <c r="SMV10" s="138"/>
      <c r="SMW10" s="138"/>
      <c r="SMX10" s="138"/>
      <c r="SMY10" s="138"/>
      <c r="SMZ10" s="138"/>
      <c r="SNA10" s="138"/>
      <c r="SNB10" s="138"/>
      <c r="SNC10" s="138"/>
      <c r="SND10" s="138"/>
      <c r="SNE10" s="138"/>
      <c r="SNF10" s="138"/>
      <c r="SNG10" s="138"/>
      <c r="SNH10" s="138"/>
      <c r="SNI10" s="138"/>
      <c r="SNJ10" s="138"/>
      <c r="SNK10" s="138"/>
      <c r="SNL10" s="138"/>
      <c r="SNM10" s="138"/>
      <c r="SNN10" s="138"/>
      <c r="SNO10" s="138"/>
      <c r="SNP10" s="138"/>
      <c r="SNQ10" s="138"/>
      <c r="SNR10" s="138"/>
      <c r="SNS10" s="138"/>
      <c r="SNT10" s="138"/>
      <c r="SNU10" s="138"/>
      <c r="SNV10" s="138"/>
      <c r="SNW10" s="138"/>
      <c r="SNX10" s="138"/>
      <c r="SNY10" s="138"/>
      <c r="SNZ10" s="138"/>
      <c r="SOA10" s="138"/>
      <c r="SOB10" s="138"/>
      <c r="SOC10" s="138"/>
      <c r="SOD10" s="138"/>
      <c r="SOE10" s="138"/>
      <c r="SOF10" s="138"/>
      <c r="SOG10" s="138"/>
      <c r="SOH10" s="138"/>
      <c r="SOI10" s="138"/>
      <c r="SOJ10" s="138"/>
      <c r="SOK10" s="138"/>
      <c r="SOL10" s="138"/>
      <c r="SOM10" s="138"/>
      <c r="SON10" s="138"/>
      <c r="SOO10" s="138"/>
      <c r="SOP10" s="138"/>
      <c r="SOQ10" s="138"/>
      <c r="SOR10" s="138"/>
      <c r="SOS10" s="138"/>
      <c r="SOT10" s="138"/>
      <c r="SOU10" s="138"/>
      <c r="SOV10" s="138"/>
      <c r="SOW10" s="138"/>
      <c r="SOX10" s="138"/>
      <c r="SOY10" s="138"/>
      <c r="SOZ10" s="138"/>
      <c r="SPA10" s="138"/>
      <c r="SPB10" s="138"/>
      <c r="SPC10" s="138"/>
      <c r="SPD10" s="138"/>
      <c r="SPE10" s="138"/>
      <c r="SPF10" s="138"/>
      <c r="SPG10" s="138"/>
      <c r="SPH10" s="138"/>
      <c r="SPI10" s="138"/>
      <c r="SPJ10" s="138"/>
      <c r="SPK10" s="138"/>
      <c r="SPL10" s="138"/>
      <c r="SPM10" s="138"/>
      <c r="SPN10" s="138"/>
      <c r="SPO10" s="138"/>
      <c r="SPP10" s="138"/>
      <c r="SPQ10" s="138"/>
      <c r="SPR10" s="138"/>
      <c r="SPS10" s="138"/>
      <c r="SPT10" s="138"/>
      <c r="SPU10" s="138"/>
      <c r="SPV10" s="138"/>
      <c r="SPW10" s="138"/>
      <c r="SPX10" s="138"/>
      <c r="SPY10" s="138"/>
      <c r="SPZ10" s="138"/>
      <c r="SQA10" s="138"/>
      <c r="SQB10" s="138"/>
      <c r="SQC10" s="138"/>
      <c r="SQD10" s="138"/>
      <c r="SQE10" s="138"/>
      <c r="SQF10" s="138"/>
      <c r="SQG10" s="138"/>
      <c r="SQH10" s="138"/>
      <c r="SQI10" s="138"/>
      <c r="SQJ10" s="138"/>
      <c r="SQK10" s="138"/>
      <c r="SQL10" s="138"/>
      <c r="SQM10" s="138"/>
      <c r="SQN10" s="138"/>
      <c r="SQO10" s="138"/>
      <c r="SQP10" s="138"/>
      <c r="SQQ10" s="138"/>
      <c r="SQR10" s="138"/>
      <c r="SQS10" s="138"/>
      <c r="SQT10" s="138"/>
      <c r="SQU10" s="138"/>
      <c r="SQV10" s="138"/>
      <c r="SQW10" s="138"/>
      <c r="SQX10" s="138"/>
      <c r="SQY10" s="138"/>
      <c r="SQZ10" s="138"/>
      <c r="SRA10" s="138"/>
      <c r="SRB10" s="138"/>
      <c r="SRC10" s="138"/>
      <c r="SRD10" s="138"/>
      <c r="SRE10" s="138"/>
      <c r="SRF10" s="138"/>
      <c r="SRG10" s="138"/>
      <c r="SRH10" s="138"/>
      <c r="SRI10" s="138"/>
      <c r="SRJ10" s="138"/>
      <c r="SRK10" s="138"/>
      <c r="SRL10" s="138"/>
      <c r="SRM10" s="138"/>
      <c r="SRN10" s="138"/>
      <c r="SRO10" s="138"/>
      <c r="SRP10" s="138"/>
      <c r="SRQ10" s="138"/>
      <c r="SRR10" s="138"/>
      <c r="SRS10" s="138"/>
      <c r="SRT10" s="138"/>
      <c r="SRU10" s="138"/>
      <c r="SRV10" s="138"/>
      <c r="SRW10" s="138"/>
      <c r="SRX10" s="138"/>
      <c r="SRY10" s="138"/>
      <c r="SRZ10" s="138"/>
      <c r="SSA10" s="138"/>
      <c r="SSB10" s="138"/>
      <c r="SSC10" s="138"/>
      <c r="SSD10" s="138"/>
      <c r="SSE10" s="138"/>
      <c r="SSF10" s="138"/>
      <c r="SSG10" s="138"/>
      <c r="SSH10" s="138"/>
      <c r="SSI10" s="138"/>
      <c r="SSJ10" s="138"/>
      <c r="SSK10" s="138"/>
      <c r="SSL10" s="138"/>
      <c r="SSM10" s="138"/>
      <c r="SSN10" s="138"/>
      <c r="SSO10" s="138"/>
      <c r="SSP10" s="138"/>
      <c r="SSQ10" s="138"/>
      <c r="SSR10" s="138"/>
      <c r="SSS10" s="138"/>
      <c r="SST10" s="138"/>
      <c r="SSU10" s="138"/>
      <c r="SSV10" s="138"/>
      <c r="SSW10" s="138"/>
      <c r="SSX10" s="138"/>
      <c r="SSY10" s="138"/>
      <c r="SSZ10" s="138"/>
      <c r="STA10" s="138"/>
      <c r="STB10" s="138"/>
      <c r="STC10" s="138"/>
      <c r="STD10" s="138"/>
      <c r="STE10" s="138"/>
      <c r="STF10" s="138"/>
      <c r="STG10" s="138"/>
      <c r="STH10" s="138"/>
      <c r="STI10" s="138"/>
      <c r="STJ10" s="138"/>
      <c r="STK10" s="138"/>
      <c r="STL10" s="138"/>
      <c r="STM10" s="138"/>
      <c r="STN10" s="138"/>
      <c r="STO10" s="138"/>
      <c r="STP10" s="138"/>
      <c r="STQ10" s="138"/>
      <c r="STR10" s="138"/>
      <c r="STS10" s="138"/>
      <c r="STT10" s="138"/>
      <c r="STU10" s="138"/>
      <c r="STV10" s="138"/>
      <c r="STW10" s="138"/>
      <c r="STX10" s="138"/>
      <c r="STY10" s="138"/>
      <c r="STZ10" s="138"/>
      <c r="SUA10" s="138"/>
      <c r="SUB10" s="138"/>
      <c r="SUC10" s="138"/>
      <c r="SUD10" s="138"/>
      <c r="SUE10" s="138"/>
      <c r="SUF10" s="138"/>
      <c r="SUG10" s="138"/>
      <c r="SUH10" s="138"/>
      <c r="SUI10" s="138"/>
      <c r="SUJ10" s="138"/>
      <c r="SUK10" s="138"/>
      <c r="SUL10" s="138"/>
      <c r="SUM10" s="138"/>
      <c r="SUN10" s="138"/>
      <c r="SUO10" s="138"/>
      <c r="SUP10" s="138"/>
      <c r="SUQ10" s="138"/>
      <c r="SUR10" s="138"/>
      <c r="SUS10" s="138"/>
      <c r="SUT10" s="138"/>
      <c r="SUU10" s="138"/>
      <c r="SUV10" s="138"/>
      <c r="SUW10" s="138"/>
      <c r="SUX10" s="138"/>
      <c r="SUY10" s="138"/>
      <c r="SUZ10" s="138"/>
      <c r="SVA10" s="138"/>
      <c r="SVB10" s="138"/>
      <c r="SVC10" s="138"/>
      <c r="SVD10" s="138"/>
      <c r="SVE10" s="138"/>
      <c r="SVF10" s="138"/>
      <c r="SVG10" s="138"/>
      <c r="SVH10" s="138"/>
      <c r="SVI10" s="138"/>
      <c r="SVJ10" s="138"/>
      <c r="SVK10" s="138"/>
      <c r="SVL10" s="138"/>
      <c r="SVM10" s="138"/>
      <c r="SVN10" s="138"/>
      <c r="SVO10" s="138"/>
      <c r="SVP10" s="138"/>
      <c r="SVQ10" s="138"/>
      <c r="SVR10" s="138"/>
      <c r="SVS10" s="138"/>
      <c r="SVT10" s="138"/>
      <c r="SVU10" s="138"/>
      <c r="SVV10" s="138"/>
      <c r="SVW10" s="138"/>
      <c r="SVX10" s="138"/>
      <c r="SVY10" s="138"/>
      <c r="SVZ10" s="138"/>
      <c r="SWA10" s="138"/>
      <c r="SWB10" s="138"/>
      <c r="SWC10" s="138"/>
      <c r="SWD10" s="138"/>
      <c r="SWE10" s="138"/>
      <c r="SWF10" s="138"/>
      <c r="SWG10" s="138"/>
      <c r="SWH10" s="138"/>
      <c r="SWI10" s="138"/>
      <c r="SWJ10" s="138"/>
      <c r="SWK10" s="138"/>
      <c r="SWL10" s="138"/>
      <c r="SWM10" s="138"/>
      <c r="SWN10" s="138"/>
      <c r="SWO10" s="138"/>
      <c r="SWP10" s="138"/>
      <c r="SWQ10" s="138"/>
      <c r="SWR10" s="138"/>
      <c r="SWS10" s="138"/>
      <c r="SWT10" s="138"/>
      <c r="SWU10" s="138"/>
      <c r="SWV10" s="138"/>
      <c r="SWW10" s="138"/>
      <c r="SWX10" s="138"/>
      <c r="SWY10" s="138"/>
      <c r="SWZ10" s="138"/>
      <c r="SXA10" s="138"/>
      <c r="SXB10" s="138"/>
      <c r="SXC10" s="138"/>
      <c r="SXD10" s="138"/>
      <c r="SXE10" s="138"/>
      <c r="SXF10" s="138"/>
      <c r="SXG10" s="138"/>
      <c r="SXH10" s="138"/>
      <c r="SXI10" s="138"/>
      <c r="SXJ10" s="138"/>
      <c r="SXK10" s="138"/>
      <c r="SXL10" s="138"/>
      <c r="SXM10" s="138"/>
      <c r="SXN10" s="138"/>
      <c r="SXO10" s="138"/>
      <c r="SXP10" s="138"/>
      <c r="SXQ10" s="138"/>
      <c r="SXR10" s="138"/>
      <c r="SXS10" s="138"/>
      <c r="SXT10" s="138"/>
      <c r="SXU10" s="138"/>
      <c r="SXV10" s="138"/>
      <c r="SXW10" s="138"/>
      <c r="SXX10" s="138"/>
      <c r="SXY10" s="138"/>
      <c r="SXZ10" s="138"/>
      <c r="SYA10" s="138"/>
      <c r="SYB10" s="138"/>
      <c r="SYC10" s="138"/>
      <c r="SYD10" s="138"/>
      <c r="SYE10" s="138"/>
      <c r="SYF10" s="138"/>
      <c r="SYG10" s="138"/>
      <c r="SYH10" s="138"/>
      <c r="SYI10" s="138"/>
      <c r="SYJ10" s="138"/>
      <c r="SYK10" s="138"/>
      <c r="SYL10" s="138"/>
      <c r="SYM10" s="138"/>
      <c r="SYN10" s="138"/>
      <c r="SYO10" s="138"/>
      <c r="SYP10" s="138"/>
      <c r="SYQ10" s="138"/>
      <c r="SYR10" s="138"/>
      <c r="SYS10" s="138"/>
      <c r="SYT10" s="138"/>
      <c r="SYU10" s="138"/>
      <c r="SYV10" s="138"/>
      <c r="SYW10" s="138"/>
      <c r="SYX10" s="138"/>
      <c r="SYY10" s="138"/>
      <c r="SYZ10" s="138"/>
      <c r="SZA10" s="138"/>
      <c r="SZB10" s="138"/>
      <c r="SZC10" s="138"/>
      <c r="SZD10" s="138"/>
      <c r="SZE10" s="138"/>
      <c r="SZF10" s="138"/>
      <c r="SZG10" s="138"/>
      <c r="SZH10" s="138"/>
      <c r="SZI10" s="138"/>
      <c r="SZJ10" s="138"/>
      <c r="SZK10" s="138"/>
      <c r="SZL10" s="138"/>
      <c r="SZM10" s="138"/>
      <c r="SZN10" s="138"/>
      <c r="SZO10" s="138"/>
      <c r="SZP10" s="138"/>
      <c r="SZQ10" s="138"/>
      <c r="SZR10" s="138"/>
      <c r="SZS10" s="138"/>
      <c r="SZT10" s="138"/>
      <c r="SZU10" s="138"/>
      <c r="SZV10" s="138"/>
      <c r="SZW10" s="138"/>
      <c r="SZX10" s="138"/>
      <c r="SZY10" s="138"/>
      <c r="SZZ10" s="138"/>
      <c r="TAA10" s="138"/>
      <c r="TAB10" s="138"/>
      <c r="TAC10" s="138"/>
      <c r="TAD10" s="138"/>
      <c r="TAE10" s="138"/>
      <c r="TAF10" s="138"/>
      <c r="TAG10" s="138"/>
      <c r="TAH10" s="138"/>
      <c r="TAI10" s="138"/>
      <c r="TAJ10" s="138"/>
      <c r="TAK10" s="138"/>
      <c r="TAL10" s="138"/>
      <c r="TAM10" s="138"/>
      <c r="TAN10" s="138"/>
      <c r="TAO10" s="138"/>
      <c r="TAP10" s="138"/>
      <c r="TAQ10" s="138"/>
      <c r="TAR10" s="138"/>
      <c r="TAS10" s="138"/>
      <c r="TAT10" s="138"/>
      <c r="TAU10" s="138"/>
      <c r="TAV10" s="138"/>
      <c r="TAW10" s="138"/>
      <c r="TAX10" s="138"/>
      <c r="TAY10" s="138"/>
      <c r="TAZ10" s="138"/>
      <c r="TBA10" s="138"/>
      <c r="TBB10" s="138"/>
      <c r="TBC10" s="138"/>
      <c r="TBD10" s="138"/>
      <c r="TBE10" s="138"/>
      <c r="TBF10" s="138"/>
      <c r="TBG10" s="138"/>
      <c r="TBH10" s="138"/>
      <c r="TBI10" s="138"/>
      <c r="TBJ10" s="138"/>
      <c r="TBK10" s="138"/>
      <c r="TBL10" s="138"/>
      <c r="TBM10" s="138"/>
      <c r="TBN10" s="138"/>
      <c r="TBO10" s="138"/>
      <c r="TBP10" s="138"/>
      <c r="TBQ10" s="138"/>
      <c r="TBR10" s="138"/>
      <c r="TBS10" s="138"/>
      <c r="TBT10" s="138"/>
      <c r="TBU10" s="138"/>
      <c r="TBV10" s="138"/>
      <c r="TBW10" s="138"/>
      <c r="TBX10" s="138"/>
      <c r="TBY10" s="138"/>
      <c r="TBZ10" s="138"/>
      <c r="TCA10" s="138"/>
      <c r="TCB10" s="138"/>
      <c r="TCC10" s="138"/>
      <c r="TCD10" s="138"/>
      <c r="TCE10" s="138"/>
      <c r="TCF10" s="138"/>
      <c r="TCG10" s="138"/>
      <c r="TCH10" s="138"/>
      <c r="TCI10" s="138"/>
      <c r="TCJ10" s="138"/>
      <c r="TCK10" s="138"/>
      <c r="TCL10" s="138"/>
      <c r="TCM10" s="138"/>
      <c r="TCN10" s="138"/>
      <c r="TCO10" s="138"/>
      <c r="TCP10" s="138"/>
      <c r="TCQ10" s="138"/>
      <c r="TCR10" s="138"/>
      <c r="TCS10" s="138"/>
      <c r="TCT10" s="138"/>
      <c r="TCU10" s="138"/>
      <c r="TCV10" s="138"/>
      <c r="TCW10" s="138"/>
      <c r="TCX10" s="138"/>
      <c r="TCY10" s="138"/>
      <c r="TCZ10" s="138"/>
      <c r="TDA10" s="138"/>
      <c r="TDB10" s="138"/>
      <c r="TDC10" s="138"/>
      <c r="TDD10" s="138"/>
      <c r="TDE10" s="138"/>
      <c r="TDF10" s="138"/>
      <c r="TDG10" s="138"/>
      <c r="TDH10" s="138"/>
      <c r="TDI10" s="138"/>
      <c r="TDJ10" s="138"/>
      <c r="TDK10" s="138"/>
      <c r="TDL10" s="138"/>
      <c r="TDM10" s="138"/>
      <c r="TDN10" s="138"/>
      <c r="TDO10" s="138"/>
      <c r="TDP10" s="138"/>
      <c r="TDQ10" s="138"/>
      <c r="TDR10" s="138"/>
      <c r="TDS10" s="138"/>
      <c r="TDT10" s="138"/>
      <c r="TDU10" s="138"/>
      <c r="TDV10" s="138"/>
      <c r="TDW10" s="138"/>
      <c r="TDX10" s="138"/>
      <c r="TDY10" s="138"/>
      <c r="TDZ10" s="138"/>
      <c r="TEA10" s="138"/>
      <c r="TEB10" s="138"/>
      <c r="TEC10" s="138"/>
      <c r="TED10" s="138"/>
      <c r="TEE10" s="138"/>
      <c r="TEF10" s="138"/>
      <c r="TEG10" s="138"/>
      <c r="TEH10" s="138"/>
      <c r="TEI10" s="138"/>
      <c r="TEJ10" s="138"/>
      <c r="TEK10" s="138"/>
      <c r="TEL10" s="138"/>
      <c r="TEM10" s="138"/>
      <c r="TEN10" s="138"/>
      <c r="TEO10" s="138"/>
      <c r="TEP10" s="138"/>
      <c r="TEQ10" s="138"/>
      <c r="TER10" s="138"/>
      <c r="TES10" s="138"/>
      <c r="TET10" s="138"/>
      <c r="TEU10" s="138"/>
      <c r="TEV10" s="138"/>
      <c r="TEW10" s="138"/>
      <c r="TEX10" s="138"/>
      <c r="TEY10" s="138"/>
      <c r="TEZ10" s="138"/>
      <c r="TFA10" s="138"/>
      <c r="TFB10" s="138"/>
      <c r="TFC10" s="138"/>
      <c r="TFD10" s="138"/>
      <c r="TFE10" s="138"/>
      <c r="TFF10" s="138"/>
      <c r="TFG10" s="138"/>
      <c r="TFH10" s="138"/>
      <c r="TFI10" s="138"/>
      <c r="TFJ10" s="138"/>
      <c r="TFK10" s="138"/>
      <c r="TFL10" s="138"/>
      <c r="TFM10" s="138"/>
      <c r="TFN10" s="138"/>
      <c r="TFO10" s="138"/>
      <c r="TFP10" s="138"/>
      <c r="TFQ10" s="138"/>
      <c r="TFR10" s="138"/>
      <c r="TFS10" s="138"/>
      <c r="TFT10" s="138"/>
      <c r="TFU10" s="138"/>
      <c r="TFV10" s="138"/>
      <c r="TFW10" s="138"/>
      <c r="TFX10" s="138"/>
      <c r="TFY10" s="138"/>
      <c r="TFZ10" s="138"/>
      <c r="TGA10" s="138"/>
      <c r="TGB10" s="138"/>
      <c r="TGC10" s="138"/>
      <c r="TGD10" s="138"/>
      <c r="TGE10" s="138"/>
      <c r="TGF10" s="138"/>
      <c r="TGG10" s="138"/>
      <c r="TGH10" s="138"/>
      <c r="TGI10" s="138"/>
      <c r="TGJ10" s="138"/>
      <c r="TGK10" s="138"/>
      <c r="TGL10" s="138"/>
      <c r="TGM10" s="138"/>
      <c r="TGN10" s="138"/>
      <c r="TGO10" s="138"/>
      <c r="TGP10" s="138"/>
      <c r="TGQ10" s="138"/>
      <c r="TGR10" s="138"/>
      <c r="TGS10" s="138"/>
      <c r="TGT10" s="138"/>
      <c r="TGU10" s="138"/>
      <c r="TGV10" s="138"/>
      <c r="TGW10" s="138"/>
      <c r="TGX10" s="138"/>
      <c r="TGY10" s="138"/>
      <c r="TGZ10" s="138"/>
      <c r="THA10" s="138"/>
      <c r="THB10" s="138"/>
      <c r="THC10" s="138"/>
      <c r="THD10" s="138"/>
      <c r="THE10" s="138"/>
      <c r="THF10" s="138"/>
      <c r="THG10" s="138"/>
      <c r="THH10" s="138"/>
      <c r="THI10" s="138"/>
      <c r="THJ10" s="138"/>
      <c r="THK10" s="138"/>
      <c r="THL10" s="138"/>
      <c r="THM10" s="138"/>
      <c r="THN10" s="138"/>
      <c r="THO10" s="138"/>
      <c r="THP10" s="138"/>
      <c r="THQ10" s="138"/>
      <c r="THR10" s="138"/>
      <c r="THS10" s="138"/>
      <c r="THT10" s="138"/>
      <c r="THU10" s="138"/>
      <c r="THV10" s="138"/>
      <c r="THW10" s="138"/>
      <c r="THX10" s="138"/>
      <c r="THY10" s="138"/>
      <c r="THZ10" s="138"/>
      <c r="TIA10" s="138"/>
      <c r="TIB10" s="138"/>
      <c r="TIC10" s="138"/>
      <c r="TID10" s="138"/>
      <c r="TIE10" s="138"/>
      <c r="TIF10" s="138"/>
      <c r="TIG10" s="138"/>
      <c r="TIH10" s="138"/>
      <c r="TII10" s="138"/>
      <c r="TIJ10" s="138"/>
      <c r="TIK10" s="138"/>
      <c r="TIL10" s="138"/>
      <c r="TIM10" s="138"/>
      <c r="TIN10" s="138"/>
      <c r="TIO10" s="138"/>
      <c r="TIP10" s="138"/>
      <c r="TIQ10" s="138"/>
      <c r="TIR10" s="138"/>
      <c r="TIS10" s="138"/>
      <c r="TIT10" s="138"/>
      <c r="TIU10" s="138"/>
      <c r="TIV10" s="138"/>
      <c r="TIW10" s="138"/>
      <c r="TIX10" s="138"/>
      <c r="TIY10" s="138"/>
      <c r="TIZ10" s="138"/>
      <c r="TJA10" s="138"/>
      <c r="TJB10" s="138"/>
      <c r="TJC10" s="138"/>
      <c r="TJD10" s="138"/>
      <c r="TJE10" s="138"/>
      <c r="TJF10" s="138"/>
      <c r="TJG10" s="138"/>
      <c r="TJH10" s="138"/>
      <c r="TJI10" s="138"/>
      <c r="TJJ10" s="138"/>
      <c r="TJK10" s="138"/>
      <c r="TJL10" s="138"/>
      <c r="TJM10" s="138"/>
      <c r="TJN10" s="138"/>
      <c r="TJO10" s="138"/>
      <c r="TJP10" s="138"/>
      <c r="TJQ10" s="138"/>
      <c r="TJR10" s="138"/>
      <c r="TJS10" s="138"/>
      <c r="TJT10" s="138"/>
      <c r="TJU10" s="138"/>
      <c r="TJV10" s="138"/>
      <c r="TJW10" s="138"/>
      <c r="TJX10" s="138"/>
      <c r="TJY10" s="138"/>
      <c r="TJZ10" s="138"/>
      <c r="TKA10" s="138"/>
      <c r="TKB10" s="138"/>
      <c r="TKC10" s="138"/>
      <c r="TKD10" s="138"/>
      <c r="TKE10" s="138"/>
      <c r="TKF10" s="138"/>
      <c r="TKG10" s="138"/>
      <c r="TKH10" s="138"/>
      <c r="TKI10" s="138"/>
      <c r="TKJ10" s="138"/>
      <c r="TKK10" s="138"/>
      <c r="TKL10" s="138"/>
      <c r="TKM10" s="138"/>
      <c r="TKN10" s="138"/>
      <c r="TKO10" s="138"/>
      <c r="TKP10" s="138"/>
      <c r="TKQ10" s="138"/>
      <c r="TKR10" s="138"/>
      <c r="TKS10" s="138"/>
      <c r="TKT10" s="138"/>
      <c r="TKU10" s="138"/>
      <c r="TKV10" s="138"/>
      <c r="TKW10" s="138"/>
      <c r="TKX10" s="138"/>
      <c r="TKY10" s="138"/>
      <c r="TKZ10" s="138"/>
      <c r="TLA10" s="138"/>
      <c r="TLB10" s="138"/>
      <c r="TLC10" s="138"/>
      <c r="TLD10" s="138"/>
      <c r="TLE10" s="138"/>
      <c r="TLF10" s="138"/>
      <c r="TLG10" s="138"/>
      <c r="TLH10" s="138"/>
      <c r="TLI10" s="138"/>
      <c r="TLJ10" s="138"/>
      <c r="TLK10" s="138"/>
      <c r="TLL10" s="138"/>
      <c r="TLM10" s="138"/>
      <c r="TLN10" s="138"/>
      <c r="TLO10" s="138"/>
      <c r="TLP10" s="138"/>
      <c r="TLQ10" s="138"/>
      <c r="TLR10" s="138"/>
      <c r="TLS10" s="138"/>
      <c r="TLT10" s="138"/>
      <c r="TLU10" s="138"/>
      <c r="TLV10" s="138"/>
      <c r="TLW10" s="138"/>
      <c r="TLX10" s="138"/>
      <c r="TLY10" s="138"/>
      <c r="TLZ10" s="138"/>
      <c r="TMA10" s="138"/>
      <c r="TMB10" s="138"/>
      <c r="TMC10" s="138"/>
      <c r="TMD10" s="138"/>
      <c r="TME10" s="138"/>
      <c r="TMF10" s="138"/>
      <c r="TMG10" s="138"/>
      <c r="TMH10" s="138"/>
      <c r="TMI10" s="138"/>
      <c r="TMJ10" s="138"/>
      <c r="TMK10" s="138"/>
      <c r="TML10" s="138"/>
      <c r="TMM10" s="138"/>
      <c r="TMN10" s="138"/>
      <c r="TMO10" s="138"/>
      <c r="TMP10" s="138"/>
      <c r="TMQ10" s="138"/>
      <c r="TMR10" s="138"/>
      <c r="TMS10" s="138"/>
      <c r="TMT10" s="138"/>
      <c r="TMU10" s="138"/>
      <c r="TMV10" s="138"/>
      <c r="TMW10" s="138"/>
      <c r="TMX10" s="138"/>
      <c r="TMY10" s="138"/>
      <c r="TMZ10" s="138"/>
      <c r="TNA10" s="138"/>
      <c r="TNB10" s="138"/>
      <c r="TNC10" s="138"/>
      <c r="TND10" s="138"/>
      <c r="TNE10" s="138"/>
      <c r="TNF10" s="138"/>
      <c r="TNG10" s="138"/>
      <c r="TNH10" s="138"/>
      <c r="TNI10" s="138"/>
      <c r="TNJ10" s="138"/>
      <c r="TNK10" s="138"/>
      <c r="TNL10" s="138"/>
      <c r="TNM10" s="138"/>
      <c r="TNN10" s="138"/>
      <c r="TNO10" s="138"/>
      <c r="TNP10" s="138"/>
      <c r="TNQ10" s="138"/>
      <c r="TNR10" s="138"/>
      <c r="TNS10" s="138"/>
      <c r="TNT10" s="138"/>
      <c r="TNU10" s="138"/>
      <c r="TNV10" s="138"/>
      <c r="TNW10" s="138"/>
      <c r="TNX10" s="138"/>
      <c r="TNY10" s="138"/>
      <c r="TNZ10" s="138"/>
      <c r="TOA10" s="138"/>
      <c r="TOB10" s="138"/>
      <c r="TOC10" s="138"/>
      <c r="TOD10" s="138"/>
      <c r="TOE10" s="138"/>
      <c r="TOF10" s="138"/>
      <c r="TOG10" s="138"/>
      <c r="TOH10" s="138"/>
      <c r="TOI10" s="138"/>
      <c r="TOJ10" s="138"/>
      <c r="TOK10" s="138"/>
      <c r="TOL10" s="138"/>
      <c r="TOM10" s="138"/>
      <c r="TON10" s="138"/>
      <c r="TOO10" s="138"/>
      <c r="TOP10" s="138"/>
      <c r="TOQ10" s="138"/>
      <c r="TOR10" s="138"/>
      <c r="TOS10" s="138"/>
      <c r="TOT10" s="138"/>
      <c r="TOU10" s="138"/>
      <c r="TOV10" s="138"/>
      <c r="TOW10" s="138"/>
      <c r="TOX10" s="138"/>
      <c r="TOY10" s="138"/>
      <c r="TOZ10" s="138"/>
      <c r="TPA10" s="138"/>
      <c r="TPB10" s="138"/>
      <c r="TPC10" s="138"/>
      <c r="TPD10" s="138"/>
      <c r="TPE10" s="138"/>
      <c r="TPF10" s="138"/>
      <c r="TPG10" s="138"/>
      <c r="TPH10" s="138"/>
      <c r="TPI10" s="138"/>
      <c r="TPJ10" s="138"/>
      <c r="TPK10" s="138"/>
      <c r="TPL10" s="138"/>
      <c r="TPM10" s="138"/>
      <c r="TPN10" s="138"/>
      <c r="TPO10" s="138"/>
      <c r="TPP10" s="138"/>
      <c r="TPQ10" s="138"/>
      <c r="TPR10" s="138"/>
      <c r="TPS10" s="138"/>
      <c r="TPT10" s="138"/>
      <c r="TPU10" s="138"/>
      <c r="TPV10" s="138"/>
      <c r="TPW10" s="138"/>
      <c r="TPX10" s="138"/>
      <c r="TPY10" s="138"/>
      <c r="TPZ10" s="138"/>
      <c r="TQA10" s="138"/>
      <c r="TQB10" s="138"/>
      <c r="TQC10" s="138"/>
      <c r="TQD10" s="138"/>
      <c r="TQE10" s="138"/>
      <c r="TQF10" s="138"/>
      <c r="TQG10" s="138"/>
      <c r="TQH10" s="138"/>
      <c r="TQI10" s="138"/>
      <c r="TQJ10" s="138"/>
      <c r="TQK10" s="138"/>
      <c r="TQL10" s="138"/>
      <c r="TQM10" s="138"/>
      <c r="TQN10" s="138"/>
      <c r="TQO10" s="138"/>
      <c r="TQP10" s="138"/>
      <c r="TQQ10" s="138"/>
      <c r="TQR10" s="138"/>
      <c r="TQS10" s="138"/>
      <c r="TQT10" s="138"/>
      <c r="TQU10" s="138"/>
      <c r="TQV10" s="138"/>
      <c r="TQW10" s="138"/>
      <c r="TQX10" s="138"/>
      <c r="TQY10" s="138"/>
      <c r="TQZ10" s="138"/>
      <c r="TRA10" s="138"/>
      <c r="TRB10" s="138"/>
      <c r="TRC10" s="138"/>
      <c r="TRD10" s="138"/>
      <c r="TRE10" s="138"/>
      <c r="TRF10" s="138"/>
      <c r="TRG10" s="138"/>
      <c r="TRH10" s="138"/>
      <c r="TRI10" s="138"/>
      <c r="TRJ10" s="138"/>
      <c r="TRK10" s="138"/>
      <c r="TRL10" s="138"/>
      <c r="TRM10" s="138"/>
      <c r="TRN10" s="138"/>
      <c r="TRO10" s="138"/>
      <c r="TRP10" s="138"/>
      <c r="TRQ10" s="138"/>
      <c r="TRR10" s="138"/>
      <c r="TRS10" s="138"/>
      <c r="TRT10" s="138"/>
      <c r="TRU10" s="138"/>
      <c r="TRV10" s="138"/>
      <c r="TRW10" s="138"/>
      <c r="TRX10" s="138"/>
      <c r="TRY10" s="138"/>
      <c r="TRZ10" s="138"/>
      <c r="TSA10" s="138"/>
      <c r="TSB10" s="138"/>
      <c r="TSC10" s="138"/>
      <c r="TSD10" s="138"/>
      <c r="TSE10" s="138"/>
      <c r="TSF10" s="138"/>
      <c r="TSG10" s="138"/>
      <c r="TSH10" s="138"/>
      <c r="TSI10" s="138"/>
      <c r="TSJ10" s="138"/>
      <c r="TSK10" s="138"/>
      <c r="TSL10" s="138"/>
      <c r="TSM10" s="138"/>
      <c r="TSN10" s="138"/>
      <c r="TSO10" s="138"/>
      <c r="TSP10" s="138"/>
      <c r="TSQ10" s="138"/>
      <c r="TSR10" s="138"/>
      <c r="TSS10" s="138"/>
      <c r="TST10" s="138"/>
      <c r="TSU10" s="138"/>
      <c r="TSV10" s="138"/>
      <c r="TSW10" s="138"/>
      <c r="TSX10" s="138"/>
      <c r="TSY10" s="138"/>
      <c r="TSZ10" s="138"/>
      <c r="TTA10" s="138"/>
      <c r="TTB10" s="138"/>
      <c r="TTC10" s="138"/>
      <c r="TTD10" s="138"/>
      <c r="TTE10" s="138"/>
      <c r="TTF10" s="138"/>
      <c r="TTG10" s="138"/>
      <c r="TTH10" s="138"/>
      <c r="TTI10" s="138"/>
      <c r="TTJ10" s="138"/>
      <c r="TTK10" s="138"/>
      <c r="TTL10" s="138"/>
      <c r="TTM10" s="138"/>
      <c r="TTN10" s="138"/>
      <c r="TTO10" s="138"/>
      <c r="TTP10" s="138"/>
      <c r="TTQ10" s="138"/>
      <c r="TTR10" s="138"/>
      <c r="TTS10" s="138"/>
      <c r="TTT10" s="138"/>
      <c r="TTU10" s="138"/>
      <c r="TTV10" s="138"/>
      <c r="TTW10" s="138"/>
      <c r="TTX10" s="138"/>
      <c r="TTY10" s="138"/>
      <c r="TTZ10" s="138"/>
      <c r="TUA10" s="138"/>
      <c r="TUB10" s="138"/>
      <c r="TUC10" s="138"/>
      <c r="TUD10" s="138"/>
      <c r="TUE10" s="138"/>
      <c r="TUF10" s="138"/>
      <c r="TUG10" s="138"/>
      <c r="TUH10" s="138"/>
      <c r="TUI10" s="138"/>
      <c r="TUJ10" s="138"/>
      <c r="TUK10" s="138"/>
      <c r="TUL10" s="138"/>
      <c r="TUM10" s="138"/>
      <c r="TUN10" s="138"/>
      <c r="TUO10" s="138"/>
      <c r="TUP10" s="138"/>
      <c r="TUQ10" s="138"/>
      <c r="TUR10" s="138"/>
      <c r="TUS10" s="138"/>
      <c r="TUT10" s="138"/>
      <c r="TUU10" s="138"/>
      <c r="TUV10" s="138"/>
      <c r="TUW10" s="138"/>
      <c r="TUX10" s="138"/>
      <c r="TUY10" s="138"/>
      <c r="TUZ10" s="138"/>
      <c r="TVA10" s="138"/>
      <c r="TVB10" s="138"/>
      <c r="TVC10" s="138"/>
      <c r="TVD10" s="138"/>
      <c r="TVE10" s="138"/>
      <c r="TVF10" s="138"/>
      <c r="TVG10" s="138"/>
      <c r="TVH10" s="138"/>
      <c r="TVI10" s="138"/>
      <c r="TVJ10" s="138"/>
      <c r="TVK10" s="138"/>
      <c r="TVL10" s="138"/>
      <c r="TVM10" s="138"/>
      <c r="TVN10" s="138"/>
      <c r="TVO10" s="138"/>
      <c r="TVP10" s="138"/>
      <c r="TVQ10" s="138"/>
      <c r="TVR10" s="138"/>
      <c r="TVS10" s="138"/>
      <c r="TVT10" s="138"/>
      <c r="TVU10" s="138"/>
      <c r="TVV10" s="138"/>
      <c r="TVW10" s="138"/>
      <c r="TVX10" s="138"/>
      <c r="TVY10" s="138"/>
      <c r="TVZ10" s="138"/>
      <c r="TWA10" s="138"/>
      <c r="TWB10" s="138"/>
      <c r="TWC10" s="138"/>
      <c r="TWD10" s="138"/>
      <c r="TWE10" s="138"/>
      <c r="TWF10" s="138"/>
      <c r="TWG10" s="138"/>
      <c r="TWH10" s="138"/>
      <c r="TWI10" s="138"/>
      <c r="TWJ10" s="138"/>
      <c r="TWK10" s="138"/>
      <c r="TWL10" s="138"/>
      <c r="TWM10" s="138"/>
      <c r="TWN10" s="138"/>
      <c r="TWO10" s="138"/>
      <c r="TWP10" s="138"/>
      <c r="TWQ10" s="138"/>
      <c r="TWR10" s="138"/>
      <c r="TWS10" s="138"/>
      <c r="TWT10" s="138"/>
      <c r="TWU10" s="138"/>
      <c r="TWV10" s="138"/>
      <c r="TWW10" s="138"/>
      <c r="TWX10" s="138"/>
      <c r="TWY10" s="138"/>
      <c r="TWZ10" s="138"/>
      <c r="TXA10" s="138"/>
      <c r="TXB10" s="138"/>
      <c r="TXC10" s="138"/>
      <c r="TXD10" s="138"/>
      <c r="TXE10" s="138"/>
      <c r="TXF10" s="138"/>
      <c r="TXG10" s="138"/>
      <c r="TXH10" s="138"/>
      <c r="TXI10" s="138"/>
      <c r="TXJ10" s="138"/>
      <c r="TXK10" s="138"/>
      <c r="TXL10" s="138"/>
      <c r="TXM10" s="138"/>
      <c r="TXN10" s="138"/>
      <c r="TXO10" s="138"/>
      <c r="TXP10" s="138"/>
      <c r="TXQ10" s="138"/>
      <c r="TXR10" s="138"/>
      <c r="TXS10" s="138"/>
      <c r="TXT10" s="138"/>
      <c r="TXU10" s="138"/>
      <c r="TXV10" s="138"/>
      <c r="TXW10" s="138"/>
      <c r="TXX10" s="138"/>
      <c r="TXY10" s="138"/>
      <c r="TXZ10" s="138"/>
      <c r="TYA10" s="138"/>
      <c r="TYB10" s="138"/>
      <c r="TYC10" s="138"/>
      <c r="TYD10" s="138"/>
      <c r="TYE10" s="138"/>
      <c r="TYF10" s="138"/>
      <c r="TYG10" s="138"/>
      <c r="TYH10" s="138"/>
      <c r="TYI10" s="138"/>
      <c r="TYJ10" s="138"/>
      <c r="TYK10" s="138"/>
      <c r="TYL10" s="138"/>
      <c r="TYM10" s="138"/>
      <c r="TYN10" s="138"/>
      <c r="TYO10" s="138"/>
      <c r="TYP10" s="138"/>
      <c r="TYQ10" s="138"/>
      <c r="TYR10" s="138"/>
      <c r="TYS10" s="138"/>
      <c r="TYT10" s="138"/>
      <c r="TYU10" s="138"/>
      <c r="TYV10" s="138"/>
      <c r="TYW10" s="138"/>
      <c r="TYX10" s="138"/>
      <c r="TYY10" s="138"/>
      <c r="TYZ10" s="138"/>
      <c r="TZA10" s="138"/>
      <c r="TZB10" s="138"/>
      <c r="TZC10" s="138"/>
      <c r="TZD10" s="138"/>
      <c r="TZE10" s="138"/>
      <c r="TZF10" s="138"/>
      <c r="TZG10" s="138"/>
      <c r="TZH10" s="138"/>
      <c r="TZI10" s="138"/>
      <c r="TZJ10" s="138"/>
      <c r="TZK10" s="138"/>
      <c r="TZL10" s="138"/>
      <c r="TZM10" s="138"/>
      <c r="TZN10" s="138"/>
      <c r="TZO10" s="138"/>
      <c r="TZP10" s="138"/>
      <c r="TZQ10" s="138"/>
      <c r="TZR10" s="138"/>
      <c r="TZS10" s="138"/>
      <c r="TZT10" s="138"/>
      <c r="TZU10" s="138"/>
      <c r="TZV10" s="138"/>
      <c r="TZW10" s="138"/>
      <c r="TZX10" s="138"/>
      <c r="TZY10" s="138"/>
      <c r="TZZ10" s="138"/>
      <c r="UAA10" s="138"/>
      <c r="UAB10" s="138"/>
      <c r="UAC10" s="138"/>
      <c r="UAD10" s="138"/>
      <c r="UAE10" s="138"/>
      <c r="UAF10" s="138"/>
      <c r="UAG10" s="138"/>
      <c r="UAH10" s="138"/>
      <c r="UAI10" s="138"/>
      <c r="UAJ10" s="138"/>
      <c r="UAK10" s="138"/>
      <c r="UAL10" s="138"/>
      <c r="UAM10" s="138"/>
      <c r="UAN10" s="138"/>
      <c r="UAO10" s="138"/>
      <c r="UAP10" s="138"/>
      <c r="UAQ10" s="138"/>
      <c r="UAR10" s="138"/>
      <c r="UAS10" s="138"/>
      <c r="UAT10" s="138"/>
      <c r="UAU10" s="138"/>
      <c r="UAV10" s="138"/>
      <c r="UAW10" s="138"/>
      <c r="UAX10" s="138"/>
      <c r="UAY10" s="138"/>
      <c r="UAZ10" s="138"/>
      <c r="UBA10" s="138"/>
      <c r="UBB10" s="138"/>
      <c r="UBC10" s="138"/>
      <c r="UBD10" s="138"/>
      <c r="UBE10" s="138"/>
      <c r="UBF10" s="138"/>
      <c r="UBG10" s="138"/>
      <c r="UBH10" s="138"/>
      <c r="UBI10" s="138"/>
      <c r="UBJ10" s="138"/>
      <c r="UBK10" s="138"/>
      <c r="UBL10" s="138"/>
      <c r="UBM10" s="138"/>
      <c r="UBN10" s="138"/>
      <c r="UBO10" s="138"/>
      <c r="UBP10" s="138"/>
      <c r="UBQ10" s="138"/>
      <c r="UBR10" s="138"/>
      <c r="UBS10" s="138"/>
      <c r="UBT10" s="138"/>
      <c r="UBU10" s="138"/>
      <c r="UBV10" s="138"/>
      <c r="UBW10" s="138"/>
      <c r="UBX10" s="138"/>
      <c r="UBY10" s="138"/>
      <c r="UBZ10" s="138"/>
      <c r="UCA10" s="138"/>
      <c r="UCB10" s="138"/>
      <c r="UCC10" s="138"/>
      <c r="UCD10" s="138"/>
      <c r="UCE10" s="138"/>
      <c r="UCF10" s="138"/>
      <c r="UCG10" s="138"/>
      <c r="UCH10" s="138"/>
      <c r="UCI10" s="138"/>
      <c r="UCJ10" s="138"/>
      <c r="UCK10" s="138"/>
      <c r="UCL10" s="138"/>
      <c r="UCM10" s="138"/>
      <c r="UCN10" s="138"/>
      <c r="UCO10" s="138"/>
      <c r="UCP10" s="138"/>
      <c r="UCQ10" s="138"/>
      <c r="UCR10" s="138"/>
      <c r="UCS10" s="138"/>
      <c r="UCT10" s="138"/>
      <c r="UCU10" s="138"/>
      <c r="UCV10" s="138"/>
      <c r="UCW10" s="138"/>
      <c r="UCX10" s="138"/>
      <c r="UCY10" s="138"/>
      <c r="UCZ10" s="138"/>
      <c r="UDA10" s="138"/>
      <c r="UDB10" s="138"/>
      <c r="UDC10" s="138"/>
      <c r="UDD10" s="138"/>
      <c r="UDE10" s="138"/>
      <c r="UDF10" s="138"/>
      <c r="UDG10" s="138"/>
      <c r="UDH10" s="138"/>
      <c r="UDI10" s="138"/>
      <c r="UDJ10" s="138"/>
      <c r="UDK10" s="138"/>
      <c r="UDL10" s="138"/>
      <c r="UDM10" s="138"/>
      <c r="UDN10" s="138"/>
      <c r="UDO10" s="138"/>
      <c r="UDP10" s="138"/>
      <c r="UDQ10" s="138"/>
      <c r="UDR10" s="138"/>
      <c r="UDS10" s="138"/>
      <c r="UDT10" s="138"/>
      <c r="UDU10" s="138"/>
      <c r="UDV10" s="138"/>
      <c r="UDW10" s="138"/>
      <c r="UDX10" s="138"/>
      <c r="UDY10" s="138"/>
      <c r="UDZ10" s="138"/>
      <c r="UEA10" s="138"/>
      <c r="UEB10" s="138"/>
      <c r="UEC10" s="138"/>
      <c r="UED10" s="138"/>
      <c r="UEE10" s="138"/>
      <c r="UEF10" s="138"/>
      <c r="UEG10" s="138"/>
      <c r="UEH10" s="138"/>
      <c r="UEI10" s="138"/>
      <c r="UEJ10" s="138"/>
      <c r="UEK10" s="138"/>
      <c r="UEL10" s="138"/>
      <c r="UEM10" s="138"/>
      <c r="UEN10" s="138"/>
      <c r="UEO10" s="138"/>
      <c r="UEP10" s="138"/>
      <c r="UEQ10" s="138"/>
      <c r="UER10" s="138"/>
      <c r="UES10" s="138"/>
      <c r="UET10" s="138"/>
      <c r="UEU10" s="138"/>
      <c r="UEV10" s="138"/>
      <c r="UEW10" s="138"/>
      <c r="UEX10" s="138"/>
      <c r="UEY10" s="138"/>
      <c r="UEZ10" s="138"/>
      <c r="UFA10" s="138"/>
      <c r="UFB10" s="138"/>
      <c r="UFC10" s="138"/>
      <c r="UFD10" s="138"/>
      <c r="UFE10" s="138"/>
      <c r="UFF10" s="138"/>
      <c r="UFG10" s="138"/>
      <c r="UFH10" s="138"/>
      <c r="UFI10" s="138"/>
      <c r="UFJ10" s="138"/>
      <c r="UFK10" s="138"/>
      <c r="UFL10" s="138"/>
      <c r="UFM10" s="138"/>
      <c r="UFN10" s="138"/>
      <c r="UFO10" s="138"/>
      <c r="UFP10" s="138"/>
      <c r="UFQ10" s="138"/>
      <c r="UFR10" s="138"/>
      <c r="UFS10" s="138"/>
      <c r="UFT10" s="138"/>
      <c r="UFU10" s="138"/>
      <c r="UFV10" s="138"/>
      <c r="UFW10" s="138"/>
      <c r="UFX10" s="138"/>
      <c r="UFY10" s="138"/>
      <c r="UFZ10" s="138"/>
      <c r="UGA10" s="138"/>
      <c r="UGB10" s="138"/>
      <c r="UGC10" s="138"/>
      <c r="UGD10" s="138"/>
      <c r="UGE10" s="138"/>
      <c r="UGF10" s="138"/>
      <c r="UGG10" s="138"/>
      <c r="UGH10" s="138"/>
      <c r="UGI10" s="138"/>
      <c r="UGJ10" s="138"/>
      <c r="UGK10" s="138"/>
      <c r="UGL10" s="138"/>
      <c r="UGM10" s="138"/>
      <c r="UGN10" s="138"/>
      <c r="UGO10" s="138"/>
      <c r="UGP10" s="138"/>
      <c r="UGQ10" s="138"/>
      <c r="UGR10" s="138"/>
      <c r="UGS10" s="138"/>
      <c r="UGT10" s="138"/>
      <c r="UGU10" s="138"/>
      <c r="UGV10" s="138"/>
      <c r="UGW10" s="138"/>
      <c r="UGX10" s="138"/>
      <c r="UGY10" s="138"/>
      <c r="UGZ10" s="138"/>
      <c r="UHA10" s="138"/>
      <c r="UHB10" s="138"/>
      <c r="UHC10" s="138"/>
      <c r="UHD10" s="138"/>
      <c r="UHE10" s="138"/>
      <c r="UHF10" s="138"/>
      <c r="UHG10" s="138"/>
      <c r="UHH10" s="138"/>
      <c r="UHI10" s="138"/>
      <c r="UHJ10" s="138"/>
      <c r="UHK10" s="138"/>
      <c r="UHL10" s="138"/>
      <c r="UHM10" s="138"/>
      <c r="UHN10" s="138"/>
      <c r="UHO10" s="138"/>
      <c r="UHP10" s="138"/>
      <c r="UHQ10" s="138"/>
      <c r="UHR10" s="138"/>
      <c r="UHS10" s="138"/>
      <c r="UHT10" s="138"/>
      <c r="UHU10" s="138"/>
      <c r="UHV10" s="138"/>
      <c r="UHW10" s="138"/>
      <c r="UHX10" s="138"/>
      <c r="UHY10" s="138"/>
      <c r="UHZ10" s="138"/>
      <c r="UIA10" s="138"/>
      <c r="UIB10" s="138"/>
      <c r="UIC10" s="138"/>
      <c r="UID10" s="138"/>
      <c r="UIE10" s="138"/>
      <c r="UIF10" s="138"/>
      <c r="UIG10" s="138"/>
      <c r="UIH10" s="138"/>
      <c r="UII10" s="138"/>
      <c r="UIJ10" s="138"/>
      <c r="UIK10" s="138"/>
      <c r="UIL10" s="138"/>
      <c r="UIM10" s="138"/>
      <c r="UIN10" s="138"/>
      <c r="UIO10" s="138"/>
      <c r="UIP10" s="138"/>
      <c r="UIQ10" s="138"/>
      <c r="UIR10" s="138"/>
      <c r="UIS10" s="138"/>
      <c r="UIT10" s="138"/>
      <c r="UIU10" s="138"/>
      <c r="UIV10" s="138"/>
      <c r="UIW10" s="138"/>
      <c r="UIX10" s="138"/>
      <c r="UIY10" s="138"/>
      <c r="UIZ10" s="138"/>
      <c r="UJA10" s="138"/>
      <c r="UJB10" s="138"/>
      <c r="UJC10" s="138"/>
      <c r="UJD10" s="138"/>
      <c r="UJE10" s="138"/>
      <c r="UJF10" s="138"/>
      <c r="UJG10" s="138"/>
      <c r="UJH10" s="138"/>
      <c r="UJI10" s="138"/>
      <c r="UJJ10" s="138"/>
      <c r="UJK10" s="138"/>
      <c r="UJL10" s="138"/>
      <c r="UJM10" s="138"/>
      <c r="UJN10" s="138"/>
      <c r="UJO10" s="138"/>
      <c r="UJP10" s="138"/>
      <c r="UJQ10" s="138"/>
      <c r="UJR10" s="138"/>
      <c r="UJS10" s="138"/>
      <c r="UJT10" s="138"/>
      <c r="UJU10" s="138"/>
      <c r="UJV10" s="138"/>
      <c r="UJW10" s="138"/>
      <c r="UJX10" s="138"/>
      <c r="UJY10" s="138"/>
      <c r="UJZ10" s="138"/>
      <c r="UKA10" s="138"/>
      <c r="UKB10" s="138"/>
      <c r="UKC10" s="138"/>
      <c r="UKD10" s="138"/>
      <c r="UKE10" s="138"/>
      <c r="UKF10" s="138"/>
      <c r="UKG10" s="138"/>
      <c r="UKH10" s="138"/>
      <c r="UKI10" s="138"/>
      <c r="UKJ10" s="138"/>
      <c r="UKK10" s="138"/>
      <c r="UKL10" s="138"/>
      <c r="UKM10" s="138"/>
      <c r="UKN10" s="138"/>
      <c r="UKO10" s="138"/>
      <c r="UKP10" s="138"/>
      <c r="UKQ10" s="138"/>
      <c r="UKR10" s="138"/>
      <c r="UKS10" s="138"/>
      <c r="UKT10" s="138"/>
      <c r="UKU10" s="138"/>
      <c r="UKV10" s="138"/>
      <c r="UKW10" s="138"/>
      <c r="UKX10" s="138"/>
      <c r="UKY10" s="138"/>
      <c r="UKZ10" s="138"/>
      <c r="ULA10" s="138"/>
      <c r="ULB10" s="138"/>
      <c r="ULC10" s="138"/>
      <c r="ULD10" s="138"/>
      <c r="ULE10" s="138"/>
      <c r="ULF10" s="138"/>
      <c r="ULG10" s="138"/>
      <c r="ULH10" s="138"/>
      <c r="ULI10" s="138"/>
      <c r="ULJ10" s="138"/>
      <c r="ULK10" s="138"/>
      <c r="ULL10" s="138"/>
      <c r="ULM10" s="138"/>
      <c r="ULN10" s="138"/>
      <c r="ULO10" s="138"/>
      <c r="ULP10" s="138"/>
      <c r="ULQ10" s="138"/>
      <c r="ULR10" s="138"/>
      <c r="ULS10" s="138"/>
      <c r="ULT10" s="138"/>
      <c r="ULU10" s="138"/>
      <c r="ULV10" s="138"/>
      <c r="ULW10" s="138"/>
      <c r="ULX10" s="138"/>
      <c r="ULY10" s="138"/>
      <c r="ULZ10" s="138"/>
      <c r="UMA10" s="138"/>
      <c r="UMB10" s="138"/>
      <c r="UMC10" s="138"/>
      <c r="UMD10" s="138"/>
      <c r="UME10" s="138"/>
      <c r="UMF10" s="138"/>
      <c r="UMG10" s="138"/>
      <c r="UMH10" s="138"/>
      <c r="UMI10" s="138"/>
      <c r="UMJ10" s="138"/>
      <c r="UMK10" s="138"/>
      <c r="UML10" s="138"/>
      <c r="UMM10" s="138"/>
      <c r="UMN10" s="138"/>
      <c r="UMO10" s="138"/>
      <c r="UMP10" s="138"/>
      <c r="UMQ10" s="138"/>
      <c r="UMR10" s="138"/>
      <c r="UMS10" s="138"/>
      <c r="UMT10" s="138"/>
      <c r="UMU10" s="138"/>
      <c r="UMV10" s="138"/>
      <c r="UMW10" s="138"/>
      <c r="UMX10" s="138"/>
      <c r="UMY10" s="138"/>
      <c r="UMZ10" s="138"/>
      <c r="UNA10" s="138"/>
      <c r="UNB10" s="138"/>
      <c r="UNC10" s="138"/>
      <c r="UND10" s="138"/>
      <c r="UNE10" s="138"/>
      <c r="UNF10" s="138"/>
      <c r="UNG10" s="138"/>
      <c r="UNH10" s="138"/>
      <c r="UNI10" s="138"/>
      <c r="UNJ10" s="138"/>
      <c r="UNK10" s="138"/>
      <c r="UNL10" s="138"/>
      <c r="UNM10" s="138"/>
      <c r="UNN10" s="138"/>
      <c r="UNO10" s="138"/>
      <c r="UNP10" s="138"/>
      <c r="UNQ10" s="138"/>
      <c r="UNR10" s="138"/>
      <c r="UNS10" s="138"/>
      <c r="UNT10" s="138"/>
      <c r="UNU10" s="138"/>
      <c r="UNV10" s="138"/>
      <c r="UNW10" s="138"/>
      <c r="UNX10" s="138"/>
      <c r="UNY10" s="138"/>
      <c r="UNZ10" s="138"/>
      <c r="UOA10" s="138"/>
      <c r="UOB10" s="138"/>
      <c r="UOC10" s="138"/>
      <c r="UOD10" s="138"/>
      <c r="UOE10" s="138"/>
      <c r="UOF10" s="138"/>
      <c r="UOG10" s="138"/>
      <c r="UOH10" s="138"/>
      <c r="UOI10" s="138"/>
      <c r="UOJ10" s="138"/>
      <c r="UOK10" s="138"/>
      <c r="UOL10" s="138"/>
      <c r="UOM10" s="138"/>
      <c r="UON10" s="138"/>
      <c r="UOO10" s="138"/>
      <c r="UOP10" s="138"/>
      <c r="UOQ10" s="138"/>
      <c r="UOR10" s="138"/>
      <c r="UOS10" s="138"/>
      <c r="UOT10" s="138"/>
      <c r="UOU10" s="138"/>
      <c r="UOV10" s="138"/>
      <c r="UOW10" s="138"/>
      <c r="UOX10" s="138"/>
      <c r="UOY10" s="138"/>
      <c r="UOZ10" s="138"/>
      <c r="UPA10" s="138"/>
      <c r="UPB10" s="138"/>
      <c r="UPC10" s="138"/>
      <c r="UPD10" s="138"/>
      <c r="UPE10" s="138"/>
      <c r="UPF10" s="138"/>
      <c r="UPG10" s="138"/>
      <c r="UPH10" s="138"/>
      <c r="UPI10" s="138"/>
      <c r="UPJ10" s="138"/>
      <c r="UPK10" s="138"/>
      <c r="UPL10" s="138"/>
      <c r="UPM10" s="138"/>
      <c r="UPN10" s="138"/>
      <c r="UPO10" s="138"/>
      <c r="UPP10" s="138"/>
      <c r="UPQ10" s="138"/>
      <c r="UPR10" s="138"/>
      <c r="UPS10" s="138"/>
      <c r="UPT10" s="138"/>
      <c r="UPU10" s="138"/>
      <c r="UPV10" s="138"/>
      <c r="UPW10" s="138"/>
      <c r="UPX10" s="138"/>
      <c r="UPY10" s="138"/>
      <c r="UPZ10" s="138"/>
      <c r="UQA10" s="138"/>
      <c r="UQB10" s="138"/>
      <c r="UQC10" s="138"/>
      <c r="UQD10" s="138"/>
      <c r="UQE10" s="138"/>
      <c r="UQF10" s="138"/>
      <c r="UQG10" s="138"/>
      <c r="UQH10" s="138"/>
      <c r="UQI10" s="138"/>
      <c r="UQJ10" s="138"/>
      <c r="UQK10" s="138"/>
      <c r="UQL10" s="138"/>
      <c r="UQM10" s="138"/>
      <c r="UQN10" s="138"/>
      <c r="UQO10" s="138"/>
      <c r="UQP10" s="138"/>
      <c r="UQQ10" s="138"/>
      <c r="UQR10" s="138"/>
      <c r="UQS10" s="138"/>
      <c r="UQT10" s="138"/>
      <c r="UQU10" s="138"/>
      <c r="UQV10" s="138"/>
      <c r="UQW10" s="138"/>
      <c r="UQX10" s="138"/>
      <c r="UQY10" s="138"/>
      <c r="UQZ10" s="138"/>
      <c r="URA10" s="138"/>
      <c r="URB10" s="138"/>
      <c r="URC10" s="138"/>
      <c r="URD10" s="138"/>
      <c r="URE10" s="138"/>
      <c r="URF10" s="138"/>
      <c r="URG10" s="138"/>
      <c r="URH10" s="138"/>
      <c r="URI10" s="138"/>
      <c r="URJ10" s="138"/>
      <c r="URK10" s="138"/>
      <c r="URL10" s="138"/>
      <c r="URM10" s="138"/>
      <c r="URN10" s="138"/>
      <c r="URO10" s="138"/>
      <c r="URP10" s="138"/>
      <c r="URQ10" s="138"/>
      <c r="URR10" s="138"/>
      <c r="URS10" s="138"/>
      <c r="URT10" s="138"/>
      <c r="URU10" s="138"/>
      <c r="URV10" s="138"/>
      <c r="URW10" s="138"/>
      <c r="URX10" s="138"/>
      <c r="URY10" s="138"/>
      <c r="URZ10" s="138"/>
      <c r="USA10" s="138"/>
      <c r="USB10" s="138"/>
      <c r="USC10" s="138"/>
      <c r="USD10" s="138"/>
      <c r="USE10" s="138"/>
      <c r="USF10" s="138"/>
      <c r="USG10" s="138"/>
      <c r="USH10" s="138"/>
      <c r="USI10" s="138"/>
      <c r="USJ10" s="138"/>
      <c r="USK10" s="138"/>
      <c r="USL10" s="138"/>
      <c r="USM10" s="138"/>
      <c r="USN10" s="138"/>
      <c r="USO10" s="138"/>
      <c r="USP10" s="138"/>
      <c r="USQ10" s="138"/>
      <c r="USR10" s="138"/>
      <c r="USS10" s="138"/>
      <c r="UST10" s="138"/>
      <c r="USU10" s="138"/>
      <c r="USV10" s="138"/>
      <c r="USW10" s="138"/>
      <c r="USX10" s="138"/>
      <c r="USY10" s="138"/>
      <c r="USZ10" s="138"/>
      <c r="UTA10" s="138"/>
      <c r="UTB10" s="138"/>
      <c r="UTC10" s="138"/>
      <c r="UTD10" s="138"/>
      <c r="UTE10" s="138"/>
      <c r="UTF10" s="138"/>
      <c r="UTG10" s="138"/>
      <c r="UTH10" s="138"/>
      <c r="UTI10" s="138"/>
      <c r="UTJ10" s="138"/>
      <c r="UTK10" s="138"/>
      <c r="UTL10" s="138"/>
      <c r="UTM10" s="138"/>
      <c r="UTN10" s="138"/>
      <c r="UTO10" s="138"/>
      <c r="UTP10" s="138"/>
      <c r="UTQ10" s="138"/>
      <c r="UTR10" s="138"/>
      <c r="UTS10" s="138"/>
      <c r="UTT10" s="138"/>
      <c r="UTU10" s="138"/>
      <c r="UTV10" s="138"/>
      <c r="UTW10" s="138"/>
      <c r="UTX10" s="138"/>
      <c r="UTY10" s="138"/>
      <c r="UTZ10" s="138"/>
      <c r="UUA10" s="138"/>
      <c r="UUB10" s="138"/>
      <c r="UUC10" s="138"/>
      <c r="UUD10" s="138"/>
      <c r="UUE10" s="138"/>
      <c r="UUF10" s="138"/>
      <c r="UUG10" s="138"/>
      <c r="UUH10" s="138"/>
      <c r="UUI10" s="138"/>
      <c r="UUJ10" s="138"/>
      <c r="UUK10" s="138"/>
      <c r="UUL10" s="138"/>
      <c r="UUM10" s="138"/>
      <c r="UUN10" s="138"/>
      <c r="UUO10" s="138"/>
      <c r="UUP10" s="138"/>
      <c r="UUQ10" s="138"/>
      <c r="UUR10" s="138"/>
      <c r="UUS10" s="138"/>
      <c r="UUT10" s="138"/>
      <c r="UUU10" s="138"/>
      <c r="UUV10" s="138"/>
      <c r="UUW10" s="138"/>
      <c r="UUX10" s="138"/>
      <c r="UUY10" s="138"/>
      <c r="UUZ10" s="138"/>
      <c r="UVA10" s="138"/>
      <c r="UVB10" s="138"/>
      <c r="UVC10" s="138"/>
      <c r="UVD10" s="138"/>
      <c r="UVE10" s="138"/>
      <c r="UVF10" s="138"/>
      <c r="UVG10" s="138"/>
      <c r="UVH10" s="138"/>
      <c r="UVI10" s="138"/>
      <c r="UVJ10" s="138"/>
      <c r="UVK10" s="138"/>
      <c r="UVL10" s="138"/>
      <c r="UVM10" s="138"/>
      <c r="UVN10" s="138"/>
      <c r="UVO10" s="138"/>
      <c r="UVP10" s="138"/>
      <c r="UVQ10" s="138"/>
      <c r="UVR10" s="138"/>
      <c r="UVS10" s="138"/>
      <c r="UVT10" s="138"/>
      <c r="UVU10" s="138"/>
      <c r="UVV10" s="138"/>
      <c r="UVW10" s="138"/>
      <c r="UVX10" s="138"/>
      <c r="UVY10" s="138"/>
      <c r="UVZ10" s="138"/>
      <c r="UWA10" s="138"/>
      <c r="UWB10" s="138"/>
      <c r="UWC10" s="138"/>
      <c r="UWD10" s="138"/>
      <c r="UWE10" s="138"/>
      <c r="UWF10" s="138"/>
      <c r="UWG10" s="138"/>
      <c r="UWH10" s="138"/>
      <c r="UWI10" s="138"/>
      <c r="UWJ10" s="138"/>
      <c r="UWK10" s="138"/>
      <c r="UWL10" s="138"/>
      <c r="UWM10" s="138"/>
      <c r="UWN10" s="138"/>
      <c r="UWO10" s="138"/>
      <c r="UWP10" s="138"/>
      <c r="UWQ10" s="138"/>
      <c r="UWR10" s="138"/>
      <c r="UWS10" s="138"/>
      <c r="UWT10" s="138"/>
      <c r="UWU10" s="138"/>
      <c r="UWV10" s="138"/>
      <c r="UWW10" s="138"/>
      <c r="UWX10" s="138"/>
      <c r="UWY10" s="138"/>
      <c r="UWZ10" s="138"/>
      <c r="UXA10" s="138"/>
      <c r="UXB10" s="138"/>
      <c r="UXC10" s="138"/>
      <c r="UXD10" s="138"/>
      <c r="UXE10" s="138"/>
      <c r="UXF10" s="138"/>
      <c r="UXG10" s="138"/>
      <c r="UXH10" s="138"/>
      <c r="UXI10" s="138"/>
      <c r="UXJ10" s="138"/>
      <c r="UXK10" s="138"/>
      <c r="UXL10" s="138"/>
      <c r="UXM10" s="138"/>
      <c r="UXN10" s="138"/>
      <c r="UXO10" s="138"/>
      <c r="UXP10" s="138"/>
      <c r="UXQ10" s="138"/>
      <c r="UXR10" s="138"/>
      <c r="UXS10" s="138"/>
      <c r="UXT10" s="138"/>
      <c r="UXU10" s="138"/>
      <c r="UXV10" s="138"/>
      <c r="UXW10" s="138"/>
      <c r="UXX10" s="138"/>
      <c r="UXY10" s="138"/>
      <c r="UXZ10" s="138"/>
      <c r="UYA10" s="138"/>
      <c r="UYB10" s="138"/>
      <c r="UYC10" s="138"/>
      <c r="UYD10" s="138"/>
      <c r="UYE10" s="138"/>
      <c r="UYF10" s="138"/>
      <c r="UYG10" s="138"/>
      <c r="UYH10" s="138"/>
      <c r="UYI10" s="138"/>
      <c r="UYJ10" s="138"/>
      <c r="UYK10" s="138"/>
      <c r="UYL10" s="138"/>
      <c r="UYM10" s="138"/>
      <c r="UYN10" s="138"/>
      <c r="UYO10" s="138"/>
      <c r="UYP10" s="138"/>
      <c r="UYQ10" s="138"/>
      <c r="UYR10" s="138"/>
      <c r="UYS10" s="138"/>
      <c r="UYT10" s="138"/>
      <c r="UYU10" s="138"/>
      <c r="UYV10" s="138"/>
      <c r="UYW10" s="138"/>
      <c r="UYX10" s="138"/>
      <c r="UYY10" s="138"/>
      <c r="UYZ10" s="138"/>
      <c r="UZA10" s="138"/>
      <c r="UZB10" s="138"/>
      <c r="UZC10" s="138"/>
      <c r="UZD10" s="138"/>
      <c r="UZE10" s="138"/>
      <c r="UZF10" s="138"/>
      <c r="UZG10" s="138"/>
      <c r="UZH10" s="138"/>
      <c r="UZI10" s="138"/>
      <c r="UZJ10" s="138"/>
      <c r="UZK10" s="138"/>
      <c r="UZL10" s="138"/>
      <c r="UZM10" s="138"/>
      <c r="UZN10" s="138"/>
      <c r="UZO10" s="138"/>
      <c r="UZP10" s="138"/>
      <c r="UZQ10" s="138"/>
      <c r="UZR10" s="138"/>
      <c r="UZS10" s="138"/>
      <c r="UZT10" s="138"/>
      <c r="UZU10" s="138"/>
      <c r="UZV10" s="138"/>
      <c r="UZW10" s="138"/>
      <c r="UZX10" s="138"/>
      <c r="UZY10" s="138"/>
      <c r="UZZ10" s="138"/>
      <c r="VAA10" s="138"/>
      <c r="VAB10" s="138"/>
      <c r="VAC10" s="138"/>
      <c r="VAD10" s="138"/>
      <c r="VAE10" s="138"/>
      <c r="VAF10" s="138"/>
      <c r="VAG10" s="138"/>
      <c r="VAH10" s="138"/>
      <c r="VAI10" s="138"/>
      <c r="VAJ10" s="138"/>
      <c r="VAK10" s="138"/>
      <c r="VAL10" s="138"/>
      <c r="VAM10" s="138"/>
      <c r="VAN10" s="138"/>
      <c r="VAO10" s="138"/>
      <c r="VAP10" s="138"/>
      <c r="VAQ10" s="138"/>
      <c r="VAR10" s="138"/>
      <c r="VAS10" s="138"/>
      <c r="VAT10" s="138"/>
      <c r="VAU10" s="138"/>
      <c r="VAV10" s="138"/>
      <c r="VAW10" s="138"/>
      <c r="VAX10" s="138"/>
      <c r="VAY10" s="138"/>
      <c r="VAZ10" s="138"/>
      <c r="VBA10" s="138"/>
      <c r="VBB10" s="138"/>
      <c r="VBC10" s="138"/>
      <c r="VBD10" s="138"/>
      <c r="VBE10" s="138"/>
      <c r="VBF10" s="138"/>
      <c r="VBG10" s="138"/>
      <c r="VBH10" s="138"/>
      <c r="VBI10" s="138"/>
      <c r="VBJ10" s="138"/>
      <c r="VBK10" s="138"/>
      <c r="VBL10" s="138"/>
      <c r="VBM10" s="138"/>
      <c r="VBN10" s="138"/>
      <c r="VBO10" s="138"/>
      <c r="VBP10" s="138"/>
      <c r="VBQ10" s="138"/>
      <c r="VBR10" s="138"/>
      <c r="VBS10" s="138"/>
      <c r="VBT10" s="138"/>
      <c r="VBU10" s="138"/>
      <c r="VBV10" s="138"/>
      <c r="VBW10" s="138"/>
      <c r="VBX10" s="138"/>
      <c r="VBY10" s="138"/>
      <c r="VBZ10" s="138"/>
      <c r="VCA10" s="138"/>
      <c r="VCB10" s="138"/>
      <c r="VCC10" s="138"/>
      <c r="VCD10" s="138"/>
      <c r="VCE10" s="138"/>
      <c r="VCF10" s="138"/>
      <c r="VCG10" s="138"/>
      <c r="VCH10" s="138"/>
      <c r="VCI10" s="138"/>
      <c r="VCJ10" s="138"/>
      <c r="VCK10" s="138"/>
      <c r="VCL10" s="138"/>
      <c r="VCM10" s="138"/>
      <c r="VCN10" s="138"/>
      <c r="VCO10" s="138"/>
      <c r="VCP10" s="138"/>
      <c r="VCQ10" s="138"/>
      <c r="VCR10" s="138"/>
      <c r="VCS10" s="138"/>
      <c r="VCT10" s="138"/>
      <c r="VCU10" s="138"/>
      <c r="VCV10" s="138"/>
      <c r="VCW10" s="138"/>
      <c r="VCX10" s="138"/>
      <c r="VCY10" s="138"/>
      <c r="VCZ10" s="138"/>
      <c r="VDA10" s="138"/>
      <c r="VDB10" s="138"/>
      <c r="VDC10" s="138"/>
      <c r="VDD10" s="138"/>
      <c r="VDE10" s="138"/>
      <c r="VDF10" s="138"/>
      <c r="VDG10" s="138"/>
      <c r="VDH10" s="138"/>
      <c r="VDI10" s="138"/>
      <c r="VDJ10" s="138"/>
      <c r="VDK10" s="138"/>
      <c r="VDL10" s="138"/>
      <c r="VDM10" s="138"/>
      <c r="VDN10" s="138"/>
      <c r="VDO10" s="138"/>
      <c r="VDP10" s="138"/>
      <c r="VDQ10" s="138"/>
      <c r="VDR10" s="138"/>
      <c r="VDS10" s="138"/>
      <c r="VDT10" s="138"/>
      <c r="VDU10" s="138"/>
      <c r="VDV10" s="138"/>
      <c r="VDW10" s="138"/>
      <c r="VDX10" s="138"/>
      <c r="VDY10" s="138"/>
      <c r="VDZ10" s="138"/>
      <c r="VEA10" s="138"/>
      <c r="VEB10" s="138"/>
      <c r="VEC10" s="138"/>
      <c r="VED10" s="138"/>
      <c r="VEE10" s="138"/>
      <c r="VEF10" s="138"/>
      <c r="VEG10" s="138"/>
      <c r="VEH10" s="138"/>
      <c r="VEI10" s="138"/>
      <c r="VEJ10" s="138"/>
      <c r="VEK10" s="138"/>
      <c r="VEL10" s="138"/>
      <c r="VEM10" s="138"/>
      <c r="VEN10" s="138"/>
      <c r="VEO10" s="138"/>
      <c r="VEP10" s="138"/>
      <c r="VEQ10" s="138"/>
      <c r="VER10" s="138"/>
      <c r="VES10" s="138"/>
      <c r="VET10" s="138"/>
      <c r="VEU10" s="138"/>
      <c r="VEV10" s="138"/>
      <c r="VEW10" s="138"/>
      <c r="VEX10" s="138"/>
      <c r="VEY10" s="138"/>
      <c r="VEZ10" s="138"/>
      <c r="VFA10" s="138"/>
      <c r="VFB10" s="138"/>
      <c r="VFC10" s="138"/>
      <c r="VFD10" s="138"/>
      <c r="VFE10" s="138"/>
      <c r="VFF10" s="138"/>
      <c r="VFG10" s="138"/>
      <c r="VFH10" s="138"/>
      <c r="VFI10" s="138"/>
      <c r="VFJ10" s="138"/>
      <c r="VFK10" s="138"/>
      <c r="VFL10" s="138"/>
      <c r="VFM10" s="138"/>
      <c r="VFN10" s="138"/>
      <c r="VFO10" s="138"/>
      <c r="VFP10" s="138"/>
      <c r="VFQ10" s="138"/>
      <c r="VFR10" s="138"/>
      <c r="VFS10" s="138"/>
      <c r="VFT10" s="138"/>
      <c r="VFU10" s="138"/>
      <c r="VFV10" s="138"/>
      <c r="VFW10" s="138"/>
      <c r="VFX10" s="138"/>
      <c r="VFY10" s="138"/>
      <c r="VFZ10" s="138"/>
      <c r="VGA10" s="138"/>
      <c r="VGB10" s="138"/>
      <c r="VGC10" s="138"/>
      <c r="VGD10" s="138"/>
      <c r="VGE10" s="138"/>
      <c r="VGF10" s="138"/>
      <c r="VGG10" s="138"/>
      <c r="VGH10" s="138"/>
      <c r="VGI10" s="138"/>
      <c r="VGJ10" s="138"/>
      <c r="VGK10" s="138"/>
      <c r="VGL10" s="138"/>
      <c r="VGM10" s="138"/>
      <c r="VGN10" s="138"/>
      <c r="VGO10" s="138"/>
      <c r="VGP10" s="138"/>
      <c r="VGQ10" s="138"/>
      <c r="VGR10" s="138"/>
      <c r="VGS10" s="138"/>
      <c r="VGT10" s="138"/>
      <c r="VGU10" s="138"/>
      <c r="VGV10" s="138"/>
      <c r="VGW10" s="138"/>
      <c r="VGX10" s="138"/>
      <c r="VGY10" s="138"/>
      <c r="VGZ10" s="138"/>
      <c r="VHA10" s="138"/>
      <c r="VHB10" s="138"/>
      <c r="VHC10" s="138"/>
      <c r="VHD10" s="138"/>
      <c r="VHE10" s="138"/>
      <c r="VHF10" s="138"/>
      <c r="VHG10" s="138"/>
      <c r="VHH10" s="138"/>
      <c r="VHI10" s="138"/>
      <c r="VHJ10" s="138"/>
      <c r="VHK10" s="138"/>
      <c r="VHL10" s="138"/>
      <c r="VHM10" s="138"/>
      <c r="VHN10" s="138"/>
      <c r="VHO10" s="138"/>
      <c r="VHP10" s="138"/>
      <c r="VHQ10" s="138"/>
      <c r="VHR10" s="138"/>
      <c r="VHS10" s="138"/>
      <c r="VHT10" s="138"/>
      <c r="VHU10" s="138"/>
      <c r="VHV10" s="138"/>
      <c r="VHW10" s="138"/>
      <c r="VHX10" s="138"/>
      <c r="VHY10" s="138"/>
      <c r="VHZ10" s="138"/>
      <c r="VIA10" s="138"/>
      <c r="VIB10" s="138"/>
      <c r="VIC10" s="138"/>
      <c r="VID10" s="138"/>
      <c r="VIE10" s="138"/>
      <c r="VIF10" s="138"/>
      <c r="VIG10" s="138"/>
      <c r="VIH10" s="138"/>
      <c r="VII10" s="138"/>
      <c r="VIJ10" s="138"/>
      <c r="VIK10" s="138"/>
      <c r="VIL10" s="138"/>
      <c r="VIM10" s="138"/>
      <c r="VIN10" s="138"/>
      <c r="VIO10" s="138"/>
      <c r="VIP10" s="138"/>
      <c r="VIQ10" s="138"/>
      <c r="VIR10" s="138"/>
      <c r="VIS10" s="138"/>
      <c r="VIT10" s="138"/>
      <c r="VIU10" s="138"/>
      <c r="VIV10" s="138"/>
      <c r="VIW10" s="138"/>
      <c r="VIX10" s="138"/>
      <c r="VIY10" s="138"/>
      <c r="VIZ10" s="138"/>
      <c r="VJA10" s="138"/>
      <c r="VJB10" s="138"/>
      <c r="VJC10" s="138"/>
      <c r="VJD10" s="138"/>
      <c r="VJE10" s="138"/>
      <c r="VJF10" s="138"/>
      <c r="VJG10" s="138"/>
      <c r="VJH10" s="138"/>
      <c r="VJI10" s="138"/>
      <c r="VJJ10" s="138"/>
      <c r="VJK10" s="138"/>
      <c r="VJL10" s="138"/>
      <c r="VJM10" s="138"/>
      <c r="VJN10" s="138"/>
      <c r="VJO10" s="138"/>
      <c r="VJP10" s="138"/>
      <c r="VJQ10" s="138"/>
      <c r="VJR10" s="138"/>
      <c r="VJS10" s="138"/>
      <c r="VJT10" s="138"/>
      <c r="VJU10" s="138"/>
      <c r="VJV10" s="138"/>
      <c r="VJW10" s="138"/>
      <c r="VJX10" s="138"/>
      <c r="VJY10" s="138"/>
      <c r="VJZ10" s="138"/>
      <c r="VKA10" s="138"/>
      <c r="VKB10" s="138"/>
      <c r="VKC10" s="138"/>
      <c r="VKD10" s="138"/>
      <c r="VKE10" s="138"/>
      <c r="VKF10" s="138"/>
      <c r="VKG10" s="138"/>
      <c r="VKH10" s="138"/>
      <c r="VKI10" s="138"/>
      <c r="VKJ10" s="138"/>
      <c r="VKK10" s="138"/>
      <c r="VKL10" s="138"/>
      <c r="VKM10" s="138"/>
      <c r="VKN10" s="138"/>
      <c r="VKO10" s="138"/>
      <c r="VKP10" s="138"/>
      <c r="VKQ10" s="138"/>
      <c r="VKR10" s="138"/>
      <c r="VKS10" s="138"/>
      <c r="VKT10" s="138"/>
      <c r="VKU10" s="138"/>
      <c r="VKV10" s="138"/>
      <c r="VKW10" s="138"/>
      <c r="VKX10" s="138"/>
      <c r="VKY10" s="138"/>
      <c r="VKZ10" s="138"/>
      <c r="VLA10" s="138"/>
      <c r="VLB10" s="138"/>
      <c r="VLC10" s="138"/>
      <c r="VLD10" s="138"/>
      <c r="VLE10" s="138"/>
      <c r="VLF10" s="138"/>
      <c r="VLG10" s="138"/>
      <c r="VLH10" s="138"/>
      <c r="VLI10" s="138"/>
      <c r="VLJ10" s="138"/>
      <c r="VLK10" s="138"/>
      <c r="VLL10" s="138"/>
      <c r="VLM10" s="138"/>
      <c r="VLN10" s="138"/>
      <c r="VLO10" s="138"/>
      <c r="VLP10" s="138"/>
      <c r="VLQ10" s="138"/>
      <c r="VLR10" s="138"/>
      <c r="VLS10" s="138"/>
      <c r="VLT10" s="138"/>
      <c r="VLU10" s="138"/>
      <c r="VLV10" s="138"/>
      <c r="VLW10" s="138"/>
      <c r="VLX10" s="138"/>
      <c r="VLY10" s="138"/>
      <c r="VLZ10" s="138"/>
      <c r="VMA10" s="138"/>
      <c r="VMB10" s="138"/>
      <c r="VMC10" s="138"/>
      <c r="VMD10" s="138"/>
      <c r="VME10" s="138"/>
      <c r="VMF10" s="138"/>
      <c r="VMG10" s="138"/>
      <c r="VMH10" s="138"/>
      <c r="VMI10" s="138"/>
      <c r="VMJ10" s="138"/>
      <c r="VMK10" s="138"/>
      <c r="VML10" s="138"/>
      <c r="VMM10" s="138"/>
      <c r="VMN10" s="138"/>
      <c r="VMO10" s="138"/>
      <c r="VMP10" s="138"/>
      <c r="VMQ10" s="138"/>
      <c r="VMR10" s="138"/>
      <c r="VMS10" s="138"/>
      <c r="VMT10" s="138"/>
      <c r="VMU10" s="138"/>
      <c r="VMV10" s="138"/>
      <c r="VMW10" s="138"/>
      <c r="VMX10" s="138"/>
      <c r="VMY10" s="138"/>
      <c r="VMZ10" s="138"/>
      <c r="VNA10" s="138"/>
      <c r="VNB10" s="138"/>
      <c r="VNC10" s="138"/>
      <c r="VND10" s="138"/>
      <c r="VNE10" s="138"/>
      <c r="VNF10" s="138"/>
      <c r="VNG10" s="138"/>
      <c r="VNH10" s="138"/>
      <c r="VNI10" s="138"/>
      <c r="VNJ10" s="138"/>
      <c r="VNK10" s="138"/>
      <c r="VNL10" s="138"/>
      <c r="VNM10" s="138"/>
      <c r="VNN10" s="138"/>
      <c r="VNO10" s="138"/>
      <c r="VNP10" s="138"/>
      <c r="VNQ10" s="138"/>
      <c r="VNR10" s="138"/>
      <c r="VNS10" s="138"/>
      <c r="VNT10" s="138"/>
      <c r="VNU10" s="138"/>
      <c r="VNV10" s="138"/>
      <c r="VNW10" s="138"/>
      <c r="VNX10" s="138"/>
      <c r="VNY10" s="138"/>
      <c r="VNZ10" s="138"/>
      <c r="VOA10" s="138"/>
      <c r="VOB10" s="138"/>
      <c r="VOC10" s="138"/>
      <c r="VOD10" s="138"/>
      <c r="VOE10" s="138"/>
      <c r="VOF10" s="138"/>
      <c r="VOG10" s="138"/>
      <c r="VOH10" s="138"/>
      <c r="VOI10" s="138"/>
      <c r="VOJ10" s="138"/>
      <c r="VOK10" s="138"/>
      <c r="VOL10" s="138"/>
      <c r="VOM10" s="138"/>
      <c r="VON10" s="138"/>
      <c r="VOO10" s="138"/>
      <c r="VOP10" s="138"/>
      <c r="VOQ10" s="138"/>
      <c r="VOR10" s="138"/>
      <c r="VOS10" s="138"/>
      <c r="VOT10" s="138"/>
      <c r="VOU10" s="138"/>
      <c r="VOV10" s="138"/>
      <c r="VOW10" s="138"/>
      <c r="VOX10" s="138"/>
      <c r="VOY10" s="138"/>
      <c r="VOZ10" s="138"/>
      <c r="VPA10" s="138"/>
      <c r="VPB10" s="138"/>
      <c r="VPC10" s="138"/>
      <c r="VPD10" s="138"/>
      <c r="VPE10" s="138"/>
      <c r="VPF10" s="138"/>
      <c r="VPG10" s="138"/>
      <c r="VPH10" s="138"/>
      <c r="VPI10" s="138"/>
      <c r="VPJ10" s="138"/>
      <c r="VPK10" s="138"/>
      <c r="VPL10" s="138"/>
      <c r="VPM10" s="138"/>
      <c r="VPN10" s="138"/>
      <c r="VPO10" s="138"/>
      <c r="VPP10" s="138"/>
      <c r="VPQ10" s="138"/>
      <c r="VPR10" s="138"/>
      <c r="VPS10" s="138"/>
      <c r="VPT10" s="138"/>
      <c r="VPU10" s="138"/>
      <c r="VPV10" s="138"/>
      <c r="VPW10" s="138"/>
      <c r="VPX10" s="138"/>
      <c r="VPY10" s="138"/>
      <c r="VPZ10" s="138"/>
      <c r="VQA10" s="138"/>
      <c r="VQB10" s="138"/>
      <c r="VQC10" s="138"/>
      <c r="VQD10" s="138"/>
      <c r="VQE10" s="138"/>
      <c r="VQF10" s="138"/>
      <c r="VQG10" s="138"/>
      <c r="VQH10" s="138"/>
      <c r="VQI10" s="138"/>
      <c r="VQJ10" s="138"/>
      <c r="VQK10" s="138"/>
      <c r="VQL10" s="138"/>
      <c r="VQM10" s="138"/>
      <c r="VQN10" s="138"/>
      <c r="VQO10" s="138"/>
      <c r="VQP10" s="138"/>
      <c r="VQQ10" s="138"/>
      <c r="VQR10" s="138"/>
      <c r="VQS10" s="138"/>
      <c r="VQT10" s="138"/>
      <c r="VQU10" s="138"/>
      <c r="VQV10" s="138"/>
      <c r="VQW10" s="138"/>
      <c r="VQX10" s="138"/>
      <c r="VQY10" s="138"/>
      <c r="VQZ10" s="138"/>
      <c r="VRA10" s="138"/>
      <c r="VRB10" s="138"/>
      <c r="VRC10" s="138"/>
      <c r="VRD10" s="138"/>
      <c r="VRE10" s="138"/>
      <c r="VRF10" s="138"/>
      <c r="VRG10" s="138"/>
      <c r="VRH10" s="138"/>
      <c r="VRI10" s="138"/>
      <c r="VRJ10" s="138"/>
      <c r="VRK10" s="138"/>
      <c r="VRL10" s="138"/>
      <c r="VRM10" s="138"/>
      <c r="VRN10" s="138"/>
      <c r="VRO10" s="138"/>
      <c r="VRP10" s="138"/>
      <c r="VRQ10" s="138"/>
      <c r="VRR10" s="138"/>
      <c r="VRS10" s="138"/>
      <c r="VRT10" s="138"/>
      <c r="VRU10" s="138"/>
      <c r="VRV10" s="138"/>
      <c r="VRW10" s="138"/>
      <c r="VRX10" s="138"/>
      <c r="VRY10" s="138"/>
      <c r="VRZ10" s="138"/>
      <c r="VSA10" s="138"/>
      <c r="VSB10" s="138"/>
      <c r="VSC10" s="138"/>
      <c r="VSD10" s="138"/>
      <c r="VSE10" s="138"/>
      <c r="VSF10" s="138"/>
      <c r="VSG10" s="138"/>
      <c r="VSH10" s="138"/>
      <c r="VSI10" s="138"/>
      <c r="VSJ10" s="138"/>
      <c r="VSK10" s="138"/>
      <c r="VSL10" s="138"/>
      <c r="VSM10" s="138"/>
      <c r="VSN10" s="138"/>
      <c r="VSO10" s="138"/>
      <c r="VSP10" s="138"/>
      <c r="VSQ10" s="138"/>
      <c r="VSR10" s="138"/>
      <c r="VSS10" s="138"/>
      <c r="VST10" s="138"/>
      <c r="VSU10" s="138"/>
      <c r="VSV10" s="138"/>
      <c r="VSW10" s="138"/>
      <c r="VSX10" s="138"/>
      <c r="VSY10" s="138"/>
      <c r="VSZ10" s="138"/>
      <c r="VTA10" s="138"/>
      <c r="VTB10" s="138"/>
      <c r="VTC10" s="138"/>
      <c r="VTD10" s="138"/>
      <c r="VTE10" s="138"/>
      <c r="VTF10" s="138"/>
      <c r="VTG10" s="138"/>
      <c r="VTH10" s="138"/>
      <c r="VTI10" s="138"/>
      <c r="VTJ10" s="138"/>
      <c r="VTK10" s="138"/>
      <c r="VTL10" s="138"/>
      <c r="VTM10" s="138"/>
      <c r="VTN10" s="138"/>
      <c r="VTO10" s="138"/>
      <c r="VTP10" s="138"/>
      <c r="VTQ10" s="138"/>
      <c r="VTR10" s="138"/>
      <c r="VTS10" s="138"/>
      <c r="VTT10" s="138"/>
      <c r="VTU10" s="138"/>
      <c r="VTV10" s="138"/>
      <c r="VTW10" s="138"/>
      <c r="VTX10" s="138"/>
      <c r="VTY10" s="138"/>
      <c r="VTZ10" s="138"/>
      <c r="VUA10" s="138"/>
      <c r="VUB10" s="138"/>
      <c r="VUC10" s="138"/>
      <c r="VUD10" s="138"/>
      <c r="VUE10" s="138"/>
      <c r="VUF10" s="138"/>
      <c r="VUG10" s="138"/>
      <c r="VUH10" s="138"/>
      <c r="VUI10" s="138"/>
      <c r="VUJ10" s="138"/>
      <c r="VUK10" s="138"/>
      <c r="VUL10" s="138"/>
      <c r="VUM10" s="138"/>
      <c r="VUN10" s="138"/>
      <c r="VUO10" s="138"/>
      <c r="VUP10" s="138"/>
      <c r="VUQ10" s="138"/>
      <c r="VUR10" s="138"/>
      <c r="VUS10" s="138"/>
      <c r="VUT10" s="138"/>
      <c r="VUU10" s="138"/>
      <c r="VUV10" s="138"/>
      <c r="VUW10" s="138"/>
      <c r="VUX10" s="138"/>
      <c r="VUY10" s="138"/>
      <c r="VUZ10" s="138"/>
      <c r="VVA10" s="138"/>
      <c r="VVB10" s="138"/>
      <c r="VVC10" s="138"/>
      <c r="VVD10" s="138"/>
      <c r="VVE10" s="138"/>
      <c r="VVF10" s="138"/>
      <c r="VVG10" s="138"/>
      <c r="VVH10" s="138"/>
      <c r="VVI10" s="138"/>
      <c r="VVJ10" s="138"/>
      <c r="VVK10" s="138"/>
      <c r="VVL10" s="138"/>
      <c r="VVM10" s="138"/>
      <c r="VVN10" s="138"/>
      <c r="VVO10" s="138"/>
      <c r="VVP10" s="138"/>
      <c r="VVQ10" s="138"/>
      <c r="VVR10" s="138"/>
      <c r="VVS10" s="138"/>
      <c r="VVT10" s="138"/>
      <c r="VVU10" s="138"/>
      <c r="VVV10" s="138"/>
      <c r="VVW10" s="138"/>
      <c r="VVX10" s="138"/>
      <c r="VVY10" s="138"/>
      <c r="VVZ10" s="138"/>
      <c r="VWA10" s="138"/>
      <c r="VWB10" s="138"/>
      <c r="VWC10" s="138"/>
      <c r="VWD10" s="138"/>
      <c r="VWE10" s="138"/>
      <c r="VWF10" s="138"/>
      <c r="VWG10" s="138"/>
      <c r="VWH10" s="138"/>
      <c r="VWI10" s="138"/>
      <c r="VWJ10" s="138"/>
      <c r="VWK10" s="138"/>
      <c r="VWL10" s="138"/>
      <c r="VWM10" s="138"/>
      <c r="VWN10" s="138"/>
      <c r="VWO10" s="138"/>
      <c r="VWP10" s="138"/>
      <c r="VWQ10" s="138"/>
      <c r="VWR10" s="138"/>
      <c r="VWS10" s="138"/>
      <c r="VWT10" s="138"/>
      <c r="VWU10" s="138"/>
      <c r="VWV10" s="138"/>
      <c r="VWW10" s="138"/>
      <c r="VWX10" s="138"/>
      <c r="VWY10" s="138"/>
      <c r="VWZ10" s="138"/>
      <c r="VXA10" s="138"/>
      <c r="VXB10" s="138"/>
      <c r="VXC10" s="138"/>
      <c r="VXD10" s="138"/>
      <c r="VXE10" s="138"/>
      <c r="VXF10" s="138"/>
      <c r="VXG10" s="138"/>
      <c r="VXH10" s="138"/>
      <c r="VXI10" s="138"/>
      <c r="VXJ10" s="138"/>
      <c r="VXK10" s="138"/>
      <c r="VXL10" s="138"/>
      <c r="VXM10" s="138"/>
      <c r="VXN10" s="138"/>
      <c r="VXO10" s="138"/>
      <c r="VXP10" s="138"/>
      <c r="VXQ10" s="138"/>
      <c r="VXR10" s="138"/>
      <c r="VXS10" s="138"/>
      <c r="VXT10" s="138"/>
      <c r="VXU10" s="138"/>
      <c r="VXV10" s="138"/>
      <c r="VXW10" s="138"/>
      <c r="VXX10" s="138"/>
      <c r="VXY10" s="138"/>
      <c r="VXZ10" s="138"/>
      <c r="VYA10" s="138"/>
      <c r="VYB10" s="138"/>
      <c r="VYC10" s="138"/>
      <c r="VYD10" s="138"/>
      <c r="VYE10" s="138"/>
      <c r="VYF10" s="138"/>
      <c r="VYG10" s="138"/>
      <c r="VYH10" s="138"/>
      <c r="VYI10" s="138"/>
      <c r="VYJ10" s="138"/>
      <c r="VYK10" s="138"/>
      <c r="VYL10" s="138"/>
      <c r="VYM10" s="138"/>
      <c r="VYN10" s="138"/>
      <c r="VYO10" s="138"/>
      <c r="VYP10" s="138"/>
      <c r="VYQ10" s="138"/>
      <c r="VYR10" s="138"/>
      <c r="VYS10" s="138"/>
      <c r="VYT10" s="138"/>
      <c r="VYU10" s="138"/>
      <c r="VYV10" s="138"/>
      <c r="VYW10" s="138"/>
      <c r="VYX10" s="138"/>
      <c r="VYY10" s="138"/>
      <c r="VYZ10" s="138"/>
      <c r="VZA10" s="138"/>
      <c r="VZB10" s="138"/>
      <c r="VZC10" s="138"/>
      <c r="VZD10" s="138"/>
      <c r="VZE10" s="138"/>
      <c r="VZF10" s="138"/>
      <c r="VZG10" s="138"/>
      <c r="VZH10" s="138"/>
      <c r="VZI10" s="138"/>
      <c r="VZJ10" s="138"/>
      <c r="VZK10" s="138"/>
      <c r="VZL10" s="138"/>
      <c r="VZM10" s="138"/>
      <c r="VZN10" s="138"/>
      <c r="VZO10" s="138"/>
      <c r="VZP10" s="138"/>
      <c r="VZQ10" s="138"/>
      <c r="VZR10" s="138"/>
      <c r="VZS10" s="138"/>
      <c r="VZT10" s="138"/>
      <c r="VZU10" s="138"/>
      <c r="VZV10" s="138"/>
      <c r="VZW10" s="138"/>
      <c r="VZX10" s="138"/>
      <c r="VZY10" s="138"/>
      <c r="VZZ10" s="138"/>
      <c r="WAA10" s="138"/>
      <c r="WAB10" s="138"/>
      <c r="WAC10" s="138"/>
      <c r="WAD10" s="138"/>
      <c r="WAE10" s="138"/>
      <c r="WAF10" s="138"/>
      <c r="WAG10" s="138"/>
      <c r="WAH10" s="138"/>
      <c r="WAI10" s="138"/>
      <c r="WAJ10" s="138"/>
      <c r="WAK10" s="138"/>
      <c r="WAL10" s="138"/>
      <c r="WAM10" s="138"/>
      <c r="WAN10" s="138"/>
      <c r="WAO10" s="138"/>
      <c r="WAP10" s="138"/>
      <c r="WAQ10" s="138"/>
      <c r="WAR10" s="138"/>
      <c r="WAS10" s="138"/>
      <c r="WAT10" s="138"/>
      <c r="WAU10" s="138"/>
      <c r="WAV10" s="138"/>
      <c r="WAW10" s="138"/>
      <c r="WAX10" s="138"/>
      <c r="WAY10" s="138"/>
      <c r="WAZ10" s="138"/>
      <c r="WBA10" s="138"/>
      <c r="WBB10" s="138"/>
      <c r="WBC10" s="138"/>
      <c r="WBD10" s="138"/>
      <c r="WBE10" s="138"/>
      <c r="WBF10" s="138"/>
      <c r="WBG10" s="138"/>
      <c r="WBH10" s="138"/>
      <c r="WBI10" s="138"/>
      <c r="WBJ10" s="138"/>
      <c r="WBK10" s="138"/>
      <c r="WBL10" s="138"/>
      <c r="WBM10" s="138"/>
      <c r="WBN10" s="138"/>
      <c r="WBO10" s="138"/>
      <c r="WBP10" s="138"/>
      <c r="WBQ10" s="138"/>
      <c r="WBR10" s="138"/>
      <c r="WBS10" s="138"/>
      <c r="WBT10" s="138"/>
      <c r="WBU10" s="138"/>
      <c r="WBV10" s="138"/>
      <c r="WBW10" s="138"/>
      <c r="WBX10" s="138"/>
      <c r="WBY10" s="138"/>
      <c r="WBZ10" s="138"/>
      <c r="WCA10" s="138"/>
      <c r="WCB10" s="138"/>
      <c r="WCC10" s="138"/>
      <c r="WCD10" s="138"/>
      <c r="WCE10" s="138"/>
      <c r="WCF10" s="138"/>
      <c r="WCG10" s="138"/>
      <c r="WCH10" s="138"/>
      <c r="WCI10" s="138"/>
      <c r="WCJ10" s="138"/>
      <c r="WCK10" s="138"/>
      <c r="WCL10" s="138"/>
      <c r="WCM10" s="138"/>
      <c r="WCN10" s="138"/>
      <c r="WCO10" s="138"/>
      <c r="WCP10" s="138"/>
      <c r="WCQ10" s="138"/>
      <c r="WCR10" s="138"/>
      <c r="WCS10" s="138"/>
      <c r="WCT10" s="138"/>
      <c r="WCU10" s="138"/>
      <c r="WCV10" s="138"/>
      <c r="WCW10" s="138"/>
      <c r="WCX10" s="138"/>
      <c r="WCY10" s="138"/>
      <c r="WCZ10" s="138"/>
      <c r="WDA10" s="138"/>
      <c r="WDB10" s="138"/>
      <c r="WDC10" s="138"/>
      <c r="WDD10" s="138"/>
      <c r="WDE10" s="138"/>
      <c r="WDF10" s="138"/>
      <c r="WDG10" s="138"/>
      <c r="WDH10" s="138"/>
      <c r="WDI10" s="138"/>
      <c r="WDJ10" s="138"/>
      <c r="WDK10" s="138"/>
      <c r="WDL10" s="138"/>
      <c r="WDM10" s="138"/>
      <c r="WDN10" s="138"/>
      <c r="WDO10" s="138"/>
      <c r="WDP10" s="138"/>
      <c r="WDQ10" s="138"/>
      <c r="WDR10" s="138"/>
      <c r="WDS10" s="138"/>
      <c r="WDT10" s="138"/>
      <c r="WDU10" s="138"/>
      <c r="WDV10" s="138"/>
      <c r="WDW10" s="138"/>
      <c r="WDX10" s="138"/>
      <c r="WDY10" s="138"/>
      <c r="WDZ10" s="138"/>
      <c r="WEA10" s="138"/>
      <c r="WEB10" s="138"/>
      <c r="WEC10" s="138"/>
      <c r="WED10" s="138"/>
      <c r="WEE10" s="138"/>
      <c r="WEF10" s="138"/>
      <c r="WEG10" s="138"/>
      <c r="WEH10" s="138"/>
      <c r="WEI10" s="138"/>
      <c r="WEJ10" s="138"/>
      <c r="WEK10" s="138"/>
      <c r="WEL10" s="138"/>
      <c r="WEM10" s="138"/>
      <c r="WEN10" s="138"/>
      <c r="WEO10" s="138"/>
      <c r="WEP10" s="138"/>
      <c r="WEQ10" s="138"/>
      <c r="WER10" s="138"/>
      <c r="WES10" s="138"/>
      <c r="WET10" s="138"/>
      <c r="WEU10" s="138"/>
      <c r="WEV10" s="138"/>
      <c r="WEW10" s="138"/>
      <c r="WEX10" s="138"/>
      <c r="WEY10" s="138"/>
      <c r="WEZ10" s="138"/>
      <c r="WFA10" s="138"/>
      <c r="WFB10" s="138"/>
      <c r="WFC10" s="138"/>
      <c r="WFD10" s="138"/>
      <c r="WFE10" s="138"/>
      <c r="WFF10" s="138"/>
      <c r="WFG10" s="138"/>
      <c r="WFH10" s="138"/>
      <c r="WFI10" s="138"/>
      <c r="WFJ10" s="138"/>
      <c r="WFK10" s="138"/>
      <c r="WFL10" s="138"/>
      <c r="WFM10" s="138"/>
      <c r="WFN10" s="138"/>
      <c r="WFO10" s="138"/>
      <c r="WFP10" s="138"/>
      <c r="WFQ10" s="138"/>
      <c r="WFR10" s="138"/>
      <c r="WFS10" s="138"/>
      <c r="WFT10" s="138"/>
      <c r="WFU10" s="138"/>
      <c r="WFV10" s="138"/>
      <c r="WFW10" s="138"/>
      <c r="WFX10" s="138"/>
      <c r="WFY10" s="138"/>
      <c r="WFZ10" s="138"/>
      <c r="WGA10" s="138"/>
      <c r="WGB10" s="138"/>
      <c r="WGC10" s="138"/>
      <c r="WGD10" s="138"/>
      <c r="WGE10" s="138"/>
      <c r="WGF10" s="138"/>
      <c r="WGG10" s="138"/>
      <c r="WGH10" s="138"/>
      <c r="WGI10" s="138"/>
      <c r="WGJ10" s="138"/>
      <c r="WGK10" s="138"/>
      <c r="WGL10" s="138"/>
      <c r="WGM10" s="138"/>
      <c r="WGN10" s="138"/>
      <c r="WGO10" s="138"/>
      <c r="WGP10" s="138"/>
      <c r="WGQ10" s="138"/>
      <c r="WGR10" s="138"/>
      <c r="WGS10" s="138"/>
      <c r="WGT10" s="138"/>
      <c r="WGU10" s="138"/>
      <c r="WGV10" s="138"/>
      <c r="WGW10" s="138"/>
      <c r="WGX10" s="138"/>
      <c r="WGY10" s="138"/>
      <c r="WGZ10" s="138"/>
      <c r="WHA10" s="138"/>
      <c r="WHB10" s="138"/>
      <c r="WHC10" s="138"/>
      <c r="WHD10" s="138"/>
      <c r="WHE10" s="138"/>
      <c r="WHF10" s="138"/>
      <c r="WHG10" s="138"/>
      <c r="WHH10" s="138"/>
      <c r="WHI10" s="138"/>
      <c r="WHJ10" s="138"/>
      <c r="WHK10" s="138"/>
      <c r="WHL10" s="138"/>
      <c r="WHM10" s="138"/>
      <c r="WHN10" s="138"/>
      <c r="WHO10" s="138"/>
      <c r="WHP10" s="138"/>
      <c r="WHQ10" s="138"/>
      <c r="WHR10" s="138"/>
      <c r="WHS10" s="138"/>
      <c r="WHT10" s="138"/>
      <c r="WHU10" s="138"/>
      <c r="WHV10" s="138"/>
      <c r="WHW10" s="138"/>
      <c r="WHX10" s="138"/>
      <c r="WHY10" s="138"/>
      <c r="WHZ10" s="138"/>
      <c r="WIA10" s="138"/>
      <c r="WIB10" s="138"/>
      <c r="WIC10" s="138"/>
      <c r="WID10" s="138"/>
      <c r="WIE10" s="138"/>
      <c r="WIF10" s="138"/>
      <c r="WIG10" s="138"/>
      <c r="WIH10" s="138"/>
      <c r="WII10" s="138"/>
      <c r="WIJ10" s="138"/>
      <c r="WIK10" s="138"/>
      <c r="WIL10" s="138"/>
      <c r="WIM10" s="138"/>
      <c r="WIN10" s="138"/>
      <c r="WIO10" s="138"/>
      <c r="WIP10" s="138"/>
      <c r="WIQ10" s="138"/>
      <c r="WIR10" s="138"/>
      <c r="WIS10" s="138"/>
      <c r="WIT10" s="138"/>
      <c r="WIU10" s="138"/>
      <c r="WIV10" s="138"/>
      <c r="WIW10" s="138"/>
      <c r="WIX10" s="138"/>
      <c r="WIY10" s="138"/>
      <c r="WIZ10" s="138"/>
      <c r="WJA10" s="138"/>
      <c r="WJB10" s="138"/>
      <c r="WJC10" s="138"/>
      <c r="WJD10" s="138"/>
      <c r="WJE10" s="138"/>
      <c r="WJF10" s="138"/>
      <c r="WJG10" s="138"/>
      <c r="WJH10" s="138"/>
      <c r="WJI10" s="138"/>
      <c r="WJJ10" s="138"/>
      <c r="WJK10" s="138"/>
      <c r="WJL10" s="138"/>
      <c r="WJM10" s="138"/>
      <c r="WJN10" s="138"/>
      <c r="WJO10" s="138"/>
      <c r="WJP10" s="138"/>
      <c r="WJQ10" s="138"/>
      <c r="WJR10" s="138"/>
      <c r="WJS10" s="138"/>
      <c r="WJT10" s="138"/>
      <c r="WJU10" s="138"/>
      <c r="WJV10" s="138"/>
      <c r="WJW10" s="138"/>
      <c r="WJX10" s="138"/>
      <c r="WJY10" s="138"/>
      <c r="WJZ10" s="138"/>
      <c r="WKA10" s="138"/>
      <c r="WKB10" s="138"/>
      <c r="WKC10" s="138"/>
      <c r="WKD10" s="138"/>
      <c r="WKE10" s="138"/>
      <c r="WKF10" s="138"/>
      <c r="WKG10" s="138"/>
      <c r="WKH10" s="138"/>
      <c r="WKI10" s="138"/>
      <c r="WKJ10" s="138"/>
      <c r="WKK10" s="138"/>
      <c r="WKL10" s="138"/>
      <c r="WKM10" s="138"/>
      <c r="WKN10" s="138"/>
      <c r="WKO10" s="138"/>
      <c r="WKP10" s="138"/>
      <c r="WKQ10" s="138"/>
      <c r="WKR10" s="138"/>
      <c r="WKS10" s="138"/>
      <c r="WKT10" s="138"/>
      <c r="WKU10" s="138"/>
      <c r="WKV10" s="138"/>
      <c r="WKW10" s="138"/>
      <c r="WKX10" s="138"/>
      <c r="WKY10" s="138"/>
      <c r="WKZ10" s="138"/>
      <c r="WLA10" s="138"/>
      <c r="WLB10" s="138"/>
      <c r="WLC10" s="138"/>
      <c r="WLD10" s="138"/>
      <c r="WLE10" s="138"/>
      <c r="WLF10" s="138"/>
      <c r="WLG10" s="138"/>
      <c r="WLH10" s="138"/>
      <c r="WLI10" s="138"/>
      <c r="WLJ10" s="138"/>
      <c r="WLK10" s="138"/>
      <c r="WLL10" s="138"/>
      <c r="WLM10" s="138"/>
      <c r="WLN10" s="138"/>
      <c r="WLO10" s="138"/>
      <c r="WLP10" s="138"/>
      <c r="WLQ10" s="138"/>
      <c r="WLR10" s="138"/>
      <c r="WLS10" s="138"/>
      <c r="WLT10" s="138"/>
      <c r="WLU10" s="138"/>
      <c r="WLV10" s="138"/>
      <c r="WLW10" s="138"/>
      <c r="WLX10" s="138"/>
      <c r="WLY10" s="138"/>
      <c r="WLZ10" s="138"/>
      <c r="WMA10" s="138"/>
      <c r="WMB10" s="138"/>
      <c r="WMC10" s="138"/>
      <c r="WMD10" s="138"/>
      <c r="WME10" s="138"/>
      <c r="WMF10" s="138"/>
      <c r="WMG10" s="138"/>
      <c r="WMH10" s="138"/>
      <c r="WMI10" s="138"/>
      <c r="WMJ10" s="138"/>
      <c r="WMK10" s="138"/>
      <c r="WML10" s="138"/>
      <c r="WMM10" s="138"/>
      <c r="WMN10" s="138"/>
      <c r="WMO10" s="138"/>
      <c r="WMP10" s="138"/>
      <c r="WMQ10" s="138"/>
      <c r="WMR10" s="138"/>
      <c r="WMS10" s="138"/>
      <c r="WMT10" s="138"/>
      <c r="WMU10" s="138"/>
      <c r="WMV10" s="138"/>
      <c r="WMW10" s="138"/>
      <c r="WMX10" s="138"/>
      <c r="WMY10" s="138"/>
      <c r="WMZ10" s="138"/>
      <c r="WNA10" s="138"/>
      <c r="WNB10" s="138"/>
      <c r="WNC10" s="138"/>
      <c r="WND10" s="138"/>
      <c r="WNE10" s="138"/>
      <c r="WNF10" s="138"/>
      <c r="WNG10" s="138"/>
      <c r="WNH10" s="138"/>
      <c r="WNI10" s="138"/>
      <c r="WNJ10" s="138"/>
      <c r="WNK10" s="138"/>
      <c r="WNL10" s="138"/>
      <c r="WNM10" s="138"/>
      <c r="WNN10" s="138"/>
      <c r="WNO10" s="138"/>
      <c r="WNP10" s="138"/>
      <c r="WNQ10" s="138"/>
      <c r="WNR10" s="138"/>
      <c r="WNS10" s="138"/>
      <c r="WNT10" s="138"/>
      <c r="WNU10" s="138"/>
      <c r="WNV10" s="138"/>
      <c r="WNW10" s="138"/>
      <c r="WNX10" s="138"/>
      <c r="WNY10" s="138"/>
      <c r="WNZ10" s="138"/>
      <c r="WOA10" s="138"/>
      <c r="WOB10" s="138"/>
      <c r="WOC10" s="138"/>
      <c r="WOD10" s="138"/>
      <c r="WOE10" s="138"/>
      <c r="WOF10" s="138"/>
      <c r="WOG10" s="138"/>
      <c r="WOH10" s="138"/>
      <c r="WOI10" s="138"/>
      <c r="WOJ10" s="138"/>
      <c r="WOK10" s="138"/>
      <c r="WOL10" s="138"/>
      <c r="WOM10" s="138"/>
      <c r="WON10" s="138"/>
      <c r="WOO10" s="138"/>
      <c r="WOP10" s="138"/>
      <c r="WOQ10" s="138"/>
      <c r="WOR10" s="138"/>
      <c r="WOS10" s="138"/>
      <c r="WOT10" s="138"/>
      <c r="WOU10" s="138"/>
      <c r="WOV10" s="138"/>
      <c r="WOW10" s="138"/>
      <c r="WOX10" s="138"/>
      <c r="WOY10" s="138"/>
      <c r="WOZ10" s="138"/>
      <c r="WPA10" s="138"/>
      <c r="WPB10" s="138"/>
      <c r="WPC10" s="138"/>
      <c r="WPD10" s="138"/>
      <c r="WPE10" s="138"/>
      <c r="WPF10" s="138"/>
      <c r="WPG10" s="138"/>
      <c r="WPH10" s="138"/>
      <c r="WPI10" s="138"/>
      <c r="WPJ10" s="138"/>
      <c r="WPK10" s="138"/>
      <c r="WPL10" s="138"/>
      <c r="WPM10" s="138"/>
      <c r="WPN10" s="138"/>
      <c r="WPO10" s="138"/>
      <c r="WPP10" s="138"/>
      <c r="WPQ10" s="138"/>
      <c r="WPR10" s="138"/>
      <c r="WPS10" s="138"/>
      <c r="WPT10" s="138"/>
      <c r="WPU10" s="138"/>
      <c r="WPV10" s="138"/>
      <c r="WPW10" s="138"/>
      <c r="WPX10" s="138"/>
      <c r="WPY10" s="138"/>
      <c r="WPZ10" s="138"/>
      <c r="WQA10" s="138"/>
      <c r="WQB10" s="138"/>
      <c r="WQC10" s="138"/>
      <c r="WQD10" s="138"/>
      <c r="WQE10" s="138"/>
      <c r="WQF10" s="138"/>
      <c r="WQG10" s="138"/>
      <c r="WQH10" s="138"/>
      <c r="WQI10" s="138"/>
      <c r="WQJ10" s="138"/>
      <c r="WQK10" s="138"/>
      <c r="WQL10" s="138"/>
      <c r="WQM10" s="138"/>
      <c r="WQN10" s="138"/>
      <c r="WQO10" s="138"/>
      <c r="WQP10" s="138"/>
      <c r="WQQ10" s="138"/>
      <c r="WQR10" s="138"/>
      <c r="WQS10" s="138"/>
      <c r="WQT10" s="138"/>
      <c r="WQU10" s="138"/>
      <c r="WQV10" s="138"/>
      <c r="WQW10" s="138"/>
      <c r="WQX10" s="138"/>
      <c r="WQY10" s="138"/>
      <c r="WQZ10" s="138"/>
      <c r="WRA10" s="138"/>
      <c r="WRB10" s="138"/>
      <c r="WRC10" s="138"/>
      <c r="WRD10" s="138"/>
      <c r="WRE10" s="138"/>
      <c r="WRF10" s="138"/>
      <c r="WRG10" s="138"/>
      <c r="WRH10" s="138"/>
      <c r="WRI10" s="138"/>
      <c r="WRJ10" s="138"/>
      <c r="WRK10" s="138"/>
      <c r="WRL10" s="138"/>
      <c r="WRM10" s="138"/>
      <c r="WRN10" s="138"/>
      <c r="WRO10" s="138"/>
      <c r="WRP10" s="138"/>
      <c r="WRQ10" s="138"/>
      <c r="WRR10" s="138"/>
      <c r="WRS10" s="138"/>
      <c r="WRT10" s="138"/>
      <c r="WRU10" s="138"/>
      <c r="WRV10" s="138"/>
      <c r="WRW10" s="138"/>
      <c r="WRX10" s="138"/>
      <c r="WRY10" s="138"/>
      <c r="WRZ10" s="138"/>
      <c r="WSA10" s="138"/>
      <c r="WSB10" s="138"/>
      <c r="WSC10" s="138"/>
      <c r="WSD10" s="138"/>
      <c r="WSE10" s="138"/>
      <c r="WSF10" s="138"/>
      <c r="WSG10" s="138"/>
      <c r="WSH10" s="138"/>
      <c r="WSI10" s="138"/>
      <c r="WSJ10" s="138"/>
      <c r="WSK10" s="138"/>
      <c r="WSL10" s="138"/>
      <c r="WSM10" s="138"/>
      <c r="WSN10" s="138"/>
      <c r="WSO10" s="138"/>
      <c r="WSP10" s="138"/>
      <c r="WSQ10" s="138"/>
      <c r="WSR10" s="138"/>
      <c r="WSS10" s="138"/>
      <c r="WST10" s="138"/>
      <c r="WSU10" s="138"/>
      <c r="WSV10" s="138"/>
      <c r="WSW10" s="138"/>
      <c r="WSX10" s="138"/>
      <c r="WSY10" s="138"/>
      <c r="WSZ10" s="138"/>
      <c r="WTA10" s="138"/>
      <c r="WTB10" s="138"/>
      <c r="WTC10" s="138"/>
      <c r="WTD10" s="138"/>
      <c r="WTE10" s="138"/>
      <c r="WTF10" s="138"/>
      <c r="WTG10" s="138"/>
      <c r="WTH10" s="138"/>
      <c r="WTI10" s="138"/>
      <c r="WTJ10" s="138"/>
      <c r="WTK10" s="138"/>
      <c r="WTL10" s="138"/>
      <c r="WTM10" s="138"/>
      <c r="WTN10" s="138"/>
      <c r="WTO10" s="138"/>
      <c r="WTP10" s="138"/>
      <c r="WTQ10" s="138"/>
      <c r="WTR10" s="138"/>
      <c r="WTS10" s="138"/>
      <c r="WTT10" s="138"/>
      <c r="WTU10" s="138"/>
      <c r="WTV10" s="138"/>
      <c r="WTW10" s="138"/>
      <c r="WTX10" s="138"/>
      <c r="WTY10" s="138"/>
      <c r="WTZ10" s="138"/>
      <c r="WUA10" s="138"/>
      <c r="WUB10" s="138"/>
      <c r="WUC10" s="138"/>
      <c r="WUD10" s="138"/>
      <c r="WUE10" s="138"/>
      <c r="WUF10" s="138"/>
      <c r="WUG10" s="138"/>
      <c r="WUH10" s="138"/>
      <c r="WUI10" s="138"/>
      <c r="WUJ10" s="138"/>
      <c r="WUK10" s="138"/>
      <c r="WUL10" s="138"/>
      <c r="WUM10" s="138"/>
      <c r="WUN10" s="138"/>
      <c r="WUO10" s="138"/>
      <c r="WUP10" s="138"/>
      <c r="WUQ10" s="138"/>
      <c r="WUR10" s="138"/>
      <c r="WUS10" s="138"/>
      <c r="WUT10" s="138"/>
      <c r="WUU10" s="138"/>
      <c r="WUV10" s="138"/>
      <c r="WUW10" s="138"/>
      <c r="WUX10" s="138"/>
      <c r="WUY10" s="138"/>
      <c r="WUZ10" s="138"/>
      <c r="WVA10" s="138"/>
      <c r="WVB10" s="138"/>
      <c r="WVC10" s="138"/>
      <c r="WVD10" s="138"/>
      <c r="WVE10" s="138"/>
      <c r="WVF10" s="138"/>
      <c r="WVG10" s="138"/>
      <c r="WVH10" s="138"/>
      <c r="WVI10" s="138"/>
      <c r="WVJ10" s="138"/>
      <c r="WVK10" s="138"/>
      <c r="WVL10" s="138"/>
      <c r="WVM10" s="138"/>
      <c r="WVN10" s="138"/>
      <c r="WVO10" s="138"/>
      <c r="WVP10" s="138"/>
      <c r="WVQ10" s="138"/>
      <c r="WVR10" s="138"/>
      <c r="WVS10" s="138"/>
      <c r="WVT10" s="138"/>
      <c r="WVU10" s="138"/>
      <c r="WVV10" s="138"/>
      <c r="WVW10" s="138"/>
      <c r="WVX10" s="138"/>
      <c r="WVY10" s="138"/>
      <c r="WVZ10" s="138"/>
      <c r="WWA10" s="138"/>
      <c r="WWB10" s="138"/>
      <c r="WWC10" s="138"/>
      <c r="WWD10" s="138"/>
      <c r="WWE10" s="138"/>
      <c r="WWF10" s="138"/>
      <c r="WWG10" s="138"/>
      <c r="WWH10" s="138"/>
      <c r="WWI10" s="138"/>
      <c r="WWJ10" s="138"/>
      <c r="WWK10" s="138"/>
      <c r="WWL10" s="138"/>
      <c r="WWM10" s="138"/>
      <c r="WWN10" s="138"/>
      <c r="WWO10" s="138"/>
      <c r="WWP10" s="138"/>
      <c r="WWQ10" s="138"/>
      <c r="WWR10" s="138"/>
      <c r="WWS10" s="138"/>
      <c r="WWT10" s="138"/>
      <c r="WWU10" s="138"/>
      <c r="WWV10" s="138"/>
      <c r="WWW10" s="138"/>
      <c r="WWX10" s="138"/>
      <c r="WWY10" s="138"/>
      <c r="WWZ10" s="138"/>
      <c r="WXA10" s="138"/>
      <c r="WXB10" s="138"/>
      <c r="WXC10" s="138"/>
      <c r="WXD10" s="138"/>
      <c r="WXE10" s="138"/>
      <c r="WXF10" s="138"/>
      <c r="WXG10" s="138"/>
      <c r="WXH10" s="138"/>
      <c r="WXI10" s="138"/>
      <c r="WXJ10" s="138"/>
      <c r="WXK10" s="138"/>
      <c r="WXL10" s="138"/>
      <c r="WXM10" s="138"/>
      <c r="WXN10" s="138"/>
      <c r="WXO10" s="138"/>
      <c r="WXP10" s="138"/>
      <c r="WXQ10" s="138"/>
      <c r="WXR10" s="138"/>
      <c r="WXS10" s="138"/>
      <c r="WXT10" s="138"/>
      <c r="WXU10" s="138"/>
      <c r="WXV10" s="138"/>
      <c r="WXW10" s="138"/>
      <c r="WXX10" s="138"/>
      <c r="WXY10" s="138"/>
      <c r="WXZ10" s="138"/>
      <c r="WYA10" s="138"/>
      <c r="WYB10" s="138"/>
      <c r="WYC10" s="138"/>
      <c r="WYD10" s="138"/>
      <c r="WYE10" s="138"/>
      <c r="WYF10" s="138"/>
      <c r="WYG10" s="138"/>
      <c r="WYH10" s="138"/>
      <c r="WYI10" s="138"/>
      <c r="WYJ10" s="138"/>
      <c r="WYK10" s="138"/>
      <c r="WYL10" s="138"/>
      <c r="WYM10" s="138"/>
      <c r="WYN10" s="138"/>
      <c r="WYO10" s="138"/>
      <c r="WYP10" s="138"/>
      <c r="WYQ10" s="138"/>
      <c r="WYR10" s="138"/>
      <c r="WYS10" s="138"/>
      <c r="WYT10" s="138"/>
      <c r="WYU10" s="138"/>
      <c r="WYV10" s="138"/>
      <c r="WYW10" s="138"/>
      <c r="WYX10" s="138"/>
      <c r="WYY10" s="138"/>
      <c r="WYZ10" s="138"/>
      <c r="WZA10" s="138"/>
      <c r="WZB10" s="138"/>
      <c r="WZC10" s="138"/>
      <c r="WZD10" s="138"/>
      <c r="WZE10" s="138"/>
      <c r="WZF10" s="138"/>
      <c r="WZG10" s="138"/>
      <c r="WZH10" s="138"/>
      <c r="WZI10" s="138"/>
      <c r="WZJ10" s="138"/>
      <c r="WZK10" s="138"/>
      <c r="WZL10" s="138"/>
      <c r="WZM10" s="138"/>
      <c r="WZN10" s="138"/>
      <c r="WZO10" s="138"/>
      <c r="WZP10" s="138"/>
      <c r="WZQ10" s="138"/>
      <c r="WZR10" s="138"/>
      <c r="WZS10" s="138"/>
      <c r="WZT10" s="138"/>
      <c r="WZU10" s="138"/>
      <c r="WZV10" s="138"/>
      <c r="WZW10" s="138"/>
      <c r="WZX10" s="138"/>
      <c r="WZY10" s="138"/>
      <c r="WZZ10" s="138"/>
      <c r="XAA10" s="138"/>
      <c r="XAB10" s="138"/>
      <c r="XAC10" s="138"/>
      <c r="XAD10" s="138"/>
      <c r="XAE10" s="138"/>
      <c r="XAF10" s="138"/>
      <c r="XAG10" s="138"/>
      <c r="XAH10" s="138"/>
      <c r="XAI10" s="138"/>
      <c r="XAJ10" s="138"/>
      <c r="XAK10" s="138"/>
      <c r="XAL10" s="138"/>
      <c r="XAM10" s="138"/>
      <c r="XAN10" s="138"/>
      <c r="XAO10" s="138"/>
      <c r="XAP10" s="138"/>
      <c r="XAQ10" s="138"/>
      <c r="XAR10" s="138"/>
      <c r="XAS10" s="138"/>
      <c r="XAT10" s="138"/>
      <c r="XAU10" s="138"/>
      <c r="XAV10" s="138"/>
      <c r="XAW10" s="138"/>
      <c r="XAX10" s="138"/>
      <c r="XAY10" s="138"/>
      <c r="XAZ10" s="138"/>
      <c r="XBA10" s="138"/>
      <c r="XBB10" s="138"/>
      <c r="XBC10" s="138"/>
      <c r="XBD10" s="138"/>
      <c r="XBE10" s="138"/>
      <c r="XBF10" s="138"/>
      <c r="XBG10" s="138"/>
      <c r="XBH10" s="138"/>
      <c r="XBI10" s="138"/>
      <c r="XBJ10" s="138"/>
      <c r="XBK10" s="138"/>
      <c r="XBL10" s="138"/>
      <c r="XBM10" s="138"/>
      <c r="XBN10" s="138"/>
      <c r="XBO10" s="138"/>
      <c r="XBP10" s="138"/>
      <c r="XBQ10" s="138"/>
      <c r="XBR10" s="138"/>
      <c r="XBS10" s="138"/>
      <c r="XBT10" s="138"/>
      <c r="XBU10" s="138"/>
      <c r="XBV10" s="138"/>
      <c r="XBW10" s="138"/>
      <c r="XBX10" s="138"/>
      <c r="XBY10" s="138"/>
      <c r="XBZ10" s="138"/>
      <c r="XCA10" s="138"/>
      <c r="XCB10" s="138"/>
      <c r="XCC10" s="138"/>
      <c r="XCD10" s="138"/>
      <c r="XCE10" s="138"/>
      <c r="XCF10" s="138"/>
      <c r="XCG10" s="138"/>
      <c r="XCH10" s="138"/>
      <c r="XCI10" s="138"/>
      <c r="XCJ10" s="138"/>
      <c r="XCK10" s="138"/>
      <c r="XCL10" s="138"/>
      <c r="XCM10" s="138"/>
      <c r="XCN10" s="138"/>
      <c r="XCO10" s="138"/>
      <c r="XCP10" s="138"/>
      <c r="XCQ10" s="138"/>
      <c r="XCR10" s="138"/>
      <c r="XCS10" s="138"/>
      <c r="XCT10" s="138"/>
      <c r="XCU10" s="138"/>
      <c r="XCV10" s="138"/>
      <c r="XCW10" s="138"/>
      <c r="XCX10" s="138"/>
      <c r="XCY10" s="138"/>
      <c r="XCZ10" s="138"/>
      <c r="XDA10" s="138"/>
      <c r="XDB10" s="138"/>
      <c r="XDC10" s="138"/>
      <c r="XDD10" s="138"/>
      <c r="XDE10" s="138"/>
      <c r="XDF10" s="138"/>
      <c r="XDG10" s="138"/>
      <c r="XDH10" s="138"/>
      <c r="XDI10" s="138"/>
      <c r="XDJ10" s="138"/>
      <c r="XDK10" s="138"/>
      <c r="XDL10" s="138"/>
      <c r="XDM10" s="138"/>
      <c r="XDN10" s="138"/>
      <c r="XDO10" s="138"/>
      <c r="XDP10" s="138"/>
      <c r="XDQ10" s="138"/>
      <c r="XDR10" s="138"/>
      <c r="XDS10" s="138"/>
      <c r="XDT10" s="138"/>
      <c r="XDU10" s="138"/>
      <c r="XDV10" s="138"/>
      <c r="XDW10" s="138"/>
      <c r="XDX10" s="138"/>
      <c r="XDY10" s="138"/>
      <c r="XDZ10" s="138"/>
      <c r="XEA10" s="138"/>
      <c r="XEB10" s="138"/>
      <c r="XEC10" s="138"/>
      <c r="XED10" s="138"/>
      <c r="XEE10" s="138"/>
      <c r="XEF10" s="138"/>
      <c r="XEG10" s="138"/>
      <c r="XEH10" s="138"/>
      <c r="XEI10" s="138"/>
      <c r="XEJ10" s="138"/>
      <c r="XEK10" s="138"/>
      <c r="XEL10" s="138"/>
      <c r="XEM10" s="138"/>
      <c r="XEN10" s="138"/>
      <c r="XEO10" s="138"/>
      <c r="XEP10" s="138"/>
      <c r="XEQ10" s="138"/>
      <c r="XER10" s="138"/>
      <c r="XES10" s="138"/>
      <c r="XET10" s="138"/>
      <c r="XEU10" s="138"/>
      <c r="XEV10" s="138"/>
      <c r="XEW10" s="138"/>
      <c r="XEX10" s="138"/>
      <c r="XEY10" s="138"/>
      <c r="XEZ10" s="138"/>
      <c r="XFA10" s="138"/>
      <c r="XFB10" s="138"/>
    </row>
    <row r="11" spans="1:16382">
      <c r="A11" s="138"/>
      <c r="B11" s="490"/>
      <c r="C11" s="138"/>
      <c r="D11" s="138"/>
      <c r="E11" s="138"/>
      <c r="F11" s="138"/>
      <c r="G11" s="138"/>
      <c r="H11" s="138"/>
      <c r="I11" s="138"/>
      <c r="J11" s="138"/>
      <c r="L11" s="138"/>
      <c r="M11" s="500"/>
      <c r="N11" s="138"/>
      <c r="O11" s="138"/>
      <c r="P11" s="138"/>
      <c r="Q11" s="138"/>
      <c r="R11" s="138"/>
      <c r="S11" s="138"/>
      <c r="T11" s="138"/>
      <c r="U11" s="138"/>
      <c r="V11" s="138"/>
      <c r="W11" s="138"/>
      <c r="X11" s="138"/>
      <c r="Y11" s="138"/>
      <c r="Z11" s="138"/>
      <c r="AA11" s="138"/>
      <c r="AB11" s="138"/>
      <c r="AC11" s="138"/>
      <c r="AD11" s="138"/>
      <c r="AE11" s="138"/>
      <c r="AF11" s="138"/>
      <c r="AG11" s="138"/>
      <c r="AH11" s="138"/>
      <c r="AI11" s="138"/>
      <c r="AJ11" s="138"/>
      <c r="AK11" s="138"/>
      <c r="AL11" s="138"/>
      <c r="AM11" s="138"/>
      <c r="AN11" s="138"/>
      <c r="AO11" s="138"/>
      <c r="AP11" s="138"/>
      <c r="AQ11" s="138"/>
      <c r="AR11" s="138"/>
      <c r="AS11" s="138"/>
      <c r="AT11" s="138"/>
      <c r="AU11" s="138"/>
      <c r="AV11" s="138"/>
      <c r="AW11" s="138"/>
      <c r="AX11" s="138"/>
      <c r="AY11" s="138"/>
      <c r="AZ11" s="138"/>
      <c r="BA11" s="138"/>
      <c r="BB11" s="138"/>
      <c r="BC11" s="138"/>
      <c r="BD11" s="138"/>
      <c r="BE11" s="138"/>
      <c r="BF11" s="138"/>
      <c r="BG11" s="138"/>
      <c r="BH11" s="138"/>
      <c r="BI11" s="138"/>
      <c r="BJ11" s="138"/>
      <c r="BK11" s="138"/>
      <c r="BL11" s="138"/>
      <c r="BM11" s="138"/>
      <c r="BN11" s="138"/>
      <c r="BO11" s="138"/>
      <c r="BP11" s="138"/>
      <c r="BQ11" s="138"/>
      <c r="BR11" s="138"/>
      <c r="BS11" s="138"/>
      <c r="BT11" s="138"/>
      <c r="BU11" s="138"/>
      <c r="BV11" s="138"/>
      <c r="BW11" s="138"/>
      <c r="BX11" s="138"/>
      <c r="BY11" s="138"/>
      <c r="BZ11" s="138"/>
      <c r="CA11" s="138"/>
      <c r="CB11" s="138"/>
      <c r="CC11" s="138"/>
      <c r="CD11" s="138"/>
      <c r="CE11" s="138"/>
      <c r="CF11" s="138"/>
      <c r="CG11" s="138"/>
      <c r="CH11" s="138"/>
      <c r="CI11" s="138"/>
      <c r="CJ11" s="138"/>
      <c r="CK11" s="138"/>
      <c r="CL11" s="138"/>
      <c r="CM11" s="138"/>
      <c r="CN11" s="138"/>
      <c r="CO11" s="138"/>
      <c r="CP11" s="138"/>
      <c r="CQ11" s="138"/>
      <c r="CR11" s="138"/>
      <c r="CS11" s="138"/>
      <c r="CT11" s="138"/>
      <c r="CU11" s="138"/>
      <c r="CV11" s="138"/>
      <c r="CW11" s="138"/>
      <c r="CX11" s="138"/>
      <c r="CY11" s="138"/>
      <c r="CZ11" s="138"/>
      <c r="DA11" s="138"/>
      <c r="DB11" s="138"/>
      <c r="DC11" s="138"/>
      <c r="DD11" s="138"/>
      <c r="DE11" s="138"/>
      <c r="DF11" s="138"/>
      <c r="DG11" s="138"/>
      <c r="DH11" s="138"/>
      <c r="DI11" s="138"/>
      <c r="DJ11" s="138"/>
      <c r="DK11" s="138"/>
      <c r="DL11" s="138"/>
      <c r="DM11" s="138"/>
      <c r="DN11" s="138"/>
      <c r="DO11" s="138"/>
      <c r="DP11" s="138"/>
      <c r="DQ11" s="138"/>
      <c r="DR11" s="138"/>
      <c r="DS11" s="138"/>
      <c r="DT11" s="138"/>
      <c r="DU11" s="138"/>
      <c r="DV11" s="138"/>
      <c r="DW11" s="138"/>
      <c r="DX11" s="138"/>
      <c r="DY11" s="138"/>
      <c r="DZ11" s="138"/>
      <c r="EA11" s="138"/>
      <c r="EB11" s="138"/>
      <c r="EC11" s="138"/>
      <c r="ED11" s="138"/>
      <c r="EE11" s="138"/>
      <c r="EF11" s="138"/>
      <c r="EG11" s="138"/>
      <c r="EH11" s="138"/>
      <c r="EI11" s="138"/>
      <c r="EJ11" s="138"/>
      <c r="EK11" s="138"/>
      <c r="EL11" s="138"/>
      <c r="EM11" s="138"/>
      <c r="EN11" s="138"/>
      <c r="EO11" s="138"/>
      <c r="EP11" s="138"/>
      <c r="EQ11" s="138"/>
      <c r="ER11" s="138"/>
      <c r="ES11" s="138"/>
      <c r="ET11" s="138"/>
      <c r="EU11" s="138"/>
      <c r="EV11" s="138"/>
      <c r="EW11" s="138"/>
      <c r="EX11" s="138"/>
      <c r="EY11" s="138"/>
      <c r="EZ11" s="138"/>
      <c r="FA11" s="138"/>
      <c r="FB11" s="138"/>
      <c r="FC11" s="138"/>
      <c r="FD11" s="138"/>
      <c r="FE11" s="138"/>
      <c r="FF11" s="138"/>
      <c r="FG11" s="138"/>
      <c r="FH11" s="138"/>
      <c r="FI11" s="138"/>
      <c r="FJ11" s="138"/>
      <c r="FK11" s="138"/>
      <c r="FL11" s="138"/>
      <c r="FM11" s="138"/>
      <c r="FN11" s="138"/>
      <c r="FO11" s="138"/>
      <c r="FP11" s="138"/>
      <c r="FQ11" s="138"/>
      <c r="FR11" s="138"/>
      <c r="FS11" s="138"/>
      <c r="FT11" s="138"/>
      <c r="FU11" s="138"/>
      <c r="FV11" s="138"/>
      <c r="FW11" s="138"/>
      <c r="FX11" s="138"/>
      <c r="FY11" s="138"/>
      <c r="FZ11" s="138"/>
      <c r="GA11" s="138"/>
      <c r="GB11" s="138"/>
      <c r="GC11" s="138"/>
      <c r="GD11" s="138"/>
      <c r="GE11" s="138"/>
      <c r="GF11" s="138"/>
      <c r="GG11" s="138"/>
      <c r="GH11" s="138"/>
      <c r="GI11" s="138"/>
      <c r="GJ11" s="138"/>
      <c r="GK11" s="138"/>
      <c r="GL11" s="138"/>
      <c r="GM11" s="138"/>
      <c r="GN11" s="138"/>
      <c r="GO11" s="138"/>
      <c r="GP11" s="138"/>
      <c r="GQ11" s="138"/>
      <c r="GR11" s="138"/>
      <c r="GS11" s="138"/>
      <c r="GT11" s="138"/>
      <c r="GU11" s="138"/>
      <c r="GV11" s="138"/>
      <c r="GW11" s="138"/>
      <c r="GX11" s="138"/>
      <c r="GY11" s="138"/>
      <c r="GZ11" s="138"/>
      <c r="HA11" s="138"/>
      <c r="HB11" s="138"/>
      <c r="HC11" s="138"/>
      <c r="HD11" s="138"/>
      <c r="HE11" s="138"/>
      <c r="HF11" s="138"/>
      <c r="HG11" s="138"/>
      <c r="HH11" s="138"/>
      <c r="HI11" s="138"/>
      <c r="HJ11" s="138"/>
      <c r="HK11" s="138"/>
      <c r="HL11" s="138"/>
      <c r="HM11" s="138"/>
      <c r="HN11" s="138"/>
      <c r="HO11" s="138"/>
      <c r="HP11" s="138"/>
      <c r="HQ11" s="138"/>
      <c r="HR11" s="138"/>
      <c r="HS11" s="138"/>
      <c r="HT11" s="138"/>
      <c r="HU11" s="138"/>
      <c r="HV11" s="138"/>
      <c r="HW11" s="138"/>
      <c r="HX11" s="138"/>
      <c r="HY11" s="138"/>
      <c r="HZ11" s="138"/>
      <c r="IA11" s="138"/>
      <c r="IB11" s="138"/>
      <c r="IC11" s="138"/>
      <c r="ID11" s="138"/>
      <c r="IE11" s="138"/>
      <c r="IF11" s="138"/>
      <c r="IG11" s="138"/>
      <c r="IH11" s="138"/>
      <c r="II11" s="138"/>
      <c r="IJ11" s="138"/>
      <c r="IK11" s="138"/>
      <c r="IL11" s="138"/>
      <c r="IM11" s="138"/>
      <c r="IN11" s="138"/>
      <c r="IO11" s="138"/>
      <c r="IP11" s="138"/>
      <c r="IQ11" s="138"/>
      <c r="IR11" s="138"/>
      <c r="IS11" s="138"/>
      <c r="IT11" s="138"/>
      <c r="IU11" s="138"/>
      <c r="IV11" s="138"/>
      <c r="IW11" s="138"/>
      <c r="IX11" s="138"/>
      <c r="IY11" s="138"/>
      <c r="IZ11" s="138"/>
      <c r="JA11" s="138"/>
      <c r="JB11" s="138"/>
      <c r="JC11" s="138"/>
      <c r="JD11" s="138"/>
      <c r="JE11" s="138"/>
      <c r="JF11" s="138"/>
      <c r="JG11" s="138"/>
      <c r="JH11" s="138"/>
      <c r="JI11" s="138"/>
      <c r="JJ11" s="138"/>
      <c r="JK11" s="138"/>
      <c r="JL11" s="138"/>
      <c r="JM11" s="138"/>
      <c r="JN11" s="138"/>
      <c r="JO11" s="138"/>
      <c r="JP11" s="138"/>
      <c r="JQ11" s="138"/>
      <c r="JR11" s="138"/>
      <c r="JS11" s="138"/>
      <c r="JT11" s="138"/>
      <c r="JU11" s="138"/>
      <c r="JV11" s="138"/>
      <c r="JW11" s="138"/>
      <c r="JX11" s="138"/>
      <c r="JY11" s="138"/>
      <c r="JZ11" s="138"/>
      <c r="KA11" s="138"/>
      <c r="KB11" s="138"/>
      <c r="KC11" s="138"/>
      <c r="KD11" s="138"/>
      <c r="KE11" s="138"/>
      <c r="KF11" s="138"/>
      <c r="KG11" s="138"/>
      <c r="KH11" s="138"/>
      <c r="KI11" s="138"/>
      <c r="KJ11" s="138"/>
      <c r="KK11" s="138"/>
      <c r="KL11" s="138"/>
      <c r="KM11" s="138"/>
      <c r="KN11" s="138"/>
      <c r="KO11" s="138"/>
      <c r="KP11" s="138"/>
      <c r="KQ11" s="138"/>
      <c r="KR11" s="138"/>
      <c r="KS11" s="138"/>
      <c r="KT11" s="138"/>
      <c r="KU11" s="138"/>
      <c r="KV11" s="138"/>
      <c r="KW11" s="138"/>
      <c r="KX11" s="138"/>
      <c r="KY11" s="138"/>
      <c r="KZ11" s="138"/>
      <c r="LA11" s="138"/>
      <c r="LB11" s="138"/>
      <c r="LC11" s="138"/>
      <c r="LD11" s="138"/>
      <c r="LE11" s="138"/>
      <c r="LF11" s="138"/>
      <c r="LG11" s="138"/>
      <c r="LH11" s="138"/>
      <c r="LI11" s="138"/>
      <c r="LJ11" s="138"/>
      <c r="LK11" s="138"/>
      <c r="LL11" s="138"/>
      <c r="LM11" s="138"/>
      <c r="LN11" s="138"/>
      <c r="LO11" s="138"/>
      <c r="LP11" s="138"/>
      <c r="LQ11" s="138"/>
      <c r="LR11" s="138"/>
      <c r="LS11" s="138"/>
      <c r="LT11" s="138"/>
      <c r="LU11" s="138"/>
      <c r="LV11" s="138"/>
      <c r="LW11" s="138"/>
      <c r="LX11" s="138"/>
      <c r="LY11" s="138"/>
      <c r="LZ11" s="138"/>
      <c r="MA11" s="138"/>
      <c r="MB11" s="138"/>
      <c r="MC11" s="138"/>
      <c r="MD11" s="138"/>
      <c r="ME11" s="138"/>
      <c r="MF11" s="138"/>
      <c r="MG11" s="138"/>
      <c r="MH11" s="138"/>
      <c r="MI11" s="138"/>
      <c r="MJ11" s="138"/>
      <c r="MK11" s="138"/>
      <c r="ML11" s="138"/>
      <c r="MM11" s="138"/>
      <c r="MN11" s="138"/>
      <c r="MO11" s="138"/>
      <c r="MP11" s="138"/>
      <c r="MQ11" s="138"/>
      <c r="MR11" s="138"/>
      <c r="MS11" s="138"/>
      <c r="MT11" s="138"/>
      <c r="MU11" s="138"/>
      <c r="MV11" s="138"/>
      <c r="MW11" s="138"/>
      <c r="MX11" s="138"/>
      <c r="MY11" s="138"/>
      <c r="MZ11" s="138"/>
      <c r="NA11" s="138"/>
      <c r="NB11" s="138"/>
      <c r="NC11" s="138"/>
      <c r="ND11" s="138"/>
      <c r="NE11" s="138"/>
      <c r="NF11" s="138"/>
      <c r="NG11" s="138"/>
      <c r="NH11" s="138"/>
      <c r="NI11" s="138"/>
      <c r="NJ11" s="138"/>
      <c r="NK11" s="138"/>
      <c r="NL11" s="138"/>
      <c r="NM11" s="138"/>
      <c r="NN11" s="138"/>
      <c r="NO11" s="138"/>
      <c r="NP11" s="138"/>
      <c r="NQ11" s="138"/>
      <c r="NR11" s="138"/>
      <c r="NS11" s="138"/>
      <c r="NT11" s="138"/>
      <c r="NU11" s="138"/>
      <c r="NV11" s="138"/>
      <c r="NW11" s="138"/>
      <c r="NX11" s="138"/>
      <c r="NY11" s="138"/>
      <c r="NZ11" s="138"/>
      <c r="OA11" s="138"/>
      <c r="OB11" s="138"/>
      <c r="OC11" s="138"/>
      <c r="OD11" s="138"/>
      <c r="OE11" s="138"/>
      <c r="OF11" s="138"/>
      <c r="OG11" s="138"/>
      <c r="OH11" s="138"/>
      <c r="OI11" s="138"/>
      <c r="OJ11" s="138"/>
      <c r="OK11" s="138"/>
      <c r="OL11" s="138"/>
      <c r="OM11" s="138"/>
      <c r="ON11" s="138"/>
      <c r="OO11" s="138"/>
      <c r="OP11" s="138"/>
      <c r="OQ11" s="138"/>
      <c r="OR11" s="138"/>
      <c r="OS11" s="138"/>
      <c r="OT11" s="138"/>
      <c r="OU11" s="138"/>
      <c r="OV11" s="138"/>
      <c r="OW11" s="138"/>
      <c r="OX11" s="138"/>
      <c r="OY11" s="138"/>
      <c r="OZ11" s="138"/>
      <c r="PA11" s="138"/>
      <c r="PB11" s="138"/>
      <c r="PC11" s="138"/>
      <c r="PD11" s="138"/>
      <c r="PE11" s="138"/>
      <c r="PF11" s="138"/>
      <c r="PG11" s="138"/>
      <c r="PH11" s="138"/>
      <c r="PI11" s="138"/>
      <c r="PJ11" s="138"/>
      <c r="PK11" s="138"/>
      <c r="PL11" s="138"/>
      <c r="PM11" s="138"/>
      <c r="PN11" s="138"/>
      <c r="PO11" s="138"/>
      <c r="PP11" s="138"/>
      <c r="PQ11" s="138"/>
      <c r="PR11" s="138"/>
      <c r="PS11" s="138"/>
      <c r="PT11" s="138"/>
      <c r="PU11" s="138"/>
      <c r="PV11" s="138"/>
      <c r="PW11" s="138"/>
      <c r="PX11" s="138"/>
      <c r="PY11" s="138"/>
      <c r="PZ11" s="138"/>
      <c r="QA11" s="138"/>
      <c r="QB11" s="138"/>
      <c r="QC11" s="138"/>
      <c r="QD11" s="138"/>
      <c r="QE11" s="138"/>
      <c r="QF11" s="138"/>
      <c r="QG11" s="138"/>
      <c r="QH11" s="138"/>
      <c r="QI11" s="138"/>
      <c r="QJ11" s="138"/>
      <c r="QK11" s="138"/>
      <c r="QL11" s="138"/>
      <c r="QM11" s="138"/>
      <c r="QN11" s="138"/>
      <c r="QO11" s="138"/>
      <c r="QP11" s="138"/>
      <c r="QQ11" s="138"/>
      <c r="QR11" s="138"/>
      <c r="QS11" s="138"/>
      <c r="QT11" s="138"/>
      <c r="QU11" s="138"/>
      <c r="QV11" s="138"/>
      <c r="QW11" s="138"/>
      <c r="QX11" s="138"/>
      <c r="QY11" s="138"/>
      <c r="QZ11" s="138"/>
      <c r="RA11" s="138"/>
      <c r="RB11" s="138"/>
      <c r="RC11" s="138"/>
      <c r="RD11" s="138"/>
      <c r="RE11" s="138"/>
      <c r="RF11" s="138"/>
      <c r="RG11" s="138"/>
      <c r="RH11" s="138"/>
      <c r="RI11" s="138"/>
      <c r="RJ11" s="138"/>
      <c r="RK11" s="138"/>
      <c r="RL11" s="138"/>
      <c r="RM11" s="138"/>
      <c r="RN11" s="138"/>
      <c r="RO11" s="138"/>
      <c r="RP11" s="138"/>
      <c r="RQ11" s="138"/>
      <c r="RR11" s="138"/>
      <c r="RS11" s="138"/>
      <c r="RT11" s="138"/>
      <c r="RU11" s="138"/>
      <c r="RV11" s="138"/>
      <c r="RW11" s="138"/>
      <c r="RX11" s="138"/>
      <c r="RY11" s="138"/>
      <c r="RZ11" s="138"/>
      <c r="SA11" s="138"/>
      <c r="SB11" s="138"/>
      <c r="SC11" s="138"/>
      <c r="SD11" s="138"/>
      <c r="SE11" s="138"/>
      <c r="SF11" s="138"/>
      <c r="SG11" s="138"/>
      <c r="SH11" s="138"/>
      <c r="SI11" s="138"/>
      <c r="SJ11" s="138"/>
      <c r="SK11" s="138"/>
      <c r="SL11" s="138"/>
      <c r="SM11" s="138"/>
      <c r="SN11" s="138"/>
      <c r="SO11" s="138"/>
      <c r="SP11" s="138"/>
      <c r="SQ11" s="138"/>
      <c r="SR11" s="138"/>
      <c r="SS11" s="138"/>
      <c r="ST11" s="138"/>
      <c r="SU11" s="138"/>
      <c r="SV11" s="138"/>
      <c r="SW11" s="138"/>
      <c r="SX11" s="138"/>
      <c r="SY11" s="138"/>
      <c r="SZ11" s="138"/>
      <c r="TA11" s="138"/>
      <c r="TB11" s="138"/>
      <c r="TC11" s="138"/>
      <c r="TD11" s="138"/>
      <c r="TE11" s="138"/>
      <c r="TF11" s="138"/>
      <c r="TG11" s="138"/>
      <c r="TH11" s="138"/>
      <c r="TI11" s="138"/>
      <c r="TJ11" s="138"/>
      <c r="TK11" s="138"/>
      <c r="TL11" s="138"/>
      <c r="TM11" s="138"/>
      <c r="TN11" s="138"/>
      <c r="TO11" s="138"/>
      <c r="TP11" s="138"/>
      <c r="TQ11" s="138"/>
      <c r="TR11" s="138"/>
      <c r="TS11" s="138"/>
      <c r="TT11" s="138"/>
      <c r="TU11" s="138"/>
      <c r="TV11" s="138"/>
      <c r="TW11" s="138"/>
      <c r="TX11" s="138"/>
      <c r="TY11" s="138"/>
      <c r="TZ11" s="138"/>
      <c r="UA11" s="138"/>
      <c r="UB11" s="138"/>
      <c r="UC11" s="138"/>
      <c r="UD11" s="138"/>
      <c r="UE11" s="138"/>
      <c r="UF11" s="138"/>
      <c r="UG11" s="138"/>
      <c r="UH11" s="138"/>
      <c r="UI11" s="138"/>
      <c r="UJ11" s="138"/>
      <c r="UK11" s="138"/>
      <c r="UL11" s="138"/>
      <c r="UM11" s="138"/>
      <c r="UN11" s="138"/>
      <c r="UO11" s="138"/>
      <c r="UP11" s="138"/>
      <c r="UQ11" s="138"/>
      <c r="UR11" s="138"/>
      <c r="US11" s="138"/>
      <c r="UT11" s="138"/>
      <c r="UU11" s="138"/>
      <c r="UV11" s="138"/>
      <c r="UW11" s="138"/>
      <c r="UX11" s="138"/>
      <c r="UY11" s="138"/>
      <c r="UZ11" s="138"/>
      <c r="VA11" s="138"/>
      <c r="VB11" s="138"/>
      <c r="VC11" s="138"/>
      <c r="VD11" s="138"/>
      <c r="VE11" s="138"/>
      <c r="VF11" s="138"/>
      <c r="VG11" s="138"/>
      <c r="VH11" s="138"/>
      <c r="VI11" s="138"/>
      <c r="VJ11" s="138"/>
      <c r="VK11" s="138"/>
      <c r="VL11" s="138"/>
      <c r="VM11" s="138"/>
      <c r="VN11" s="138"/>
      <c r="VO11" s="138"/>
      <c r="VP11" s="138"/>
      <c r="VQ11" s="138"/>
      <c r="VR11" s="138"/>
      <c r="VS11" s="138"/>
      <c r="VT11" s="138"/>
      <c r="VU11" s="138"/>
      <c r="VV11" s="138"/>
      <c r="VW11" s="138"/>
      <c r="VX11" s="138"/>
      <c r="VY11" s="138"/>
      <c r="VZ11" s="138"/>
      <c r="WA11" s="138"/>
      <c r="WB11" s="138"/>
      <c r="WC11" s="138"/>
      <c r="WD11" s="138"/>
      <c r="WE11" s="138"/>
      <c r="WF11" s="138"/>
      <c r="WG11" s="138"/>
      <c r="WH11" s="138"/>
      <c r="WI11" s="138"/>
      <c r="WJ11" s="138"/>
      <c r="WK11" s="138"/>
      <c r="WL11" s="138"/>
      <c r="WM11" s="138"/>
      <c r="WN11" s="138"/>
      <c r="WO11" s="138"/>
      <c r="WP11" s="138"/>
      <c r="WQ11" s="138"/>
      <c r="WR11" s="138"/>
      <c r="WS11" s="138"/>
      <c r="WT11" s="138"/>
      <c r="WU11" s="138"/>
      <c r="WV11" s="138"/>
      <c r="WW11" s="138"/>
      <c r="WX11" s="138"/>
      <c r="WY11" s="138"/>
      <c r="WZ11" s="138"/>
      <c r="XA11" s="138"/>
      <c r="XB11" s="138"/>
      <c r="XC11" s="138"/>
      <c r="XD11" s="138"/>
      <c r="XE11" s="138"/>
      <c r="XF11" s="138"/>
      <c r="XG11" s="138"/>
      <c r="XH11" s="138"/>
      <c r="XI11" s="138"/>
      <c r="XJ11" s="138"/>
      <c r="XK11" s="138"/>
      <c r="XL11" s="138"/>
      <c r="XM11" s="138"/>
      <c r="XN11" s="138"/>
      <c r="XO11" s="138"/>
      <c r="XP11" s="138"/>
      <c r="XQ11" s="138"/>
      <c r="XR11" s="138"/>
      <c r="XS11" s="138"/>
      <c r="XT11" s="138"/>
      <c r="XU11" s="138"/>
      <c r="XV11" s="138"/>
      <c r="XW11" s="138"/>
      <c r="XX11" s="138"/>
      <c r="XY11" s="138"/>
      <c r="XZ11" s="138"/>
      <c r="YA11" s="138"/>
      <c r="YB11" s="138"/>
      <c r="YC11" s="138"/>
      <c r="YD11" s="138"/>
      <c r="YE11" s="138"/>
      <c r="YF11" s="138"/>
      <c r="YG11" s="138"/>
      <c r="YH11" s="138"/>
      <c r="YI11" s="138"/>
      <c r="YJ11" s="138"/>
      <c r="YK11" s="138"/>
      <c r="YL11" s="138"/>
      <c r="YM11" s="138"/>
      <c r="YN11" s="138"/>
      <c r="YO11" s="138"/>
      <c r="YP11" s="138"/>
      <c r="YQ11" s="138"/>
      <c r="YR11" s="138"/>
      <c r="YS11" s="138"/>
      <c r="YT11" s="138"/>
      <c r="YU11" s="138"/>
      <c r="YV11" s="138"/>
      <c r="YW11" s="138"/>
      <c r="YX11" s="138"/>
      <c r="YY11" s="138"/>
      <c r="YZ11" s="138"/>
      <c r="ZA11" s="138"/>
      <c r="ZB11" s="138"/>
      <c r="ZC11" s="138"/>
      <c r="ZD11" s="138"/>
      <c r="ZE11" s="138"/>
      <c r="ZF11" s="138"/>
      <c r="ZG11" s="138"/>
      <c r="ZH11" s="138"/>
      <c r="ZI11" s="138"/>
      <c r="ZJ11" s="138"/>
      <c r="ZK11" s="138"/>
      <c r="ZL11" s="138"/>
      <c r="ZM11" s="138"/>
      <c r="ZN11" s="138"/>
      <c r="ZO11" s="138"/>
      <c r="ZP11" s="138"/>
      <c r="ZQ11" s="138"/>
      <c r="ZR11" s="138"/>
      <c r="ZS11" s="138"/>
      <c r="ZT11" s="138"/>
      <c r="ZU11" s="138"/>
      <c r="ZV11" s="138"/>
      <c r="ZW11" s="138"/>
      <c r="ZX11" s="138"/>
      <c r="ZY11" s="138"/>
      <c r="ZZ11" s="138"/>
      <c r="AAA11" s="138"/>
      <c r="AAB11" s="138"/>
      <c r="AAC11" s="138"/>
      <c r="AAD11" s="138"/>
      <c r="AAE11" s="138"/>
      <c r="AAF11" s="138"/>
      <c r="AAG11" s="138"/>
      <c r="AAH11" s="138"/>
      <c r="AAI11" s="138"/>
      <c r="AAJ11" s="138"/>
      <c r="AAK11" s="138"/>
      <c r="AAL11" s="138"/>
      <c r="AAM11" s="138"/>
      <c r="AAN11" s="138"/>
      <c r="AAO11" s="138"/>
      <c r="AAP11" s="138"/>
      <c r="AAQ11" s="138"/>
      <c r="AAR11" s="138"/>
      <c r="AAS11" s="138"/>
      <c r="AAT11" s="138"/>
      <c r="AAU11" s="138"/>
      <c r="AAV11" s="138"/>
      <c r="AAW11" s="138"/>
      <c r="AAX11" s="138"/>
      <c r="AAY11" s="138"/>
      <c r="AAZ11" s="138"/>
      <c r="ABA11" s="138"/>
      <c r="ABB11" s="138"/>
      <c r="ABC11" s="138"/>
      <c r="ABD11" s="138"/>
      <c r="ABE11" s="138"/>
      <c r="ABF11" s="138"/>
      <c r="ABG11" s="138"/>
      <c r="ABH11" s="138"/>
      <c r="ABI11" s="138"/>
      <c r="ABJ11" s="138"/>
      <c r="ABK11" s="138"/>
      <c r="ABL11" s="138"/>
      <c r="ABM11" s="138"/>
      <c r="ABN11" s="138"/>
      <c r="ABO11" s="138"/>
      <c r="ABP11" s="138"/>
      <c r="ABQ11" s="138"/>
      <c r="ABR11" s="138"/>
      <c r="ABS11" s="138"/>
      <c r="ABT11" s="138"/>
      <c r="ABU11" s="138"/>
      <c r="ABV11" s="138"/>
      <c r="ABW11" s="138"/>
      <c r="ABX11" s="138"/>
      <c r="ABY11" s="138"/>
      <c r="ABZ11" s="138"/>
      <c r="ACA11" s="138"/>
      <c r="ACB11" s="138"/>
      <c r="ACC11" s="138"/>
      <c r="ACD11" s="138"/>
      <c r="ACE11" s="138"/>
      <c r="ACF11" s="138"/>
      <c r="ACG11" s="138"/>
      <c r="ACH11" s="138"/>
      <c r="ACI11" s="138"/>
      <c r="ACJ11" s="138"/>
      <c r="ACK11" s="138"/>
      <c r="ACL11" s="138"/>
      <c r="ACM11" s="138"/>
      <c r="ACN11" s="138"/>
      <c r="ACO11" s="138"/>
      <c r="ACP11" s="138"/>
      <c r="ACQ11" s="138"/>
      <c r="ACR11" s="138"/>
      <c r="ACS11" s="138"/>
      <c r="ACT11" s="138"/>
      <c r="ACU11" s="138"/>
      <c r="ACV11" s="138"/>
      <c r="ACW11" s="138"/>
      <c r="ACX11" s="138"/>
      <c r="ACY11" s="138"/>
      <c r="ACZ11" s="138"/>
      <c r="ADA11" s="138"/>
      <c r="ADB11" s="138"/>
      <c r="ADC11" s="138"/>
      <c r="ADD11" s="138"/>
      <c r="ADE11" s="138"/>
      <c r="ADF11" s="138"/>
      <c r="ADG11" s="138"/>
      <c r="ADH11" s="138"/>
      <c r="ADI11" s="138"/>
      <c r="ADJ11" s="138"/>
      <c r="ADK11" s="138"/>
      <c r="ADL11" s="138"/>
      <c r="ADM11" s="138"/>
      <c r="ADN11" s="138"/>
      <c r="ADO11" s="138"/>
      <c r="ADP11" s="138"/>
      <c r="ADQ11" s="138"/>
      <c r="ADR11" s="138"/>
      <c r="ADS11" s="138"/>
      <c r="ADT11" s="138"/>
      <c r="ADU11" s="138"/>
      <c r="ADV11" s="138"/>
      <c r="ADW11" s="138"/>
      <c r="ADX11" s="138"/>
      <c r="ADY11" s="138"/>
      <c r="ADZ11" s="138"/>
      <c r="AEA11" s="138"/>
      <c r="AEB11" s="138"/>
      <c r="AEC11" s="138"/>
      <c r="AED11" s="138"/>
      <c r="AEE11" s="138"/>
      <c r="AEF11" s="138"/>
      <c r="AEG11" s="138"/>
      <c r="AEH11" s="138"/>
      <c r="AEI11" s="138"/>
      <c r="AEJ11" s="138"/>
      <c r="AEK11" s="138"/>
      <c r="AEL11" s="138"/>
      <c r="AEM11" s="138"/>
      <c r="AEN11" s="138"/>
      <c r="AEO11" s="138"/>
      <c r="AEP11" s="138"/>
      <c r="AEQ11" s="138"/>
      <c r="AER11" s="138"/>
      <c r="AES11" s="138"/>
      <c r="AET11" s="138"/>
      <c r="AEU11" s="138"/>
      <c r="AEV11" s="138"/>
      <c r="AEW11" s="138"/>
      <c r="AEX11" s="138"/>
      <c r="AEY11" s="138"/>
      <c r="AEZ11" s="138"/>
      <c r="AFA11" s="138"/>
      <c r="AFB11" s="138"/>
      <c r="AFC11" s="138"/>
      <c r="AFD11" s="138"/>
      <c r="AFE11" s="138"/>
      <c r="AFF11" s="138"/>
      <c r="AFG11" s="138"/>
      <c r="AFH11" s="138"/>
      <c r="AFI11" s="138"/>
      <c r="AFJ11" s="138"/>
      <c r="AFK11" s="138"/>
      <c r="AFL11" s="138"/>
      <c r="AFM11" s="138"/>
      <c r="AFN11" s="138"/>
      <c r="AFO11" s="138"/>
      <c r="AFP11" s="138"/>
      <c r="AFQ11" s="138"/>
      <c r="AFR11" s="138"/>
      <c r="AFS11" s="138"/>
      <c r="AFT11" s="138"/>
      <c r="AFU11" s="138"/>
      <c r="AFV11" s="138"/>
      <c r="AFW11" s="138"/>
      <c r="AFX11" s="138"/>
      <c r="AFY11" s="138"/>
      <c r="AFZ11" s="138"/>
      <c r="AGA11" s="138"/>
      <c r="AGB11" s="138"/>
      <c r="AGC11" s="138"/>
      <c r="AGD11" s="138"/>
      <c r="AGE11" s="138"/>
      <c r="AGF11" s="138"/>
      <c r="AGG11" s="138"/>
      <c r="AGH11" s="138"/>
      <c r="AGI11" s="138"/>
      <c r="AGJ11" s="138"/>
      <c r="AGK11" s="138"/>
      <c r="AGL11" s="138"/>
      <c r="AGM11" s="138"/>
      <c r="AGN11" s="138"/>
      <c r="AGO11" s="138"/>
      <c r="AGP11" s="138"/>
      <c r="AGQ11" s="138"/>
      <c r="AGR11" s="138"/>
      <c r="AGS11" s="138"/>
      <c r="AGT11" s="138"/>
      <c r="AGU11" s="138"/>
      <c r="AGV11" s="138"/>
      <c r="AGW11" s="138"/>
      <c r="AGX11" s="138"/>
      <c r="AGY11" s="138"/>
      <c r="AGZ11" s="138"/>
      <c r="AHA11" s="138"/>
      <c r="AHB11" s="138"/>
      <c r="AHC11" s="138"/>
      <c r="AHD11" s="138"/>
      <c r="AHE11" s="138"/>
      <c r="AHF11" s="138"/>
      <c r="AHG11" s="138"/>
      <c r="AHH11" s="138"/>
      <c r="AHI11" s="138"/>
      <c r="AHJ11" s="138"/>
      <c r="AHK11" s="138"/>
      <c r="AHL11" s="138"/>
      <c r="AHM11" s="138"/>
      <c r="AHN11" s="138"/>
      <c r="AHO11" s="138"/>
      <c r="AHP11" s="138"/>
      <c r="AHQ11" s="138"/>
      <c r="AHR11" s="138"/>
      <c r="AHS11" s="138"/>
      <c r="AHT11" s="138"/>
      <c r="AHU11" s="138"/>
      <c r="AHV11" s="138"/>
      <c r="AHW11" s="138"/>
      <c r="AHX11" s="138"/>
      <c r="AHY11" s="138"/>
      <c r="AHZ11" s="138"/>
      <c r="AIA11" s="138"/>
      <c r="AIB11" s="138"/>
      <c r="AIC11" s="138"/>
      <c r="AID11" s="138"/>
      <c r="AIE11" s="138"/>
      <c r="AIF11" s="138"/>
      <c r="AIG11" s="138"/>
      <c r="AIH11" s="138"/>
      <c r="AII11" s="138"/>
      <c r="AIJ11" s="138"/>
      <c r="AIK11" s="138"/>
      <c r="AIL11" s="138"/>
      <c r="AIM11" s="138"/>
      <c r="AIN11" s="138"/>
      <c r="AIO11" s="138"/>
      <c r="AIP11" s="138"/>
      <c r="AIQ11" s="138"/>
      <c r="AIR11" s="138"/>
      <c r="AIS11" s="138"/>
      <c r="AIT11" s="138"/>
      <c r="AIU11" s="138"/>
      <c r="AIV11" s="138"/>
      <c r="AIW11" s="138"/>
      <c r="AIX11" s="138"/>
      <c r="AIY11" s="138"/>
      <c r="AIZ11" s="138"/>
      <c r="AJA11" s="138"/>
      <c r="AJB11" s="138"/>
      <c r="AJC11" s="138"/>
      <c r="AJD11" s="138"/>
      <c r="AJE11" s="138"/>
      <c r="AJF11" s="138"/>
      <c r="AJG11" s="138"/>
      <c r="AJH11" s="138"/>
      <c r="AJI11" s="138"/>
      <c r="AJJ11" s="138"/>
      <c r="AJK11" s="138"/>
      <c r="AJL11" s="138"/>
      <c r="AJM11" s="138"/>
      <c r="AJN11" s="138"/>
      <c r="AJO11" s="138"/>
      <c r="AJP11" s="138"/>
      <c r="AJQ11" s="138"/>
      <c r="AJR11" s="138"/>
      <c r="AJS11" s="138"/>
      <c r="AJT11" s="138"/>
      <c r="AJU11" s="138"/>
      <c r="AJV11" s="138"/>
      <c r="AJW11" s="138"/>
      <c r="AJX11" s="138"/>
      <c r="AJY11" s="138"/>
      <c r="AJZ11" s="138"/>
      <c r="AKA11" s="138"/>
      <c r="AKB11" s="138"/>
      <c r="AKC11" s="138"/>
      <c r="AKD11" s="138"/>
      <c r="AKE11" s="138"/>
      <c r="AKF11" s="138"/>
      <c r="AKG11" s="138"/>
      <c r="AKH11" s="138"/>
      <c r="AKI11" s="138"/>
      <c r="AKJ11" s="138"/>
      <c r="AKK11" s="138"/>
      <c r="AKL11" s="138"/>
      <c r="AKM11" s="138"/>
      <c r="AKN11" s="138"/>
      <c r="AKO11" s="138"/>
      <c r="AKP11" s="138"/>
      <c r="AKQ11" s="138"/>
      <c r="AKR11" s="138"/>
      <c r="AKS11" s="138"/>
      <c r="AKT11" s="138"/>
      <c r="AKU11" s="138"/>
      <c r="AKV11" s="138"/>
      <c r="AKW11" s="138"/>
      <c r="AKX11" s="138"/>
      <c r="AKY11" s="138"/>
      <c r="AKZ11" s="138"/>
      <c r="ALA11" s="138"/>
      <c r="ALB11" s="138"/>
      <c r="ALC11" s="138"/>
      <c r="ALD11" s="138"/>
      <c r="ALE11" s="138"/>
      <c r="ALF11" s="138"/>
      <c r="ALG11" s="138"/>
      <c r="ALH11" s="138"/>
      <c r="ALI11" s="138"/>
      <c r="ALJ11" s="138"/>
      <c r="ALK11" s="138"/>
      <c r="ALL11" s="138"/>
      <c r="ALM11" s="138"/>
      <c r="ALN11" s="138"/>
      <c r="ALO11" s="138"/>
      <c r="ALP11" s="138"/>
      <c r="ALQ11" s="138"/>
      <c r="ALR11" s="138"/>
      <c r="ALS11" s="138"/>
      <c r="ALT11" s="138"/>
      <c r="ALU11" s="138"/>
      <c r="ALV11" s="138"/>
      <c r="ALW11" s="138"/>
      <c r="ALX11" s="138"/>
      <c r="ALY11" s="138"/>
      <c r="ALZ11" s="138"/>
      <c r="AMA11" s="138"/>
      <c r="AMB11" s="138"/>
      <c r="AMC11" s="138"/>
      <c r="AMD11" s="138"/>
      <c r="AME11" s="138"/>
      <c r="AMF11" s="138"/>
      <c r="AMG11" s="138"/>
      <c r="AMH11" s="138"/>
      <c r="AMI11" s="138"/>
      <c r="AMJ11" s="138"/>
      <c r="AMK11" s="138"/>
      <c r="AML11" s="138"/>
      <c r="AMM11" s="138"/>
      <c r="AMN11" s="138"/>
      <c r="AMO11" s="138"/>
      <c r="AMP11" s="138"/>
      <c r="AMQ11" s="138"/>
      <c r="AMR11" s="138"/>
      <c r="AMS11" s="138"/>
      <c r="AMT11" s="138"/>
      <c r="AMU11" s="138"/>
      <c r="AMV11" s="138"/>
      <c r="AMW11" s="138"/>
      <c r="AMX11" s="138"/>
      <c r="AMY11" s="138"/>
      <c r="AMZ11" s="138"/>
      <c r="ANA11" s="138"/>
      <c r="ANB11" s="138"/>
      <c r="ANC11" s="138"/>
      <c r="AND11" s="138"/>
      <c r="ANE11" s="138"/>
      <c r="ANF11" s="138"/>
      <c r="ANG11" s="138"/>
      <c r="ANH11" s="138"/>
      <c r="ANI11" s="138"/>
      <c r="ANJ11" s="138"/>
      <c r="ANK11" s="138"/>
      <c r="ANL11" s="138"/>
      <c r="ANM11" s="138"/>
      <c r="ANN11" s="138"/>
      <c r="ANO11" s="138"/>
      <c r="ANP11" s="138"/>
      <c r="ANQ11" s="138"/>
      <c r="ANR11" s="138"/>
      <c r="ANS11" s="138"/>
      <c r="ANT11" s="138"/>
      <c r="ANU11" s="138"/>
      <c r="ANV11" s="138"/>
      <c r="ANW11" s="138"/>
      <c r="ANX11" s="138"/>
      <c r="ANY11" s="138"/>
      <c r="ANZ11" s="138"/>
      <c r="AOA11" s="138"/>
      <c r="AOB11" s="138"/>
      <c r="AOC11" s="138"/>
      <c r="AOD11" s="138"/>
      <c r="AOE11" s="138"/>
      <c r="AOF11" s="138"/>
      <c r="AOG11" s="138"/>
      <c r="AOH11" s="138"/>
      <c r="AOI11" s="138"/>
      <c r="AOJ11" s="138"/>
      <c r="AOK11" s="138"/>
      <c r="AOL11" s="138"/>
      <c r="AOM11" s="138"/>
      <c r="AON11" s="138"/>
      <c r="AOO11" s="138"/>
      <c r="AOP11" s="138"/>
      <c r="AOQ11" s="138"/>
      <c r="AOR11" s="138"/>
      <c r="AOS11" s="138"/>
      <c r="AOT11" s="138"/>
      <c r="AOU11" s="138"/>
      <c r="AOV11" s="138"/>
      <c r="AOW11" s="138"/>
      <c r="AOX11" s="138"/>
      <c r="AOY11" s="138"/>
      <c r="AOZ11" s="138"/>
      <c r="APA11" s="138"/>
      <c r="APB11" s="138"/>
      <c r="APC11" s="138"/>
      <c r="APD11" s="138"/>
      <c r="APE11" s="138"/>
      <c r="APF11" s="138"/>
      <c r="APG11" s="138"/>
      <c r="APH11" s="138"/>
      <c r="API11" s="138"/>
      <c r="APJ11" s="138"/>
      <c r="APK11" s="138"/>
      <c r="APL11" s="138"/>
      <c r="APM11" s="138"/>
      <c r="APN11" s="138"/>
      <c r="APO11" s="138"/>
      <c r="APP11" s="138"/>
      <c r="APQ11" s="138"/>
      <c r="APR11" s="138"/>
      <c r="APS11" s="138"/>
      <c r="APT11" s="138"/>
      <c r="APU11" s="138"/>
      <c r="APV11" s="138"/>
      <c r="APW11" s="138"/>
      <c r="APX11" s="138"/>
      <c r="APY11" s="138"/>
      <c r="APZ11" s="138"/>
      <c r="AQA11" s="138"/>
      <c r="AQB11" s="138"/>
      <c r="AQC11" s="138"/>
      <c r="AQD11" s="138"/>
      <c r="AQE11" s="138"/>
      <c r="AQF11" s="138"/>
      <c r="AQG11" s="138"/>
      <c r="AQH11" s="138"/>
      <c r="AQI11" s="138"/>
      <c r="AQJ11" s="138"/>
      <c r="AQK11" s="138"/>
      <c r="AQL11" s="138"/>
      <c r="AQM11" s="138"/>
      <c r="AQN11" s="138"/>
      <c r="AQO11" s="138"/>
      <c r="AQP11" s="138"/>
      <c r="AQQ11" s="138"/>
      <c r="AQR11" s="138"/>
      <c r="AQS11" s="138"/>
      <c r="AQT11" s="138"/>
      <c r="AQU11" s="138"/>
      <c r="AQV11" s="138"/>
      <c r="AQW11" s="138"/>
      <c r="AQX11" s="138"/>
      <c r="AQY11" s="138"/>
      <c r="AQZ11" s="138"/>
      <c r="ARA11" s="138"/>
      <c r="ARB11" s="138"/>
      <c r="ARC11" s="138"/>
      <c r="ARD11" s="138"/>
      <c r="ARE11" s="138"/>
      <c r="ARF11" s="138"/>
      <c r="ARG11" s="138"/>
      <c r="ARH11" s="138"/>
      <c r="ARI11" s="138"/>
      <c r="ARJ11" s="138"/>
      <c r="ARK11" s="138"/>
      <c r="ARL11" s="138"/>
      <c r="ARM11" s="138"/>
      <c r="ARN11" s="138"/>
      <c r="ARO11" s="138"/>
      <c r="ARP11" s="138"/>
      <c r="ARQ11" s="138"/>
      <c r="ARR11" s="138"/>
      <c r="ARS11" s="138"/>
      <c r="ART11" s="138"/>
      <c r="ARU11" s="138"/>
      <c r="ARV11" s="138"/>
      <c r="ARW11" s="138"/>
      <c r="ARX11" s="138"/>
      <c r="ARY11" s="138"/>
      <c r="ARZ11" s="138"/>
      <c r="ASA11" s="138"/>
      <c r="ASB11" s="138"/>
      <c r="ASC11" s="138"/>
      <c r="ASD11" s="138"/>
      <c r="ASE11" s="138"/>
      <c r="ASF11" s="138"/>
      <c r="ASG11" s="138"/>
      <c r="ASH11" s="138"/>
      <c r="ASI11" s="138"/>
      <c r="ASJ11" s="138"/>
      <c r="ASK11" s="138"/>
      <c r="ASL11" s="138"/>
      <c r="ASM11" s="138"/>
      <c r="ASN11" s="138"/>
      <c r="ASO11" s="138"/>
      <c r="ASP11" s="138"/>
      <c r="ASQ11" s="138"/>
      <c r="ASR11" s="138"/>
      <c r="ASS11" s="138"/>
      <c r="AST11" s="138"/>
      <c r="ASU11" s="138"/>
      <c r="ASV11" s="138"/>
      <c r="ASW11" s="138"/>
      <c r="ASX11" s="138"/>
      <c r="ASY11" s="138"/>
      <c r="ASZ11" s="138"/>
      <c r="ATA11" s="138"/>
      <c r="ATB11" s="138"/>
      <c r="ATC11" s="138"/>
      <c r="ATD11" s="138"/>
      <c r="ATE11" s="138"/>
      <c r="ATF11" s="138"/>
      <c r="ATG11" s="138"/>
      <c r="ATH11" s="138"/>
      <c r="ATI11" s="138"/>
      <c r="ATJ11" s="138"/>
      <c r="ATK11" s="138"/>
      <c r="ATL11" s="138"/>
      <c r="ATM11" s="138"/>
      <c r="ATN11" s="138"/>
      <c r="ATO11" s="138"/>
      <c r="ATP11" s="138"/>
      <c r="ATQ11" s="138"/>
      <c r="ATR11" s="138"/>
      <c r="ATS11" s="138"/>
      <c r="ATT11" s="138"/>
      <c r="ATU11" s="138"/>
      <c r="ATV11" s="138"/>
      <c r="ATW11" s="138"/>
      <c r="ATX11" s="138"/>
      <c r="ATY11" s="138"/>
      <c r="ATZ11" s="138"/>
      <c r="AUA11" s="138"/>
      <c r="AUB11" s="138"/>
      <c r="AUC11" s="138"/>
      <c r="AUD11" s="138"/>
      <c r="AUE11" s="138"/>
      <c r="AUF11" s="138"/>
      <c r="AUG11" s="138"/>
      <c r="AUH11" s="138"/>
      <c r="AUI11" s="138"/>
      <c r="AUJ11" s="138"/>
      <c r="AUK11" s="138"/>
      <c r="AUL11" s="138"/>
      <c r="AUM11" s="138"/>
      <c r="AUN11" s="138"/>
      <c r="AUO11" s="138"/>
      <c r="AUP11" s="138"/>
      <c r="AUQ11" s="138"/>
      <c r="AUR11" s="138"/>
      <c r="AUS11" s="138"/>
      <c r="AUT11" s="138"/>
      <c r="AUU11" s="138"/>
      <c r="AUV11" s="138"/>
      <c r="AUW11" s="138"/>
      <c r="AUX11" s="138"/>
      <c r="AUY11" s="138"/>
      <c r="AUZ11" s="138"/>
      <c r="AVA11" s="138"/>
      <c r="AVB11" s="138"/>
      <c r="AVC11" s="138"/>
      <c r="AVD11" s="138"/>
      <c r="AVE11" s="138"/>
      <c r="AVF11" s="138"/>
      <c r="AVG11" s="138"/>
      <c r="AVH11" s="138"/>
      <c r="AVI11" s="138"/>
      <c r="AVJ11" s="138"/>
      <c r="AVK11" s="138"/>
      <c r="AVL11" s="138"/>
      <c r="AVM11" s="138"/>
      <c r="AVN11" s="138"/>
      <c r="AVO11" s="138"/>
      <c r="AVP11" s="138"/>
      <c r="AVQ11" s="138"/>
      <c r="AVR11" s="138"/>
      <c r="AVS11" s="138"/>
      <c r="AVT11" s="138"/>
      <c r="AVU11" s="138"/>
      <c r="AVV11" s="138"/>
      <c r="AVW11" s="138"/>
      <c r="AVX11" s="138"/>
      <c r="AVY11" s="138"/>
      <c r="AVZ11" s="138"/>
      <c r="AWA11" s="138"/>
      <c r="AWB11" s="138"/>
      <c r="AWC11" s="138"/>
      <c r="AWD11" s="138"/>
      <c r="AWE11" s="138"/>
      <c r="AWF11" s="138"/>
      <c r="AWG11" s="138"/>
      <c r="AWH11" s="138"/>
      <c r="AWI11" s="138"/>
      <c r="AWJ11" s="138"/>
      <c r="AWK11" s="138"/>
      <c r="AWL11" s="138"/>
      <c r="AWM11" s="138"/>
      <c r="AWN11" s="138"/>
      <c r="AWO11" s="138"/>
      <c r="AWP11" s="138"/>
      <c r="AWQ11" s="138"/>
      <c r="AWR11" s="138"/>
      <c r="AWS11" s="138"/>
      <c r="AWT11" s="138"/>
      <c r="AWU11" s="138"/>
      <c r="AWV11" s="138"/>
      <c r="AWW11" s="138"/>
      <c r="AWX11" s="138"/>
      <c r="AWY11" s="138"/>
      <c r="AWZ11" s="138"/>
      <c r="AXA11" s="138"/>
      <c r="AXB11" s="138"/>
      <c r="AXC11" s="138"/>
      <c r="AXD11" s="138"/>
      <c r="AXE11" s="138"/>
      <c r="AXF11" s="138"/>
      <c r="AXG11" s="138"/>
      <c r="AXH11" s="138"/>
      <c r="AXI11" s="138"/>
      <c r="AXJ11" s="138"/>
      <c r="AXK11" s="138"/>
      <c r="AXL11" s="138"/>
      <c r="AXM11" s="138"/>
      <c r="AXN11" s="138"/>
      <c r="AXO11" s="138"/>
      <c r="AXP11" s="138"/>
      <c r="AXQ11" s="138"/>
      <c r="AXR11" s="138"/>
      <c r="AXS11" s="138"/>
      <c r="AXT11" s="138"/>
      <c r="AXU11" s="138"/>
      <c r="AXV11" s="138"/>
      <c r="AXW11" s="138"/>
      <c r="AXX11" s="138"/>
      <c r="AXY11" s="138"/>
      <c r="AXZ11" s="138"/>
      <c r="AYA11" s="138"/>
      <c r="AYB11" s="138"/>
      <c r="AYC11" s="138"/>
      <c r="AYD11" s="138"/>
      <c r="AYE11" s="138"/>
      <c r="AYF11" s="138"/>
      <c r="AYG11" s="138"/>
      <c r="AYH11" s="138"/>
      <c r="AYI11" s="138"/>
      <c r="AYJ11" s="138"/>
      <c r="AYK11" s="138"/>
      <c r="AYL11" s="138"/>
      <c r="AYM11" s="138"/>
      <c r="AYN11" s="138"/>
      <c r="AYO11" s="138"/>
      <c r="AYP11" s="138"/>
      <c r="AYQ11" s="138"/>
      <c r="AYR11" s="138"/>
      <c r="AYS11" s="138"/>
      <c r="AYT11" s="138"/>
      <c r="AYU11" s="138"/>
      <c r="AYV11" s="138"/>
      <c r="AYW11" s="138"/>
      <c r="AYX11" s="138"/>
      <c r="AYY11" s="138"/>
      <c r="AYZ11" s="138"/>
      <c r="AZA11" s="138"/>
      <c r="AZB11" s="138"/>
      <c r="AZC11" s="138"/>
      <c r="AZD11" s="138"/>
      <c r="AZE11" s="138"/>
      <c r="AZF11" s="138"/>
      <c r="AZG11" s="138"/>
      <c r="AZH11" s="138"/>
      <c r="AZI11" s="138"/>
      <c r="AZJ11" s="138"/>
      <c r="AZK11" s="138"/>
      <c r="AZL11" s="138"/>
      <c r="AZM11" s="138"/>
      <c r="AZN11" s="138"/>
      <c r="AZO11" s="138"/>
      <c r="AZP11" s="138"/>
      <c r="AZQ11" s="138"/>
      <c r="AZR11" s="138"/>
      <c r="AZS11" s="138"/>
      <c r="AZT11" s="138"/>
      <c r="AZU11" s="138"/>
      <c r="AZV11" s="138"/>
      <c r="AZW11" s="138"/>
      <c r="AZX11" s="138"/>
      <c r="AZY11" s="138"/>
      <c r="AZZ11" s="138"/>
      <c r="BAA11" s="138"/>
      <c r="BAB11" s="138"/>
      <c r="BAC11" s="138"/>
      <c r="BAD11" s="138"/>
      <c r="BAE11" s="138"/>
      <c r="BAF11" s="138"/>
      <c r="BAG11" s="138"/>
      <c r="BAH11" s="138"/>
      <c r="BAI11" s="138"/>
      <c r="BAJ11" s="138"/>
      <c r="BAK11" s="138"/>
      <c r="BAL11" s="138"/>
      <c r="BAM11" s="138"/>
      <c r="BAN11" s="138"/>
      <c r="BAO11" s="138"/>
      <c r="BAP11" s="138"/>
      <c r="BAQ11" s="138"/>
      <c r="BAR11" s="138"/>
      <c r="BAS11" s="138"/>
      <c r="BAT11" s="138"/>
      <c r="BAU11" s="138"/>
      <c r="BAV11" s="138"/>
      <c r="BAW11" s="138"/>
      <c r="BAX11" s="138"/>
      <c r="BAY11" s="138"/>
      <c r="BAZ11" s="138"/>
      <c r="BBA11" s="138"/>
      <c r="BBB11" s="138"/>
      <c r="BBC11" s="138"/>
      <c r="BBD11" s="138"/>
      <c r="BBE11" s="138"/>
      <c r="BBF11" s="138"/>
      <c r="BBG11" s="138"/>
      <c r="BBH11" s="138"/>
      <c r="BBI11" s="138"/>
      <c r="BBJ11" s="138"/>
      <c r="BBK11" s="138"/>
      <c r="BBL11" s="138"/>
      <c r="BBM11" s="138"/>
      <c r="BBN11" s="138"/>
      <c r="BBO11" s="138"/>
      <c r="BBP11" s="138"/>
      <c r="BBQ11" s="138"/>
      <c r="BBR11" s="138"/>
      <c r="BBS11" s="138"/>
      <c r="BBT11" s="138"/>
      <c r="BBU11" s="138"/>
      <c r="BBV11" s="138"/>
      <c r="BBW11" s="138"/>
      <c r="BBX11" s="138"/>
      <c r="BBY11" s="138"/>
      <c r="BBZ11" s="138"/>
      <c r="BCA11" s="138"/>
      <c r="BCB11" s="138"/>
      <c r="BCC11" s="138"/>
      <c r="BCD11" s="138"/>
      <c r="BCE11" s="138"/>
      <c r="BCF11" s="138"/>
      <c r="BCG11" s="138"/>
      <c r="BCH11" s="138"/>
      <c r="BCI11" s="138"/>
      <c r="BCJ11" s="138"/>
      <c r="BCK11" s="138"/>
      <c r="BCL11" s="138"/>
      <c r="BCM11" s="138"/>
      <c r="BCN11" s="138"/>
      <c r="BCO11" s="138"/>
      <c r="BCP11" s="138"/>
      <c r="BCQ11" s="138"/>
      <c r="BCR11" s="138"/>
      <c r="BCS11" s="138"/>
      <c r="BCT11" s="138"/>
      <c r="BCU11" s="138"/>
      <c r="BCV11" s="138"/>
      <c r="BCW11" s="138"/>
      <c r="BCX11" s="138"/>
      <c r="BCY11" s="138"/>
      <c r="BCZ11" s="138"/>
      <c r="BDA11" s="138"/>
      <c r="BDB11" s="138"/>
      <c r="BDC11" s="138"/>
      <c r="BDD11" s="138"/>
      <c r="BDE11" s="138"/>
      <c r="BDF11" s="138"/>
      <c r="BDG11" s="138"/>
      <c r="BDH11" s="138"/>
      <c r="BDI11" s="138"/>
      <c r="BDJ11" s="138"/>
      <c r="BDK11" s="138"/>
      <c r="BDL11" s="138"/>
      <c r="BDM11" s="138"/>
      <c r="BDN11" s="138"/>
      <c r="BDO11" s="138"/>
      <c r="BDP11" s="138"/>
      <c r="BDQ11" s="138"/>
      <c r="BDR11" s="138"/>
      <c r="BDS11" s="138"/>
      <c r="BDT11" s="138"/>
      <c r="BDU11" s="138"/>
      <c r="BDV11" s="138"/>
      <c r="BDW11" s="138"/>
      <c r="BDX11" s="138"/>
      <c r="BDY11" s="138"/>
      <c r="BDZ11" s="138"/>
      <c r="BEA11" s="138"/>
      <c r="BEB11" s="138"/>
      <c r="BEC11" s="138"/>
      <c r="BED11" s="138"/>
      <c r="BEE11" s="138"/>
      <c r="BEF11" s="138"/>
      <c r="BEG11" s="138"/>
      <c r="BEH11" s="138"/>
      <c r="BEI11" s="138"/>
      <c r="BEJ11" s="138"/>
      <c r="BEK11" s="138"/>
      <c r="BEL11" s="138"/>
      <c r="BEM11" s="138"/>
      <c r="BEN11" s="138"/>
      <c r="BEO11" s="138"/>
      <c r="BEP11" s="138"/>
      <c r="BEQ11" s="138"/>
      <c r="BER11" s="138"/>
      <c r="BES11" s="138"/>
      <c r="BET11" s="138"/>
      <c r="BEU11" s="138"/>
      <c r="BEV11" s="138"/>
      <c r="BEW11" s="138"/>
      <c r="BEX11" s="138"/>
      <c r="BEY11" s="138"/>
      <c r="BEZ11" s="138"/>
      <c r="BFA11" s="138"/>
      <c r="BFB11" s="138"/>
      <c r="BFC11" s="138"/>
      <c r="BFD11" s="138"/>
      <c r="BFE11" s="138"/>
      <c r="BFF11" s="138"/>
      <c r="BFG11" s="138"/>
      <c r="BFH11" s="138"/>
      <c r="BFI11" s="138"/>
      <c r="BFJ11" s="138"/>
      <c r="BFK11" s="138"/>
      <c r="BFL11" s="138"/>
      <c r="BFM11" s="138"/>
      <c r="BFN11" s="138"/>
      <c r="BFO11" s="138"/>
      <c r="BFP11" s="138"/>
      <c r="BFQ11" s="138"/>
      <c r="BFR11" s="138"/>
      <c r="BFS11" s="138"/>
      <c r="BFT11" s="138"/>
      <c r="BFU11" s="138"/>
      <c r="BFV11" s="138"/>
      <c r="BFW11" s="138"/>
      <c r="BFX11" s="138"/>
      <c r="BFY11" s="138"/>
      <c r="BFZ11" s="138"/>
      <c r="BGA11" s="138"/>
      <c r="BGB11" s="138"/>
      <c r="BGC11" s="138"/>
      <c r="BGD11" s="138"/>
      <c r="BGE11" s="138"/>
      <c r="BGF11" s="138"/>
      <c r="BGG11" s="138"/>
      <c r="BGH11" s="138"/>
      <c r="BGI11" s="138"/>
      <c r="BGJ11" s="138"/>
      <c r="BGK11" s="138"/>
      <c r="BGL11" s="138"/>
      <c r="BGM11" s="138"/>
      <c r="BGN11" s="138"/>
      <c r="BGO11" s="138"/>
      <c r="BGP11" s="138"/>
      <c r="BGQ11" s="138"/>
      <c r="BGR11" s="138"/>
      <c r="BGS11" s="138"/>
      <c r="BGT11" s="138"/>
      <c r="BGU11" s="138"/>
      <c r="BGV11" s="138"/>
      <c r="BGW11" s="138"/>
      <c r="BGX11" s="138"/>
      <c r="BGY11" s="138"/>
      <c r="BGZ11" s="138"/>
      <c r="BHA11" s="138"/>
      <c r="BHB11" s="138"/>
      <c r="BHC11" s="138"/>
      <c r="BHD11" s="138"/>
      <c r="BHE11" s="138"/>
      <c r="BHF11" s="138"/>
      <c r="BHG11" s="138"/>
      <c r="BHH11" s="138"/>
      <c r="BHI11" s="138"/>
      <c r="BHJ11" s="138"/>
      <c r="BHK11" s="138"/>
      <c r="BHL11" s="138"/>
      <c r="BHM11" s="138"/>
      <c r="BHN11" s="138"/>
      <c r="BHO11" s="138"/>
      <c r="BHP11" s="138"/>
      <c r="BHQ11" s="138"/>
      <c r="BHR11" s="138"/>
      <c r="BHS11" s="138"/>
      <c r="BHT11" s="138"/>
      <c r="BHU11" s="138"/>
      <c r="BHV11" s="138"/>
      <c r="BHW11" s="138"/>
      <c r="BHX11" s="138"/>
      <c r="BHY11" s="138"/>
      <c r="BHZ11" s="138"/>
      <c r="BIA11" s="138"/>
      <c r="BIB11" s="138"/>
      <c r="BIC11" s="138"/>
      <c r="BID11" s="138"/>
      <c r="BIE11" s="138"/>
      <c r="BIF11" s="138"/>
      <c r="BIG11" s="138"/>
      <c r="BIH11" s="138"/>
      <c r="BII11" s="138"/>
      <c r="BIJ11" s="138"/>
      <c r="BIK11" s="138"/>
      <c r="BIL11" s="138"/>
      <c r="BIM11" s="138"/>
      <c r="BIN11" s="138"/>
      <c r="BIO11" s="138"/>
      <c r="BIP11" s="138"/>
      <c r="BIQ11" s="138"/>
      <c r="BIR11" s="138"/>
      <c r="BIS11" s="138"/>
      <c r="BIT11" s="138"/>
      <c r="BIU11" s="138"/>
      <c r="BIV11" s="138"/>
      <c r="BIW11" s="138"/>
      <c r="BIX11" s="138"/>
      <c r="BIY11" s="138"/>
      <c r="BIZ11" s="138"/>
      <c r="BJA11" s="138"/>
      <c r="BJB11" s="138"/>
      <c r="BJC11" s="138"/>
      <c r="BJD11" s="138"/>
      <c r="BJE11" s="138"/>
      <c r="BJF11" s="138"/>
      <c r="BJG11" s="138"/>
      <c r="BJH11" s="138"/>
      <c r="BJI11" s="138"/>
      <c r="BJJ11" s="138"/>
      <c r="BJK11" s="138"/>
      <c r="BJL11" s="138"/>
      <c r="BJM11" s="138"/>
      <c r="BJN11" s="138"/>
      <c r="BJO11" s="138"/>
      <c r="BJP11" s="138"/>
      <c r="BJQ11" s="138"/>
      <c r="BJR11" s="138"/>
      <c r="BJS11" s="138"/>
      <c r="BJT11" s="138"/>
      <c r="BJU11" s="138"/>
      <c r="BJV11" s="138"/>
      <c r="BJW11" s="138"/>
      <c r="BJX11" s="138"/>
      <c r="BJY11" s="138"/>
      <c r="BJZ11" s="138"/>
      <c r="BKA11" s="138"/>
      <c r="BKB11" s="138"/>
      <c r="BKC11" s="138"/>
      <c r="BKD11" s="138"/>
      <c r="BKE11" s="138"/>
      <c r="BKF11" s="138"/>
      <c r="BKG11" s="138"/>
      <c r="BKH11" s="138"/>
      <c r="BKI11" s="138"/>
      <c r="BKJ11" s="138"/>
      <c r="BKK11" s="138"/>
      <c r="BKL11" s="138"/>
      <c r="BKM11" s="138"/>
      <c r="BKN11" s="138"/>
      <c r="BKO11" s="138"/>
      <c r="BKP11" s="138"/>
      <c r="BKQ11" s="138"/>
      <c r="BKR11" s="138"/>
      <c r="BKS11" s="138"/>
      <c r="BKT11" s="138"/>
      <c r="BKU11" s="138"/>
      <c r="BKV11" s="138"/>
      <c r="BKW11" s="138"/>
      <c r="BKX11" s="138"/>
      <c r="BKY11" s="138"/>
      <c r="BKZ11" s="138"/>
      <c r="BLA11" s="138"/>
      <c r="BLB11" s="138"/>
      <c r="BLC11" s="138"/>
      <c r="BLD11" s="138"/>
      <c r="BLE11" s="138"/>
      <c r="BLF11" s="138"/>
      <c r="BLG11" s="138"/>
      <c r="BLH11" s="138"/>
      <c r="BLI11" s="138"/>
      <c r="BLJ11" s="138"/>
      <c r="BLK11" s="138"/>
      <c r="BLL11" s="138"/>
      <c r="BLM11" s="138"/>
      <c r="BLN11" s="138"/>
      <c r="BLO11" s="138"/>
      <c r="BLP11" s="138"/>
      <c r="BLQ11" s="138"/>
      <c r="BLR11" s="138"/>
      <c r="BLS11" s="138"/>
      <c r="BLT11" s="138"/>
      <c r="BLU11" s="138"/>
      <c r="BLV11" s="138"/>
      <c r="BLW11" s="138"/>
      <c r="BLX11" s="138"/>
      <c r="BLY11" s="138"/>
      <c r="BLZ11" s="138"/>
      <c r="BMA11" s="138"/>
      <c r="BMB11" s="138"/>
      <c r="BMC11" s="138"/>
      <c r="BMD11" s="138"/>
      <c r="BME11" s="138"/>
      <c r="BMF11" s="138"/>
      <c r="BMG11" s="138"/>
      <c r="BMH11" s="138"/>
      <c r="BMI11" s="138"/>
      <c r="BMJ11" s="138"/>
      <c r="BMK11" s="138"/>
      <c r="BML11" s="138"/>
      <c r="BMM11" s="138"/>
      <c r="BMN11" s="138"/>
      <c r="BMO11" s="138"/>
      <c r="BMP11" s="138"/>
      <c r="BMQ11" s="138"/>
      <c r="BMR11" s="138"/>
      <c r="BMS11" s="138"/>
      <c r="BMT11" s="138"/>
      <c r="BMU11" s="138"/>
      <c r="BMV11" s="138"/>
      <c r="BMW11" s="138"/>
      <c r="BMX11" s="138"/>
      <c r="BMY11" s="138"/>
      <c r="BMZ11" s="138"/>
      <c r="BNA11" s="138"/>
      <c r="BNB11" s="138"/>
      <c r="BNC11" s="138"/>
      <c r="BND11" s="138"/>
      <c r="BNE11" s="138"/>
      <c r="BNF11" s="138"/>
      <c r="BNG11" s="138"/>
      <c r="BNH11" s="138"/>
      <c r="BNI11" s="138"/>
      <c r="BNJ11" s="138"/>
      <c r="BNK11" s="138"/>
      <c r="BNL11" s="138"/>
      <c r="BNM11" s="138"/>
      <c r="BNN11" s="138"/>
      <c r="BNO11" s="138"/>
      <c r="BNP11" s="138"/>
      <c r="BNQ11" s="138"/>
      <c r="BNR11" s="138"/>
      <c r="BNS11" s="138"/>
      <c r="BNT11" s="138"/>
      <c r="BNU11" s="138"/>
      <c r="BNV11" s="138"/>
      <c r="BNW11" s="138"/>
      <c r="BNX11" s="138"/>
      <c r="BNY11" s="138"/>
      <c r="BNZ11" s="138"/>
      <c r="BOA11" s="138"/>
      <c r="BOB11" s="138"/>
      <c r="BOC11" s="138"/>
      <c r="BOD11" s="138"/>
      <c r="BOE11" s="138"/>
      <c r="BOF11" s="138"/>
      <c r="BOG11" s="138"/>
      <c r="BOH11" s="138"/>
      <c r="BOI11" s="138"/>
      <c r="BOJ11" s="138"/>
      <c r="BOK11" s="138"/>
      <c r="BOL11" s="138"/>
      <c r="BOM11" s="138"/>
      <c r="BON11" s="138"/>
      <c r="BOO11" s="138"/>
      <c r="BOP11" s="138"/>
      <c r="BOQ11" s="138"/>
      <c r="BOR11" s="138"/>
      <c r="BOS11" s="138"/>
      <c r="BOT11" s="138"/>
      <c r="BOU11" s="138"/>
      <c r="BOV11" s="138"/>
      <c r="BOW11" s="138"/>
      <c r="BOX11" s="138"/>
      <c r="BOY11" s="138"/>
      <c r="BOZ11" s="138"/>
      <c r="BPA11" s="138"/>
      <c r="BPB11" s="138"/>
      <c r="BPC11" s="138"/>
      <c r="BPD11" s="138"/>
      <c r="BPE11" s="138"/>
      <c r="BPF11" s="138"/>
      <c r="BPG11" s="138"/>
      <c r="BPH11" s="138"/>
      <c r="BPI11" s="138"/>
      <c r="BPJ11" s="138"/>
      <c r="BPK11" s="138"/>
      <c r="BPL11" s="138"/>
      <c r="BPM11" s="138"/>
      <c r="BPN11" s="138"/>
      <c r="BPO11" s="138"/>
      <c r="BPP11" s="138"/>
      <c r="BPQ11" s="138"/>
      <c r="BPR11" s="138"/>
      <c r="BPS11" s="138"/>
      <c r="BPT11" s="138"/>
      <c r="BPU11" s="138"/>
      <c r="BPV11" s="138"/>
      <c r="BPW11" s="138"/>
      <c r="BPX11" s="138"/>
      <c r="BPY11" s="138"/>
      <c r="BPZ11" s="138"/>
      <c r="BQA11" s="138"/>
      <c r="BQB11" s="138"/>
      <c r="BQC11" s="138"/>
      <c r="BQD11" s="138"/>
      <c r="BQE11" s="138"/>
      <c r="BQF11" s="138"/>
      <c r="BQG11" s="138"/>
      <c r="BQH11" s="138"/>
      <c r="BQI11" s="138"/>
      <c r="BQJ11" s="138"/>
      <c r="BQK11" s="138"/>
      <c r="BQL11" s="138"/>
      <c r="BQM11" s="138"/>
      <c r="BQN11" s="138"/>
      <c r="BQO11" s="138"/>
      <c r="BQP11" s="138"/>
      <c r="BQQ11" s="138"/>
      <c r="BQR11" s="138"/>
      <c r="BQS11" s="138"/>
      <c r="BQT11" s="138"/>
      <c r="BQU11" s="138"/>
      <c r="BQV11" s="138"/>
      <c r="BQW11" s="138"/>
      <c r="BQX11" s="138"/>
      <c r="BQY11" s="138"/>
      <c r="BQZ11" s="138"/>
      <c r="BRA11" s="138"/>
      <c r="BRB11" s="138"/>
      <c r="BRC11" s="138"/>
      <c r="BRD11" s="138"/>
      <c r="BRE11" s="138"/>
      <c r="BRF11" s="138"/>
      <c r="BRG11" s="138"/>
      <c r="BRH11" s="138"/>
      <c r="BRI11" s="138"/>
      <c r="BRJ11" s="138"/>
      <c r="BRK11" s="138"/>
      <c r="BRL11" s="138"/>
      <c r="BRM11" s="138"/>
      <c r="BRN11" s="138"/>
      <c r="BRO11" s="138"/>
      <c r="BRP11" s="138"/>
      <c r="BRQ11" s="138"/>
      <c r="BRR11" s="138"/>
      <c r="BRS11" s="138"/>
      <c r="BRT11" s="138"/>
      <c r="BRU11" s="138"/>
      <c r="BRV11" s="138"/>
      <c r="BRW11" s="138"/>
      <c r="BRX11" s="138"/>
      <c r="BRY11" s="138"/>
      <c r="BRZ11" s="138"/>
      <c r="BSA11" s="138"/>
      <c r="BSB11" s="138"/>
      <c r="BSC11" s="138"/>
      <c r="BSD11" s="138"/>
      <c r="BSE11" s="138"/>
      <c r="BSF11" s="138"/>
      <c r="BSG11" s="138"/>
      <c r="BSH11" s="138"/>
      <c r="BSI11" s="138"/>
      <c r="BSJ11" s="138"/>
      <c r="BSK11" s="138"/>
      <c r="BSL11" s="138"/>
      <c r="BSM11" s="138"/>
      <c r="BSN11" s="138"/>
      <c r="BSO11" s="138"/>
      <c r="BSP11" s="138"/>
      <c r="BSQ11" s="138"/>
      <c r="BSR11" s="138"/>
      <c r="BSS11" s="138"/>
      <c r="BST11" s="138"/>
      <c r="BSU11" s="138"/>
      <c r="BSV11" s="138"/>
      <c r="BSW11" s="138"/>
      <c r="BSX11" s="138"/>
      <c r="BSY11" s="138"/>
      <c r="BSZ11" s="138"/>
      <c r="BTA11" s="138"/>
      <c r="BTB11" s="138"/>
      <c r="BTC11" s="138"/>
      <c r="BTD11" s="138"/>
      <c r="BTE11" s="138"/>
      <c r="BTF11" s="138"/>
      <c r="BTG11" s="138"/>
      <c r="BTH11" s="138"/>
      <c r="BTI11" s="138"/>
      <c r="BTJ11" s="138"/>
      <c r="BTK11" s="138"/>
      <c r="BTL11" s="138"/>
      <c r="BTM11" s="138"/>
      <c r="BTN11" s="138"/>
      <c r="BTO11" s="138"/>
      <c r="BTP11" s="138"/>
      <c r="BTQ11" s="138"/>
      <c r="BTR11" s="138"/>
      <c r="BTS11" s="138"/>
      <c r="BTT11" s="138"/>
      <c r="BTU11" s="138"/>
      <c r="BTV11" s="138"/>
      <c r="BTW11" s="138"/>
      <c r="BTX11" s="138"/>
      <c r="BTY11" s="138"/>
      <c r="BTZ11" s="138"/>
      <c r="BUA11" s="138"/>
      <c r="BUB11" s="138"/>
      <c r="BUC11" s="138"/>
      <c r="BUD11" s="138"/>
      <c r="BUE11" s="138"/>
      <c r="BUF11" s="138"/>
      <c r="BUG11" s="138"/>
      <c r="BUH11" s="138"/>
      <c r="BUI11" s="138"/>
      <c r="BUJ11" s="138"/>
      <c r="BUK11" s="138"/>
      <c r="BUL11" s="138"/>
      <c r="BUM11" s="138"/>
      <c r="BUN11" s="138"/>
      <c r="BUO11" s="138"/>
      <c r="BUP11" s="138"/>
      <c r="BUQ11" s="138"/>
      <c r="BUR11" s="138"/>
      <c r="BUS11" s="138"/>
      <c r="BUT11" s="138"/>
      <c r="BUU11" s="138"/>
      <c r="BUV11" s="138"/>
      <c r="BUW11" s="138"/>
      <c r="BUX11" s="138"/>
      <c r="BUY11" s="138"/>
      <c r="BUZ11" s="138"/>
      <c r="BVA11" s="138"/>
      <c r="BVB11" s="138"/>
      <c r="BVC11" s="138"/>
      <c r="BVD11" s="138"/>
      <c r="BVE11" s="138"/>
      <c r="BVF11" s="138"/>
      <c r="BVG11" s="138"/>
      <c r="BVH11" s="138"/>
      <c r="BVI11" s="138"/>
      <c r="BVJ11" s="138"/>
      <c r="BVK11" s="138"/>
      <c r="BVL11" s="138"/>
      <c r="BVM11" s="138"/>
      <c r="BVN11" s="138"/>
      <c r="BVO11" s="138"/>
      <c r="BVP11" s="138"/>
      <c r="BVQ11" s="138"/>
      <c r="BVR11" s="138"/>
      <c r="BVS11" s="138"/>
      <c r="BVT11" s="138"/>
      <c r="BVU11" s="138"/>
      <c r="BVV11" s="138"/>
      <c r="BVW11" s="138"/>
      <c r="BVX11" s="138"/>
      <c r="BVY11" s="138"/>
      <c r="BVZ11" s="138"/>
      <c r="BWA11" s="138"/>
      <c r="BWB11" s="138"/>
      <c r="BWC11" s="138"/>
      <c r="BWD11" s="138"/>
      <c r="BWE11" s="138"/>
      <c r="BWF11" s="138"/>
      <c r="BWG11" s="138"/>
      <c r="BWH11" s="138"/>
      <c r="BWI11" s="138"/>
      <c r="BWJ11" s="138"/>
      <c r="BWK11" s="138"/>
      <c r="BWL11" s="138"/>
      <c r="BWM11" s="138"/>
      <c r="BWN11" s="138"/>
      <c r="BWO11" s="138"/>
      <c r="BWP11" s="138"/>
      <c r="BWQ11" s="138"/>
      <c r="BWR11" s="138"/>
      <c r="BWS11" s="138"/>
      <c r="BWT11" s="138"/>
      <c r="BWU11" s="138"/>
      <c r="BWV11" s="138"/>
      <c r="BWW11" s="138"/>
      <c r="BWX11" s="138"/>
      <c r="BWY11" s="138"/>
      <c r="BWZ11" s="138"/>
      <c r="BXA11" s="138"/>
      <c r="BXB11" s="138"/>
      <c r="BXC11" s="138"/>
      <c r="BXD11" s="138"/>
      <c r="BXE11" s="138"/>
      <c r="BXF11" s="138"/>
      <c r="BXG11" s="138"/>
      <c r="BXH11" s="138"/>
      <c r="BXI11" s="138"/>
      <c r="BXJ11" s="138"/>
      <c r="BXK11" s="138"/>
      <c r="BXL11" s="138"/>
      <c r="BXM11" s="138"/>
      <c r="BXN11" s="138"/>
      <c r="BXO11" s="138"/>
      <c r="BXP11" s="138"/>
      <c r="BXQ11" s="138"/>
      <c r="BXR11" s="138"/>
      <c r="BXS11" s="138"/>
      <c r="BXT11" s="138"/>
      <c r="BXU11" s="138"/>
      <c r="BXV11" s="138"/>
      <c r="BXW11" s="138"/>
      <c r="BXX11" s="138"/>
      <c r="BXY11" s="138"/>
      <c r="BXZ11" s="138"/>
      <c r="BYA11" s="138"/>
      <c r="BYB11" s="138"/>
      <c r="BYC11" s="138"/>
      <c r="BYD11" s="138"/>
      <c r="BYE11" s="138"/>
      <c r="BYF11" s="138"/>
      <c r="BYG11" s="138"/>
      <c r="BYH11" s="138"/>
      <c r="BYI11" s="138"/>
      <c r="BYJ11" s="138"/>
      <c r="BYK11" s="138"/>
      <c r="BYL11" s="138"/>
      <c r="BYM11" s="138"/>
      <c r="BYN11" s="138"/>
      <c r="BYO11" s="138"/>
      <c r="BYP11" s="138"/>
      <c r="BYQ11" s="138"/>
      <c r="BYR11" s="138"/>
      <c r="BYS11" s="138"/>
      <c r="BYT11" s="138"/>
      <c r="BYU11" s="138"/>
      <c r="BYV11" s="138"/>
      <c r="BYW11" s="138"/>
      <c r="BYX11" s="138"/>
      <c r="BYY11" s="138"/>
      <c r="BYZ11" s="138"/>
      <c r="BZA11" s="138"/>
      <c r="BZB11" s="138"/>
      <c r="BZC11" s="138"/>
      <c r="BZD11" s="138"/>
      <c r="BZE11" s="138"/>
      <c r="BZF11" s="138"/>
      <c r="BZG11" s="138"/>
      <c r="BZH11" s="138"/>
      <c r="BZI11" s="138"/>
      <c r="BZJ11" s="138"/>
      <c r="BZK11" s="138"/>
      <c r="BZL11" s="138"/>
      <c r="BZM11" s="138"/>
      <c r="BZN11" s="138"/>
      <c r="BZO11" s="138"/>
      <c r="BZP11" s="138"/>
      <c r="BZQ11" s="138"/>
      <c r="BZR11" s="138"/>
      <c r="BZS11" s="138"/>
      <c r="BZT11" s="138"/>
      <c r="BZU11" s="138"/>
      <c r="BZV11" s="138"/>
      <c r="BZW11" s="138"/>
      <c r="BZX11" s="138"/>
      <c r="BZY11" s="138"/>
      <c r="BZZ11" s="138"/>
      <c r="CAA11" s="138"/>
      <c r="CAB11" s="138"/>
      <c r="CAC11" s="138"/>
      <c r="CAD11" s="138"/>
      <c r="CAE11" s="138"/>
      <c r="CAF11" s="138"/>
      <c r="CAG11" s="138"/>
      <c r="CAH11" s="138"/>
      <c r="CAI11" s="138"/>
      <c r="CAJ11" s="138"/>
      <c r="CAK11" s="138"/>
      <c r="CAL11" s="138"/>
      <c r="CAM11" s="138"/>
      <c r="CAN11" s="138"/>
      <c r="CAO11" s="138"/>
      <c r="CAP11" s="138"/>
      <c r="CAQ11" s="138"/>
      <c r="CAR11" s="138"/>
      <c r="CAS11" s="138"/>
      <c r="CAT11" s="138"/>
      <c r="CAU11" s="138"/>
      <c r="CAV11" s="138"/>
      <c r="CAW11" s="138"/>
      <c r="CAX11" s="138"/>
      <c r="CAY11" s="138"/>
      <c r="CAZ11" s="138"/>
      <c r="CBA11" s="138"/>
      <c r="CBB11" s="138"/>
      <c r="CBC11" s="138"/>
      <c r="CBD11" s="138"/>
      <c r="CBE11" s="138"/>
      <c r="CBF11" s="138"/>
      <c r="CBG11" s="138"/>
      <c r="CBH11" s="138"/>
      <c r="CBI11" s="138"/>
      <c r="CBJ11" s="138"/>
      <c r="CBK11" s="138"/>
      <c r="CBL11" s="138"/>
      <c r="CBM11" s="138"/>
      <c r="CBN11" s="138"/>
      <c r="CBO11" s="138"/>
      <c r="CBP11" s="138"/>
      <c r="CBQ11" s="138"/>
      <c r="CBR11" s="138"/>
      <c r="CBS11" s="138"/>
      <c r="CBT11" s="138"/>
      <c r="CBU11" s="138"/>
      <c r="CBV11" s="138"/>
      <c r="CBW11" s="138"/>
      <c r="CBX11" s="138"/>
      <c r="CBY11" s="138"/>
      <c r="CBZ11" s="138"/>
      <c r="CCA11" s="138"/>
      <c r="CCB11" s="138"/>
      <c r="CCC11" s="138"/>
      <c r="CCD11" s="138"/>
      <c r="CCE11" s="138"/>
      <c r="CCF11" s="138"/>
      <c r="CCG11" s="138"/>
      <c r="CCH11" s="138"/>
      <c r="CCI11" s="138"/>
      <c r="CCJ11" s="138"/>
      <c r="CCK11" s="138"/>
      <c r="CCL11" s="138"/>
      <c r="CCM11" s="138"/>
      <c r="CCN11" s="138"/>
      <c r="CCO11" s="138"/>
      <c r="CCP11" s="138"/>
      <c r="CCQ11" s="138"/>
      <c r="CCR11" s="138"/>
      <c r="CCS11" s="138"/>
      <c r="CCT11" s="138"/>
      <c r="CCU11" s="138"/>
      <c r="CCV11" s="138"/>
      <c r="CCW11" s="138"/>
      <c r="CCX11" s="138"/>
      <c r="CCY11" s="138"/>
      <c r="CCZ11" s="138"/>
      <c r="CDA11" s="138"/>
      <c r="CDB11" s="138"/>
      <c r="CDC11" s="138"/>
      <c r="CDD11" s="138"/>
      <c r="CDE11" s="138"/>
      <c r="CDF11" s="138"/>
      <c r="CDG11" s="138"/>
      <c r="CDH11" s="138"/>
      <c r="CDI11" s="138"/>
      <c r="CDJ11" s="138"/>
      <c r="CDK11" s="138"/>
      <c r="CDL11" s="138"/>
      <c r="CDM11" s="138"/>
      <c r="CDN11" s="138"/>
      <c r="CDO11" s="138"/>
      <c r="CDP11" s="138"/>
      <c r="CDQ11" s="138"/>
      <c r="CDR11" s="138"/>
      <c r="CDS11" s="138"/>
      <c r="CDT11" s="138"/>
      <c r="CDU11" s="138"/>
      <c r="CDV11" s="138"/>
      <c r="CDW11" s="138"/>
      <c r="CDX11" s="138"/>
      <c r="CDY11" s="138"/>
      <c r="CDZ11" s="138"/>
      <c r="CEA11" s="138"/>
      <c r="CEB11" s="138"/>
      <c r="CEC11" s="138"/>
      <c r="CED11" s="138"/>
      <c r="CEE11" s="138"/>
      <c r="CEF11" s="138"/>
      <c r="CEG11" s="138"/>
      <c r="CEH11" s="138"/>
      <c r="CEI11" s="138"/>
      <c r="CEJ11" s="138"/>
      <c r="CEK11" s="138"/>
      <c r="CEL11" s="138"/>
      <c r="CEM11" s="138"/>
      <c r="CEN11" s="138"/>
      <c r="CEO11" s="138"/>
      <c r="CEP11" s="138"/>
      <c r="CEQ11" s="138"/>
      <c r="CER11" s="138"/>
      <c r="CES11" s="138"/>
      <c r="CET11" s="138"/>
      <c r="CEU11" s="138"/>
      <c r="CEV11" s="138"/>
      <c r="CEW11" s="138"/>
      <c r="CEX11" s="138"/>
      <c r="CEY11" s="138"/>
      <c r="CEZ11" s="138"/>
      <c r="CFA11" s="138"/>
      <c r="CFB11" s="138"/>
      <c r="CFC11" s="138"/>
      <c r="CFD11" s="138"/>
      <c r="CFE11" s="138"/>
      <c r="CFF11" s="138"/>
      <c r="CFG11" s="138"/>
      <c r="CFH11" s="138"/>
      <c r="CFI11" s="138"/>
      <c r="CFJ11" s="138"/>
      <c r="CFK11" s="138"/>
      <c r="CFL11" s="138"/>
      <c r="CFM11" s="138"/>
      <c r="CFN11" s="138"/>
      <c r="CFO11" s="138"/>
      <c r="CFP11" s="138"/>
      <c r="CFQ11" s="138"/>
      <c r="CFR11" s="138"/>
      <c r="CFS11" s="138"/>
      <c r="CFT11" s="138"/>
      <c r="CFU11" s="138"/>
      <c r="CFV11" s="138"/>
      <c r="CFW11" s="138"/>
      <c r="CFX11" s="138"/>
      <c r="CFY11" s="138"/>
      <c r="CFZ11" s="138"/>
      <c r="CGA11" s="138"/>
      <c r="CGB11" s="138"/>
      <c r="CGC11" s="138"/>
      <c r="CGD11" s="138"/>
      <c r="CGE11" s="138"/>
      <c r="CGF11" s="138"/>
      <c r="CGG11" s="138"/>
      <c r="CGH11" s="138"/>
      <c r="CGI11" s="138"/>
      <c r="CGJ11" s="138"/>
      <c r="CGK11" s="138"/>
      <c r="CGL11" s="138"/>
      <c r="CGM11" s="138"/>
      <c r="CGN11" s="138"/>
      <c r="CGO11" s="138"/>
      <c r="CGP11" s="138"/>
      <c r="CGQ11" s="138"/>
      <c r="CGR11" s="138"/>
      <c r="CGS11" s="138"/>
      <c r="CGT11" s="138"/>
      <c r="CGU11" s="138"/>
      <c r="CGV11" s="138"/>
      <c r="CGW11" s="138"/>
      <c r="CGX11" s="138"/>
      <c r="CGY11" s="138"/>
      <c r="CGZ11" s="138"/>
      <c r="CHA11" s="138"/>
      <c r="CHB11" s="138"/>
      <c r="CHC11" s="138"/>
      <c r="CHD11" s="138"/>
      <c r="CHE11" s="138"/>
      <c r="CHF11" s="138"/>
      <c r="CHG11" s="138"/>
      <c r="CHH11" s="138"/>
      <c r="CHI11" s="138"/>
      <c r="CHJ11" s="138"/>
      <c r="CHK11" s="138"/>
      <c r="CHL11" s="138"/>
      <c r="CHM11" s="138"/>
      <c r="CHN11" s="138"/>
      <c r="CHO11" s="138"/>
      <c r="CHP11" s="138"/>
      <c r="CHQ11" s="138"/>
      <c r="CHR11" s="138"/>
      <c r="CHS11" s="138"/>
      <c r="CHT11" s="138"/>
      <c r="CHU11" s="138"/>
      <c r="CHV11" s="138"/>
      <c r="CHW11" s="138"/>
      <c r="CHX11" s="138"/>
      <c r="CHY11" s="138"/>
      <c r="CHZ11" s="138"/>
      <c r="CIA11" s="138"/>
      <c r="CIB11" s="138"/>
      <c r="CIC11" s="138"/>
      <c r="CID11" s="138"/>
      <c r="CIE11" s="138"/>
      <c r="CIF11" s="138"/>
      <c r="CIG11" s="138"/>
      <c r="CIH11" s="138"/>
      <c r="CII11" s="138"/>
      <c r="CIJ11" s="138"/>
      <c r="CIK11" s="138"/>
      <c r="CIL11" s="138"/>
      <c r="CIM11" s="138"/>
      <c r="CIN11" s="138"/>
      <c r="CIO11" s="138"/>
      <c r="CIP11" s="138"/>
      <c r="CIQ11" s="138"/>
      <c r="CIR11" s="138"/>
      <c r="CIS11" s="138"/>
      <c r="CIT11" s="138"/>
      <c r="CIU11" s="138"/>
      <c r="CIV11" s="138"/>
      <c r="CIW11" s="138"/>
      <c r="CIX11" s="138"/>
      <c r="CIY11" s="138"/>
      <c r="CIZ11" s="138"/>
      <c r="CJA11" s="138"/>
      <c r="CJB11" s="138"/>
      <c r="CJC11" s="138"/>
      <c r="CJD11" s="138"/>
      <c r="CJE11" s="138"/>
      <c r="CJF11" s="138"/>
      <c r="CJG11" s="138"/>
      <c r="CJH11" s="138"/>
      <c r="CJI11" s="138"/>
      <c r="CJJ11" s="138"/>
      <c r="CJK11" s="138"/>
      <c r="CJL11" s="138"/>
      <c r="CJM11" s="138"/>
      <c r="CJN11" s="138"/>
      <c r="CJO11" s="138"/>
      <c r="CJP11" s="138"/>
      <c r="CJQ11" s="138"/>
      <c r="CJR11" s="138"/>
      <c r="CJS11" s="138"/>
      <c r="CJT11" s="138"/>
      <c r="CJU11" s="138"/>
      <c r="CJV11" s="138"/>
      <c r="CJW11" s="138"/>
      <c r="CJX11" s="138"/>
      <c r="CJY11" s="138"/>
      <c r="CJZ11" s="138"/>
      <c r="CKA11" s="138"/>
      <c r="CKB11" s="138"/>
      <c r="CKC11" s="138"/>
      <c r="CKD11" s="138"/>
      <c r="CKE11" s="138"/>
      <c r="CKF11" s="138"/>
      <c r="CKG11" s="138"/>
      <c r="CKH11" s="138"/>
      <c r="CKI11" s="138"/>
      <c r="CKJ11" s="138"/>
      <c r="CKK11" s="138"/>
      <c r="CKL11" s="138"/>
      <c r="CKM11" s="138"/>
      <c r="CKN11" s="138"/>
      <c r="CKO11" s="138"/>
      <c r="CKP11" s="138"/>
      <c r="CKQ11" s="138"/>
      <c r="CKR11" s="138"/>
      <c r="CKS11" s="138"/>
      <c r="CKT11" s="138"/>
      <c r="CKU11" s="138"/>
      <c r="CKV11" s="138"/>
      <c r="CKW11" s="138"/>
      <c r="CKX11" s="138"/>
      <c r="CKY11" s="138"/>
      <c r="CKZ11" s="138"/>
      <c r="CLA11" s="138"/>
      <c r="CLB11" s="138"/>
      <c r="CLC11" s="138"/>
      <c r="CLD11" s="138"/>
      <c r="CLE11" s="138"/>
      <c r="CLF11" s="138"/>
      <c r="CLG11" s="138"/>
      <c r="CLH11" s="138"/>
      <c r="CLI11" s="138"/>
      <c r="CLJ11" s="138"/>
      <c r="CLK11" s="138"/>
      <c r="CLL11" s="138"/>
      <c r="CLM11" s="138"/>
      <c r="CLN11" s="138"/>
      <c r="CLO11" s="138"/>
      <c r="CLP11" s="138"/>
      <c r="CLQ11" s="138"/>
      <c r="CLR11" s="138"/>
      <c r="CLS11" s="138"/>
      <c r="CLT11" s="138"/>
      <c r="CLU11" s="138"/>
      <c r="CLV11" s="138"/>
      <c r="CLW11" s="138"/>
      <c r="CLX11" s="138"/>
      <c r="CLY11" s="138"/>
      <c r="CLZ11" s="138"/>
      <c r="CMA11" s="138"/>
      <c r="CMB11" s="138"/>
      <c r="CMC11" s="138"/>
      <c r="CMD11" s="138"/>
      <c r="CME11" s="138"/>
      <c r="CMF11" s="138"/>
      <c r="CMG11" s="138"/>
      <c r="CMH11" s="138"/>
      <c r="CMI11" s="138"/>
      <c r="CMJ11" s="138"/>
      <c r="CMK11" s="138"/>
      <c r="CML11" s="138"/>
      <c r="CMM11" s="138"/>
      <c r="CMN11" s="138"/>
      <c r="CMO11" s="138"/>
      <c r="CMP11" s="138"/>
      <c r="CMQ11" s="138"/>
      <c r="CMR11" s="138"/>
      <c r="CMS11" s="138"/>
      <c r="CMT11" s="138"/>
      <c r="CMU11" s="138"/>
      <c r="CMV11" s="138"/>
      <c r="CMW11" s="138"/>
      <c r="CMX11" s="138"/>
      <c r="CMY11" s="138"/>
      <c r="CMZ11" s="138"/>
      <c r="CNA11" s="138"/>
      <c r="CNB11" s="138"/>
      <c r="CNC11" s="138"/>
      <c r="CND11" s="138"/>
      <c r="CNE11" s="138"/>
      <c r="CNF11" s="138"/>
      <c r="CNG11" s="138"/>
      <c r="CNH11" s="138"/>
      <c r="CNI11" s="138"/>
      <c r="CNJ11" s="138"/>
      <c r="CNK11" s="138"/>
      <c r="CNL11" s="138"/>
      <c r="CNM11" s="138"/>
      <c r="CNN11" s="138"/>
      <c r="CNO11" s="138"/>
      <c r="CNP11" s="138"/>
      <c r="CNQ11" s="138"/>
      <c r="CNR11" s="138"/>
      <c r="CNS11" s="138"/>
      <c r="CNT11" s="138"/>
      <c r="CNU11" s="138"/>
      <c r="CNV11" s="138"/>
      <c r="CNW11" s="138"/>
      <c r="CNX11" s="138"/>
      <c r="CNY11" s="138"/>
      <c r="CNZ11" s="138"/>
      <c r="COA11" s="138"/>
      <c r="COB11" s="138"/>
      <c r="COC11" s="138"/>
      <c r="COD11" s="138"/>
      <c r="COE11" s="138"/>
      <c r="COF11" s="138"/>
      <c r="COG11" s="138"/>
      <c r="COH11" s="138"/>
      <c r="COI11" s="138"/>
      <c r="COJ11" s="138"/>
      <c r="COK11" s="138"/>
      <c r="COL11" s="138"/>
      <c r="COM11" s="138"/>
      <c r="CON11" s="138"/>
      <c r="COO11" s="138"/>
      <c r="COP11" s="138"/>
      <c r="COQ11" s="138"/>
      <c r="COR11" s="138"/>
      <c r="COS11" s="138"/>
      <c r="COT11" s="138"/>
      <c r="COU11" s="138"/>
      <c r="COV11" s="138"/>
      <c r="COW11" s="138"/>
      <c r="COX11" s="138"/>
      <c r="COY11" s="138"/>
      <c r="COZ11" s="138"/>
      <c r="CPA11" s="138"/>
      <c r="CPB11" s="138"/>
      <c r="CPC11" s="138"/>
      <c r="CPD11" s="138"/>
      <c r="CPE11" s="138"/>
      <c r="CPF11" s="138"/>
      <c r="CPG11" s="138"/>
      <c r="CPH11" s="138"/>
      <c r="CPI11" s="138"/>
      <c r="CPJ11" s="138"/>
      <c r="CPK11" s="138"/>
      <c r="CPL11" s="138"/>
      <c r="CPM11" s="138"/>
      <c r="CPN11" s="138"/>
      <c r="CPO11" s="138"/>
      <c r="CPP11" s="138"/>
      <c r="CPQ11" s="138"/>
      <c r="CPR11" s="138"/>
      <c r="CPS11" s="138"/>
      <c r="CPT11" s="138"/>
      <c r="CPU11" s="138"/>
      <c r="CPV11" s="138"/>
      <c r="CPW11" s="138"/>
      <c r="CPX11" s="138"/>
      <c r="CPY11" s="138"/>
      <c r="CPZ11" s="138"/>
      <c r="CQA11" s="138"/>
      <c r="CQB11" s="138"/>
      <c r="CQC11" s="138"/>
      <c r="CQD11" s="138"/>
      <c r="CQE11" s="138"/>
      <c r="CQF11" s="138"/>
      <c r="CQG11" s="138"/>
      <c r="CQH11" s="138"/>
      <c r="CQI11" s="138"/>
      <c r="CQJ11" s="138"/>
      <c r="CQK11" s="138"/>
      <c r="CQL11" s="138"/>
      <c r="CQM11" s="138"/>
      <c r="CQN11" s="138"/>
      <c r="CQO11" s="138"/>
      <c r="CQP11" s="138"/>
      <c r="CQQ11" s="138"/>
      <c r="CQR11" s="138"/>
      <c r="CQS11" s="138"/>
      <c r="CQT11" s="138"/>
      <c r="CQU11" s="138"/>
      <c r="CQV11" s="138"/>
      <c r="CQW11" s="138"/>
      <c r="CQX11" s="138"/>
      <c r="CQY11" s="138"/>
      <c r="CQZ11" s="138"/>
      <c r="CRA11" s="138"/>
      <c r="CRB11" s="138"/>
      <c r="CRC11" s="138"/>
      <c r="CRD11" s="138"/>
      <c r="CRE11" s="138"/>
      <c r="CRF11" s="138"/>
      <c r="CRG11" s="138"/>
      <c r="CRH11" s="138"/>
      <c r="CRI11" s="138"/>
      <c r="CRJ11" s="138"/>
      <c r="CRK11" s="138"/>
      <c r="CRL11" s="138"/>
      <c r="CRM11" s="138"/>
      <c r="CRN11" s="138"/>
      <c r="CRO11" s="138"/>
      <c r="CRP11" s="138"/>
      <c r="CRQ11" s="138"/>
      <c r="CRR11" s="138"/>
      <c r="CRS11" s="138"/>
      <c r="CRT11" s="138"/>
      <c r="CRU11" s="138"/>
      <c r="CRV11" s="138"/>
      <c r="CRW11" s="138"/>
      <c r="CRX11" s="138"/>
      <c r="CRY11" s="138"/>
      <c r="CRZ11" s="138"/>
      <c r="CSA11" s="138"/>
      <c r="CSB11" s="138"/>
      <c r="CSC11" s="138"/>
      <c r="CSD11" s="138"/>
      <c r="CSE11" s="138"/>
      <c r="CSF11" s="138"/>
      <c r="CSG11" s="138"/>
      <c r="CSH11" s="138"/>
      <c r="CSI11" s="138"/>
      <c r="CSJ11" s="138"/>
      <c r="CSK11" s="138"/>
      <c r="CSL11" s="138"/>
      <c r="CSM11" s="138"/>
      <c r="CSN11" s="138"/>
      <c r="CSO11" s="138"/>
      <c r="CSP11" s="138"/>
      <c r="CSQ11" s="138"/>
      <c r="CSR11" s="138"/>
      <c r="CSS11" s="138"/>
      <c r="CST11" s="138"/>
      <c r="CSU11" s="138"/>
      <c r="CSV11" s="138"/>
      <c r="CSW11" s="138"/>
      <c r="CSX11" s="138"/>
      <c r="CSY11" s="138"/>
      <c r="CSZ11" s="138"/>
      <c r="CTA11" s="138"/>
      <c r="CTB11" s="138"/>
      <c r="CTC11" s="138"/>
      <c r="CTD11" s="138"/>
      <c r="CTE11" s="138"/>
      <c r="CTF11" s="138"/>
      <c r="CTG11" s="138"/>
      <c r="CTH11" s="138"/>
      <c r="CTI11" s="138"/>
      <c r="CTJ11" s="138"/>
      <c r="CTK11" s="138"/>
      <c r="CTL11" s="138"/>
      <c r="CTM11" s="138"/>
      <c r="CTN11" s="138"/>
      <c r="CTO11" s="138"/>
      <c r="CTP11" s="138"/>
      <c r="CTQ11" s="138"/>
      <c r="CTR11" s="138"/>
      <c r="CTS11" s="138"/>
      <c r="CTT11" s="138"/>
      <c r="CTU11" s="138"/>
      <c r="CTV11" s="138"/>
      <c r="CTW11" s="138"/>
      <c r="CTX11" s="138"/>
      <c r="CTY11" s="138"/>
      <c r="CTZ11" s="138"/>
      <c r="CUA11" s="138"/>
      <c r="CUB11" s="138"/>
      <c r="CUC11" s="138"/>
      <c r="CUD11" s="138"/>
      <c r="CUE11" s="138"/>
      <c r="CUF11" s="138"/>
      <c r="CUG11" s="138"/>
      <c r="CUH11" s="138"/>
      <c r="CUI11" s="138"/>
      <c r="CUJ11" s="138"/>
      <c r="CUK11" s="138"/>
      <c r="CUL11" s="138"/>
      <c r="CUM11" s="138"/>
      <c r="CUN11" s="138"/>
      <c r="CUO11" s="138"/>
      <c r="CUP11" s="138"/>
      <c r="CUQ11" s="138"/>
      <c r="CUR11" s="138"/>
      <c r="CUS11" s="138"/>
      <c r="CUT11" s="138"/>
      <c r="CUU11" s="138"/>
      <c r="CUV11" s="138"/>
      <c r="CUW11" s="138"/>
      <c r="CUX11" s="138"/>
      <c r="CUY11" s="138"/>
      <c r="CUZ11" s="138"/>
      <c r="CVA11" s="138"/>
      <c r="CVB11" s="138"/>
      <c r="CVC11" s="138"/>
      <c r="CVD11" s="138"/>
      <c r="CVE11" s="138"/>
      <c r="CVF11" s="138"/>
      <c r="CVG11" s="138"/>
      <c r="CVH11" s="138"/>
      <c r="CVI11" s="138"/>
      <c r="CVJ11" s="138"/>
      <c r="CVK11" s="138"/>
      <c r="CVL11" s="138"/>
      <c r="CVM11" s="138"/>
      <c r="CVN11" s="138"/>
      <c r="CVO11" s="138"/>
      <c r="CVP11" s="138"/>
      <c r="CVQ11" s="138"/>
      <c r="CVR11" s="138"/>
      <c r="CVS11" s="138"/>
      <c r="CVT11" s="138"/>
      <c r="CVU11" s="138"/>
      <c r="CVV11" s="138"/>
      <c r="CVW11" s="138"/>
      <c r="CVX11" s="138"/>
      <c r="CVY11" s="138"/>
      <c r="CVZ11" s="138"/>
      <c r="CWA11" s="138"/>
      <c r="CWB11" s="138"/>
      <c r="CWC11" s="138"/>
      <c r="CWD11" s="138"/>
      <c r="CWE11" s="138"/>
      <c r="CWF11" s="138"/>
      <c r="CWG11" s="138"/>
      <c r="CWH11" s="138"/>
      <c r="CWI11" s="138"/>
      <c r="CWJ11" s="138"/>
      <c r="CWK11" s="138"/>
      <c r="CWL11" s="138"/>
      <c r="CWM11" s="138"/>
      <c r="CWN11" s="138"/>
      <c r="CWO11" s="138"/>
      <c r="CWP11" s="138"/>
      <c r="CWQ11" s="138"/>
      <c r="CWR11" s="138"/>
      <c r="CWS11" s="138"/>
      <c r="CWT11" s="138"/>
      <c r="CWU11" s="138"/>
      <c r="CWV11" s="138"/>
      <c r="CWW11" s="138"/>
      <c r="CWX11" s="138"/>
      <c r="CWY11" s="138"/>
      <c r="CWZ11" s="138"/>
      <c r="CXA11" s="138"/>
      <c r="CXB11" s="138"/>
      <c r="CXC11" s="138"/>
      <c r="CXD11" s="138"/>
      <c r="CXE11" s="138"/>
      <c r="CXF11" s="138"/>
      <c r="CXG11" s="138"/>
      <c r="CXH11" s="138"/>
      <c r="CXI11" s="138"/>
      <c r="CXJ11" s="138"/>
      <c r="CXK11" s="138"/>
      <c r="CXL11" s="138"/>
      <c r="CXM11" s="138"/>
      <c r="CXN11" s="138"/>
      <c r="CXO11" s="138"/>
      <c r="CXP11" s="138"/>
      <c r="CXQ11" s="138"/>
      <c r="CXR11" s="138"/>
      <c r="CXS11" s="138"/>
      <c r="CXT11" s="138"/>
      <c r="CXU11" s="138"/>
      <c r="CXV11" s="138"/>
      <c r="CXW11" s="138"/>
      <c r="CXX11" s="138"/>
      <c r="CXY11" s="138"/>
      <c r="CXZ11" s="138"/>
      <c r="CYA11" s="138"/>
      <c r="CYB11" s="138"/>
      <c r="CYC11" s="138"/>
      <c r="CYD11" s="138"/>
      <c r="CYE11" s="138"/>
      <c r="CYF11" s="138"/>
      <c r="CYG11" s="138"/>
      <c r="CYH11" s="138"/>
      <c r="CYI11" s="138"/>
      <c r="CYJ11" s="138"/>
      <c r="CYK11" s="138"/>
      <c r="CYL11" s="138"/>
      <c r="CYM11" s="138"/>
      <c r="CYN11" s="138"/>
      <c r="CYO11" s="138"/>
      <c r="CYP11" s="138"/>
      <c r="CYQ11" s="138"/>
      <c r="CYR11" s="138"/>
      <c r="CYS11" s="138"/>
      <c r="CYT11" s="138"/>
      <c r="CYU11" s="138"/>
      <c r="CYV11" s="138"/>
      <c r="CYW11" s="138"/>
      <c r="CYX11" s="138"/>
      <c r="CYY11" s="138"/>
      <c r="CYZ11" s="138"/>
      <c r="CZA11" s="138"/>
      <c r="CZB11" s="138"/>
      <c r="CZC11" s="138"/>
      <c r="CZD11" s="138"/>
      <c r="CZE11" s="138"/>
      <c r="CZF11" s="138"/>
      <c r="CZG11" s="138"/>
      <c r="CZH11" s="138"/>
      <c r="CZI11" s="138"/>
      <c r="CZJ11" s="138"/>
      <c r="CZK11" s="138"/>
      <c r="CZL11" s="138"/>
      <c r="CZM11" s="138"/>
      <c r="CZN11" s="138"/>
      <c r="CZO11" s="138"/>
      <c r="CZP11" s="138"/>
      <c r="CZQ11" s="138"/>
      <c r="CZR11" s="138"/>
      <c r="CZS11" s="138"/>
      <c r="CZT11" s="138"/>
      <c r="CZU11" s="138"/>
      <c r="CZV11" s="138"/>
      <c r="CZW11" s="138"/>
      <c r="CZX11" s="138"/>
      <c r="CZY11" s="138"/>
      <c r="CZZ11" s="138"/>
      <c r="DAA11" s="138"/>
      <c r="DAB11" s="138"/>
      <c r="DAC11" s="138"/>
      <c r="DAD11" s="138"/>
      <c r="DAE11" s="138"/>
      <c r="DAF11" s="138"/>
      <c r="DAG11" s="138"/>
      <c r="DAH11" s="138"/>
      <c r="DAI11" s="138"/>
      <c r="DAJ11" s="138"/>
      <c r="DAK11" s="138"/>
      <c r="DAL11" s="138"/>
      <c r="DAM11" s="138"/>
      <c r="DAN11" s="138"/>
      <c r="DAO11" s="138"/>
      <c r="DAP11" s="138"/>
      <c r="DAQ11" s="138"/>
      <c r="DAR11" s="138"/>
      <c r="DAS11" s="138"/>
      <c r="DAT11" s="138"/>
      <c r="DAU11" s="138"/>
      <c r="DAV11" s="138"/>
      <c r="DAW11" s="138"/>
      <c r="DAX11" s="138"/>
      <c r="DAY11" s="138"/>
      <c r="DAZ11" s="138"/>
      <c r="DBA11" s="138"/>
      <c r="DBB11" s="138"/>
      <c r="DBC11" s="138"/>
      <c r="DBD11" s="138"/>
      <c r="DBE11" s="138"/>
      <c r="DBF11" s="138"/>
      <c r="DBG11" s="138"/>
      <c r="DBH11" s="138"/>
      <c r="DBI11" s="138"/>
      <c r="DBJ11" s="138"/>
      <c r="DBK11" s="138"/>
      <c r="DBL11" s="138"/>
      <c r="DBM11" s="138"/>
      <c r="DBN11" s="138"/>
      <c r="DBO11" s="138"/>
      <c r="DBP11" s="138"/>
      <c r="DBQ11" s="138"/>
      <c r="DBR11" s="138"/>
      <c r="DBS11" s="138"/>
      <c r="DBT11" s="138"/>
      <c r="DBU11" s="138"/>
      <c r="DBV11" s="138"/>
      <c r="DBW11" s="138"/>
      <c r="DBX11" s="138"/>
      <c r="DBY11" s="138"/>
      <c r="DBZ11" s="138"/>
      <c r="DCA11" s="138"/>
      <c r="DCB11" s="138"/>
      <c r="DCC11" s="138"/>
      <c r="DCD11" s="138"/>
      <c r="DCE11" s="138"/>
      <c r="DCF11" s="138"/>
      <c r="DCG11" s="138"/>
      <c r="DCH11" s="138"/>
      <c r="DCI11" s="138"/>
      <c r="DCJ11" s="138"/>
      <c r="DCK11" s="138"/>
      <c r="DCL11" s="138"/>
      <c r="DCM11" s="138"/>
      <c r="DCN11" s="138"/>
      <c r="DCO11" s="138"/>
      <c r="DCP11" s="138"/>
      <c r="DCQ11" s="138"/>
      <c r="DCR11" s="138"/>
      <c r="DCS11" s="138"/>
      <c r="DCT11" s="138"/>
      <c r="DCU11" s="138"/>
      <c r="DCV11" s="138"/>
      <c r="DCW11" s="138"/>
      <c r="DCX11" s="138"/>
      <c r="DCY11" s="138"/>
      <c r="DCZ11" s="138"/>
      <c r="DDA11" s="138"/>
      <c r="DDB11" s="138"/>
      <c r="DDC11" s="138"/>
      <c r="DDD11" s="138"/>
      <c r="DDE11" s="138"/>
      <c r="DDF11" s="138"/>
      <c r="DDG11" s="138"/>
      <c r="DDH11" s="138"/>
      <c r="DDI11" s="138"/>
      <c r="DDJ11" s="138"/>
      <c r="DDK11" s="138"/>
      <c r="DDL11" s="138"/>
      <c r="DDM11" s="138"/>
      <c r="DDN11" s="138"/>
      <c r="DDO11" s="138"/>
      <c r="DDP11" s="138"/>
      <c r="DDQ11" s="138"/>
      <c r="DDR11" s="138"/>
      <c r="DDS11" s="138"/>
      <c r="DDT11" s="138"/>
      <c r="DDU11" s="138"/>
      <c r="DDV11" s="138"/>
      <c r="DDW11" s="138"/>
      <c r="DDX11" s="138"/>
      <c r="DDY11" s="138"/>
      <c r="DDZ11" s="138"/>
      <c r="DEA11" s="138"/>
      <c r="DEB11" s="138"/>
      <c r="DEC11" s="138"/>
      <c r="DED11" s="138"/>
      <c r="DEE11" s="138"/>
      <c r="DEF11" s="138"/>
      <c r="DEG11" s="138"/>
      <c r="DEH11" s="138"/>
      <c r="DEI11" s="138"/>
      <c r="DEJ11" s="138"/>
      <c r="DEK11" s="138"/>
      <c r="DEL11" s="138"/>
      <c r="DEM11" s="138"/>
      <c r="DEN11" s="138"/>
      <c r="DEO11" s="138"/>
      <c r="DEP11" s="138"/>
      <c r="DEQ11" s="138"/>
      <c r="DER11" s="138"/>
      <c r="DES11" s="138"/>
      <c r="DET11" s="138"/>
      <c r="DEU11" s="138"/>
      <c r="DEV11" s="138"/>
      <c r="DEW11" s="138"/>
      <c r="DEX11" s="138"/>
      <c r="DEY11" s="138"/>
      <c r="DEZ11" s="138"/>
      <c r="DFA11" s="138"/>
      <c r="DFB11" s="138"/>
      <c r="DFC11" s="138"/>
      <c r="DFD11" s="138"/>
      <c r="DFE11" s="138"/>
      <c r="DFF11" s="138"/>
      <c r="DFG11" s="138"/>
      <c r="DFH11" s="138"/>
      <c r="DFI11" s="138"/>
      <c r="DFJ11" s="138"/>
      <c r="DFK11" s="138"/>
      <c r="DFL11" s="138"/>
      <c r="DFM11" s="138"/>
      <c r="DFN11" s="138"/>
      <c r="DFO11" s="138"/>
      <c r="DFP11" s="138"/>
      <c r="DFQ11" s="138"/>
      <c r="DFR11" s="138"/>
      <c r="DFS11" s="138"/>
      <c r="DFT11" s="138"/>
      <c r="DFU11" s="138"/>
      <c r="DFV11" s="138"/>
      <c r="DFW11" s="138"/>
      <c r="DFX11" s="138"/>
      <c r="DFY11" s="138"/>
      <c r="DFZ11" s="138"/>
      <c r="DGA11" s="138"/>
      <c r="DGB11" s="138"/>
      <c r="DGC11" s="138"/>
      <c r="DGD11" s="138"/>
      <c r="DGE11" s="138"/>
      <c r="DGF11" s="138"/>
      <c r="DGG11" s="138"/>
      <c r="DGH11" s="138"/>
      <c r="DGI11" s="138"/>
      <c r="DGJ11" s="138"/>
      <c r="DGK11" s="138"/>
      <c r="DGL11" s="138"/>
      <c r="DGM11" s="138"/>
      <c r="DGN11" s="138"/>
      <c r="DGO11" s="138"/>
      <c r="DGP11" s="138"/>
      <c r="DGQ11" s="138"/>
      <c r="DGR11" s="138"/>
      <c r="DGS11" s="138"/>
      <c r="DGT11" s="138"/>
      <c r="DGU11" s="138"/>
      <c r="DGV11" s="138"/>
      <c r="DGW11" s="138"/>
      <c r="DGX11" s="138"/>
      <c r="DGY11" s="138"/>
      <c r="DGZ11" s="138"/>
      <c r="DHA11" s="138"/>
      <c r="DHB11" s="138"/>
      <c r="DHC11" s="138"/>
      <c r="DHD11" s="138"/>
      <c r="DHE11" s="138"/>
      <c r="DHF11" s="138"/>
      <c r="DHG11" s="138"/>
      <c r="DHH11" s="138"/>
      <c r="DHI11" s="138"/>
      <c r="DHJ11" s="138"/>
      <c r="DHK11" s="138"/>
      <c r="DHL11" s="138"/>
      <c r="DHM11" s="138"/>
      <c r="DHN11" s="138"/>
      <c r="DHO11" s="138"/>
      <c r="DHP11" s="138"/>
      <c r="DHQ11" s="138"/>
      <c r="DHR11" s="138"/>
      <c r="DHS11" s="138"/>
      <c r="DHT11" s="138"/>
      <c r="DHU11" s="138"/>
      <c r="DHV11" s="138"/>
      <c r="DHW11" s="138"/>
      <c r="DHX11" s="138"/>
      <c r="DHY11" s="138"/>
      <c r="DHZ11" s="138"/>
      <c r="DIA11" s="138"/>
      <c r="DIB11" s="138"/>
      <c r="DIC11" s="138"/>
      <c r="DID11" s="138"/>
      <c r="DIE11" s="138"/>
      <c r="DIF11" s="138"/>
      <c r="DIG11" s="138"/>
      <c r="DIH11" s="138"/>
      <c r="DII11" s="138"/>
      <c r="DIJ11" s="138"/>
      <c r="DIK11" s="138"/>
      <c r="DIL11" s="138"/>
      <c r="DIM11" s="138"/>
      <c r="DIN11" s="138"/>
      <c r="DIO11" s="138"/>
      <c r="DIP11" s="138"/>
      <c r="DIQ11" s="138"/>
      <c r="DIR11" s="138"/>
      <c r="DIS11" s="138"/>
      <c r="DIT11" s="138"/>
      <c r="DIU11" s="138"/>
      <c r="DIV11" s="138"/>
      <c r="DIW11" s="138"/>
      <c r="DIX11" s="138"/>
      <c r="DIY11" s="138"/>
      <c r="DIZ11" s="138"/>
      <c r="DJA11" s="138"/>
      <c r="DJB11" s="138"/>
      <c r="DJC11" s="138"/>
      <c r="DJD11" s="138"/>
      <c r="DJE11" s="138"/>
      <c r="DJF11" s="138"/>
      <c r="DJG11" s="138"/>
      <c r="DJH11" s="138"/>
      <c r="DJI11" s="138"/>
      <c r="DJJ11" s="138"/>
      <c r="DJK11" s="138"/>
      <c r="DJL11" s="138"/>
      <c r="DJM11" s="138"/>
      <c r="DJN11" s="138"/>
      <c r="DJO11" s="138"/>
      <c r="DJP11" s="138"/>
      <c r="DJQ11" s="138"/>
      <c r="DJR11" s="138"/>
      <c r="DJS11" s="138"/>
      <c r="DJT11" s="138"/>
      <c r="DJU11" s="138"/>
      <c r="DJV11" s="138"/>
      <c r="DJW11" s="138"/>
      <c r="DJX11" s="138"/>
      <c r="DJY11" s="138"/>
      <c r="DJZ11" s="138"/>
      <c r="DKA11" s="138"/>
      <c r="DKB11" s="138"/>
      <c r="DKC11" s="138"/>
      <c r="DKD11" s="138"/>
      <c r="DKE11" s="138"/>
      <c r="DKF11" s="138"/>
      <c r="DKG11" s="138"/>
      <c r="DKH11" s="138"/>
      <c r="DKI11" s="138"/>
      <c r="DKJ11" s="138"/>
      <c r="DKK11" s="138"/>
      <c r="DKL11" s="138"/>
      <c r="DKM11" s="138"/>
      <c r="DKN11" s="138"/>
      <c r="DKO11" s="138"/>
      <c r="DKP11" s="138"/>
      <c r="DKQ11" s="138"/>
      <c r="DKR11" s="138"/>
      <c r="DKS11" s="138"/>
      <c r="DKT11" s="138"/>
      <c r="DKU11" s="138"/>
      <c r="DKV11" s="138"/>
      <c r="DKW11" s="138"/>
      <c r="DKX11" s="138"/>
      <c r="DKY11" s="138"/>
      <c r="DKZ11" s="138"/>
      <c r="DLA11" s="138"/>
      <c r="DLB11" s="138"/>
      <c r="DLC11" s="138"/>
      <c r="DLD11" s="138"/>
      <c r="DLE11" s="138"/>
      <c r="DLF11" s="138"/>
      <c r="DLG11" s="138"/>
      <c r="DLH11" s="138"/>
      <c r="DLI11" s="138"/>
      <c r="DLJ11" s="138"/>
      <c r="DLK11" s="138"/>
      <c r="DLL11" s="138"/>
      <c r="DLM11" s="138"/>
      <c r="DLN11" s="138"/>
      <c r="DLO11" s="138"/>
      <c r="DLP11" s="138"/>
      <c r="DLQ11" s="138"/>
      <c r="DLR11" s="138"/>
      <c r="DLS11" s="138"/>
      <c r="DLT11" s="138"/>
      <c r="DLU11" s="138"/>
      <c r="DLV11" s="138"/>
      <c r="DLW11" s="138"/>
      <c r="DLX11" s="138"/>
      <c r="DLY11" s="138"/>
      <c r="DLZ11" s="138"/>
      <c r="DMA11" s="138"/>
      <c r="DMB11" s="138"/>
      <c r="DMC11" s="138"/>
      <c r="DMD11" s="138"/>
      <c r="DME11" s="138"/>
      <c r="DMF11" s="138"/>
      <c r="DMG11" s="138"/>
      <c r="DMH11" s="138"/>
      <c r="DMI11" s="138"/>
      <c r="DMJ11" s="138"/>
      <c r="DMK11" s="138"/>
      <c r="DML11" s="138"/>
      <c r="DMM11" s="138"/>
      <c r="DMN11" s="138"/>
      <c r="DMO11" s="138"/>
      <c r="DMP11" s="138"/>
      <c r="DMQ11" s="138"/>
      <c r="DMR11" s="138"/>
      <c r="DMS11" s="138"/>
      <c r="DMT11" s="138"/>
      <c r="DMU11" s="138"/>
      <c r="DMV11" s="138"/>
      <c r="DMW11" s="138"/>
      <c r="DMX11" s="138"/>
      <c r="DMY11" s="138"/>
      <c r="DMZ11" s="138"/>
      <c r="DNA11" s="138"/>
      <c r="DNB11" s="138"/>
      <c r="DNC11" s="138"/>
      <c r="DND11" s="138"/>
      <c r="DNE11" s="138"/>
      <c r="DNF11" s="138"/>
      <c r="DNG11" s="138"/>
      <c r="DNH11" s="138"/>
      <c r="DNI11" s="138"/>
      <c r="DNJ11" s="138"/>
      <c r="DNK11" s="138"/>
      <c r="DNL11" s="138"/>
      <c r="DNM11" s="138"/>
      <c r="DNN11" s="138"/>
      <c r="DNO11" s="138"/>
      <c r="DNP11" s="138"/>
      <c r="DNQ11" s="138"/>
      <c r="DNR11" s="138"/>
      <c r="DNS11" s="138"/>
      <c r="DNT11" s="138"/>
      <c r="DNU11" s="138"/>
      <c r="DNV11" s="138"/>
      <c r="DNW11" s="138"/>
      <c r="DNX11" s="138"/>
      <c r="DNY11" s="138"/>
      <c r="DNZ11" s="138"/>
      <c r="DOA11" s="138"/>
      <c r="DOB11" s="138"/>
      <c r="DOC11" s="138"/>
      <c r="DOD11" s="138"/>
      <c r="DOE11" s="138"/>
      <c r="DOF11" s="138"/>
      <c r="DOG11" s="138"/>
      <c r="DOH11" s="138"/>
      <c r="DOI11" s="138"/>
      <c r="DOJ11" s="138"/>
      <c r="DOK11" s="138"/>
      <c r="DOL11" s="138"/>
      <c r="DOM11" s="138"/>
      <c r="DON11" s="138"/>
      <c r="DOO11" s="138"/>
      <c r="DOP11" s="138"/>
      <c r="DOQ11" s="138"/>
      <c r="DOR11" s="138"/>
      <c r="DOS11" s="138"/>
      <c r="DOT11" s="138"/>
      <c r="DOU11" s="138"/>
      <c r="DOV11" s="138"/>
      <c r="DOW11" s="138"/>
      <c r="DOX11" s="138"/>
      <c r="DOY11" s="138"/>
      <c r="DOZ11" s="138"/>
      <c r="DPA11" s="138"/>
      <c r="DPB11" s="138"/>
      <c r="DPC11" s="138"/>
      <c r="DPD11" s="138"/>
      <c r="DPE11" s="138"/>
      <c r="DPF11" s="138"/>
      <c r="DPG11" s="138"/>
      <c r="DPH11" s="138"/>
      <c r="DPI11" s="138"/>
      <c r="DPJ11" s="138"/>
      <c r="DPK11" s="138"/>
      <c r="DPL11" s="138"/>
      <c r="DPM11" s="138"/>
      <c r="DPN11" s="138"/>
      <c r="DPO11" s="138"/>
      <c r="DPP11" s="138"/>
      <c r="DPQ11" s="138"/>
      <c r="DPR11" s="138"/>
      <c r="DPS11" s="138"/>
      <c r="DPT11" s="138"/>
      <c r="DPU11" s="138"/>
      <c r="DPV11" s="138"/>
      <c r="DPW11" s="138"/>
      <c r="DPX11" s="138"/>
      <c r="DPY11" s="138"/>
      <c r="DPZ11" s="138"/>
      <c r="DQA11" s="138"/>
      <c r="DQB11" s="138"/>
      <c r="DQC11" s="138"/>
      <c r="DQD11" s="138"/>
      <c r="DQE11" s="138"/>
      <c r="DQF11" s="138"/>
      <c r="DQG11" s="138"/>
      <c r="DQH11" s="138"/>
      <c r="DQI11" s="138"/>
      <c r="DQJ11" s="138"/>
      <c r="DQK11" s="138"/>
      <c r="DQL11" s="138"/>
      <c r="DQM11" s="138"/>
      <c r="DQN11" s="138"/>
      <c r="DQO11" s="138"/>
      <c r="DQP11" s="138"/>
      <c r="DQQ11" s="138"/>
      <c r="DQR11" s="138"/>
      <c r="DQS11" s="138"/>
      <c r="DQT11" s="138"/>
      <c r="DQU11" s="138"/>
      <c r="DQV11" s="138"/>
      <c r="DQW11" s="138"/>
      <c r="DQX11" s="138"/>
      <c r="DQY11" s="138"/>
      <c r="DQZ11" s="138"/>
      <c r="DRA11" s="138"/>
      <c r="DRB11" s="138"/>
      <c r="DRC11" s="138"/>
      <c r="DRD11" s="138"/>
      <c r="DRE11" s="138"/>
      <c r="DRF11" s="138"/>
      <c r="DRG11" s="138"/>
      <c r="DRH11" s="138"/>
      <c r="DRI11" s="138"/>
      <c r="DRJ11" s="138"/>
      <c r="DRK11" s="138"/>
      <c r="DRL11" s="138"/>
      <c r="DRM11" s="138"/>
      <c r="DRN11" s="138"/>
      <c r="DRO11" s="138"/>
      <c r="DRP11" s="138"/>
      <c r="DRQ11" s="138"/>
      <c r="DRR11" s="138"/>
      <c r="DRS11" s="138"/>
      <c r="DRT11" s="138"/>
      <c r="DRU11" s="138"/>
      <c r="DRV11" s="138"/>
      <c r="DRW11" s="138"/>
      <c r="DRX11" s="138"/>
      <c r="DRY11" s="138"/>
      <c r="DRZ11" s="138"/>
      <c r="DSA11" s="138"/>
      <c r="DSB11" s="138"/>
      <c r="DSC11" s="138"/>
      <c r="DSD11" s="138"/>
      <c r="DSE11" s="138"/>
      <c r="DSF11" s="138"/>
      <c r="DSG11" s="138"/>
      <c r="DSH11" s="138"/>
      <c r="DSI11" s="138"/>
      <c r="DSJ11" s="138"/>
      <c r="DSK11" s="138"/>
      <c r="DSL11" s="138"/>
      <c r="DSM11" s="138"/>
      <c r="DSN11" s="138"/>
      <c r="DSO11" s="138"/>
      <c r="DSP11" s="138"/>
      <c r="DSQ11" s="138"/>
      <c r="DSR11" s="138"/>
      <c r="DSS11" s="138"/>
      <c r="DST11" s="138"/>
      <c r="DSU11" s="138"/>
      <c r="DSV11" s="138"/>
      <c r="DSW11" s="138"/>
      <c r="DSX11" s="138"/>
      <c r="DSY11" s="138"/>
      <c r="DSZ11" s="138"/>
      <c r="DTA11" s="138"/>
      <c r="DTB11" s="138"/>
      <c r="DTC11" s="138"/>
      <c r="DTD11" s="138"/>
      <c r="DTE11" s="138"/>
      <c r="DTF11" s="138"/>
      <c r="DTG11" s="138"/>
      <c r="DTH11" s="138"/>
      <c r="DTI11" s="138"/>
      <c r="DTJ11" s="138"/>
      <c r="DTK11" s="138"/>
      <c r="DTL11" s="138"/>
      <c r="DTM11" s="138"/>
      <c r="DTN11" s="138"/>
      <c r="DTO11" s="138"/>
      <c r="DTP11" s="138"/>
      <c r="DTQ11" s="138"/>
      <c r="DTR11" s="138"/>
      <c r="DTS11" s="138"/>
      <c r="DTT11" s="138"/>
      <c r="DTU11" s="138"/>
      <c r="DTV11" s="138"/>
      <c r="DTW11" s="138"/>
      <c r="DTX11" s="138"/>
      <c r="DTY11" s="138"/>
      <c r="DTZ11" s="138"/>
      <c r="DUA11" s="138"/>
      <c r="DUB11" s="138"/>
      <c r="DUC11" s="138"/>
      <c r="DUD11" s="138"/>
      <c r="DUE11" s="138"/>
      <c r="DUF11" s="138"/>
      <c r="DUG11" s="138"/>
      <c r="DUH11" s="138"/>
      <c r="DUI11" s="138"/>
      <c r="DUJ11" s="138"/>
      <c r="DUK11" s="138"/>
      <c r="DUL11" s="138"/>
      <c r="DUM11" s="138"/>
      <c r="DUN11" s="138"/>
      <c r="DUO11" s="138"/>
      <c r="DUP11" s="138"/>
      <c r="DUQ11" s="138"/>
      <c r="DUR11" s="138"/>
      <c r="DUS11" s="138"/>
      <c r="DUT11" s="138"/>
      <c r="DUU11" s="138"/>
      <c r="DUV11" s="138"/>
      <c r="DUW11" s="138"/>
      <c r="DUX11" s="138"/>
      <c r="DUY11" s="138"/>
      <c r="DUZ11" s="138"/>
      <c r="DVA11" s="138"/>
      <c r="DVB11" s="138"/>
      <c r="DVC11" s="138"/>
      <c r="DVD11" s="138"/>
      <c r="DVE11" s="138"/>
      <c r="DVF11" s="138"/>
      <c r="DVG11" s="138"/>
      <c r="DVH11" s="138"/>
      <c r="DVI11" s="138"/>
      <c r="DVJ11" s="138"/>
      <c r="DVK11" s="138"/>
      <c r="DVL11" s="138"/>
      <c r="DVM11" s="138"/>
      <c r="DVN11" s="138"/>
      <c r="DVO11" s="138"/>
      <c r="DVP11" s="138"/>
      <c r="DVQ11" s="138"/>
      <c r="DVR11" s="138"/>
      <c r="DVS11" s="138"/>
      <c r="DVT11" s="138"/>
      <c r="DVU11" s="138"/>
      <c r="DVV11" s="138"/>
      <c r="DVW11" s="138"/>
      <c r="DVX11" s="138"/>
      <c r="DVY11" s="138"/>
      <c r="DVZ11" s="138"/>
      <c r="DWA11" s="138"/>
      <c r="DWB11" s="138"/>
      <c r="DWC11" s="138"/>
      <c r="DWD11" s="138"/>
      <c r="DWE11" s="138"/>
      <c r="DWF11" s="138"/>
      <c r="DWG11" s="138"/>
      <c r="DWH11" s="138"/>
      <c r="DWI11" s="138"/>
      <c r="DWJ11" s="138"/>
      <c r="DWK11" s="138"/>
      <c r="DWL11" s="138"/>
      <c r="DWM11" s="138"/>
      <c r="DWN11" s="138"/>
      <c r="DWO11" s="138"/>
      <c r="DWP11" s="138"/>
      <c r="DWQ11" s="138"/>
      <c r="DWR11" s="138"/>
      <c r="DWS11" s="138"/>
      <c r="DWT11" s="138"/>
      <c r="DWU11" s="138"/>
      <c r="DWV11" s="138"/>
      <c r="DWW11" s="138"/>
      <c r="DWX11" s="138"/>
      <c r="DWY11" s="138"/>
      <c r="DWZ11" s="138"/>
      <c r="DXA11" s="138"/>
      <c r="DXB11" s="138"/>
      <c r="DXC11" s="138"/>
      <c r="DXD11" s="138"/>
      <c r="DXE11" s="138"/>
      <c r="DXF11" s="138"/>
      <c r="DXG11" s="138"/>
      <c r="DXH11" s="138"/>
      <c r="DXI11" s="138"/>
      <c r="DXJ11" s="138"/>
      <c r="DXK11" s="138"/>
      <c r="DXL11" s="138"/>
      <c r="DXM11" s="138"/>
      <c r="DXN11" s="138"/>
      <c r="DXO11" s="138"/>
      <c r="DXP11" s="138"/>
      <c r="DXQ11" s="138"/>
      <c r="DXR11" s="138"/>
      <c r="DXS11" s="138"/>
      <c r="DXT11" s="138"/>
      <c r="DXU11" s="138"/>
      <c r="DXV11" s="138"/>
      <c r="DXW11" s="138"/>
      <c r="DXX11" s="138"/>
      <c r="DXY11" s="138"/>
      <c r="DXZ11" s="138"/>
      <c r="DYA11" s="138"/>
      <c r="DYB11" s="138"/>
      <c r="DYC11" s="138"/>
      <c r="DYD11" s="138"/>
      <c r="DYE11" s="138"/>
      <c r="DYF11" s="138"/>
      <c r="DYG11" s="138"/>
      <c r="DYH11" s="138"/>
      <c r="DYI11" s="138"/>
      <c r="DYJ11" s="138"/>
      <c r="DYK11" s="138"/>
      <c r="DYL11" s="138"/>
      <c r="DYM11" s="138"/>
      <c r="DYN11" s="138"/>
      <c r="DYO11" s="138"/>
      <c r="DYP11" s="138"/>
      <c r="DYQ11" s="138"/>
      <c r="DYR11" s="138"/>
      <c r="DYS11" s="138"/>
      <c r="DYT11" s="138"/>
      <c r="DYU11" s="138"/>
      <c r="DYV11" s="138"/>
      <c r="DYW11" s="138"/>
      <c r="DYX11" s="138"/>
      <c r="DYY11" s="138"/>
      <c r="DYZ11" s="138"/>
      <c r="DZA11" s="138"/>
      <c r="DZB11" s="138"/>
      <c r="DZC11" s="138"/>
      <c r="DZD11" s="138"/>
      <c r="DZE11" s="138"/>
      <c r="DZF11" s="138"/>
      <c r="DZG11" s="138"/>
      <c r="DZH11" s="138"/>
      <c r="DZI11" s="138"/>
      <c r="DZJ11" s="138"/>
      <c r="DZK11" s="138"/>
      <c r="DZL11" s="138"/>
      <c r="DZM11" s="138"/>
      <c r="DZN11" s="138"/>
      <c r="DZO11" s="138"/>
      <c r="DZP11" s="138"/>
      <c r="DZQ11" s="138"/>
      <c r="DZR11" s="138"/>
      <c r="DZS11" s="138"/>
      <c r="DZT11" s="138"/>
      <c r="DZU11" s="138"/>
      <c r="DZV11" s="138"/>
      <c r="DZW11" s="138"/>
      <c r="DZX11" s="138"/>
      <c r="DZY11" s="138"/>
      <c r="DZZ11" s="138"/>
      <c r="EAA11" s="138"/>
      <c r="EAB11" s="138"/>
      <c r="EAC11" s="138"/>
      <c r="EAD11" s="138"/>
      <c r="EAE11" s="138"/>
      <c r="EAF11" s="138"/>
      <c r="EAG11" s="138"/>
      <c r="EAH11" s="138"/>
      <c r="EAI11" s="138"/>
      <c r="EAJ11" s="138"/>
      <c r="EAK11" s="138"/>
      <c r="EAL11" s="138"/>
      <c r="EAM11" s="138"/>
      <c r="EAN11" s="138"/>
      <c r="EAO11" s="138"/>
      <c r="EAP11" s="138"/>
      <c r="EAQ11" s="138"/>
      <c r="EAR11" s="138"/>
      <c r="EAS11" s="138"/>
      <c r="EAT11" s="138"/>
      <c r="EAU11" s="138"/>
      <c r="EAV11" s="138"/>
      <c r="EAW11" s="138"/>
      <c r="EAX11" s="138"/>
      <c r="EAY11" s="138"/>
      <c r="EAZ11" s="138"/>
      <c r="EBA11" s="138"/>
      <c r="EBB11" s="138"/>
      <c r="EBC11" s="138"/>
      <c r="EBD11" s="138"/>
      <c r="EBE11" s="138"/>
      <c r="EBF11" s="138"/>
      <c r="EBG11" s="138"/>
      <c r="EBH11" s="138"/>
      <c r="EBI11" s="138"/>
      <c r="EBJ11" s="138"/>
      <c r="EBK11" s="138"/>
      <c r="EBL11" s="138"/>
      <c r="EBM11" s="138"/>
      <c r="EBN11" s="138"/>
      <c r="EBO11" s="138"/>
      <c r="EBP11" s="138"/>
      <c r="EBQ11" s="138"/>
      <c r="EBR11" s="138"/>
      <c r="EBS11" s="138"/>
      <c r="EBT11" s="138"/>
      <c r="EBU11" s="138"/>
      <c r="EBV11" s="138"/>
      <c r="EBW11" s="138"/>
      <c r="EBX11" s="138"/>
      <c r="EBY11" s="138"/>
      <c r="EBZ11" s="138"/>
      <c r="ECA11" s="138"/>
      <c r="ECB11" s="138"/>
      <c r="ECC11" s="138"/>
      <c r="ECD11" s="138"/>
      <c r="ECE11" s="138"/>
      <c r="ECF11" s="138"/>
      <c r="ECG11" s="138"/>
      <c r="ECH11" s="138"/>
      <c r="ECI11" s="138"/>
      <c r="ECJ11" s="138"/>
      <c r="ECK11" s="138"/>
      <c r="ECL11" s="138"/>
      <c r="ECM11" s="138"/>
      <c r="ECN11" s="138"/>
      <c r="ECO11" s="138"/>
      <c r="ECP11" s="138"/>
      <c r="ECQ11" s="138"/>
      <c r="ECR11" s="138"/>
      <c r="ECS11" s="138"/>
      <c r="ECT11" s="138"/>
      <c r="ECU11" s="138"/>
      <c r="ECV11" s="138"/>
      <c r="ECW11" s="138"/>
      <c r="ECX11" s="138"/>
      <c r="ECY11" s="138"/>
      <c r="ECZ11" s="138"/>
      <c r="EDA11" s="138"/>
      <c r="EDB11" s="138"/>
      <c r="EDC11" s="138"/>
      <c r="EDD11" s="138"/>
      <c r="EDE11" s="138"/>
      <c r="EDF11" s="138"/>
      <c r="EDG11" s="138"/>
      <c r="EDH11" s="138"/>
      <c r="EDI11" s="138"/>
      <c r="EDJ11" s="138"/>
      <c r="EDK11" s="138"/>
      <c r="EDL11" s="138"/>
      <c r="EDM11" s="138"/>
      <c r="EDN11" s="138"/>
      <c r="EDO11" s="138"/>
      <c r="EDP11" s="138"/>
      <c r="EDQ11" s="138"/>
      <c r="EDR11" s="138"/>
      <c r="EDS11" s="138"/>
      <c r="EDT11" s="138"/>
      <c r="EDU11" s="138"/>
      <c r="EDV11" s="138"/>
      <c r="EDW11" s="138"/>
      <c r="EDX11" s="138"/>
      <c r="EDY11" s="138"/>
      <c r="EDZ11" s="138"/>
      <c r="EEA11" s="138"/>
      <c r="EEB11" s="138"/>
      <c r="EEC11" s="138"/>
      <c r="EED11" s="138"/>
      <c r="EEE11" s="138"/>
      <c r="EEF11" s="138"/>
      <c r="EEG11" s="138"/>
      <c r="EEH11" s="138"/>
      <c r="EEI11" s="138"/>
      <c r="EEJ11" s="138"/>
      <c r="EEK11" s="138"/>
      <c r="EEL11" s="138"/>
      <c r="EEM11" s="138"/>
      <c r="EEN11" s="138"/>
      <c r="EEO11" s="138"/>
      <c r="EEP11" s="138"/>
      <c r="EEQ11" s="138"/>
      <c r="EER11" s="138"/>
      <c r="EES11" s="138"/>
      <c r="EET11" s="138"/>
      <c r="EEU11" s="138"/>
      <c r="EEV11" s="138"/>
      <c r="EEW11" s="138"/>
      <c r="EEX11" s="138"/>
      <c r="EEY11" s="138"/>
      <c r="EEZ11" s="138"/>
      <c r="EFA11" s="138"/>
      <c r="EFB11" s="138"/>
      <c r="EFC11" s="138"/>
      <c r="EFD11" s="138"/>
      <c r="EFE11" s="138"/>
      <c r="EFF11" s="138"/>
      <c r="EFG11" s="138"/>
      <c r="EFH11" s="138"/>
      <c r="EFI11" s="138"/>
      <c r="EFJ11" s="138"/>
      <c r="EFK11" s="138"/>
      <c r="EFL11" s="138"/>
      <c r="EFM11" s="138"/>
      <c r="EFN11" s="138"/>
      <c r="EFO11" s="138"/>
      <c r="EFP11" s="138"/>
      <c r="EFQ11" s="138"/>
      <c r="EFR11" s="138"/>
      <c r="EFS11" s="138"/>
      <c r="EFT11" s="138"/>
      <c r="EFU11" s="138"/>
      <c r="EFV11" s="138"/>
      <c r="EFW11" s="138"/>
      <c r="EFX11" s="138"/>
      <c r="EFY11" s="138"/>
      <c r="EFZ11" s="138"/>
      <c r="EGA11" s="138"/>
      <c r="EGB11" s="138"/>
      <c r="EGC11" s="138"/>
      <c r="EGD11" s="138"/>
      <c r="EGE11" s="138"/>
      <c r="EGF11" s="138"/>
      <c r="EGG11" s="138"/>
      <c r="EGH11" s="138"/>
      <c r="EGI11" s="138"/>
      <c r="EGJ11" s="138"/>
      <c r="EGK11" s="138"/>
      <c r="EGL11" s="138"/>
      <c r="EGM11" s="138"/>
      <c r="EGN11" s="138"/>
      <c r="EGO11" s="138"/>
      <c r="EGP11" s="138"/>
      <c r="EGQ11" s="138"/>
      <c r="EGR11" s="138"/>
      <c r="EGS11" s="138"/>
      <c r="EGT11" s="138"/>
      <c r="EGU11" s="138"/>
      <c r="EGV11" s="138"/>
      <c r="EGW11" s="138"/>
      <c r="EGX11" s="138"/>
      <c r="EGY11" s="138"/>
      <c r="EGZ11" s="138"/>
      <c r="EHA11" s="138"/>
      <c r="EHB11" s="138"/>
      <c r="EHC11" s="138"/>
      <c r="EHD11" s="138"/>
      <c r="EHE11" s="138"/>
      <c r="EHF11" s="138"/>
      <c r="EHG11" s="138"/>
      <c r="EHH11" s="138"/>
      <c r="EHI11" s="138"/>
      <c r="EHJ11" s="138"/>
      <c r="EHK11" s="138"/>
      <c r="EHL11" s="138"/>
      <c r="EHM11" s="138"/>
      <c r="EHN11" s="138"/>
      <c r="EHO11" s="138"/>
      <c r="EHP11" s="138"/>
      <c r="EHQ11" s="138"/>
      <c r="EHR11" s="138"/>
      <c r="EHS11" s="138"/>
      <c r="EHT11" s="138"/>
      <c r="EHU11" s="138"/>
      <c r="EHV11" s="138"/>
      <c r="EHW11" s="138"/>
      <c r="EHX11" s="138"/>
      <c r="EHY11" s="138"/>
      <c r="EHZ11" s="138"/>
      <c r="EIA11" s="138"/>
      <c r="EIB11" s="138"/>
      <c r="EIC11" s="138"/>
      <c r="EID11" s="138"/>
      <c r="EIE11" s="138"/>
      <c r="EIF11" s="138"/>
      <c r="EIG11" s="138"/>
      <c r="EIH11" s="138"/>
      <c r="EII11" s="138"/>
      <c r="EIJ11" s="138"/>
      <c r="EIK11" s="138"/>
      <c r="EIL11" s="138"/>
      <c r="EIM11" s="138"/>
      <c r="EIN11" s="138"/>
      <c r="EIO11" s="138"/>
      <c r="EIP11" s="138"/>
      <c r="EIQ11" s="138"/>
      <c r="EIR11" s="138"/>
      <c r="EIS11" s="138"/>
      <c r="EIT11" s="138"/>
      <c r="EIU11" s="138"/>
      <c r="EIV11" s="138"/>
      <c r="EIW11" s="138"/>
      <c r="EIX11" s="138"/>
      <c r="EIY11" s="138"/>
      <c r="EIZ11" s="138"/>
      <c r="EJA11" s="138"/>
      <c r="EJB11" s="138"/>
      <c r="EJC11" s="138"/>
      <c r="EJD11" s="138"/>
      <c r="EJE11" s="138"/>
      <c r="EJF11" s="138"/>
      <c r="EJG11" s="138"/>
      <c r="EJH11" s="138"/>
      <c r="EJI11" s="138"/>
      <c r="EJJ11" s="138"/>
      <c r="EJK11" s="138"/>
      <c r="EJL11" s="138"/>
      <c r="EJM11" s="138"/>
      <c r="EJN11" s="138"/>
      <c r="EJO11" s="138"/>
      <c r="EJP11" s="138"/>
      <c r="EJQ11" s="138"/>
      <c r="EJR11" s="138"/>
      <c r="EJS11" s="138"/>
      <c r="EJT11" s="138"/>
      <c r="EJU11" s="138"/>
      <c r="EJV11" s="138"/>
      <c r="EJW11" s="138"/>
      <c r="EJX11" s="138"/>
      <c r="EJY11" s="138"/>
      <c r="EJZ11" s="138"/>
      <c r="EKA11" s="138"/>
      <c r="EKB11" s="138"/>
      <c r="EKC11" s="138"/>
      <c r="EKD11" s="138"/>
      <c r="EKE11" s="138"/>
      <c r="EKF11" s="138"/>
      <c r="EKG11" s="138"/>
      <c r="EKH11" s="138"/>
      <c r="EKI11" s="138"/>
      <c r="EKJ11" s="138"/>
      <c r="EKK11" s="138"/>
      <c r="EKL11" s="138"/>
      <c r="EKM11" s="138"/>
      <c r="EKN11" s="138"/>
      <c r="EKO11" s="138"/>
      <c r="EKP11" s="138"/>
      <c r="EKQ11" s="138"/>
      <c r="EKR11" s="138"/>
      <c r="EKS11" s="138"/>
      <c r="EKT11" s="138"/>
      <c r="EKU11" s="138"/>
      <c r="EKV11" s="138"/>
      <c r="EKW11" s="138"/>
      <c r="EKX11" s="138"/>
      <c r="EKY11" s="138"/>
      <c r="EKZ11" s="138"/>
      <c r="ELA11" s="138"/>
      <c r="ELB11" s="138"/>
      <c r="ELC11" s="138"/>
      <c r="ELD11" s="138"/>
      <c r="ELE11" s="138"/>
      <c r="ELF11" s="138"/>
      <c r="ELG11" s="138"/>
      <c r="ELH11" s="138"/>
      <c r="ELI11" s="138"/>
      <c r="ELJ11" s="138"/>
      <c r="ELK11" s="138"/>
      <c r="ELL11" s="138"/>
      <c r="ELM11" s="138"/>
      <c r="ELN11" s="138"/>
      <c r="ELO11" s="138"/>
      <c r="ELP11" s="138"/>
      <c r="ELQ11" s="138"/>
      <c r="ELR11" s="138"/>
      <c r="ELS11" s="138"/>
      <c r="ELT11" s="138"/>
      <c r="ELU11" s="138"/>
      <c r="ELV11" s="138"/>
      <c r="ELW11" s="138"/>
      <c r="ELX11" s="138"/>
      <c r="ELY11" s="138"/>
      <c r="ELZ11" s="138"/>
      <c r="EMA11" s="138"/>
      <c r="EMB11" s="138"/>
      <c r="EMC11" s="138"/>
      <c r="EMD11" s="138"/>
      <c r="EME11" s="138"/>
      <c r="EMF11" s="138"/>
      <c r="EMG11" s="138"/>
      <c r="EMH11" s="138"/>
      <c r="EMI11" s="138"/>
      <c r="EMJ11" s="138"/>
      <c r="EMK11" s="138"/>
      <c r="EML11" s="138"/>
      <c r="EMM11" s="138"/>
      <c r="EMN11" s="138"/>
      <c r="EMO11" s="138"/>
      <c r="EMP11" s="138"/>
      <c r="EMQ11" s="138"/>
      <c r="EMR11" s="138"/>
      <c r="EMS11" s="138"/>
      <c r="EMT11" s="138"/>
      <c r="EMU11" s="138"/>
      <c r="EMV11" s="138"/>
      <c r="EMW11" s="138"/>
      <c r="EMX11" s="138"/>
      <c r="EMY11" s="138"/>
      <c r="EMZ11" s="138"/>
      <c r="ENA11" s="138"/>
      <c r="ENB11" s="138"/>
      <c r="ENC11" s="138"/>
      <c r="END11" s="138"/>
      <c r="ENE11" s="138"/>
      <c r="ENF11" s="138"/>
      <c r="ENG11" s="138"/>
      <c r="ENH11" s="138"/>
      <c r="ENI11" s="138"/>
      <c r="ENJ11" s="138"/>
      <c r="ENK11" s="138"/>
      <c r="ENL11" s="138"/>
      <c r="ENM11" s="138"/>
      <c r="ENN11" s="138"/>
      <c r="ENO11" s="138"/>
      <c r="ENP11" s="138"/>
      <c r="ENQ11" s="138"/>
      <c r="ENR11" s="138"/>
      <c r="ENS11" s="138"/>
      <c r="ENT11" s="138"/>
      <c r="ENU11" s="138"/>
      <c r="ENV11" s="138"/>
      <c r="ENW11" s="138"/>
      <c r="ENX11" s="138"/>
      <c r="ENY11" s="138"/>
      <c r="ENZ11" s="138"/>
      <c r="EOA11" s="138"/>
      <c r="EOB11" s="138"/>
      <c r="EOC11" s="138"/>
      <c r="EOD11" s="138"/>
      <c r="EOE11" s="138"/>
      <c r="EOF11" s="138"/>
      <c r="EOG11" s="138"/>
      <c r="EOH11" s="138"/>
      <c r="EOI11" s="138"/>
      <c r="EOJ11" s="138"/>
      <c r="EOK11" s="138"/>
      <c r="EOL11" s="138"/>
      <c r="EOM11" s="138"/>
      <c r="EON11" s="138"/>
      <c r="EOO11" s="138"/>
      <c r="EOP11" s="138"/>
      <c r="EOQ11" s="138"/>
      <c r="EOR11" s="138"/>
      <c r="EOS11" s="138"/>
      <c r="EOT11" s="138"/>
      <c r="EOU11" s="138"/>
      <c r="EOV11" s="138"/>
      <c r="EOW11" s="138"/>
      <c r="EOX11" s="138"/>
      <c r="EOY11" s="138"/>
      <c r="EOZ11" s="138"/>
      <c r="EPA11" s="138"/>
      <c r="EPB11" s="138"/>
      <c r="EPC11" s="138"/>
      <c r="EPD11" s="138"/>
      <c r="EPE11" s="138"/>
      <c r="EPF11" s="138"/>
      <c r="EPG11" s="138"/>
      <c r="EPH11" s="138"/>
      <c r="EPI11" s="138"/>
      <c r="EPJ11" s="138"/>
      <c r="EPK11" s="138"/>
      <c r="EPL11" s="138"/>
      <c r="EPM11" s="138"/>
      <c r="EPN11" s="138"/>
      <c r="EPO11" s="138"/>
      <c r="EPP11" s="138"/>
      <c r="EPQ11" s="138"/>
      <c r="EPR11" s="138"/>
      <c r="EPS11" s="138"/>
      <c r="EPT11" s="138"/>
      <c r="EPU11" s="138"/>
      <c r="EPV11" s="138"/>
      <c r="EPW11" s="138"/>
      <c r="EPX11" s="138"/>
      <c r="EPY11" s="138"/>
      <c r="EPZ11" s="138"/>
      <c r="EQA11" s="138"/>
      <c r="EQB11" s="138"/>
      <c r="EQC11" s="138"/>
      <c r="EQD11" s="138"/>
      <c r="EQE11" s="138"/>
      <c r="EQF11" s="138"/>
      <c r="EQG11" s="138"/>
      <c r="EQH11" s="138"/>
      <c r="EQI11" s="138"/>
      <c r="EQJ11" s="138"/>
      <c r="EQK11" s="138"/>
      <c r="EQL11" s="138"/>
      <c r="EQM11" s="138"/>
      <c r="EQN11" s="138"/>
      <c r="EQO11" s="138"/>
      <c r="EQP11" s="138"/>
      <c r="EQQ11" s="138"/>
      <c r="EQR11" s="138"/>
      <c r="EQS11" s="138"/>
      <c r="EQT11" s="138"/>
      <c r="EQU11" s="138"/>
      <c r="EQV11" s="138"/>
      <c r="EQW11" s="138"/>
      <c r="EQX11" s="138"/>
      <c r="EQY11" s="138"/>
      <c r="EQZ11" s="138"/>
      <c r="ERA11" s="138"/>
      <c r="ERB11" s="138"/>
      <c r="ERC11" s="138"/>
      <c r="ERD11" s="138"/>
      <c r="ERE11" s="138"/>
      <c r="ERF11" s="138"/>
      <c r="ERG11" s="138"/>
      <c r="ERH11" s="138"/>
      <c r="ERI11" s="138"/>
      <c r="ERJ11" s="138"/>
      <c r="ERK11" s="138"/>
      <c r="ERL11" s="138"/>
      <c r="ERM11" s="138"/>
      <c r="ERN11" s="138"/>
      <c r="ERO11" s="138"/>
      <c r="ERP11" s="138"/>
      <c r="ERQ11" s="138"/>
      <c r="ERR11" s="138"/>
      <c r="ERS11" s="138"/>
      <c r="ERT11" s="138"/>
      <c r="ERU11" s="138"/>
      <c r="ERV11" s="138"/>
      <c r="ERW11" s="138"/>
      <c r="ERX11" s="138"/>
      <c r="ERY11" s="138"/>
      <c r="ERZ11" s="138"/>
      <c r="ESA11" s="138"/>
      <c r="ESB11" s="138"/>
      <c r="ESC11" s="138"/>
      <c r="ESD11" s="138"/>
      <c r="ESE11" s="138"/>
      <c r="ESF11" s="138"/>
      <c r="ESG11" s="138"/>
      <c r="ESH11" s="138"/>
      <c r="ESI11" s="138"/>
      <c r="ESJ11" s="138"/>
      <c r="ESK11" s="138"/>
      <c r="ESL11" s="138"/>
      <c r="ESM11" s="138"/>
      <c r="ESN11" s="138"/>
      <c r="ESO11" s="138"/>
      <c r="ESP11" s="138"/>
      <c r="ESQ11" s="138"/>
      <c r="ESR11" s="138"/>
      <c r="ESS11" s="138"/>
      <c r="EST11" s="138"/>
      <c r="ESU11" s="138"/>
      <c r="ESV11" s="138"/>
      <c r="ESW11" s="138"/>
      <c r="ESX11" s="138"/>
      <c r="ESY11" s="138"/>
      <c r="ESZ11" s="138"/>
      <c r="ETA11" s="138"/>
      <c r="ETB11" s="138"/>
      <c r="ETC11" s="138"/>
      <c r="ETD11" s="138"/>
      <c r="ETE11" s="138"/>
      <c r="ETF11" s="138"/>
      <c r="ETG11" s="138"/>
      <c r="ETH11" s="138"/>
      <c r="ETI11" s="138"/>
      <c r="ETJ11" s="138"/>
      <c r="ETK11" s="138"/>
      <c r="ETL11" s="138"/>
      <c r="ETM11" s="138"/>
      <c r="ETN11" s="138"/>
      <c r="ETO11" s="138"/>
      <c r="ETP11" s="138"/>
      <c r="ETQ11" s="138"/>
      <c r="ETR11" s="138"/>
      <c r="ETS11" s="138"/>
      <c r="ETT11" s="138"/>
      <c r="ETU11" s="138"/>
      <c r="ETV11" s="138"/>
      <c r="ETW11" s="138"/>
      <c r="ETX11" s="138"/>
      <c r="ETY11" s="138"/>
      <c r="ETZ11" s="138"/>
      <c r="EUA11" s="138"/>
      <c r="EUB11" s="138"/>
      <c r="EUC11" s="138"/>
      <c r="EUD11" s="138"/>
      <c r="EUE11" s="138"/>
      <c r="EUF11" s="138"/>
      <c r="EUG11" s="138"/>
      <c r="EUH11" s="138"/>
      <c r="EUI11" s="138"/>
      <c r="EUJ11" s="138"/>
      <c r="EUK11" s="138"/>
      <c r="EUL11" s="138"/>
      <c r="EUM11" s="138"/>
      <c r="EUN11" s="138"/>
      <c r="EUO11" s="138"/>
      <c r="EUP11" s="138"/>
      <c r="EUQ11" s="138"/>
      <c r="EUR11" s="138"/>
      <c r="EUS11" s="138"/>
      <c r="EUT11" s="138"/>
      <c r="EUU11" s="138"/>
      <c r="EUV11" s="138"/>
      <c r="EUW11" s="138"/>
      <c r="EUX11" s="138"/>
      <c r="EUY11" s="138"/>
      <c r="EUZ11" s="138"/>
      <c r="EVA11" s="138"/>
      <c r="EVB11" s="138"/>
      <c r="EVC11" s="138"/>
      <c r="EVD11" s="138"/>
      <c r="EVE11" s="138"/>
      <c r="EVF11" s="138"/>
      <c r="EVG11" s="138"/>
      <c r="EVH11" s="138"/>
      <c r="EVI11" s="138"/>
      <c r="EVJ11" s="138"/>
      <c r="EVK11" s="138"/>
      <c r="EVL11" s="138"/>
      <c r="EVM11" s="138"/>
      <c r="EVN11" s="138"/>
      <c r="EVO11" s="138"/>
      <c r="EVP11" s="138"/>
      <c r="EVQ11" s="138"/>
      <c r="EVR11" s="138"/>
      <c r="EVS11" s="138"/>
      <c r="EVT11" s="138"/>
      <c r="EVU11" s="138"/>
      <c r="EVV11" s="138"/>
      <c r="EVW11" s="138"/>
      <c r="EVX11" s="138"/>
      <c r="EVY11" s="138"/>
      <c r="EVZ11" s="138"/>
      <c r="EWA11" s="138"/>
      <c r="EWB11" s="138"/>
      <c r="EWC11" s="138"/>
      <c r="EWD11" s="138"/>
      <c r="EWE11" s="138"/>
      <c r="EWF11" s="138"/>
      <c r="EWG11" s="138"/>
      <c r="EWH11" s="138"/>
      <c r="EWI11" s="138"/>
      <c r="EWJ11" s="138"/>
      <c r="EWK11" s="138"/>
      <c r="EWL11" s="138"/>
      <c r="EWM11" s="138"/>
      <c r="EWN11" s="138"/>
      <c r="EWO11" s="138"/>
      <c r="EWP11" s="138"/>
      <c r="EWQ11" s="138"/>
      <c r="EWR11" s="138"/>
      <c r="EWS11" s="138"/>
      <c r="EWT11" s="138"/>
      <c r="EWU11" s="138"/>
      <c r="EWV11" s="138"/>
      <c r="EWW11" s="138"/>
      <c r="EWX11" s="138"/>
      <c r="EWY11" s="138"/>
      <c r="EWZ11" s="138"/>
      <c r="EXA11" s="138"/>
      <c r="EXB11" s="138"/>
      <c r="EXC11" s="138"/>
      <c r="EXD11" s="138"/>
      <c r="EXE11" s="138"/>
      <c r="EXF11" s="138"/>
      <c r="EXG11" s="138"/>
      <c r="EXH11" s="138"/>
      <c r="EXI11" s="138"/>
      <c r="EXJ11" s="138"/>
      <c r="EXK11" s="138"/>
      <c r="EXL11" s="138"/>
      <c r="EXM11" s="138"/>
      <c r="EXN11" s="138"/>
      <c r="EXO11" s="138"/>
      <c r="EXP11" s="138"/>
      <c r="EXQ11" s="138"/>
      <c r="EXR11" s="138"/>
      <c r="EXS11" s="138"/>
      <c r="EXT11" s="138"/>
      <c r="EXU11" s="138"/>
      <c r="EXV11" s="138"/>
      <c r="EXW11" s="138"/>
      <c r="EXX11" s="138"/>
      <c r="EXY11" s="138"/>
      <c r="EXZ11" s="138"/>
      <c r="EYA11" s="138"/>
      <c r="EYB11" s="138"/>
      <c r="EYC11" s="138"/>
      <c r="EYD11" s="138"/>
      <c r="EYE11" s="138"/>
      <c r="EYF11" s="138"/>
      <c r="EYG11" s="138"/>
      <c r="EYH11" s="138"/>
      <c r="EYI11" s="138"/>
      <c r="EYJ11" s="138"/>
      <c r="EYK11" s="138"/>
      <c r="EYL11" s="138"/>
      <c r="EYM11" s="138"/>
      <c r="EYN11" s="138"/>
      <c r="EYO11" s="138"/>
      <c r="EYP11" s="138"/>
      <c r="EYQ11" s="138"/>
      <c r="EYR11" s="138"/>
      <c r="EYS11" s="138"/>
      <c r="EYT11" s="138"/>
      <c r="EYU11" s="138"/>
      <c r="EYV11" s="138"/>
      <c r="EYW11" s="138"/>
      <c r="EYX11" s="138"/>
      <c r="EYY11" s="138"/>
      <c r="EYZ11" s="138"/>
      <c r="EZA11" s="138"/>
      <c r="EZB11" s="138"/>
      <c r="EZC11" s="138"/>
      <c r="EZD11" s="138"/>
      <c r="EZE11" s="138"/>
      <c r="EZF11" s="138"/>
      <c r="EZG11" s="138"/>
      <c r="EZH11" s="138"/>
      <c r="EZI11" s="138"/>
      <c r="EZJ11" s="138"/>
      <c r="EZK11" s="138"/>
      <c r="EZL11" s="138"/>
      <c r="EZM11" s="138"/>
      <c r="EZN11" s="138"/>
      <c r="EZO11" s="138"/>
      <c r="EZP11" s="138"/>
      <c r="EZQ11" s="138"/>
      <c r="EZR11" s="138"/>
      <c r="EZS11" s="138"/>
      <c r="EZT11" s="138"/>
      <c r="EZU11" s="138"/>
      <c r="EZV11" s="138"/>
      <c r="EZW11" s="138"/>
      <c r="EZX11" s="138"/>
      <c r="EZY11" s="138"/>
      <c r="EZZ11" s="138"/>
      <c r="FAA11" s="138"/>
      <c r="FAB11" s="138"/>
      <c r="FAC11" s="138"/>
      <c r="FAD11" s="138"/>
      <c r="FAE11" s="138"/>
      <c r="FAF11" s="138"/>
      <c r="FAG11" s="138"/>
      <c r="FAH11" s="138"/>
      <c r="FAI11" s="138"/>
      <c r="FAJ11" s="138"/>
      <c r="FAK11" s="138"/>
      <c r="FAL11" s="138"/>
      <c r="FAM11" s="138"/>
      <c r="FAN11" s="138"/>
      <c r="FAO11" s="138"/>
      <c r="FAP11" s="138"/>
      <c r="FAQ11" s="138"/>
      <c r="FAR11" s="138"/>
      <c r="FAS11" s="138"/>
      <c r="FAT11" s="138"/>
      <c r="FAU11" s="138"/>
      <c r="FAV11" s="138"/>
      <c r="FAW11" s="138"/>
      <c r="FAX11" s="138"/>
      <c r="FAY11" s="138"/>
      <c r="FAZ11" s="138"/>
      <c r="FBA11" s="138"/>
      <c r="FBB11" s="138"/>
      <c r="FBC11" s="138"/>
      <c r="FBD11" s="138"/>
      <c r="FBE11" s="138"/>
      <c r="FBF11" s="138"/>
      <c r="FBG11" s="138"/>
      <c r="FBH11" s="138"/>
      <c r="FBI11" s="138"/>
      <c r="FBJ11" s="138"/>
      <c r="FBK11" s="138"/>
      <c r="FBL11" s="138"/>
      <c r="FBM11" s="138"/>
      <c r="FBN11" s="138"/>
      <c r="FBO11" s="138"/>
      <c r="FBP11" s="138"/>
      <c r="FBQ11" s="138"/>
      <c r="FBR11" s="138"/>
      <c r="FBS11" s="138"/>
      <c r="FBT11" s="138"/>
      <c r="FBU11" s="138"/>
      <c r="FBV11" s="138"/>
      <c r="FBW11" s="138"/>
      <c r="FBX11" s="138"/>
      <c r="FBY11" s="138"/>
      <c r="FBZ11" s="138"/>
      <c r="FCA11" s="138"/>
      <c r="FCB11" s="138"/>
      <c r="FCC11" s="138"/>
      <c r="FCD11" s="138"/>
      <c r="FCE11" s="138"/>
      <c r="FCF11" s="138"/>
      <c r="FCG11" s="138"/>
      <c r="FCH11" s="138"/>
      <c r="FCI11" s="138"/>
      <c r="FCJ11" s="138"/>
      <c r="FCK11" s="138"/>
      <c r="FCL11" s="138"/>
      <c r="FCM11" s="138"/>
      <c r="FCN11" s="138"/>
      <c r="FCO11" s="138"/>
      <c r="FCP11" s="138"/>
      <c r="FCQ11" s="138"/>
      <c r="FCR11" s="138"/>
      <c r="FCS11" s="138"/>
      <c r="FCT11" s="138"/>
      <c r="FCU11" s="138"/>
      <c r="FCV11" s="138"/>
      <c r="FCW11" s="138"/>
      <c r="FCX11" s="138"/>
      <c r="FCY11" s="138"/>
      <c r="FCZ11" s="138"/>
      <c r="FDA11" s="138"/>
      <c r="FDB11" s="138"/>
      <c r="FDC11" s="138"/>
      <c r="FDD11" s="138"/>
      <c r="FDE11" s="138"/>
      <c r="FDF11" s="138"/>
      <c r="FDG11" s="138"/>
      <c r="FDH11" s="138"/>
      <c r="FDI11" s="138"/>
      <c r="FDJ11" s="138"/>
      <c r="FDK11" s="138"/>
      <c r="FDL11" s="138"/>
      <c r="FDM11" s="138"/>
      <c r="FDN11" s="138"/>
      <c r="FDO11" s="138"/>
      <c r="FDP11" s="138"/>
      <c r="FDQ11" s="138"/>
      <c r="FDR11" s="138"/>
      <c r="FDS11" s="138"/>
      <c r="FDT11" s="138"/>
      <c r="FDU11" s="138"/>
      <c r="FDV11" s="138"/>
      <c r="FDW11" s="138"/>
      <c r="FDX11" s="138"/>
      <c r="FDY11" s="138"/>
      <c r="FDZ11" s="138"/>
      <c r="FEA11" s="138"/>
      <c r="FEB11" s="138"/>
      <c r="FEC11" s="138"/>
      <c r="FED11" s="138"/>
      <c r="FEE11" s="138"/>
      <c r="FEF11" s="138"/>
      <c r="FEG11" s="138"/>
      <c r="FEH11" s="138"/>
      <c r="FEI11" s="138"/>
      <c r="FEJ11" s="138"/>
      <c r="FEK11" s="138"/>
      <c r="FEL11" s="138"/>
      <c r="FEM11" s="138"/>
      <c r="FEN11" s="138"/>
      <c r="FEO11" s="138"/>
      <c r="FEP11" s="138"/>
      <c r="FEQ11" s="138"/>
      <c r="FER11" s="138"/>
      <c r="FES11" s="138"/>
      <c r="FET11" s="138"/>
      <c r="FEU11" s="138"/>
      <c r="FEV11" s="138"/>
      <c r="FEW11" s="138"/>
      <c r="FEX11" s="138"/>
      <c r="FEY11" s="138"/>
      <c r="FEZ11" s="138"/>
      <c r="FFA11" s="138"/>
      <c r="FFB11" s="138"/>
      <c r="FFC11" s="138"/>
      <c r="FFD11" s="138"/>
      <c r="FFE11" s="138"/>
      <c r="FFF11" s="138"/>
      <c r="FFG11" s="138"/>
      <c r="FFH11" s="138"/>
      <c r="FFI11" s="138"/>
      <c r="FFJ11" s="138"/>
      <c r="FFK11" s="138"/>
      <c r="FFL11" s="138"/>
      <c r="FFM11" s="138"/>
      <c r="FFN11" s="138"/>
      <c r="FFO11" s="138"/>
      <c r="FFP11" s="138"/>
      <c r="FFQ11" s="138"/>
      <c r="FFR11" s="138"/>
      <c r="FFS11" s="138"/>
      <c r="FFT11" s="138"/>
      <c r="FFU11" s="138"/>
      <c r="FFV11" s="138"/>
      <c r="FFW11" s="138"/>
      <c r="FFX11" s="138"/>
      <c r="FFY11" s="138"/>
      <c r="FFZ11" s="138"/>
      <c r="FGA11" s="138"/>
      <c r="FGB11" s="138"/>
      <c r="FGC11" s="138"/>
      <c r="FGD11" s="138"/>
      <c r="FGE11" s="138"/>
      <c r="FGF11" s="138"/>
      <c r="FGG11" s="138"/>
      <c r="FGH11" s="138"/>
      <c r="FGI11" s="138"/>
      <c r="FGJ11" s="138"/>
      <c r="FGK11" s="138"/>
      <c r="FGL11" s="138"/>
      <c r="FGM11" s="138"/>
      <c r="FGN11" s="138"/>
      <c r="FGO11" s="138"/>
      <c r="FGP11" s="138"/>
      <c r="FGQ11" s="138"/>
      <c r="FGR11" s="138"/>
      <c r="FGS11" s="138"/>
      <c r="FGT11" s="138"/>
      <c r="FGU11" s="138"/>
      <c r="FGV11" s="138"/>
      <c r="FGW11" s="138"/>
      <c r="FGX11" s="138"/>
      <c r="FGY11" s="138"/>
      <c r="FGZ11" s="138"/>
      <c r="FHA11" s="138"/>
      <c r="FHB11" s="138"/>
      <c r="FHC11" s="138"/>
      <c r="FHD11" s="138"/>
      <c r="FHE11" s="138"/>
      <c r="FHF11" s="138"/>
      <c r="FHG11" s="138"/>
      <c r="FHH11" s="138"/>
      <c r="FHI11" s="138"/>
      <c r="FHJ11" s="138"/>
      <c r="FHK11" s="138"/>
      <c r="FHL11" s="138"/>
      <c r="FHM11" s="138"/>
      <c r="FHN11" s="138"/>
      <c r="FHO11" s="138"/>
      <c r="FHP11" s="138"/>
      <c r="FHQ11" s="138"/>
      <c r="FHR11" s="138"/>
      <c r="FHS11" s="138"/>
      <c r="FHT11" s="138"/>
      <c r="FHU11" s="138"/>
      <c r="FHV11" s="138"/>
      <c r="FHW11" s="138"/>
      <c r="FHX11" s="138"/>
      <c r="FHY11" s="138"/>
      <c r="FHZ11" s="138"/>
      <c r="FIA11" s="138"/>
      <c r="FIB11" s="138"/>
      <c r="FIC11" s="138"/>
      <c r="FID11" s="138"/>
      <c r="FIE11" s="138"/>
      <c r="FIF11" s="138"/>
      <c r="FIG11" s="138"/>
      <c r="FIH11" s="138"/>
      <c r="FII11" s="138"/>
      <c r="FIJ11" s="138"/>
      <c r="FIK11" s="138"/>
      <c r="FIL11" s="138"/>
      <c r="FIM11" s="138"/>
      <c r="FIN11" s="138"/>
      <c r="FIO11" s="138"/>
      <c r="FIP11" s="138"/>
      <c r="FIQ11" s="138"/>
      <c r="FIR11" s="138"/>
      <c r="FIS11" s="138"/>
      <c r="FIT11" s="138"/>
      <c r="FIU11" s="138"/>
      <c r="FIV11" s="138"/>
      <c r="FIW11" s="138"/>
      <c r="FIX11" s="138"/>
      <c r="FIY11" s="138"/>
      <c r="FIZ11" s="138"/>
      <c r="FJA11" s="138"/>
      <c r="FJB11" s="138"/>
      <c r="FJC11" s="138"/>
      <c r="FJD11" s="138"/>
      <c r="FJE11" s="138"/>
      <c r="FJF11" s="138"/>
      <c r="FJG11" s="138"/>
      <c r="FJH11" s="138"/>
      <c r="FJI11" s="138"/>
      <c r="FJJ11" s="138"/>
      <c r="FJK11" s="138"/>
      <c r="FJL11" s="138"/>
      <c r="FJM11" s="138"/>
      <c r="FJN11" s="138"/>
      <c r="FJO11" s="138"/>
      <c r="FJP11" s="138"/>
      <c r="FJQ11" s="138"/>
      <c r="FJR11" s="138"/>
      <c r="FJS11" s="138"/>
      <c r="FJT11" s="138"/>
      <c r="FJU11" s="138"/>
      <c r="FJV11" s="138"/>
      <c r="FJW11" s="138"/>
      <c r="FJX11" s="138"/>
      <c r="FJY11" s="138"/>
      <c r="FJZ11" s="138"/>
      <c r="FKA11" s="138"/>
      <c r="FKB11" s="138"/>
      <c r="FKC11" s="138"/>
      <c r="FKD11" s="138"/>
      <c r="FKE11" s="138"/>
      <c r="FKF11" s="138"/>
      <c r="FKG11" s="138"/>
      <c r="FKH11" s="138"/>
      <c r="FKI11" s="138"/>
      <c r="FKJ11" s="138"/>
      <c r="FKK11" s="138"/>
      <c r="FKL11" s="138"/>
      <c r="FKM11" s="138"/>
      <c r="FKN11" s="138"/>
      <c r="FKO11" s="138"/>
      <c r="FKP11" s="138"/>
      <c r="FKQ11" s="138"/>
      <c r="FKR11" s="138"/>
      <c r="FKS11" s="138"/>
      <c r="FKT11" s="138"/>
      <c r="FKU11" s="138"/>
      <c r="FKV11" s="138"/>
      <c r="FKW11" s="138"/>
      <c r="FKX11" s="138"/>
      <c r="FKY11" s="138"/>
      <c r="FKZ11" s="138"/>
      <c r="FLA11" s="138"/>
      <c r="FLB11" s="138"/>
      <c r="FLC11" s="138"/>
      <c r="FLD11" s="138"/>
      <c r="FLE11" s="138"/>
      <c r="FLF11" s="138"/>
      <c r="FLG11" s="138"/>
      <c r="FLH11" s="138"/>
      <c r="FLI11" s="138"/>
      <c r="FLJ11" s="138"/>
      <c r="FLK11" s="138"/>
      <c r="FLL11" s="138"/>
      <c r="FLM11" s="138"/>
      <c r="FLN11" s="138"/>
      <c r="FLO11" s="138"/>
      <c r="FLP11" s="138"/>
      <c r="FLQ11" s="138"/>
      <c r="FLR11" s="138"/>
      <c r="FLS11" s="138"/>
      <c r="FLT11" s="138"/>
      <c r="FLU11" s="138"/>
      <c r="FLV11" s="138"/>
      <c r="FLW11" s="138"/>
      <c r="FLX11" s="138"/>
      <c r="FLY11" s="138"/>
      <c r="FLZ11" s="138"/>
      <c r="FMA11" s="138"/>
      <c r="FMB11" s="138"/>
      <c r="FMC11" s="138"/>
      <c r="FMD11" s="138"/>
      <c r="FME11" s="138"/>
      <c r="FMF11" s="138"/>
      <c r="FMG11" s="138"/>
      <c r="FMH11" s="138"/>
      <c r="FMI11" s="138"/>
      <c r="FMJ11" s="138"/>
      <c r="FMK11" s="138"/>
      <c r="FML11" s="138"/>
      <c r="FMM11" s="138"/>
      <c r="FMN11" s="138"/>
      <c r="FMO11" s="138"/>
      <c r="FMP11" s="138"/>
      <c r="FMQ11" s="138"/>
      <c r="FMR11" s="138"/>
      <c r="FMS11" s="138"/>
      <c r="FMT11" s="138"/>
      <c r="FMU11" s="138"/>
      <c r="FMV11" s="138"/>
      <c r="FMW11" s="138"/>
      <c r="FMX11" s="138"/>
      <c r="FMY11" s="138"/>
      <c r="FMZ11" s="138"/>
      <c r="FNA11" s="138"/>
      <c r="FNB11" s="138"/>
      <c r="FNC11" s="138"/>
      <c r="FND11" s="138"/>
      <c r="FNE11" s="138"/>
      <c r="FNF11" s="138"/>
      <c r="FNG11" s="138"/>
      <c r="FNH11" s="138"/>
      <c r="FNI11" s="138"/>
      <c r="FNJ11" s="138"/>
      <c r="FNK11" s="138"/>
      <c r="FNL11" s="138"/>
      <c r="FNM11" s="138"/>
      <c r="FNN11" s="138"/>
      <c r="FNO11" s="138"/>
      <c r="FNP11" s="138"/>
      <c r="FNQ11" s="138"/>
      <c r="FNR11" s="138"/>
      <c r="FNS11" s="138"/>
      <c r="FNT11" s="138"/>
      <c r="FNU11" s="138"/>
      <c r="FNV11" s="138"/>
      <c r="FNW11" s="138"/>
      <c r="FNX11" s="138"/>
      <c r="FNY11" s="138"/>
      <c r="FNZ11" s="138"/>
      <c r="FOA11" s="138"/>
      <c r="FOB11" s="138"/>
      <c r="FOC11" s="138"/>
      <c r="FOD11" s="138"/>
      <c r="FOE11" s="138"/>
      <c r="FOF11" s="138"/>
      <c r="FOG11" s="138"/>
      <c r="FOH11" s="138"/>
      <c r="FOI11" s="138"/>
      <c r="FOJ11" s="138"/>
      <c r="FOK11" s="138"/>
      <c r="FOL11" s="138"/>
      <c r="FOM11" s="138"/>
      <c r="FON11" s="138"/>
      <c r="FOO11" s="138"/>
      <c r="FOP11" s="138"/>
      <c r="FOQ11" s="138"/>
      <c r="FOR11" s="138"/>
      <c r="FOS11" s="138"/>
      <c r="FOT11" s="138"/>
      <c r="FOU11" s="138"/>
      <c r="FOV11" s="138"/>
      <c r="FOW11" s="138"/>
      <c r="FOX11" s="138"/>
      <c r="FOY11" s="138"/>
      <c r="FOZ11" s="138"/>
      <c r="FPA11" s="138"/>
      <c r="FPB11" s="138"/>
      <c r="FPC11" s="138"/>
      <c r="FPD11" s="138"/>
      <c r="FPE11" s="138"/>
      <c r="FPF11" s="138"/>
      <c r="FPG11" s="138"/>
      <c r="FPH11" s="138"/>
      <c r="FPI11" s="138"/>
      <c r="FPJ11" s="138"/>
      <c r="FPK11" s="138"/>
      <c r="FPL11" s="138"/>
      <c r="FPM11" s="138"/>
      <c r="FPN11" s="138"/>
      <c r="FPO11" s="138"/>
      <c r="FPP11" s="138"/>
      <c r="FPQ11" s="138"/>
      <c r="FPR11" s="138"/>
      <c r="FPS11" s="138"/>
      <c r="FPT11" s="138"/>
      <c r="FPU11" s="138"/>
      <c r="FPV11" s="138"/>
      <c r="FPW11" s="138"/>
      <c r="FPX11" s="138"/>
      <c r="FPY11" s="138"/>
      <c r="FPZ11" s="138"/>
      <c r="FQA11" s="138"/>
      <c r="FQB11" s="138"/>
      <c r="FQC11" s="138"/>
      <c r="FQD11" s="138"/>
      <c r="FQE11" s="138"/>
      <c r="FQF11" s="138"/>
      <c r="FQG11" s="138"/>
      <c r="FQH11" s="138"/>
      <c r="FQI11" s="138"/>
      <c r="FQJ11" s="138"/>
      <c r="FQK11" s="138"/>
      <c r="FQL11" s="138"/>
      <c r="FQM11" s="138"/>
      <c r="FQN11" s="138"/>
      <c r="FQO11" s="138"/>
      <c r="FQP11" s="138"/>
      <c r="FQQ11" s="138"/>
      <c r="FQR11" s="138"/>
      <c r="FQS11" s="138"/>
      <c r="FQT11" s="138"/>
      <c r="FQU11" s="138"/>
      <c r="FQV11" s="138"/>
      <c r="FQW11" s="138"/>
      <c r="FQX11" s="138"/>
      <c r="FQY11" s="138"/>
      <c r="FQZ11" s="138"/>
      <c r="FRA11" s="138"/>
      <c r="FRB11" s="138"/>
      <c r="FRC11" s="138"/>
      <c r="FRD11" s="138"/>
      <c r="FRE11" s="138"/>
      <c r="FRF11" s="138"/>
      <c r="FRG11" s="138"/>
      <c r="FRH11" s="138"/>
      <c r="FRI11" s="138"/>
      <c r="FRJ11" s="138"/>
      <c r="FRK11" s="138"/>
      <c r="FRL11" s="138"/>
      <c r="FRM11" s="138"/>
      <c r="FRN11" s="138"/>
      <c r="FRO11" s="138"/>
      <c r="FRP11" s="138"/>
      <c r="FRQ11" s="138"/>
      <c r="FRR11" s="138"/>
      <c r="FRS11" s="138"/>
      <c r="FRT11" s="138"/>
      <c r="FRU11" s="138"/>
      <c r="FRV11" s="138"/>
      <c r="FRW11" s="138"/>
      <c r="FRX11" s="138"/>
      <c r="FRY11" s="138"/>
      <c r="FRZ11" s="138"/>
      <c r="FSA11" s="138"/>
      <c r="FSB11" s="138"/>
      <c r="FSC11" s="138"/>
      <c r="FSD11" s="138"/>
      <c r="FSE11" s="138"/>
      <c r="FSF11" s="138"/>
      <c r="FSG11" s="138"/>
      <c r="FSH11" s="138"/>
      <c r="FSI11" s="138"/>
      <c r="FSJ11" s="138"/>
      <c r="FSK11" s="138"/>
      <c r="FSL11" s="138"/>
      <c r="FSM11" s="138"/>
      <c r="FSN11" s="138"/>
      <c r="FSO11" s="138"/>
      <c r="FSP11" s="138"/>
      <c r="FSQ11" s="138"/>
      <c r="FSR11" s="138"/>
      <c r="FSS11" s="138"/>
      <c r="FST11" s="138"/>
      <c r="FSU11" s="138"/>
      <c r="FSV11" s="138"/>
      <c r="FSW11" s="138"/>
      <c r="FSX11" s="138"/>
      <c r="FSY11" s="138"/>
      <c r="FSZ11" s="138"/>
      <c r="FTA11" s="138"/>
      <c r="FTB11" s="138"/>
      <c r="FTC11" s="138"/>
      <c r="FTD11" s="138"/>
      <c r="FTE11" s="138"/>
      <c r="FTF11" s="138"/>
      <c r="FTG11" s="138"/>
      <c r="FTH11" s="138"/>
      <c r="FTI11" s="138"/>
      <c r="FTJ11" s="138"/>
      <c r="FTK11" s="138"/>
      <c r="FTL11" s="138"/>
      <c r="FTM11" s="138"/>
      <c r="FTN11" s="138"/>
      <c r="FTO11" s="138"/>
      <c r="FTP11" s="138"/>
      <c r="FTQ11" s="138"/>
      <c r="FTR11" s="138"/>
      <c r="FTS11" s="138"/>
      <c r="FTT11" s="138"/>
      <c r="FTU11" s="138"/>
      <c r="FTV11" s="138"/>
      <c r="FTW11" s="138"/>
      <c r="FTX11" s="138"/>
      <c r="FTY11" s="138"/>
      <c r="FTZ11" s="138"/>
      <c r="FUA11" s="138"/>
      <c r="FUB11" s="138"/>
      <c r="FUC11" s="138"/>
      <c r="FUD11" s="138"/>
      <c r="FUE11" s="138"/>
      <c r="FUF11" s="138"/>
      <c r="FUG11" s="138"/>
      <c r="FUH11" s="138"/>
      <c r="FUI11" s="138"/>
      <c r="FUJ11" s="138"/>
      <c r="FUK11" s="138"/>
      <c r="FUL11" s="138"/>
      <c r="FUM11" s="138"/>
      <c r="FUN11" s="138"/>
      <c r="FUO11" s="138"/>
      <c r="FUP11" s="138"/>
      <c r="FUQ11" s="138"/>
      <c r="FUR11" s="138"/>
      <c r="FUS11" s="138"/>
      <c r="FUT11" s="138"/>
      <c r="FUU11" s="138"/>
      <c r="FUV11" s="138"/>
      <c r="FUW11" s="138"/>
      <c r="FUX11" s="138"/>
      <c r="FUY11" s="138"/>
      <c r="FUZ11" s="138"/>
      <c r="FVA11" s="138"/>
      <c r="FVB11" s="138"/>
      <c r="FVC11" s="138"/>
      <c r="FVD11" s="138"/>
      <c r="FVE11" s="138"/>
      <c r="FVF11" s="138"/>
      <c r="FVG11" s="138"/>
      <c r="FVH11" s="138"/>
      <c r="FVI11" s="138"/>
      <c r="FVJ11" s="138"/>
      <c r="FVK11" s="138"/>
      <c r="FVL11" s="138"/>
      <c r="FVM11" s="138"/>
      <c r="FVN11" s="138"/>
      <c r="FVO11" s="138"/>
      <c r="FVP11" s="138"/>
      <c r="FVQ11" s="138"/>
      <c r="FVR11" s="138"/>
      <c r="FVS11" s="138"/>
      <c r="FVT11" s="138"/>
      <c r="FVU11" s="138"/>
      <c r="FVV11" s="138"/>
      <c r="FVW11" s="138"/>
      <c r="FVX11" s="138"/>
      <c r="FVY11" s="138"/>
      <c r="FVZ11" s="138"/>
      <c r="FWA11" s="138"/>
      <c r="FWB11" s="138"/>
      <c r="FWC11" s="138"/>
      <c r="FWD11" s="138"/>
      <c r="FWE11" s="138"/>
      <c r="FWF11" s="138"/>
      <c r="FWG11" s="138"/>
      <c r="FWH11" s="138"/>
      <c r="FWI11" s="138"/>
      <c r="FWJ11" s="138"/>
      <c r="FWK11" s="138"/>
      <c r="FWL11" s="138"/>
      <c r="FWM11" s="138"/>
      <c r="FWN11" s="138"/>
      <c r="FWO11" s="138"/>
      <c r="FWP11" s="138"/>
      <c r="FWQ11" s="138"/>
      <c r="FWR11" s="138"/>
      <c r="FWS11" s="138"/>
      <c r="FWT11" s="138"/>
      <c r="FWU11" s="138"/>
      <c r="FWV11" s="138"/>
      <c r="FWW11" s="138"/>
      <c r="FWX11" s="138"/>
      <c r="FWY11" s="138"/>
      <c r="FWZ11" s="138"/>
      <c r="FXA11" s="138"/>
      <c r="FXB11" s="138"/>
      <c r="FXC11" s="138"/>
      <c r="FXD11" s="138"/>
      <c r="FXE11" s="138"/>
      <c r="FXF11" s="138"/>
      <c r="FXG11" s="138"/>
      <c r="FXH11" s="138"/>
      <c r="FXI11" s="138"/>
      <c r="FXJ11" s="138"/>
      <c r="FXK11" s="138"/>
      <c r="FXL11" s="138"/>
      <c r="FXM11" s="138"/>
      <c r="FXN11" s="138"/>
      <c r="FXO11" s="138"/>
      <c r="FXP11" s="138"/>
      <c r="FXQ11" s="138"/>
      <c r="FXR11" s="138"/>
      <c r="FXS11" s="138"/>
      <c r="FXT11" s="138"/>
      <c r="FXU11" s="138"/>
      <c r="FXV11" s="138"/>
      <c r="FXW11" s="138"/>
      <c r="FXX11" s="138"/>
      <c r="FXY11" s="138"/>
      <c r="FXZ11" s="138"/>
      <c r="FYA11" s="138"/>
      <c r="FYB11" s="138"/>
      <c r="FYC11" s="138"/>
      <c r="FYD11" s="138"/>
      <c r="FYE11" s="138"/>
      <c r="FYF11" s="138"/>
      <c r="FYG11" s="138"/>
      <c r="FYH11" s="138"/>
      <c r="FYI11" s="138"/>
      <c r="FYJ11" s="138"/>
      <c r="FYK11" s="138"/>
      <c r="FYL11" s="138"/>
      <c r="FYM11" s="138"/>
      <c r="FYN11" s="138"/>
      <c r="FYO11" s="138"/>
      <c r="FYP11" s="138"/>
      <c r="FYQ11" s="138"/>
      <c r="FYR11" s="138"/>
      <c r="FYS11" s="138"/>
      <c r="FYT11" s="138"/>
      <c r="FYU11" s="138"/>
      <c r="FYV11" s="138"/>
      <c r="FYW11" s="138"/>
      <c r="FYX11" s="138"/>
      <c r="FYY11" s="138"/>
      <c r="FYZ11" s="138"/>
      <c r="FZA11" s="138"/>
      <c r="FZB11" s="138"/>
      <c r="FZC11" s="138"/>
      <c r="FZD11" s="138"/>
      <c r="FZE11" s="138"/>
      <c r="FZF11" s="138"/>
      <c r="FZG11" s="138"/>
      <c r="FZH11" s="138"/>
      <c r="FZI11" s="138"/>
      <c r="FZJ11" s="138"/>
      <c r="FZK11" s="138"/>
      <c r="FZL11" s="138"/>
      <c r="FZM11" s="138"/>
      <c r="FZN11" s="138"/>
      <c r="FZO11" s="138"/>
      <c r="FZP11" s="138"/>
      <c r="FZQ11" s="138"/>
      <c r="FZR11" s="138"/>
      <c r="FZS11" s="138"/>
      <c r="FZT11" s="138"/>
      <c r="FZU11" s="138"/>
      <c r="FZV11" s="138"/>
      <c r="FZW11" s="138"/>
      <c r="FZX11" s="138"/>
      <c r="FZY11" s="138"/>
      <c r="FZZ11" s="138"/>
      <c r="GAA11" s="138"/>
      <c r="GAB11" s="138"/>
      <c r="GAC11" s="138"/>
      <c r="GAD11" s="138"/>
      <c r="GAE11" s="138"/>
      <c r="GAF11" s="138"/>
      <c r="GAG11" s="138"/>
      <c r="GAH11" s="138"/>
      <c r="GAI11" s="138"/>
      <c r="GAJ11" s="138"/>
      <c r="GAK11" s="138"/>
      <c r="GAL11" s="138"/>
      <c r="GAM11" s="138"/>
      <c r="GAN11" s="138"/>
      <c r="GAO11" s="138"/>
      <c r="GAP11" s="138"/>
      <c r="GAQ11" s="138"/>
      <c r="GAR11" s="138"/>
      <c r="GAS11" s="138"/>
      <c r="GAT11" s="138"/>
      <c r="GAU11" s="138"/>
      <c r="GAV11" s="138"/>
      <c r="GAW11" s="138"/>
      <c r="GAX11" s="138"/>
      <c r="GAY11" s="138"/>
      <c r="GAZ11" s="138"/>
      <c r="GBA11" s="138"/>
      <c r="GBB11" s="138"/>
      <c r="GBC11" s="138"/>
      <c r="GBD11" s="138"/>
      <c r="GBE11" s="138"/>
      <c r="GBF11" s="138"/>
      <c r="GBG11" s="138"/>
      <c r="GBH11" s="138"/>
      <c r="GBI11" s="138"/>
      <c r="GBJ11" s="138"/>
      <c r="GBK11" s="138"/>
      <c r="GBL11" s="138"/>
      <c r="GBM11" s="138"/>
      <c r="GBN11" s="138"/>
      <c r="GBO11" s="138"/>
      <c r="GBP11" s="138"/>
      <c r="GBQ11" s="138"/>
      <c r="GBR11" s="138"/>
      <c r="GBS11" s="138"/>
      <c r="GBT11" s="138"/>
      <c r="GBU11" s="138"/>
      <c r="GBV11" s="138"/>
      <c r="GBW11" s="138"/>
      <c r="GBX11" s="138"/>
      <c r="GBY11" s="138"/>
      <c r="GBZ11" s="138"/>
      <c r="GCA11" s="138"/>
      <c r="GCB11" s="138"/>
      <c r="GCC11" s="138"/>
      <c r="GCD11" s="138"/>
      <c r="GCE11" s="138"/>
      <c r="GCF11" s="138"/>
      <c r="GCG11" s="138"/>
      <c r="GCH11" s="138"/>
      <c r="GCI11" s="138"/>
      <c r="GCJ11" s="138"/>
      <c r="GCK11" s="138"/>
      <c r="GCL11" s="138"/>
      <c r="GCM11" s="138"/>
      <c r="GCN11" s="138"/>
      <c r="GCO11" s="138"/>
      <c r="GCP11" s="138"/>
      <c r="GCQ11" s="138"/>
      <c r="GCR11" s="138"/>
      <c r="GCS11" s="138"/>
      <c r="GCT11" s="138"/>
      <c r="GCU11" s="138"/>
      <c r="GCV11" s="138"/>
      <c r="GCW11" s="138"/>
      <c r="GCX11" s="138"/>
      <c r="GCY11" s="138"/>
      <c r="GCZ11" s="138"/>
      <c r="GDA11" s="138"/>
      <c r="GDB11" s="138"/>
      <c r="GDC11" s="138"/>
      <c r="GDD11" s="138"/>
      <c r="GDE11" s="138"/>
      <c r="GDF11" s="138"/>
      <c r="GDG11" s="138"/>
      <c r="GDH11" s="138"/>
      <c r="GDI11" s="138"/>
      <c r="GDJ11" s="138"/>
      <c r="GDK11" s="138"/>
      <c r="GDL11" s="138"/>
      <c r="GDM11" s="138"/>
      <c r="GDN11" s="138"/>
      <c r="GDO11" s="138"/>
      <c r="GDP11" s="138"/>
      <c r="GDQ11" s="138"/>
      <c r="GDR11" s="138"/>
      <c r="GDS11" s="138"/>
      <c r="GDT11" s="138"/>
      <c r="GDU11" s="138"/>
      <c r="GDV11" s="138"/>
      <c r="GDW11" s="138"/>
      <c r="GDX11" s="138"/>
      <c r="GDY11" s="138"/>
      <c r="GDZ11" s="138"/>
      <c r="GEA11" s="138"/>
      <c r="GEB11" s="138"/>
      <c r="GEC11" s="138"/>
      <c r="GED11" s="138"/>
      <c r="GEE11" s="138"/>
      <c r="GEF11" s="138"/>
      <c r="GEG11" s="138"/>
      <c r="GEH11" s="138"/>
      <c r="GEI11" s="138"/>
      <c r="GEJ11" s="138"/>
      <c r="GEK11" s="138"/>
      <c r="GEL11" s="138"/>
      <c r="GEM11" s="138"/>
      <c r="GEN11" s="138"/>
      <c r="GEO11" s="138"/>
      <c r="GEP11" s="138"/>
      <c r="GEQ11" s="138"/>
      <c r="GER11" s="138"/>
      <c r="GES11" s="138"/>
      <c r="GET11" s="138"/>
      <c r="GEU11" s="138"/>
      <c r="GEV11" s="138"/>
      <c r="GEW11" s="138"/>
      <c r="GEX11" s="138"/>
      <c r="GEY11" s="138"/>
      <c r="GEZ11" s="138"/>
      <c r="GFA11" s="138"/>
      <c r="GFB11" s="138"/>
      <c r="GFC11" s="138"/>
      <c r="GFD11" s="138"/>
      <c r="GFE11" s="138"/>
      <c r="GFF11" s="138"/>
      <c r="GFG11" s="138"/>
      <c r="GFH11" s="138"/>
      <c r="GFI11" s="138"/>
      <c r="GFJ11" s="138"/>
      <c r="GFK11" s="138"/>
      <c r="GFL11" s="138"/>
      <c r="GFM11" s="138"/>
      <c r="GFN11" s="138"/>
      <c r="GFO11" s="138"/>
      <c r="GFP11" s="138"/>
      <c r="GFQ11" s="138"/>
      <c r="GFR11" s="138"/>
      <c r="GFS11" s="138"/>
      <c r="GFT11" s="138"/>
      <c r="GFU11" s="138"/>
      <c r="GFV11" s="138"/>
      <c r="GFW11" s="138"/>
      <c r="GFX11" s="138"/>
      <c r="GFY11" s="138"/>
      <c r="GFZ11" s="138"/>
      <c r="GGA11" s="138"/>
      <c r="GGB11" s="138"/>
      <c r="GGC11" s="138"/>
      <c r="GGD11" s="138"/>
      <c r="GGE11" s="138"/>
      <c r="GGF11" s="138"/>
      <c r="GGG11" s="138"/>
      <c r="GGH11" s="138"/>
      <c r="GGI11" s="138"/>
      <c r="GGJ11" s="138"/>
      <c r="GGK11" s="138"/>
      <c r="GGL11" s="138"/>
      <c r="GGM11" s="138"/>
      <c r="GGN11" s="138"/>
      <c r="GGO11" s="138"/>
      <c r="GGP11" s="138"/>
      <c r="GGQ11" s="138"/>
      <c r="GGR11" s="138"/>
      <c r="GGS11" s="138"/>
      <c r="GGT11" s="138"/>
      <c r="GGU11" s="138"/>
      <c r="GGV11" s="138"/>
      <c r="GGW11" s="138"/>
      <c r="GGX11" s="138"/>
      <c r="GGY11" s="138"/>
      <c r="GGZ11" s="138"/>
      <c r="GHA11" s="138"/>
      <c r="GHB11" s="138"/>
      <c r="GHC11" s="138"/>
      <c r="GHD11" s="138"/>
      <c r="GHE11" s="138"/>
      <c r="GHF11" s="138"/>
      <c r="GHG11" s="138"/>
      <c r="GHH11" s="138"/>
      <c r="GHI11" s="138"/>
      <c r="GHJ11" s="138"/>
      <c r="GHK11" s="138"/>
      <c r="GHL11" s="138"/>
      <c r="GHM11" s="138"/>
      <c r="GHN11" s="138"/>
      <c r="GHO11" s="138"/>
      <c r="GHP11" s="138"/>
      <c r="GHQ11" s="138"/>
      <c r="GHR11" s="138"/>
      <c r="GHS11" s="138"/>
      <c r="GHT11" s="138"/>
      <c r="GHU11" s="138"/>
      <c r="GHV11" s="138"/>
      <c r="GHW11" s="138"/>
      <c r="GHX11" s="138"/>
      <c r="GHY11" s="138"/>
      <c r="GHZ11" s="138"/>
      <c r="GIA11" s="138"/>
      <c r="GIB11" s="138"/>
      <c r="GIC11" s="138"/>
      <c r="GID11" s="138"/>
      <c r="GIE11" s="138"/>
      <c r="GIF11" s="138"/>
      <c r="GIG11" s="138"/>
      <c r="GIH11" s="138"/>
      <c r="GII11" s="138"/>
      <c r="GIJ11" s="138"/>
      <c r="GIK11" s="138"/>
      <c r="GIL11" s="138"/>
      <c r="GIM11" s="138"/>
      <c r="GIN11" s="138"/>
      <c r="GIO11" s="138"/>
      <c r="GIP11" s="138"/>
      <c r="GIQ11" s="138"/>
      <c r="GIR11" s="138"/>
      <c r="GIS11" s="138"/>
      <c r="GIT11" s="138"/>
      <c r="GIU11" s="138"/>
      <c r="GIV11" s="138"/>
      <c r="GIW11" s="138"/>
      <c r="GIX11" s="138"/>
      <c r="GIY11" s="138"/>
      <c r="GIZ11" s="138"/>
      <c r="GJA11" s="138"/>
      <c r="GJB11" s="138"/>
      <c r="GJC11" s="138"/>
      <c r="GJD11" s="138"/>
      <c r="GJE11" s="138"/>
      <c r="GJF11" s="138"/>
      <c r="GJG11" s="138"/>
      <c r="GJH11" s="138"/>
      <c r="GJI11" s="138"/>
      <c r="GJJ11" s="138"/>
      <c r="GJK11" s="138"/>
      <c r="GJL11" s="138"/>
      <c r="GJM11" s="138"/>
      <c r="GJN11" s="138"/>
      <c r="GJO11" s="138"/>
      <c r="GJP11" s="138"/>
      <c r="GJQ11" s="138"/>
      <c r="GJR11" s="138"/>
      <c r="GJS11" s="138"/>
      <c r="GJT11" s="138"/>
      <c r="GJU11" s="138"/>
      <c r="GJV11" s="138"/>
      <c r="GJW11" s="138"/>
      <c r="GJX11" s="138"/>
      <c r="GJY11" s="138"/>
      <c r="GJZ11" s="138"/>
      <c r="GKA11" s="138"/>
      <c r="GKB11" s="138"/>
      <c r="GKC11" s="138"/>
      <c r="GKD11" s="138"/>
      <c r="GKE11" s="138"/>
      <c r="GKF11" s="138"/>
      <c r="GKG11" s="138"/>
      <c r="GKH11" s="138"/>
      <c r="GKI11" s="138"/>
      <c r="GKJ11" s="138"/>
      <c r="GKK11" s="138"/>
      <c r="GKL11" s="138"/>
      <c r="GKM11" s="138"/>
      <c r="GKN11" s="138"/>
      <c r="GKO11" s="138"/>
      <c r="GKP11" s="138"/>
      <c r="GKQ11" s="138"/>
      <c r="GKR11" s="138"/>
      <c r="GKS11" s="138"/>
      <c r="GKT11" s="138"/>
      <c r="GKU11" s="138"/>
      <c r="GKV11" s="138"/>
      <c r="GKW11" s="138"/>
      <c r="GKX11" s="138"/>
      <c r="GKY11" s="138"/>
      <c r="GKZ11" s="138"/>
      <c r="GLA11" s="138"/>
      <c r="GLB11" s="138"/>
      <c r="GLC11" s="138"/>
      <c r="GLD11" s="138"/>
      <c r="GLE11" s="138"/>
      <c r="GLF11" s="138"/>
      <c r="GLG11" s="138"/>
      <c r="GLH11" s="138"/>
      <c r="GLI11" s="138"/>
      <c r="GLJ11" s="138"/>
      <c r="GLK11" s="138"/>
      <c r="GLL11" s="138"/>
      <c r="GLM11" s="138"/>
      <c r="GLN11" s="138"/>
      <c r="GLO11" s="138"/>
      <c r="GLP11" s="138"/>
      <c r="GLQ11" s="138"/>
      <c r="GLR11" s="138"/>
      <c r="GLS11" s="138"/>
      <c r="GLT11" s="138"/>
      <c r="GLU11" s="138"/>
      <c r="GLV11" s="138"/>
      <c r="GLW11" s="138"/>
      <c r="GLX11" s="138"/>
      <c r="GLY11" s="138"/>
      <c r="GLZ11" s="138"/>
      <c r="GMA11" s="138"/>
      <c r="GMB11" s="138"/>
      <c r="GMC11" s="138"/>
      <c r="GMD11" s="138"/>
      <c r="GME11" s="138"/>
      <c r="GMF11" s="138"/>
      <c r="GMG11" s="138"/>
      <c r="GMH11" s="138"/>
      <c r="GMI11" s="138"/>
      <c r="GMJ11" s="138"/>
      <c r="GMK11" s="138"/>
      <c r="GML11" s="138"/>
      <c r="GMM11" s="138"/>
      <c r="GMN11" s="138"/>
      <c r="GMO11" s="138"/>
      <c r="GMP11" s="138"/>
      <c r="GMQ11" s="138"/>
      <c r="GMR11" s="138"/>
      <c r="GMS11" s="138"/>
      <c r="GMT11" s="138"/>
      <c r="GMU11" s="138"/>
      <c r="GMV11" s="138"/>
      <c r="GMW11" s="138"/>
      <c r="GMX11" s="138"/>
      <c r="GMY11" s="138"/>
      <c r="GMZ11" s="138"/>
      <c r="GNA11" s="138"/>
      <c r="GNB11" s="138"/>
      <c r="GNC11" s="138"/>
      <c r="GND11" s="138"/>
      <c r="GNE11" s="138"/>
      <c r="GNF11" s="138"/>
      <c r="GNG11" s="138"/>
      <c r="GNH11" s="138"/>
      <c r="GNI11" s="138"/>
      <c r="GNJ11" s="138"/>
      <c r="GNK11" s="138"/>
      <c r="GNL11" s="138"/>
      <c r="GNM11" s="138"/>
      <c r="GNN11" s="138"/>
      <c r="GNO11" s="138"/>
      <c r="GNP11" s="138"/>
      <c r="GNQ11" s="138"/>
      <c r="GNR11" s="138"/>
      <c r="GNS11" s="138"/>
      <c r="GNT11" s="138"/>
      <c r="GNU11" s="138"/>
      <c r="GNV11" s="138"/>
      <c r="GNW11" s="138"/>
      <c r="GNX11" s="138"/>
      <c r="GNY11" s="138"/>
      <c r="GNZ11" s="138"/>
      <c r="GOA11" s="138"/>
      <c r="GOB11" s="138"/>
      <c r="GOC11" s="138"/>
      <c r="GOD11" s="138"/>
      <c r="GOE11" s="138"/>
      <c r="GOF11" s="138"/>
      <c r="GOG11" s="138"/>
      <c r="GOH11" s="138"/>
      <c r="GOI11" s="138"/>
      <c r="GOJ11" s="138"/>
      <c r="GOK11" s="138"/>
      <c r="GOL11" s="138"/>
      <c r="GOM11" s="138"/>
      <c r="GON11" s="138"/>
      <c r="GOO11" s="138"/>
      <c r="GOP11" s="138"/>
      <c r="GOQ11" s="138"/>
      <c r="GOR11" s="138"/>
      <c r="GOS11" s="138"/>
      <c r="GOT11" s="138"/>
      <c r="GOU11" s="138"/>
      <c r="GOV11" s="138"/>
      <c r="GOW11" s="138"/>
      <c r="GOX11" s="138"/>
      <c r="GOY11" s="138"/>
      <c r="GOZ11" s="138"/>
      <c r="GPA11" s="138"/>
      <c r="GPB11" s="138"/>
      <c r="GPC11" s="138"/>
      <c r="GPD11" s="138"/>
      <c r="GPE11" s="138"/>
      <c r="GPF11" s="138"/>
      <c r="GPG11" s="138"/>
      <c r="GPH11" s="138"/>
      <c r="GPI11" s="138"/>
      <c r="GPJ11" s="138"/>
      <c r="GPK11" s="138"/>
      <c r="GPL11" s="138"/>
      <c r="GPM11" s="138"/>
      <c r="GPN11" s="138"/>
      <c r="GPO11" s="138"/>
      <c r="GPP11" s="138"/>
      <c r="GPQ11" s="138"/>
      <c r="GPR11" s="138"/>
      <c r="GPS11" s="138"/>
      <c r="GPT11" s="138"/>
      <c r="GPU11" s="138"/>
      <c r="GPV11" s="138"/>
      <c r="GPW11" s="138"/>
      <c r="GPX11" s="138"/>
      <c r="GPY11" s="138"/>
      <c r="GPZ11" s="138"/>
      <c r="GQA11" s="138"/>
      <c r="GQB11" s="138"/>
      <c r="GQC11" s="138"/>
      <c r="GQD11" s="138"/>
      <c r="GQE11" s="138"/>
      <c r="GQF11" s="138"/>
      <c r="GQG11" s="138"/>
      <c r="GQH11" s="138"/>
      <c r="GQI11" s="138"/>
      <c r="GQJ11" s="138"/>
      <c r="GQK11" s="138"/>
      <c r="GQL11" s="138"/>
      <c r="GQM11" s="138"/>
      <c r="GQN11" s="138"/>
      <c r="GQO11" s="138"/>
      <c r="GQP11" s="138"/>
      <c r="GQQ11" s="138"/>
      <c r="GQR11" s="138"/>
      <c r="GQS11" s="138"/>
      <c r="GQT11" s="138"/>
      <c r="GQU11" s="138"/>
      <c r="GQV11" s="138"/>
      <c r="GQW11" s="138"/>
      <c r="GQX11" s="138"/>
      <c r="GQY11" s="138"/>
      <c r="GQZ11" s="138"/>
      <c r="GRA11" s="138"/>
      <c r="GRB11" s="138"/>
      <c r="GRC11" s="138"/>
      <c r="GRD11" s="138"/>
      <c r="GRE11" s="138"/>
      <c r="GRF11" s="138"/>
      <c r="GRG11" s="138"/>
      <c r="GRH11" s="138"/>
      <c r="GRI11" s="138"/>
      <c r="GRJ11" s="138"/>
      <c r="GRK11" s="138"/>
      <c r="GRL11" s="138"/>
      <c r="GRM11" s="138"/>
      <c r="GRN11" s="138"/>
      <c r="GRO11" s="138"/>
      <c r="GRP11" s="138"/>
      <c r="GRQ11" s="138"/>
      <c r="GRR11" s="138"/>
      <c r="GRS11" s="138"/>
      <c r="GRT11" s="138"/>
      <c r="GRU11" s="138"/>
      <c r="GRV11" s="138"/>
      <c r="GRW11" s="138"/>
      <c r="GRX11" s="138"/>
      <c r="GRY11" s="138"/>
      <c r="GRZ11" s="138"/>
      <c r="GSA11" s="138"/>
      <c r="GSB11" s="138"/>
      <c r="GSC11" s="138"/>
      <c r="GSD11" s="138"/>
      <c r="GSE11" s="138"/>
      <c r="GSF11" s="138"/>
      <c r="GSG11" s="138"/>
      <c r="GSH11" s="138"/>
      <c r="GSI11" s="138"/>
      <c r="GSJ11" s="138"/>
      <c r="GSK11" s="138"/>
      <c r="GSL11" s="138"/>
      <c r="GSM11" s="138"/>
      <c r="GSN11" s="138"/>
      <c r="GSO11" s="138"/>
      <c r="GSP11" s="138"/>
      <c r="GSQ11" s="138"/>
      <c r="GSR11" s="138"/>
      <c r="GSS11" s="138"/>
      <c r="GST11" s="138"/>
      <c r="GSU11" s="138"/>
      <c r="GSV11" s="138"/>
      <c r="GSW11" s="138"/>
      <c r="GSX11" s="138"/>
      <c r="GSY11" s="138"/>
      <c r="GSZ11" s="138"/>
      <c r="GTA11" s="138"/>
      <c r="GTB11" s="138"/>
      <c r="GTC11" s="138"/>
      <c r="GTD11" s="138"/>
      <c r="GTE11" s="138"/>
      <c r="GTF11" s="138"/>
      <c r="GTG11" s="138"/>
      <c r="GTH11" s="138"/>
      <c r="GTI11" s="138"/>
      <c r="GTJ11" s="138"/>
      <c r="GTK11" s="138"/>
      <c r="GTL11" s="138"/>
      <c r="GTM11" s="138"/>
      <c r="GTN11" s="138"/>
      <c r="GTO11" s="138"/>
      <c r="GTP11" s="138"/>
      <c r="GTQ11" s="138"/>
      <c r="GTR11" s="138"/>
      <c r="GTS11" s="138"/>
      <c r="GTT11" s="138"/>
      <c r="GTU11" s="138"/>
      <c r="GTV11" s="138"/>
      <c r="GTW11" s="138"/>
      <c r="GTX11" s="138"/>
      <c r="GTY11" s="138"/>
      <c r="GTZ11" s="138"/>
      <c r="GUA11" s="138"/>
      <c r="GUB11" s="138"/>
      <c r="GUC11" s="138"/>
      <c r="GUD11" s="138"/>
      <c r="GUE11" s="138"/>
      <c r="GUF11" s="138"/>
      <c r="GUG11" s="138"/>
      <c r="GUH11" s="138"/>
      <c r="GUI11" s="138"/>
      <c r="GUJ11" s="138"/>
      <c r="GUK11" s="138"/>
      <c r="GUL11" s="138"/>
      <c r="GUM11" s="138"/>
      <c r="GUN11" s="138"/>
      <c r="GUO11" s="138"/>
      <c r="GUP11" s="138"/>
      <c r="GUQ11" s="138"/>
      <c r="GUR11" s="138"/>
      <c r="GUS11" s="138"/>
      <c r="GUT11" s="138"/>
      <c r="GUU11" s="138"/>
      <c r="GUV11" s="138"/>
      <c r="GUW11" s="138"/>
      <c r="GUX11" s="138"/>
      <c r="GUY11" s="138"/>
      <c r="GUZ11" s="138"/>
      <c r="GVA11" s="138"/>
      <c r="GVB11" s="138"/>
      <c r="GVC11" s="138"/>
      <c r="GVD11" s="138"/>
      <c r="GVE11" s="138"/>
      <c r="GVF11" s="138"/>
      <c r="GVG11" s="138"/>
      <c r="GVH11" s="138"/>
      <c r="GVI11" s="138"/>
      <c r="GVJ11" s="138"/>
      <c r="GVK11" s="138"/>
      <c r="GVL11" s="138"/>
      <c r="GVM11" s="138"/>
      <c r="GVN11" s="138"/>
      <c r="GVO11" s="138"/>
      <c r="GVP11" s="138"/>
      <c r="GVQ11" s="138"/>
      <c r="GVR11" s="138"/>
      <c r="GVS11" s="138"/>
      <c r="GVT11" s="138"/>
      <c r="GVU11" s="138"/>
      <c r="GVV11" s="138"/>
      <c r="GVW11" s="138"/>
      <c r="GVX11" s="138"/>
      <c r="GVY11" s="138"/>
      <c r="GVZ11" s="138"/>
      <c r="GWA11" s="138"/>
      <c r="GWB11" s="138"/>
      <c r="GWC11" s="138"/>
      <c r="GWD11" s="138"/>
      <c r="GWE11" s="138"/>
      <c r="GWF11" s="138"/>
      <c r="GWG11" s="138"/>
      <c r="GWH11" s="138"/>
      <c r="GWI11" s="138"/>
      <c r="GWJ11" s="138"/>
      <c r="GWK11" s="138"/>
      <c r="GWL11" s="138"/>
      <c r="GWM11" s="138"/>
      <c r="GWN11" s="138"/>
      <c r="GWO11" s="138"/>
      <c r="GWP11" s="138"/>
      <c r="GWQ11" s="138"/>
      <c r="GWR11" s="138"/>
      <c r="GWS11" s="138"/>
      <c r="GWT11" s="138"/>
      <c r="GWU11" s="138"/>
      <c r="GWV11" s="138"/>
      <c r="GWW11" s="138"/>
      <c r="GWX11" s="138"/>
      <c r="GWY11" s="138"/>
      <c r="GWZ11" s="138"/>
      <c r="GXA11" s="138"/>
      <c r="GXB11" s="138"/>
      <c r="GXC11" s="138"/>
      <c r="GXD11" s="138"/>
      <c r="GXE11" s="138"/>
      <c r="GXF11" s="138"/>
      <c r="GXG11" s="138"/>
      <c r="GXH11" s="138"/>
      <c r="GXI11" s="138"/>
      <c r="GXJ11" s="138"/>
      <c r="GXK11" s="138"/>
      <c r="GXL11" s="138"/>
      <c r="GXM11" s="138"/>
      <c r="GXN11" s="138"/>
      <c r="GXO11" s="138"/>
      <c r="GXP11" s="138"/>
      <c r="GXQ11" s="138"/>
      <c r="GXR11" s="138"/>
      <c r="GXS11" s="138"/>
      <c r="GXT11" s="138"/>
      <c r="GXU11" s="138"/>
      <c r="GXV11" s="138"/>
      <c r="GXW11" s="138"/>
      <c r="GXX11" s="138"/>
      <c r="GXY11" s="138"/>
      <c r="GXZ11" s="138"/>
      <c r="GYA11" s="138"/>
      <c r="GYB11" s="138"/>
      <c r="GYC11" s="138"/>
      <c r="GYD11" s="138"/>
      <c r="GYE11" s="138"/>
      <c r="GYF11" s="138"/>
      <c r="GYG11" s="138"/>
      <c r="GYH11" s="138"/>
      <c r="GYI11" s="138"/>
      <c r="GYJ11" s="138"/>
      <c r="GYK11" s="138"/>
      <c r="GYL11" s="138"/>
      <c r="GYM11" s="138"/>
      <c r="GYN11" s="138"/>
      <c r="GYO11" s="138"/>
      <c r="GYP11" s="138"/>
      <c r="GYQ11" s="138"/>
      <c r="GYR11" s="138"/>
      <c r="GYS11" s="138"/>
      <c r="GYT11" s="138"/>
      <c r="GYU11" s="138"/>
      <c r="GYV11" s="138"/>
      <c r="GYW11" s="138"/>
      <c r="GYX11" s="138"/>
      <c r="GYY11" s="138"/>
      <c r="GYZ11" s="138"/>
      <c r="GZA11" s="138"/>
      <c r="GZB11" s="138"/>
      <c r="GZC11" s="138"/>
      <c r="GZD11" s="138"/>
      <c r="GZE11" s="138"/>
      <c r="GZF11" s="138"/>
      <c r="GZG11" s="138"/>
      <c r="GZH11" s="138"/>
      <c r="GZI11" s="138"/>
      <c r="GZJ11" s="138"/>
      <c r="GZK11" s="138"/>
      <c r="GZL11" s="138"/>
      <c r="GZM11" s="138"/>
      <c r="GZN11" s="138"/>
      <c r="GZO11" s="138"/>
      <c r="GZP11" s="138"/>
      <c r="GZQ11" s="138"/>
      <c r="GZR11" s="138"/>
      <c r="GZS11" s="138"/>
      <c r="GZT11" s="138"/>
      <c r="GZU11" s="138"/>
      <c r="GZV11" s="138"/>
      <c r="GZW11" s="138"/>
      <c r="GZX11" s="138"/>
      <c r="GZY11" s="138"/>
      <c r="GZZ11" s="138"/>
      <c r="HAA11" s="138"/>
      <c r="HAB11" s="138"/>
      <c r="HAC11" s="138"/>
      <c r="HAD11" s="138"/>
      <c r="HAE11" s="138"/>
      <c r="HAF11" s="138"/>
      <c r="HAG11" s="138"/>
      <c r="HAH11" s="138"/>
      <c r="HAI11" s="138"/>
      <c r="HAJ11" s="138"/>
      <c r="HAK11" s="138"/>
      <c r="HAL11" s="138"/>
      <c r="HAM11" s="138"/>
      <c r="HAN11" s="138"/>
      <c r="HAO11" s="138"/>
      <c r="HAP11" s="138"/>
      <c r="HAQ11" s="138"/>
      <c r="HAR11" s="138"/>
      <c r="HAS11" s="138"/>
      <c r="HAT11" s="138"/>
      <c r="HAU11" s="138"/>
      <c r="HAV11" s="138"/>
      <c r="HAW11" s="138"/>
      <c r="HAX11" s="138"/>
      <c r="HAY11" s="138"/>
      <c r="HAZ11" s="138"/>
      <c r="HBA11" s="138"/>
      <c r="HBB11" s="138"/>
      <c r="HBC11" s="138"/>
      <c r="HBD11" s="138"/>
      <c r="HBE11" s="138"/>
      <c r="HBF11" s="138"/>
      <c r="HBG11" s="138"/>
      <c r="HBH11" s="138"/>
      <c r="HBI11" s="138"/>
      <c r="HBJ11" s="138"/>
      <c r="HBK11" s="138"/>
      <c r="HBL11" s="138"/>
      <c r="HBM11" s="138"/>
      <c r="HBN11" s="138"/>
      <c r="HBO11" s="138"/>
      <c r="HBP11" s="138"/>
      <c r="HBQ11" s="138"/>
      <c r="HBR11" s="138"/>
      <c r="HBS11" s="138"/>
      <c r="HBT11" s="138"/>
      <c r="HBU11" s="138"/>
      <c r="HBV11" s="138"/>
      <c r="HBW11" s="138"/>
      <c r="HBX11" s="138"/>
      <c r="HBY11" s="138"/>
      <c r="HBZ11" s="138"/>
      <c r="HCA11" s="138"/>
      <c r="HCB11" s="138"/>
      <c r="HCC11" s="138"/>
      <c r="HCD11" s="138"/>
      <c r="HCE11" s="138"/>
      <c r="HCF11" s="138"/>
      <c r="HCG11" s="138"/>
      <c r="HCH11" s="138"/>
      <c r="HCI11" s="138"/>
      <c r="HCJ11" s="138"/>
      <c r="HCK11" s="138"/>
      <c r="HCL11" s="138"/>
      <c r="HCM11" s="138"/>
      <c r="HCN11" s="138"/>
      <c r="HCO11" s="138"/>
      <c r="HCP11" s="138"/>
      <c r="HCQ11" s="138"/>
      <c r="HCR11" s="138"/>
      <c r="HCS11" s="138"/>
      <c r="HCT11" s="138"/>
      <c r="HCU11" s="138"/>
      <c r="HCV11" s="138"/>
      <c r="HCW11" s="138"/>
      <c r="HCX11" s="138"/>
      <c r="HCY11" s="138"/>
      <c r="HCZ11" s="138"/>
      <c r="HDA11" s="138"/>
      <c r="HDB11" s="138"/>
      <c r="HDC11" s="138"/>
      <c r="HDD11" s="138"/>
      <c r="HDE11" s="138"/>
      <c r="HDF11" s="138"/>
      <c r="HDG11" s="138"/>
      <c r="HDH11" s="138"/>
      <c r="HDI11" s="138"/>
      <c r="HDJ11" s="138"/>
      <c r="HDK11" s="138"/>
      <c r="HDL11" s="138"/>
      <c r="HDM11" s="138"/>
      <c r="HDN11" s="138"/>
      <c r="HDO11" s="138"/>
      <c r="HDP11" s="138"/>
      <c r="HDQ11" s="138"/>
      <c r="HDR11" s="138"/>
      <c r="HDS11" s="138"/>
      <c r="HDT11" s="138"/>
      <c r="HDU11" s="138"/>
      <c r="HDV11" s="138"/>
      <c r="HDW11" s="138"/>
      <c r="HDX11" s="138"/>
      <c r="HDY11" s="138"/>
      <c r="HDZ11" s="138"/>
      <c r="HEA11" s="138"/>
      <c r="HEB11" s="138"/>
      <c r="HEC11" s="138"/>
      <c r="HED11" s="138"/>
      <c r="HEE11" s="138"/>
      <c r="HEF11" s="138"/>
      <c r="HEG11" s="138"/>
      <c r="HEH11" s="138"/>
      <c r="HEI11" s="138"/>
      <c r="HEJ11" s="138"/>
      <c r="HEK11" s="138"/>
      <c r="HEL11" s="138"/>
      <c r="HEM11" s="138"/>
      <c r="HEN11" s="138"/>
      <c r="HEO11" s="138"/>
      <c r="HEP11" s="138"/>
      <c r="HEQ11" s="138"/>
      <c r="HER11" s="138"/>
      <c r="HES11" s="138"/>
      <c r="HET11" s="138"/>
      <c r="HEU11" s="138"/>
      <c r="HEV11" s="138"/>
      <c r="HEW11" s="138"/>
      <c r="HEX11" s="138"/>
      <c r="HEY11" s="138"/>
      <c r="HEZ11" s="138"/>
      <c r="HFA11" s="138"/>
      <c r="HFB11" s="138"/>
      <c r="HFC11" s="138"/>
      <c r="HFD11" s="138"/>
      <c r="HFE11" s="138"/>
      <c r="HFF11" s="138"/>
      <c r="HFG11" s="138"/>
      <c r="HFH11" s="138"/>
      <c r="HFI11" s="138"/>
      <c r="HFJ11" s="138"/>
      <c r="HFK11" s="138"/>
      <c r="HFL11" s="138"/>
      <c r="HFM11" s="138"/>
      <c r="HFN11" s="138"/>
      <c r="HFO11" s="138"/>
      <c r="HFP11" s="138"/>
      <c r="HFQ11" s="138"/>
      <c r="HFR11" s="138"/>
      <c r="HFS11" s="138"/>
      <c r="HFT11" s="138"/>
      <c r="HFU11" s="138"/>
      <c r="HFV11" s="138"/>
      <c r="HFW11" s="138"/>
      <c r="HFX11" s="138"/>
      <c r="HFY11" s="138"/>
      <c r="HFZ11" s="138"/>
      <c r="HGA11" s="138"/>
      <c r="HGB11" s="138"/>
      <c r="HGC11" s="138"/>
      <c r="HGD11" s="138"/>
      <c r="HGE11" s="138"/>
      <c r="HGF11" s="138"/>
      <c r="HGG11" s="138"/>
      <c r="HGH11" s="138"/>
      <c r="HGI11" s="138"/>
      <c r="HGJ11" s="138"/>
      <c r="HGK11" s="138"/>
      <c r="HGL11" s="138"/>
      <c r="HGM11" s="138"/>
      <c r="HGN11" s="138"/>
      <c r="HGO11" s="138"/>
      <c r="HGP11" s="138"/>
      <c r="HGQ11" s="138"/>
      <c r="HGR11" s="138"/>
      <c r="HGS11" s="138"/>
      <c r="HGT11" s="138"/>
      <c r="HGU11" s="138"/>
      <c r="HGV11" s="138"/>
      <c r="HGW11" s="138"/>
      <c r="HGX11" s="138"/>
      <c r="HGY11" s="138"/>
      <c r="HGZ11" s="138"/>
      <c r="HHA11" s="138"/>
      <c r="HHB11" s="138"/>
      <c r="HHC11" s="138"/>
      <c r="HHD11" s="138"/>
      <c r="HHE11" s="138"/>
      <c r="HHF11" s="138"/>
      <c r="HHG11" s="138"/>
      <c r="HHH11" s="138"/>
      <c r="HHI11" s="138"/>
      <c r="HHJ11" s="138"/>
      <c r="HHK11" s="138"/>
      <c r="HHL11" s="138"/>
      <c r="HHM11" s="138"/>
      <c r="HHN11" s="138"/>
      <c r="HHO11" s="138"/>
      <c r="HHP11" s="138"/>
      <c r="HHQ11" s="138"/>
      <c r="HHR11" s="138"/>
      <c r="HHS11" s="138"/>
      <c r="HHT11" s="138"/>
      <c r="HHU11" s="138"/>
      <c r="HHV11" s="138"/>
      <c r="HHW11" s="138"/>
      <c r="HHX11" s="138"/>
      <c r="HHY11" s="138"/>
      <c r="HHZ11" s="138"/>
      <c r="HIA11" s="138"/>
      <c r="HIB11" s="138"/>
      <c r="HIC11" s="138"/>
      <c r="HID11" s="138"/>
      <c r="HIE11" s="138"/>
      <c r="HIF11" s="138"/>
      <c r="HIG11" s="138"/>
      <c r="HIH11" s="138"/>
      <c r="HII11" s="138"/>
      <c r="HIJ11" s="138"/>
      <c r="HIK11" s="138"/>
      <c r="HIL11" s="138"/>
      <c r="HIM11" s="138"/>
      <c r="HIN11" s="138"/>
      <c r="HIO11" s="138"/>
      <c r="HIP11" s="138"/>
      <c r="HIQ11" s="138"/>
      <c r="HIR11" s="138"/>
      <c r="HIS11" s="138"/>
      <c r="HIT11" s="138"/>
      <c r="HIU11" s="138"/>
      <c r="HIV11" s="138"/>
      <c r="HIW11" s="138"/>
      <c r="HIX11" s="138"/>
      <c r="HIY11" s="138"/>
      <c r="HIZ11" s="138"/>
      <c r="HJA11" s="138"/>
      <c r="HJB11" s="138"/>
      <c r="HJC11" s="138"/>
      <c r="HJD11" s="138"/>
      <c r="HJE11" s="138"/>
      <c r="HJF11" s="138"/>
      <c r="HJG11" s="138"/>
      <c r="HJH11" s="138"/>
      <c r="HJI11" s="138"/>
      <c r="HJJ11" s="138"/>
      <c r="HJK11" s="138"/>
      <c r="HJL11" s="138"/>
      <c r="HJM11" s="138"/>
      <c r="HJN11" s="138"/>
      <c r="HJO11" s="138"/>
      <c r="HJP11" s="138"/>
      <c r="HJQ11" s="138"/>
      <c r="HJR11" s="138"/>
      <c r="HJS11" s="138"/>
      <c r="HJT11" s="138"/>
      <c r="HJU11" s="138"/>
      <c r="HJV11" s="138"/>
      <c r="HJW11" s="138"/>
      <c r="HJX11" s="138"/>
      <c r="HJY11" s="138"/>
      <c r="HJZ11" s="138"/>
      <c r="HKA11" s="138"/>
      <c r="HKB11" s="138"/>
      <c r="HKC11" s="138"/>
      <c r="HKD11" s="138"/>
      <c r="HKE11" s="138"/>
      <c r="HKF11" s="138"/>
      <c r="HKG11" s="138"/>
      <c r="HKH11" s="138"/>
      <c r="HKI11" s="138"/>
      <c r="HKJ11" s="138"/>
      <c r="HKK11" s="138"/>
      <c r="HKL11" s="138"/>
      <c r="HKM11" s="138"/>
      <c r="HKN11" s="138"/>
      <c r="HKO11" s="138"/>
      <c r="HKP11" s="138"/>
      <c r="HKQ11" s="138"/>
      <c r="HKR11" s="138"/>
      <c r="HKS11" s="138"/>
      <c r="HKT11" s="138"/>
      <c r="HKU11" s="138"/>
      <c r="HKV11" s="138"/>
      <c r="HKW11" s="138"/>
      <c r="HKX11" s="138"/>
      <c r="HKY11" s="138"/>
      <c r="HKZ11" s="138"/>
      <c r="HLA11" s="138"/>
      <c r="HLB11" s="138"/>
      <c r="HLC11" s="138"/>
      <c r="HLD11" s="138"/>
      <c r="HLE11" s="138"/>
      <c r="HLF11" s="138"/>
      <c r="HLG11" s="138"/>
      <c r="HLH11" s="138"/>
      <c r="HLI11" s="138"/>
      <c r="HLJ11" s="138"/>
      <c r="HLK11" s="138"/>
      <c r="HLL11" s="138"/>
      <c r="HLM11" s="138"/>
      <c r="HLN11" s="138"/>
      <c r="HLO11" s="138"/>
      <c r="HLP11" s="138"/>
      <c r="HLQ11" s="138"/>
      <c r="HLR11" s="138"/>
      <c r="HLS11" s="138"/>
      <c r="HLT11" s="138"/>
      <c r="HLU11" s="138"/>
      <c r="HLV11" s="138"/>
      <c r="HLW11" s="138"/>
      <c r="HLX11" s="138"/>
      <c r="HLY11" s="138"/>
      <c r="HLZ11" s="138"/>
      <c r="HMA11" s="138"/>
      <c r="HMB11" s="138"/>
      <c r="HMC11" s="138"/>
      <c r="HMD11" s="138"/>
      <c r="HME11" s="138"/>
      <c r="HMF11" s="138"/>
      <c r="HMG11" s="138"/>
      <c r="HMH11" s="138"/>
      <c r="HMI11" s="138"/>
      <c r="HMJ11" s="138"/>
      <c r="HMK11" s="138"/>
      <c r="HML11" s="138"/>
      <c r="HMM11" s="138"/>
      <c r="HMN11" s="138"/>
      <c r="HMO11" s="138"/>
      <c r="HMP11" s="138"/>
      <c r="HMQ11" s="138"/>
      <c r="HMR11" s="138"/>
      <c r="HMS11" s="138"/>
      <c r="HMT11" s="138"/>
      <c r="HMU11" s="138"/>
      <c r="HMV11" s="138"/>
      <c r="HMW11" s="138"/>
      <c r="HMX11" s="138"/>
      <c r="HMY11" s="138"/>
      <c r="HMZ11" s="138"/>
      <c r="HNA11" s="138"/>
      <c r="HNB11" s="138"/>
      <c r="HNC11" s="138"/>
      <c r="HND11" s="138"/>
      <c r="HNE11" s="138"/>
      <c r="HNF11" s="138"/>
      <c r="HNG11" s="138"/>
      <c r="HNH11" s="138"/>
      <c r="HNI11" s="138"/>
      <c r="HNJ11" s="138"/>
      <c r="HNK11" s="138"/>
      <c r="HNL11" s="138"/>
      <c r="HNM11" s="138"/>
      <c r="HNN11" s="138"/>
      <c r="HNO11" s="138"/>
      <c r="HNP11" s="138"/>
      <c r="HNQ11" s="138"/>
      <c r="HNR11" s="138"/>
      <c r="HNS11" s="138"/>
      <c r="HNT11" s="138"/>
      <c r="HNU11" s="138"/>
      <c r="HNV11" s="138"/>
      <c r="HNW11" s="138"/>
      <c r="HNX11" s="138"/>
      <c r="HNY11" s="138"/>
      <c r="HNZ11" s="138"/>
      <c r="HOA11" s="138"/>
      <c r="HOB11" s="138"/>
      <c r="HOC11" s="138"/>
      <c r="HOD11" s="138"/>
      <c r="HOE11" s="138"/>
      <c r="HOF11" s="138"/>
      <c r="HOG11" s="138"/>
      <c r="HOH11" s="138"/>
      <c r="HOI11" s="138"/>
      <c r="HOJ11" s="138"/>
      <c r="HOK11" s="138"/>
      <c r="HOL11" s="138"/>
      <c r="HOM11" s="138"/>
      <c r="HON11" s="138"/>
      <c r="HOO11" s="138"/>
      <c r="HOP11" s="138"/>
      <c r="HOQ11" s="138"/>
      <c r="HOR11" s="138"/>
      <c r="HOS11" s="138"/>
      <c r="HOT11" s="138"/>
      <c r="HOU11" s="138"/>
      <c r="HOV11" s="138"/>
      <c r="HOW11" s="138"/>
      <c r="HOX11" s="138"/>
      <c r="HOY11" s="138"/>
      <c r="HOZ11" s="138"/>
      <c r="HPA11" s="138"/>
      <c r="HPB11" s="138"/>
      <c r="HPC11" s="138"/>
      <c r="HPD11" s="138"/>
      <c r="HPE11" s="138"/>
      <c r="HPF11" s="138"/>
      <c r="HPG11" s="138"/>
      <c r="HPH11" s="138"/>
      <c r="HPI11" s="138"/>
      <c r="HPJ11" s="138"/>
      <c r="HPK11" s="138"/>
      <c r="HPL11" s="138"/>
      <c r="HPM11" s="138"/>
      <c r="HPN11" s="138"/>
      <c r="HPO11" s="138"/>
      <c r="HPP11" s="138"/>
      <c r="HPQ11" s="138"/>
      <c r="HPR11" s="138"/>
      <c r="HPS11" s="138"/>
      <c r="HPT11" s="138"/>
      <c r="HPU11" s="138"/>
      <c r="HPV11" s="138"/>
      <c r="HPW11" s="138"/>
      <c r="HPX11" s="138"/>
      <c r="HPY11" s="138"/>
      <c r="HPZ11" s="138"/>
      <c r="HQA11" s="138"/>
      <c r="HQB11" s="138"/>
      <c r="HQC11" s="138"/>
      <c r="HQD11" s="138"/>
      <c r="HQE11" s="138"/>
      <c r="HQF11" s="138"/>
      <c r="HQG11" s="138"/>
      <c r="HQH11" s="138"/>
      <c r="HQI11" s="138"/>
      <c r="HQJ11" s="138"/>
      <c r="HQK11" s="138"/>
      <c r="HQL11" s="138"/>
      <c r="HQM11" s="138"/>
      <c r="HQN11" s="138"/>
      <c r="HQO11" s="138"/>
      <c r="HQP11" s="138"/>
      <c r="HQQ11" s="138"/>
      <c r="HQR11" s="138"/>
      <c r="HQS11" s="138"/>
      <c r="HQT11" s="138"/>
      <c r="HQU11" s="138"/>
      <c r="HQV11" s="138"/>
      <c r="HQW11" s="138"/>
      <c r="HQX11" s="138"/>
      <c r="HQY11" s="138"/>
      <c r="HQZ11" s="138"/>
      <c r="HRA11" s="138"/>
      <c r="HRB11" s="138"/>
      <c r="HRC11" s="138"/>
      <c r="HRD11" s="138"/>
      <c r="HRE11" s="138"/>
      <c r="HRF11" s="138"/>
      <c r="HRG11" s="138"/>
      <c r="HRH11" s="138"/>
      <c r="HRI11" s="138"/>
      <c r="HRJ11" s="138"/>
      <c r="HRK11" s="138"/>
      <c r="HRL11" s="138"/>
      <c r="HRM11" s="138"/>
      <c r="HRN11" s="138"/>
      <c r="HRO11" s="138"/>
      <c r="HRP11" s="138"/>
      <c r="HRQ11" s="138"/>
      <c r="HRR11" s="138"/>
      <c r="HRS11" s="138"/>
      <c r="HRT11" s="138"/>
      <c r="HRU11" s="138"/>
      <c r="HRV11" s="138"/>
      <c r="HRW11" s="138"/>
      <c r="HRX11" s="138"/>
      <c r="HRY11" s="138"/>
      <c r="HRZ11" s="138"/>
      <c r="HSA11" s="138"/>
      <c r="HSB11" s="138"/>
      <c r="HSC11" s="138"/>
      <c r="HSD11" s="138"/>
      <c r="HSE11" s="138"/>
      <c r="HSF11" s="138"/>
      <c r="HSG11" s="138"/>
      <c r="HSH11" s="138"/>
      <c r="HSI11" s="138"/>
      <c r="HSJ11" s="138"/>
      <c r="HSK11" s="138"/>
      <c r="HSL11" s="138"/>
      <c r="HSM11" s="138"/>
      <c r="HSN11" s="138"/>
      <c r="HSO11" s="138"/>
      <c r="HSP11" s="138"/>
      <c r="HSQ11" s="138"/>
      <c r="HSR11" s="138"/>
      <c r="HSS11" s="138"/>
      <c r="HST11" s="138"/>
      <c r="HSU11" s="138"/>
      <c r="HSV11" s="138"/>
      <c r="HSW11" s="138"/>
      <c r="HSX11" s="138"/>
      <c r="HSY11" s="138"/>
      <c r="HSZ11" s="138"/>
      <c r="HTA11" s="138"/>
      <c r="HTB11" s="138"/>
      <c r="HTC11" s="138"/>
      <c r="HTD11" s="138"/>
      <c r="HTE11" s="138"/>
      <c r="HTF11" s="138"/>
      <c r="HTG11" s="138"/>
      <c r="HTH11" s="138"/>
      <c r="HTI11" s="138"/>
      <c r="HTJ11" s="138"/>
      <c r="HTK11" s="138"/>
      <c r="HTL11" s="138"/>
      <c r="HTM11" s="138"/>
      <c r="HTN11" s="138"/>
      <c r="HTO11" s="138"/>
      <c r="HTP11" s="138"/>
      <c r="HTQ11" s="138"/>
      <c r="HTR11" s="138"/>
      <c r="HTS11" s="138"/>
      <c r="HTT11" s="138"/>
      <c r="HTU11" s="138"/>
      <c r="HTV11" s="138"/>
      <c r="HTW11" s="138"/>
      <c r="HTX11" s="138"/>
      <c r="HTY11" s="138"/>
      <c r="HTZ11" s="138"/>
      <c r="HUA11" s="138"/>
      <c r="HUB11" s="138"/>
      <c r="HUC11" s="138"/>
      <c r="HUD11" s="138"/>
      <c r="HUE11" s="138"/>
      <c r="HUF11" s="138"/>
      <c r="HUG11" s="138"/>
      <c r="HUH11" s="138"/>
      <c r="HUI11" s="138"/>
      <c r="HUJ11" s="138"/>
      <c r="HUK11" s="138"/>
      <c r="HUL11" s="138"/>
      <c r="HUM11" s="138"/>
      <c r="HUN11" s="138"/>
      <c r="HUO11" s="138"/>
      <c r="HUP11" s="138"/>
      <c r="HUQ11" s="138"/>
      <c r="HUR11" s="138"/>
      <c r="HUS11" s="138"/>
      <c r="HUT11" s="138"/>
      <c r="HUU11" s="138"/>
      <c r="HUV11" s="138"/>
      <c r="HUW11" s="138"/>
      <c r="HUX11" s="138"/>
      <c r="HUY11" s="138"/>
      <c r="HUZ11" s="138"/>
      <c r="HVA11" s="138"/>
      <c r="HVB11" s="138"/>
      <c r="HVC11" s="138"/>
      <c r="HVD11" s="138"/>
      <c r="HVE11" s="138"/>
      <c r="HVF11" s="138"/>
      <c r="HVG11" s="138"/>
      <c r="HVH11" s="138"/>
      <c r="HVI11" s="138"/>
      <c r="HVJ11" s="138"/>
      <c r="HVK11" s="138"/>
      <c r="HVL11" s="138"/>
      <c r="HVM11" s="138"/>
      <c r="HVN11" s="138"/>
      <c r="HVO11" s="138"/>
      <c r="HVP11" s="138"/>
      <c r="HVQ11" s="138"/>
      <c r="HVR11" s="138"/>
      <c r="HVS11" s="138"/>
      <c r="HVT11" s="138"/>
      <c r="HVU11" s="138"/>
      <c r="HVV11" s="138"/>
      <c r="HVW11" s="138"/>
      <c r="HVX11" s="138"/>
      <c r="HVY11" s="138"/>
      <c r="HVZ11" s="138"/>
      <c r="HWA11" s="138"/>
      <c r="HWB11" s="138"/>
      <c r="HWC11" s="138"/>
      <c r="HWD11" s="138"/>
      <c r="HWE11" s="138"/>
      <c r="HWF11" s="138"/>
      <c r="HWG11" s="138"/>
      <c r="HWH11" s="138"/>
      <c r="HWI11" s="138"/>
      <c r="HWJ11" s="138"/>
      <c r="HWK11" s="138"/>
      <c r="HWL11" s="138"/>
      <c r="HWM11" s="138"/>
      <c r="HWN11" s="138"/>
      <c r="HWO11" s="138"/>
      <c r="HWP11" s="138"/>
      <c r="HWQ11" s="138"/>
      <c r="HWR11" s="138"/>
      <c r="HWS11" s="138"/>
      <c r="HWT11" s="138"/>
      <c r="HWU11" s="138"/>
      <c r="HWV11" s="138"/>
      <c r="HWW11" s="138"/>
      <c r="HWX11" s="138"/>
      <c r="HWY11" s="138"/>
      <c r="HWZ11" s="138"/>
      <c r="HXA11" s="138"/>
      <c r="HXB11" s="138"/>
      <c r="HXC11" s="138"/>
      <c r="HXD11" s="138"/>
      <c r="HXE11" s="138"/>
      <c r="HXF11" s="138"/>
      <c r="HXG11" s="138"/>
      <c r="HXH11" s="138"/>
      <c r="HXI11" s="138"/>
      <c r="HXJ11" s="138"/>
      <c r="HXK11" s="138"/>
      <c r="HXL11" s="138"/>
      <c r="HXM11" s="138"/>
      <c r="HXN11" s="138"/>
      <c r="HXO11" s="138"/>
      <c r="HXP11" s="138"/>
      <c r="HXQ11" s="138"/>
      <c r="HXR11" s="138"/>
      <c r="HXS11" s="138"/>
      <c r="HXT11" s="138"/>
      <c r="HXU11" s="138"/>
      <c r="HXV11" s="138"/>
      <c r="HXW11" s="138"/>
      <c r="HXX11" s="138"/>
      <c r="HXY11" s="138"/>
      <c r="HXZ11" s="138"/>
      <c r="HYA11" s="138"/>
      <c r="HYB11" s="138"/>
      <c r="HYC11" s="138"/>
      <c r="HYD11" s="138"/>
      <c r="HYE11" s="138"/>
      <c r="HYF11" s="138"/>
      <c r="HYG11" s="138"/>
      <c r="HYH11" s="138"/>
      <c r="HYI11" s="138"/>
      <c r="HYJ11" s="138"/>
      <c r="HYK11" s="138"/>
      <c r="HYL11" s="138"/>
      <c r="HYM11" s="138"/>
      <c r="HYN11" s="138"/>
      <c r="HYO11" s="138"/>
      <c r="HYP11" s="138"/>
      <c r="HYQ11" s="138"/>
      <c r="HYR11" s="138"/>
      <c r="HYS11" s="138"/>
      <c r="HYT11" s="138"/>
      <c r="HYU11" s="138"/>
      <c r="HYV11" s="138"/>
      <c r="HYW11" s="138"/>
      <c r="HYX11" s="138"/>
      <c r="HYY11" s="138"/>
      <c r="HYZ11" s="138"/>
      <c r="HZA11" s="138"/>
      <c r="HZB11" s="138"/>
      <c r="HZC11" s="138"/>
      <c r="HZD11" s="138"/>
      <c r="HZE11" s="138"/>
      <c r="HZF11" s="138"/>
      <c r="HZG11" s="138"/>
      <c r="HZH11" s="138"/>
      <c r="HZI11" s="138"/>
      <c r="HZJ11" s="138"/>
      <c r="HZK11" s="138"/>
      <c r="HZL11" s="138"/>
      <c r="HZM11" s="138"/>
      <c r="HZN11" s="138"/>
      <c r="HZO11" s="138"/>
      <c r="HZP11" s="138"/>
      <c r="HZQ11" s="138"/>
      <c r="HZR11" s="138"/>
      <c r="HZS11" s="138"/>
      <c r="HZT11" s="138"/>
      <c r="HZU11" s="138"/>
      <c r="HZV11" s="138"/>
      <c r="HZW11" s="138"/>
      <c r="HZX11" s="138"/>
      <c r="HZY11" s="138"/>
      <c r="HZZ11" s="138"/>
      <c r="IAA11" s="138"/>
      <c r="IAB11" s="138"/>
      <c r="IAC11" s="138"/>
      <c r="IAD11" s="138"/>
      <c r="IAE11" s="138"/>
      <c r="IAF11" s="138"/>
      <c r="IAG11" s="138"/>
      <c r="IAH11" s="138"/>
      <c r="IAI11" s="138"/>
      <c r="IAJ11" s="138"/>
      <c r="IAK11" s="138"/>
      <c r="IAL11" s="138"/>
      <c r="IAM11" s="138"/>
      <c r="IAN11" s="138"/>
      <c r="IAO11" s="138"/>
      <c r="IAP11" s="138"/>
      <c r="IAQ11" s="138"/>
      <c r="IAR11" s="138"/>
      <c r="IAS11" s="138"/>
      <c r="IAT11" s="138"/>
      <c r="IAU11" s="138"/>
      <c r="IAV11" s="138"/>
      <c r="IAW11" s="138"/>
      <c r="IAX11" s="138"/>
      <c r="IAY11" s="138"/>
      <c r="IAZ11" s="138"/>
      <c r="IBA11" s="138"/>
      <c r="IBB11" s="138"/>
      <c r="IBC11" s="138"/>
      <c r="IBD11" s="138"/>
      <c r="IBE11" s="138"/>
      <c r="IBF11" s="138"/>
      <c r="IBG11" s="138"/>
      <c r="IBH11" s="138"/>
      <c r="IBI11" s="138"/>
      <c r="IBJ11" s="138"/>
      <c r="IBK11" s="138"/>
      <c r="IBL11" s="138"/>
      <c r="IBM11" s="138"/>
      <c r="IBN11" s="138"/>
      <c r="IBO11" s="138"/>
      <c r="IBP11" s="138"/>
      <c r="IBQ11" s="138"/>
      <c r="IBR11" s="138"/>
      <c r="IBS11" s="138"/>
      <c r="IBT11" s="138"/>
      <c r="IBU11" s="138"/>
      <c r="IBV11" s="138"/>
      <c r="IBW11" s="138"/>
      <c r="IBX11" s="138"/>
      <c r="IBY11" s="138"/>
      <c r="IBZ11" s="138"/>
      <c r="ICA11" s="138"/>
      <c r="ICB11" s="138"/>
      <c r="ICC11" s="138"/>
      <c r="ICD11" s="138"/>
      <c r="ICE11" s="138"/>
      <c r="ICF11" s="138"/>
      <c r="ICG11" s="138"/>
      <c r="ICH11" s="138"/>
      <c r="ICI11" s="138"/>
      <c r="ICJ11" s="138"/>
      <c r="ICK11" s="138"/>
      <c r="ICL11" s="138"/>
      <c r="ICM11" s="138"/>
      <c r="ICN11" s="138"/>
      <c r="ICO11" s="138"/>
      <c r="ICP11" s="138"/>
      <c r="ICQ11" s="138"/>
      <c r="ICR11" s="138"/>
      <c r="ICS11" s="138"/>
      <c r="ICT11" s="138"/>
      <c r="ICU11" s="138"/>
      <c r="ICV11" s="138"/>
      <c r="ICW11" s="138"/>
      <c r="ICX11" s="138"/>
      <c r="ICY11" s="138"/>
      <c r="ICZ11" s="138"/>
      <c r="IDA11" s="138"/>
      <c r="IDB11" s="138"/>
      <c r="IDC11" s="138"/>
      <c r="IDD11" s="138"/>
      <c r="IDE11" s="138"/>
      <c r="IDF11" s="138"/>
      <c r="IDG11" s="138"/>
      <c r="IDH11" s="138"/>
      <c r="IDI11" s="138"/>
      <c r="IDJ11" s="138"/>
      <c r="IDK11" s="138"/>
      <c r="IDL11" s="138"/>
      <c r="IDM11" s="138"/>
      <c r="IDN11" s="138"/>
      <c r="IDO11" s="138"/>
      <c r="IDP11" s="138"/>
      <c r="IDQ11" s="138"/>
      <c r="IDR11" s="138"/>
      <c r="IDS11" s="138"/>
      <c r="IDT11" s="138"/>
      <c r="IDU11" s="138"/>
      <c r="IDV11" s="138"/>
      <c r="IDW11" s="138"/>
      <c r="IDX11" s="138"/>
      <c r="IDY11" s="138"/>
      <c r="IDZ11" s="138"/>
      <c r="IEA11" s="138"/>
      <c r="IEB11" s="138"/>
      <c r="IEC11" s="138"/>
      <c r="IED11" s="138"/>
      <c r="IEE11" s="138"/>
      <c r="IEF11" s="138"/>
      <c r="IEG11" s="138"/>
      <c r="IEH11" s="138"/>
      <c r="IEI11" s="138"/>
      <c r="IEJ11" s="138"/>
      <c r="IEK11" s="138"/>
      <c r="IEL11" s="138"/>
      <c r="IEM11" s="138"/>
      <c r="IEN11" s="138"/>
      <c r="IEO11" s="138"/>
      <c r="IEP11" s="138"/>
      <c r="IEQ11" s="138"/>
      <c r="IER11" s="138"/>
      <c r="IES11" s="138"/>
      <c r="IET11" s="138"/>
      <c r="IEU11" s="138"/>
      <c r="IEV11" s="138"/>
      <c r="IEW11" s="138"/>
      <c r="IEX11" s="138"/>
      <c r="IEY11" s="138"/>
      <c r="IEZ11" s="138"/>
      <c r="IFA11" s="138"/>
      <c r="IFB11" s="138"/>
      <c r="IFC11" s="138"/>
      <c r="IFD11" s="138"/>
      <c r="IFE11" s="138"/>
      <c r="IFF11" s="138"/>
      <c r="IFG11" s="138"/>
      <c r="IFH11" s="138"/>
      <c r="IFI11" s="138"/>
      <c r="IFJ11" s="138"/>
      <c r="IFK11" s="138"/>
      <c r="IFL11" s="138"/>
      <c r="IFM11" s="138"/>
      <c r="IFN11" s="138"/>
      <c r="IFO11" s="138"/>
      <c r="IFP11" s="138"/>
      <c r="IFQ11" s="138"/>
      <c r="IFR11" s="138"/>
      <c r="IFS11" s="138"/>
      <c r="IFT11" s="138"/>
      <c r="IFU11" s="138"/>
      <c r="IFV11" s="138"/>
      <c r="IFW11" s="138"/>
      <c r="IFX11" s="138"/>
      <c r="IFY11" s="138"/>
      <c r="IFZ11" s="138"/>
      <c r="IGA11" s="138"/>
      <c r="IGB11" s="138"/>
      <c r="IGC11" s="138"/>
      <c r="IGD11" s="138"/>
      <c r="IGE11" s="138"/>
      <c r="IGF11" s="138"/>
      <c r="IGG11" s="138"/>
      <c r="IGH11" s="138"/>
      <c r="IGI11" s="138"/>
      <c r="IGJ11" s="138"/>
      <c r="IGK11" s="138"/>
      <c r="IGL11" s="138"/>
      <c r="IGM11" s="138"/>
      <c r="IGN11" s="138"/>
      <c r="IGO11" s="138"/>
      <c r="IGP11" s="138"/>
      <c r="IGQ11" s="138"/>
      <c r="IGR11" s="138"/>
      <c r="IGS11" s="138"/>
      <c r="IGT11" s="138"/>
      <c r="IGU11" s="138"/>
      <c r="IGV11" s="138"/>
      <c r="IGW11" s="138"/>
      <c r="IGX11" s="138"/>
      <c r="IGY11" s="138"/>
      <c r="IGZ11" s="138"/>
      <c r="IHA11" s="138"/>
      <c r="IHB11" s="138"/>
      <c r="IHC11" s="138"/>
      <c r="IHD11" s="138"/>
      <c r="IHE11" s="138"/>
      <c r="IHF11" s="138"/>
      <c r="IHG11" s="138"/>
      <c r="IHH11" s="138"/>
      <c r="IHI11" s="138"/>
      <c r="IHJ11" s="138"/>
      <c r="IHK11" s="138"/>
      <c r="IHL11" s="138"/>
      <c r="IHM11" s="138"/>
      <c r="IHN11" s="138"/>
      <c r="IHO11" s="138"/>
      <c r="IHP11" s="138"/>
      <c r="IHQ11" s="138"/>
      <c r="IHR11" s="138"/>
      <c r="IHS11" s="138"/>
      <c r="IHT11" s="138"/>
      <c r="IHU11" s="138"/>
      <c r="IHV11" s="138"/>
      <c r="IHW11" s="138"/>
      <c r="IHX11" s="138"/>
      <c r="IHY11" s="138"/>
      <c r="IHZ11" s="138"/>
      <c r="IIA11" s="138"/>
      <c r="IIB11" s="138"/>
      <c r="IIC11" s="138"/>
      <c r="IID11" s="138"/>
      <c r="IIE11" s="138"/>
      <c r="IIF11" s="138"/>
      <c r="IIG11" s="138"/>
      <c r="IIH11" s="138"/>
      <c r="III11" s="138"/>
      <c r="IIJ11" s="138"/>
      <c r="IIK11" s="138"/>
      <c r="IIL11" s="138"/>
      <c r="IIM11" s="138"/>
      <c r="IIN11" s="138"/>
      <c r="IIO11" s="138"/>
      <c r="IIP11" s="138"/>
      <c r="IIQ11" s="138"/>
      <c r="IIR11" s="138"/>
      <c r="IIS11" s="138"/>
      <c r="IIT11" s="138"/>
      <c r="IIU11" s="138"/>
      <c r="IIV11" s="138"/>
      <c r="IIW11" s="138"/>
      <c r="IIX11" s="138"/>
      <c r="IIY11" s="138"/>
      <c r="IIZ11" s="138"/>
      <c r="IJA11" s="138"/>
      <c r="IJB11" s="138"/>
      <c r="IJC11" s="138"/>
      <c r="IJD11" s="138"/>
      <c r="IJE11" s="138"/>
      <c r="IJF11" s="138"/>
      <c r="IJG11" s="138"/>
      <c r="IJH11" s="138"/>
      <c r="IJI11" s="138"/>
      <c r="IJJ11" s="138"/>
      <c r="IJK11" s="138"/>
      <c r="IJL11" s="138"/>
      <c r="IJM11" s="138"/>
      <c r="IJN11" s="138"/>
      <c r="IJO11" s="138"/>
      <c r="IJP11" s="138"/>
      <c r="IJQ11" s="138"/>
      <c r="IJR11" s="138"/>
      <c r="IJS11" s="138"/>
      <c r="IJT11" s="138"/>
      <c r="IJU11" s="138"/>
      <c r="IJV11" s="138"/>
      <c r="IJW11" s="138"/>
      <c r="IJX11" s="138"/>
      <c r="IJY11" s="138"/>
      <c r="IJZ11" s="138"/>
      <c r="IKA11" s="138"/>
      <c r="IKB11" s="138"/>
      <c r="IKC11" s="138"/>
      <c r="IKD11" s="138"/>
      <c r="IKE11" s="138"/>
      <c r="IKF11" s="138"/>
      <c r="IKG11" s="138"/>
      <c r="IKH11" s="138"/>
      <c r="IKI11" s="138"/>
      <c r="IKJ11" s="138"/>
      <c r="IKK11" s="138"/>
      <c r="IKL11" s="138"/>
      <c r="IKM11" s="138"/>
      <c r="IKN11" s="138"/>
      <c r="IKO11" s="138"/>
      <c r="IKP11" s="138"/>
      <c r="IKQ11" s="138"/>
      <c r="IKR11" s="138"/>
      <c r="IKS11" s="138"/>
      <c r="IKT11" s="138"/>
      <c r="IKU11" s="138"/>
      <c r="IKV11" s="138"/>
      <c r="IKW11" s="138"/>
      <c r="IKX11" s="138"/>
      <c r="IKY11" s="138"/>
      <c r="IKZ11" s="138"/>
      <c r="ILA11" s="138"/>
      <c r="ILB11" s="138"/>
      <c r="ILC11" s="138"/>
      <c r="ILD11" s="138"/>
      <c r="ILE11" s="138"/>
      <c r="ILF11" s="138"/>
      <c r="ILG11" s="138"/>
      <c r="ILH11" s="138"/>
      <c r="ILI11" s="138"/>
      <c r="ILJ11" s="138"/>
      <c r="ILK11" s="138"/>
      <c r="ILL11" s="138"/>
      <c r="ILM11" s="138"/>
      <c r="ILN11" s="138"/>
      <c r="ILO11" s="138"/>
      <c r="ILP11" s="138"/>
      <c r="ILQ11" s="138"/>
      <c r="ILR11" s="138"/>
      <c r="ILS11" s="138"/>
      <c r="ILT11" s="138"/>
      <c r="ILU11" s="138"/>
      <c r="ILV11" s="138"/>
      <c r="ILW11" s="138"/>
      <c r="ILX11" s="138"/>
      <c r="ILY11" s="138"/>
      <c r="ILZ11" s="138"/>
      <c r="IMA11" s="138"/>
      <c r="IMB11" s="138"/>
      <c r="IMC11" s="138"/>
      <c r="IMD11" s="138"/>
      <c r="IME11" s="138"/>
      <c r="IMF11" s="138"/>
      <c r="IMG11" s="138"/>
      <c r="IMH11" s="138"/>
      <c r="IMI11" s="138"/>
      <c r="IMJ11" s="138"/>
      <c r="IMK11" s="138"/>
      <c r="IML11" s="138"/>
      <c r="IMM11" s="138"/>
      <c r="IMN11" s="138"/>
      <c r="IMO11" s="138"/>
      <c r="IMP11" s="138"/>
      <c r="IMQ11" s="138"/>
      <c r="IMR11" s="138"/>
      <c r="IMS11" s="138"/>
      <c r="IMT11" s="138"/>
      <c r="IMU11" s="138"/>
      <c r="IMV11" s="138"/>
      <c r="IMW11" s="138"/>
      <c r="IMX11" s="138"/>
      <c r="IMY11" s="138"/>
      <c r="IMZ11" s="138"/>
      <c r="INA11" s="138"/>
      <c r="INB11" s="138"/>
      <c r="INC11" s="138"/>
      <c r="IND11" s="138"/>
      <c r="INE11" s="138"/>
      <c r="INF11" s="138"/>
      <c r="ING11" s="138"/>
      <c r="INH11" s="138"/>
      <c r="INI11" s="138"/>
      <c r="INJ11" s="138"/>
      <c r="INK11" s="138"/>
      <c r="INL11" s="138"/>
      <c r="INM11" s="138"/>
      <c r="INN11" s="138"/>
      <c r="INO11" s="138"/>
      <c r="INP11" s="138"/>
      <c r="INQ11" s="138"/>
      <c r="INR11" s="138"/>
      <c r="INS11" s="138"/>
      <c r="INT11" s="138"/>
      <c r="INU11" s="138"/>
      <c r="INV11" s="138"/>
      <c r="INW11" s="138"/>
      <c r="INX11" s="138"/>
      <c r="INY11" s="138"/>
      <c r="INZ11" s="138"/>
      <c r="IOA11" s="138"/>
      <c r="IOB11" s="138"/>
      <c r="IOC11" s="138"/>
      <c r="IOD11" s="138"/>
      <c r="IOE11" s="138"/>
      <c r="IOF11" s="138"/>
      <c r="IOG11" s="138"/>
      <c r="IOH11" s="138"/>
      <c r="IOI11" s="138"/>
      <c r="IOJ11" s="138"/>
      <c r="IOK11" s="138"/>
      <c r="IOL11" s="138"/>
      <c r="IOM11" s="138"/>
      <c r="ION11" s="138"/>
      <c r="IOO11" s="138"/>
      <c r="IOP11" s="138"/>
      <c r="IOQ11" s="138"/>
      <c r="IOR11" s="138"/>
      <c r="IOS11" s="138"/>
      <c r="IOT11" s="138"/>
      <c r="IOU11" s="138"/>
      <c r="IOV11" s="138"/>
      <c r="IOW11" s="138"/>
      <c r="IOX11" s="138"/>
      <c r="IOY11" s="138"/>
      <c r="IOZ11" s="138"/>
      <c r="IPA11" s="138"/>
      <c r="IPB11" s="138"/>
      <c r="IPC11" s="138"/>
      <c r="IPD11" s="138"/>
      <c r="IPE11" s="138"/>
      <c r="IPF11" s="138"/>
      <c r="IPG11" s="138"/>
      <c r="IPH11" s="138"/>
      <c r="IPI11" s="138"/>
      <c r="IPJ11" s="138"/>
      <c r="IPK11" s="138"/>
      <c r="IPL11" s="138"/>
      <c r="IPM11" s="138"/>
      <c r="IPN11" s="138"/>
      <c r="IPO11" s="138"/>
      <c r="IPP11" s="138"/>
      <c r="IPQ11" s="138"/>
      <c r="IPR11" s="138"/>
      <c r="IPS11" s="138"/>
      <c r="IPT11" s="138"/>
      <c r="IPU11" s="138"/>
      <c r="IPV11" s="138"/>
      <c r="IPW11" s="138"/>
      <c r="IPX11" s="138"/>
      <c r="IPY11" s="138"/>
      <c r="IPZ11" s="138"/>
      <c r="IQA11" s="138"/>
      <c r="IQB11" s="138"/>
      <c r="IQC11" s="138"/>
      <c r="IQD11" s="138"/>
      <c r="IQE11" s="138"/>
      <c r="IQF11" s="138"/>
      <c r="IQG11" s="138"/>
      <c r="IQH11" s="138"/>
      <c r="IQI11" s="138"/>
      <c r="IQJ11" s="138"/>
      <c r="IQK11" s="138"/>
      <c r="IQL11" s="138"/>
      <c r="IQM11" s="138"/>
      <c r="IQN11" s="138"/>
      <c r="IQO11" s="138"/>
      <c r="IQP11" s="138"/>
      <c r="IQQ11" s="138"/>
      <c r="IQR11" s="138"/>
      <c r="IQS11" s="138"/>
      <c r="IQT11" s="138"/>
      <c r="IQU11" s="138"/>
      <c r="IQV11" s="138"/>
      <c r="IQW11" s="138"/>
      <c r="IQX11" s="138"/>
      <c r="IQY11" s="138"/>
      <c r="IQZ11" s="138"/>
      <c r="IRA11" s="138"/>
      <c r="IRB11" s="138"/>
      <c r="IRC11" s="138"/>
      <c r="IRD11" s="138"/>
      <c r="IRE11" s="138"/>
      <c r="IRF11" s="138"/>
      <c r="IRG11" s="138"/>
      <c r="IRH11" s="138"/>
      <c r="IRI11" s="138"/>
      <c r="IRJ11" s="138"/>
      <c r="IRK11" s="138"/>
      <c r="IRL11" s="138"/>
      <c r="IRM11" s="138"/>
      <c r="IRN11" s="138"/>
      <c r="IRO11" s="138"/>
      <c r="IRP11" s="138"/>
      <c r="IRQ11" s="138"/>
      <c r="IRR11" s="138"/>
      <c r="IRS11" s="138"/>
      <c r="IRT11" s="138"/>
      <c r="IRU11" s="138"/>
      <c r="IRV11" s="138"/>
      <c r="IRW11" s="138"/>
      <c r="IRX11" s="138"/>
      <c r="IRY11" s="138"/>
      <c r="IRZ11" s="138"/>
      <c r="ISA11" s="138"/>
      <c r="ISB11" s="138"/>
      <c r="ISC11" s="138"/>
      <c r="ISD11" s="138"/>
      <c r="ISE11" s="138"/>
      <c r="ISF11" s="138"/>
      <c r="ISG11" s="138"/>
      <c r="ISH11" s="138"/>
      <c r="ISI11" s="138"/>
      <c r="ISJ11" s="138"/>
      <c r="ISK11" s="138"/>
      <c r="ISL11" s="138"/>
      <c r="ISM11" s="138"/>
      <c r="ISN11" s="138"/>
      <c r="ISO11" s="138"/>
      <c r="ISP11" s="138"/>
      <c r="ISQ11" s="138"/>
      <c r="ISR11" s="138"/>
      <c r="ISS11" s="138"/>
      <c r="IST11" s="138"/>
      <c r="ISU11" s="138"/>
      <c r="ISV11" s="138"/>
      <c r="ISW11" s="138"/>
      <c r="ISX11" s="138"/>
      <c r="ISY11" s="138"/>
      <c r="ISZ11" s="138"/>
      <c r="ITA11" s="138"/>
      <c r="ITB11" s="138"/>
      <c r="ITC11" s="138"/>
      <c r="ITD11" s="138"/>
      <c r="ITE11" s="138"/>
      <c r="ITF11" s="138"/>
      <c r="ITG11" s="138"/>
      <c r="ITH11" s="138"/>
      <c r="ITI11" s="138"/>
      <c r="ITJ11" s="138"/>
      <c r="ITK11" s="138"/>
      <c r="ITL11" s="138"/>
      <c r="ITM11" s="138"/>
      <c r="ITN11" s="138"/>
      <c r="ITO11" s="138"/>
      <c r="ITP11" s="138"/>
      <c r="ITQ11" s="138"/>
      <c r="ITR11" s="138"/>
      <c r="ITS11" s="138"/>
      <c r="ITT11" s="138"/>
      <c r="ITU11" s="138"/>
      <c r="ITV11" s="138"/>
      <c r="ITW11" s="138"/>
      <c r="ITX11" s="138"/>
      <c r="ITY11" s="138"/>
      <c r="ITZ11" s="138"/>
      <c r="IUA11" s="138"/>
      <c r="IUB11" s="138"/>
      <c r="IUC11" s="138"/>
      <c r="IUD11" s="138"/>
      <c r="IUE11" s="138"/>
      <c r="IUF11" s="138"/>
      <c r="IUG11" s="138"/>
      <c r="IUH11" s="138"/>
      <c r="IUI11" s="138"/>
      <c r="IUJ11" s="138"/>
      <c r="IUK11" s="138"/>
      <c r="IUL11" s="138"/>
      <c r="IUM11" s="138"/>
      <c r="IUN11" s="138"/>
      <c r="IUO11" s="138"/>
      <c r="IUP11" s="138"/>
      <c r="IUQ11" s="138"/>
      <c r="IUR11" s="138"/>
      <c r="IUS11" s="138"/>
      <c r="IUT11" s="138"/>
      <c r="IUU11" s="138"/>
      <c r="IUV11" s="138"/>
      <c r="IUW11" s="138"/>
      <c r="IUX11" s="138"/>
      <c r="IUY11" s="138"/>
      <c r="IUZ11" s="138"/>
      <c r="IVA11" s="138"/>
      <c r="IVB11" s="138"/>
      <c r="IVC11" s="138"/>
      <c r="IVD11" s="138"/>
      <c r="IVE11" s="138"/>
      <c r="IVF11" s="138"/>
      <c r="IVG11" s="138"/>
      <c r="IVH11" s="138"/>
      <c r="IVI11" s="138"/>
      <c r="IVJ11" s="138"/>
      <c r="IVK11" s="138"/>
      <c r="IVL11" s="138"/>
      <c r="IVM11" s="138"/>
      <c r="IVN11" s="138"/>
      <c r="IVO11" s="138"/>
      <c r="IVP11" s="138"/>
      <c r="IVQ11" s="138"/>
      <c r="IVR11" s="138"/>
      <c r="IVS11" s="138"/>
      <c r="IVT11" s="138"/>
      <c r="IVU11" s="138"/>
      <c r="IVV11" s="138"/>
      <c r="IVW11" s="138"/>
      <c r="IVX11" s="138"/>
      <c r="IVY11" s="138"/>
      <c r="IVZ11" s="138"/>
      <c r="IWA11" s="138"/>
      <c r="IWB11" s="138"/>
      <c r="IWC11" s="138"/>
      <c r="IWD11" s="138"/>
      <c r="IWE11" s="138"/>
      <c r="IWF11" s="138"/>
      <c r="IWG11" s="138"/>
      <c r="IWH11" s="138"/>
      <c r="IWI11" s="138"/>
      <c r="IWJ11" s="138"/>
      <c r="IWK11" s="138"/>
      <c r="IWL11" s="138"/>
      <c r="IWM11" s="138"/>
      <c r="IWN11" s="138"/>
      <c r="IWO11" s="138"/>
      <c r="IWP11" s="138"/>
      <c r="IWQ11" s="138"/>
      <c r="IWR11" s="138"/>
      <c r="IWS11" s="138"/>
      <c r="IWT11" s="138"/>
      <c r="IWU11" s="138"/>
      <c r="IWV11" s="138"/>
      <c r="IWW11" s="138"/>
      <c r="IWX11" s="138"/>
      <c r="IWY11" s="138"/>
      <c r="IWZ11" s="138"/>
      <c r="IXA11" s="138"/>
      <c r="IXB11" s="138"/>
      <c r="IXC11" s="138"/>
      <c r="IXD11" s="138"/>
      <c r="IXE11" s="138"/>
      <c r="IXF11" s="138"/>
      <c r="IXG11" s="138"/>
      <c r="IXH11" s="138"/>
      <c r="IXI11" s="138"/>
      <c r="IXJ11" s="138"/>
      <c r="IXK11" s="138"/>
      <c r="IXL11" s="138"/>
      <c r="IXM11" s="138"/>
      <c r="IXN11" s="138"/>
      <c r="IXO11" s="138"/>
      <c r="IXP11" s="138"/>
      <c r="IXQ11" s="138"/>
      <c r="IXR11" s="138"/>
      <c r="IXS11" s="138"/>
      <c r="IXT11" s="138"/>
      <c r="IXU11" s="138"/>
      <c r="IXV11" s="138"/>
      <c r="IXW11" s="138"/>
      <c r="IXX11" s="138"/>
      <c r="IXY11" s="138"/>
      <c r="IXZ11" s="138"/>
      <c r="IYA11" s="138"/>
      <c r="IYB11" s="138"/>
      <c r="IYC11" s="138"/>
      <c r="IYD11" s="138"/>
      <c r="IYE11" s="138"/>
      <c r="IYF11" s="138"/>
      <c r="IYG11" s="138"/>
      <c r="IYH11" s="138"/>
      <c r="IYI11" s="138"/>
      <c r="IYJ11" s="138"/>
      <c r="IYK11" s="138"/>
      <c r="IYL11" s="138"/>
      <c r="IYM11" s="138"/>
      <c r="IYN11" s="138"/>
      <c r="IYO11" s="138"/>
      <c r="IYP11" s="138"/>
      <c r="IYQ11" s="138"/>
      <c r="IYR11" s="138"/>
      <c r="IYS11" s="138"/>
      <c r="IYT11" s="138"/>
      <c r="IYU11" s="138"/>
      <c r="IYV11" s="138"/>
      <c r="IYW11" s="138"/>
      <c r="IYX11" s="138"/>
      <c r="IYY11" s="138"/>
      <c r="IYZ11" s="138"/>
      <c r="IZA11" s="138"/>
      <c r="IZB11" s="138"/>
      <c r="IZC11" s="138"/>
      <c r="IZD11" s="138"/>
      <c r="IZE11" s="138"/>
      <c r="IZF11" s="138"/>
      <c r="IZG11" s="138"/>
      <c r="IZH11" s="138"/>
      <c r="IZI11" s="138"/>
      <c r="IZJ11" s="138"/>
      <c r="IZK11" s="138"/>
      <c r="IZL11" s="138"/>
      <c r="IZM11" s="138"/>
      <c r="IZN11" s="138"/>
      <c r="IZO11" s="138"/>
      <c r="IZP11" s="138"/>
      <c r="IZQ11" s="138"/>
      <c r="IZR11" s="138"/>
      <c r="IZS11" s="138"/>
      <c r="IZT11" s="138"/>
      <c r="IZU11" s="138"/>
      <c r="IZV11" s="138"/>
      <c r="IZW11" s="138"/>
      <c r="IZX11" s="138"/>
      <c r="IZY11" s="138"/>
      <c r="IZZ11" s="138"/>
      <c r="JAA11" s="138"/>
      <c r="JAB11" s="138"/>
      <c r="JAC11" s="138"/>
      <c r="JAD11" s="138"/>
      <c r="JAE11" s="138"/>
      <c r="JAF11" s="138"/>
      <c r="JAG11" s="138"/>
      <c r="JAH11" s="138"/>
      <c r="JAI11" s="138"/>
      <c r="JAJ11" s="138"/>
      <c r="JAK11" s="138"/>
      <c r="JAL11" s="138"/>
      <c r="JAM11" s="138"/>
      <c r="JAN11" s="138"/>
      <c r="JAO11" s="138"/>
      <c r="JAP11" s="138"/>
      <c r="JAQ11" s="138"/>
      <c r="JAR11" s="138"/>
      <c r="JAS11" s="138"/>
      <c r="JAT11" s="138"/>
      <c r="JAU11" s="138"/>
      <c r="JAV11" s="138"/>
      <c r="JAW11" s="138"/>
      <c r="JAX11" s="138"/>
      <c r="JAY11" s="138"/>
      <c r="JAZ11" s="138"/>
      <c r="JBA11" s="138"/>
      <c r="JBB11" s="138"/>
      <c r="JBC11" s="138"/>
      <c r="JBD11" s="138"/>
      <c r="JBE11" s="138"/>
      <c r="JBF11" s="138"/>
      <c r="JBG11" s="138"/>
      <c r="JBH11" s="138"/>
      <c r="JBI11" s="138"/>
      <c r="JBJ11" s="138"/>
      <c r="JBK11" s="138"/>
      <c r="JBL11" s="138"/>
      <c r="JBM11" s="138"/>
      <c r="JBN11" s="138"/>
      <c r="JBO11" s="138"/>
      <c r="JBP11" s="138"/>
      <c r="JBQ11" s="138"/>
      <c r="JBR11" s="138"/>
      <c r="JBS11" s="138"/>
      <c r="JBT11" s="138"/>
      <c r="JBU11" s="138"/>
      <c r="JBV11" s="138"/>
      <c r="JBW11" s="138"/>
      <c r="JBX11" s="138"/>
      <c r="JBY11" s="138"/>
      <c r="JBZ11" s="138"/>
      <c r="JCA11" s="138"/>
      <c r="JCB11" s="138"/>
      <c r="JCC11" s="138"/>
      <c r="JCD11" s="138"/>
      <c r="JCE11" s="138"/>
      <c r="JCF11" s="138"/>
      <c r="JCG11" s="138"/>
      <c r="JCH11" s="138"/>
      <c r="JCI11" s="138"/>
      <c r="JCJ11" s="138"/>
      <c r="JCK11" s="138"/>
      <c r="JCL11" s="138"/>
      <c r="JCM11" s="138"/>
      <c r="JCN11" s="138"/>
      <c r="JCO11" s="138"/>
      <c r="JCP11" s="138"/>
      <c r="JCQ11" s="138"/>
      <c r="JCR11" s="138"/>
      <c r="JCS11" s="138"/>
      <c r="JCT11" s="138"/>
      <c r="JCU11" s="138"/>
      <c r="JCV11" s="138"/>
      <c r="JCW11" s="138"/>
      <c r="JCX11" s="138"/>
      <c r="JCY11" s="138"/>
      <c r="JCZ11" s="138"/>
      <c r="JDA11" s="138"/>
      <c r="JDB11" s="138"/>
      <c r="JDC11" s="138"/>
      <c r="JDD11" s="138"/>
      <c r="JDE11" s="138"/>
      <c r="JDF11" s="138"/>
      <c r="JDG11" s="138"/>
      <c r="JDH11" s="138"/>
      <c r="JDI11" s="138"/>
      <c r="JDJ11" s="138"/>
      <c r="JDK11" s="138"/>
      <c r="JDL11" s="138"/>
      <c r="JDM11" s="138"/>
      <c r="JDN11" s="138"/>
      <c r="JDO11" s="138"/>
      <c r="JDP11" s="138"/>
      <c r="JDQ11" s="138"/>
      <c r="JDR11" s="138"/>
      <c r="JDS11" s="138"/>
      <c r="JDT11" s="138"/>
      <c r="JDU11" s="138"/>
      <c r="JDV11" s="138"/>
      <c r="JDW11" s="138"/>
      <c r="JDX11" s="138"/>
      <c r="JDY11" s="138"/>
      <c r="JDZ11" s="138"/>
      <c r="JEA11" s="138"/>
      <c r="JEB11" s="138"/>
      <c r="JEC11" s="138"/>
      <c r="JED11" s="138"/>
      <c r="JEE11" s="138"/>
      <c r="JEF11" s="138"/>
      <c r="JEG11" s="138"/>
      <c r="JEH11" s="138"/>
      <c r="JEI11" s="138"/>
      <c r="JEJ11" s="138"/>
      <c r="JEK11" s="138"/>
      <c r="JEL11" s="138"/>
      <c r="JEM11" s="138"/>
      <c r="JEN11" s="138"/>
      <c r="JEO11" s="138"/>
      <c r="JEP11" s="138"/>
      <c r="JEQ11" s="138"/>
      <c r="JER11" s="138"/>
      <c r="JES11" s="138"/>
      <c r="JET11" s="138"/>
      <c r="JEU11" s="138"/>
      <c r="JEV11" s="138"/>
      <c r="JEW11" s="138"/>
      <c r="JEX11" s="138"/>
      <c r="JEY11" s="138"/>
      <c r="JEZ11" s="138"/>
      <c r="JFA11" s="138"/>
      <c r="JFB11" s="138"/>
      <c r="JFC11" s="138"/>
      <c r="JFD11" s="138"/>
      <c r="JFE11" s="138"/>
      <c r="JFF11" s="138"/>
      <c r="JFG11" s="138"/>
      <c r="JFH11" s="138"/>
      <c r="JFI11" s="138"/>
      <c r="JFJ11" s="138"/>
      <c r="JFK11" s="138"/>
      <c r="JFL11" s="138"/>
      <c r="JFM11" s="138"/>
      <c r="JFN11" s="138"/>
      <c r="JFO11" s="138"/>
      <c r="JFP11" s="138"/>
      <c r="JFQ11" s="138"/>
      <c r="JFR11" s="138"/>
      <c r="JFS11" s="138"/>
      <c r="JFT11" s="138"/>
      <c r="JFU11" s="138"/>
      <c r="JFV11" s="138"/>
      <c r="JFW11" s="138"/>
      <c r="JFX11" s="138"/>
      <c r="JFY11" s="138"/>
      <c r="JFZ11" s="138"/>
      <c r="JGA11" s="138"/>
      <c r="JGB11" s="138"/>
      <c r="JGC11" s="138"/>
      <c r="JGD11" s="138"/>
      <c r="JGE11" s="138"/>
      <c r="JGF11" s="138"/>
      <c r="JGG11" s="138"/>
      <c r="JGH11" s="138"/>
      <c r="JGI11" s="138"/>
      <c r="JGJ11" s="138"/>
      <c r="JGK11" s="138"/>
      <c r="JGL11" s="138"/>
      <c r="JGM11" s="138"/>
      <c r="JGN11" s="138"/>
      <c r="JGO11" s="138"/>
      <c r="JGP11" s="138"/>
      <c r="JGQ11" s="138"/>
      <c r="JGR11" s="138"/>
      <c r="JGS11" s="138"/>
      <c r="JGT11" s="138"/>
      <c r="JGU11" s="138"/>
      <c r="JGV11" s="138"/>
      <c r="JGW11" s="138"/>
      <c r="JGX11" s="138"/>
      <c r="JGY11" s="138"/>
      <c r="JGZ11" s="138"/>
      <c r="JHA11" s="138"/>
      <c r="JHB11" s="138"/>
      <c r="JHC11" s="138"/>
      <c r="JHD11" s="138"/>
      <c r="JHE11" s="138"/>
      <c r="JHF11" s="138"/>
      <c r="JHG11" s="138"/>
      <c r="JHH11" s="138"/>
      <c r="JHI11" s="138"/>
      <c r="JHJ11" s="138"/>
      <c r="JHK11" s="138"/>
      <c r="JHL11" s="138"/>
      <c r="JHM11" s="138"/>
      <c r="JHN11" s="138"/>
      <c r="JHO11" s="138"/>
      <c r="JHP11" s="138"/>
      <c r="JHQ11" s="138"/>
      <c r="JHR11" s="138"/>
      <c r="JHS11" s="138"/>
      <c r="JHT11" s="138"/>
      <c r="JHU11" s="138"/>
      <c r="JHV11" s="138"/>
      <c r="JHW11" s="138"/>
      <c r="JHX11" s="138"/>
      <c r="JHY11" s="138"/>
      <c r="JHZ11" s="138"/>
      <c r="JIA11" s="138"/>
      <c r="JIB11" s="138"/>
      <c r="JIC11" s="138"/>
      <c r="JID11" s="138"/>
      <c r="JIE11" s="138"/>
      <c r="JIF11" s="138"/>
      <c r="JIG11" s="138"/>
      <c r="JIH11" s="138"/>
      <c r="JII11" s="138"/>
      <c r="JIJ11" s="138"/>
      <c r="JIK11" s="138"/>
      <c r="JIL11" s="138"/>
      <c r="JIM11" s="138"/>
      <c r="JIN11" s="138"/>
      <c r="JIO11" s="138"/>
      <c r="JIP11" s="138"/>
      <c r="JIQ11" s="138"/>
      <c r="JIR11" s="138"/>
      <c r="JIS11" s="138"/>
      <c r="JIT11" s="138"/>
      <c r="JIU11" s="138"/>
      <c r="JIV11" s="138"/>
      <c r="JIW11" s="138"/>
      <c r="JIX11" s="138"/>
      <c r="JIY11" s="138"/>
      <c r="JIZ11" s="138"/>
      <c r="JJA11" s="138"/>
      <c r="JJB11" s="138"/>
      <c r="JJC11" s="138"/>
      <c r="JJD11" s="138"/>
      <c r="JJE11" s="138"/>
      <c r="JJF11" s="138"/>
      <c r="JJG11" s="138"/>
      <c r="JJH11" s="138"/>
      <c r="JJI11" s="138"/>
      <c r="JJJ11" s="138"/>
      <c r="JJK11" s="138"/>
      <c r="JJL11" s="138"/>
      <c r="JJM11" s="138"/>
      <c r="JJN11" s="138"/>
      <c r="JJO11" s="138"/>
      <c r="JJP11" s="138"/>
      <c r="JJQ11" s="138"/>
      <c r="JJR11" s="138"/>
      <c r="JJS11" s="138"/>
      <c r="JJT11" s="138"/>
      <c r="JJU11" s="138"/>
      <c r="JJV11" s="138"/>
      <c r="JJW11" s="138"/>
      <c r="JJX11" s="138"/>
      <c r="JJY11" s="138"/>
      <c r="JJZ11" s="138"/>
      <c r="JKA11" s="138"/>
      <c r="JKB11" s="138"/>
      <c r="JKC11" s="138"/>
      <c r="JKD11" s="138"/>
      <c r="JKE11" s="138"/>
      <c r="JKF11" s="138"/>
      <c r="JKG11" s="138"/>
      <c r="JKH11" s="138"/>
      <c r="JKI11" s="138"/>
      <c r="JKJ11" s="138"/>
      <c r="JKK11" s="138"/>
      <c r="JKL11" s="138"/>
      <c r="JKM11" s="138"/>
      <c r="JKN11" s="138"/>
      <c r="JKO11" s="138"/>
      <c r="JKP11" s="138"/>
      <c r="JKQ11" s="138"/>
      <c r="JKR11" s="138"/>
      <c r="JKS11" s="138"/>
      <c r="JKT11" s="138"/>
      <c r="JKU11" s="138"/>
      <c r="JKV11" s="138"/>
      <c r="JKW11" s="138"/>
      <c r="JKX11" s="138"/>
      <c r="JKY11" s="138"/>
      <c r="JKZ11" s="138"/>
      <c r="JLA11" s="138"/>
      <c r="JLB11" s="138"/>
      <c r="JLC11" s="138"/>
      <c r="JLD11" s="138"/>
      <c r="JLE11" s="138"/>
      <c r="JLF11" s="138"/>
      <c r="JLG11" s="138"/>
      <c r="JLH11" s="138"/>
      <c r="JLI11" s="138"/>
      <c r="JLJ11" s="138"/>
      <c r="JLK11" s="138"/>
      <c r="JLL11" s="138"/>
      <c r="JLM11" s="138"/>
      <c r="JLN11" s="138"/>
      <c r="JLO11" s="138"/>
      <c r="JLP11" s="138"/>
      <c r="JLQ11" s="138"/>
      <c r="JLR11" s="138"/>
      <c r="JLS11" s="138"/>
      <c r="JLT11" s="138"/>
      <c r="JLU11" s="138"/>
      <c r="JLV11" s="138"/>
      <c r="JLW11" s="138"/>
      <c r="JLX11" s="138"/>
      <c r="JLY11" s="138"/>
      <c r="JLZ11" s="138"/>
      <c r="JMA11" s="138"/>
      <c r="JMB11" s="138"/>
      <c r="JMC11" s="138"/>
      <c r="JMD11" s="138"/>
      <c r="JME11" s="138"/>
      <c r="JMF11" s="138"/>
      <c r="JMG11" s="138"/>
      <c r="JMH11" s="138"/>
      <c r="JMI11" s="138"/>
      <c r="JMJ11" s="138"/>
      <c r="JMK11" s="138"/>
      <c r="JML11" s="138"/>
      <c r="JMM11" s="138"/>
      <c r="JMN11" s="138"/>
      <c r="JMO11" s="138"/>
      <c r="JMP11" s="138"/>
      <c r="JMQ11" s="138"/>
      <c r="JMR11" s="138"/>
      <c r="JMS11" s="138"/>
      <c r="JMT11" s="138"/>
      <c r="JMU11" s="138"/>
      <c r="JMV11" s="138"/>
      <c r="JMW11" s="138"/>
      <c r="JMX11" s="138"/>
      <c r="JMY11" s="138"/>
      <c r="JMZ11" s="138"/>
      <c r="JNA11" s="138"/>
      <c r="JNB11" s="138"/>
      <c r="JNC11" s="138"/>
      <c r="JND11" s="138"/>
      <c r="JNE11" s="138"/>
      <c r="JNF11" s="138"/>
      <c r="JNG11" s="138"/>
      <c r="JNH11" s="138"/>
      <c r="JNI11" s="138"/>
      <c r="JNJ11" s="138"/>
      <c r="JNK11" s="138"/>
      <c r="JNL11" s="138"/>
      <c r="JNM11" s="138"/>
      <c r="JNN11" s="138"/>
      <c r="JNO11" s="138"/>
      <c r="JNP11" s="138"/>
      <c r="JNQ11" s="138"/>
      <c r="JNR11" s="138"/>
      <c r="JNS11" s="138"/>
      <c r="JNT11" s="138"/>
      <c r="JNU11" s="138"/>
      <c r="JNV11" s="138"/>
      <c r="JNW11" s="138"/>
      <c r="JNX11" s="138"/>
      <c r="JNY11" s="138"/>
      <c r="JNZ11" s="138"/>
      <c r="JOA11" s="138"/>
      <c r="JOB11" s="138"/>
      <c r="JOC11" s="138"/>
      <c r="JOD11" s="138"/>
      <c r="JOE11" s="138"/>
      <c r="JOF11" s="138"/>
      <c r="JOG11" s="138"/>
      <c r="JOH11" s="138"/>
      <c r="JOI11" s="138"/>
      <c r="JOJ11" s="138"/>
      <c r="JOK11" s="138"/>
      <c r="JOL11" s="138"/>
      <c r="JOM11" s="138"/>
      <c r="JON11" s="138"/>
      <c r="JOO11" s="138"/>
      <c r="JOP11" s="138"/>
      <c r="JOQ11" s="138"/>
      <c r="JOR11" s="138"/>
      <c r="JOS11" s="138"/>
      <c r="JOT11" s="138"/>
      <c r="JOU11" s="138"/>
      <c r="JOV11" s="138"/>
      <c r="JOW11" s="138"/>
      <c r="JOX11" s="138"/>
      <c r="JOY11" s="138"/>
      <c r="JOZ11" s="138"/>
      <c r="JPA11" s="138"/>
      <c r="JPB11" s="138"/>
      <c r="JPC11" s="138"/>
      <c r="JPD11" s="138"/>
      <c r="JPE11" s="138"/>
      <c r="JPF11" s="138"/>
      <c r="JPG11" s="138"/>
      <c r="JPH11" s="138"/>
      <c r="JPI11" s="138"/>
      <c r="JPJ11" s="138"/>
      <c r="JPK11" s="138"/>
      <c r="JPL11" s="138"/>
      <c r="JPM11" s="138"/>
      <c r="JPN11" s="138"/>
      <c r="JPO11" s="138"/>
      <c r="JPP11" s="138"/>
      <c r="JPQ11" s="138"/>
      <c r="JPR11" s="138"/>
      <c r="JPS11" s="138"/>
      <c r="JPT11" s="138"/>
      <c r="JPU11" s="138"/>
      <c r="JPV11" s="138"/>
      <c r="JPW11" s="138"/>
      <c r="JPX11" s="138"/>
      <c r="JPY11" s="138"/>
      <c r="JPZ11" s="138"/>
      <c r="JQA11" s="138"/>
      <c r="JQB11" s="138"/>
      <c r="JQC11" s="138"/>
      <c r="JQD11" s="138"/>
      <c r="JQE11" s="138"/>
      <c r="JQF11" s="138"/>
      <c r="JQG11" s="138"/>
      <c r="JQH11" s="138"/>
      <c r="JQI11" s="138"/>
      <c r="JQJ11" s="138"/>
      <c r="JQK11" s="138"/>
      <c r="JQL11" s="138"/>
      <c r="JQM11" s="138"/>
      <c r="JQN11" s="138"/>
      <c r="JQO11" s="138"/>
      <c r="JQP11" s="138"/>
      <c r="JQQ11" s="138"/>
      <c r="JQR11" s="138"/>
      <c r="JQS11" s="138"/>
      <c r="JQT11" s="138"/>
      <c r="JQU11" s="138"/>
      <c r="JQV11" s="138"/>
      <c r="JQW11" s="138"/>
      <c r="JQX11" s="138"/>
      <c r="JQY11" s="138"/>
      <c r="JQZ11" s="138"/>
      <c r="JRA11" s="138"/>
      <c r="JRB11" s="138"/>
      <c r="JRC11" s="138"/>
      <c r="JRD11" s="138"/>
      <c r="JRE11" s="138"/>
      <c r="JRF11" s="138"/>
      <c r="JRG11" s="138"/>
      <c r="JRH11" s="138"/>
      <c r="JRI11" s="138"/>
      <c r="JRJ11" s="138"/>
      <c r="JRK11" s="138"/>
      <c r="JRL11" s="138"/>
      <c r="JRM11" s="138"/>
      <c r="JRN11" s="138"/>
      <c r="JRO11" s="138"/>
      <c r="JRP11" s="138"/>
      <c r="JRQ11" s="138"/>
      <c r="JRR11" s="138"/>
      <c r="JRS11" s="138"/>
      <c r="JRT11" s="138"/>
      <c r="JRU11" s="138"/>
      <c r="JRV11" s="138"/>
      <c r="JRW11" s="138"/>
      <c r="JRX11" s="138"/>
      <c r="JRY11" s="138"/>
      <c r="JRZ11" s="138"/>
      <c r="JSA11" s="138"/>
      <c r="JSB11" s="138"/>
      <c r="JSC11" s="138"/>
      <c r="JSD11" s="138"/>
      <c r="JSE11" s="138"/>
      <c r="JSF11" s="138"/>
      <c r="JSG11" s="138"/>
      <c r="JSH11" s="138"/>
      <c r="JSI11" s="138"/>
      <c r="JSJ11" s="138"/>
      <c r="JSK11" s="138"/>
      <c r="JSL11" s="138"/>
      <c r="JSM11" s="138"/>
      <c r="JSN11" s="138"/>
      <c r="JSO11" s="138"/>
      <c r="JSP11" s="138"/>
      <c r="JSQ11" s="138"/>
      <c r="JSR11" s="138"/>
      <c r="JSS11" s="138"/>
      <c r="JST11" s="138"/>
      <c r="JSU11" s="138"/>
      <c r="JSV11" s="138"/>
      <c r="JSW11" s="138"/>
      <c r="JSX11" s="138"/>
      <c r="JSY11" s="138"/>
      <c r="JSZ11" s="138"/>
      <c r="JTA11" s="138"/>
      <c r="JTB11" s="138"/>
      <c r="JTC11" s="138"/>
      <c r="JTD11" s="138"/>
      <c r="JTE11" s="138"/>
      <c r="JTF11" s="138"/>
      <c r="JTG11" s="138"/>
      <c r="JTH11" s="138"/>
      <c r="JTI11" s="138"/>
      <c r="JTJ11" s="138"/>
      <c r="JTK11" s="138"/>
      <c r="JTL11" s="138"/>
      <c r="JTM11" s="138"/>
      <c r="JTN11" s="138"/>
      <c r="JTO11" s="138"/>
      <c r="JTP11" s="138"/>
      <c r="JTQ11" s="138"/>
      <c r="JTR11" s="138"/>
      <c r="JTS11" s="138"/>
      <c r="JTT11" s="138"/>
      <c r="JTU11" s="138"/>
      <c r="JTV11" s="138"/>
      <c r="JTW11" s="138"/>
      <c r="JTX11" s="138"/>
      <c r="JTY11" s="138"/>
      <c r="JTZ11" s="138"/>
      <c r="JUA11" s="138"/>
      <c r="JUB11" s="138"/>
      <c r="JUC11" s="138"/>
      <c r="JUD11" s="138"/>
      <c r="JUE11" s="138"/>
      <c r="JUF11" s="138"/>
      <c r="JUG11" s="138"/>
      <c r="JUH11" s="138"/>
      <c r="JUI11" s="138"/>
      <c r="JUJ11" s="138"/>
      <c r="JUK11" s="138"/>
      <c r="JUL11" s="138"/>
      <c r="JUM11" s="138"/>
      <c r="JUN11" s="138"/>
      <c r="JUO11" s="138"/>
      <c r="JUP11" s="138"/>
      <c r="JUQ11" s="138"/>
      <c r="JUR11" s="138"/>
      <c r="JUS11" s="138"/>
      <c r="JUT11" s="138"/>
      <c r="JUU11" s="138"/>
      <c r="JUV11" s="138"/>
      <c r="JUW11" s="138"/>
      <c r="JUX11" s="138"/>
      <c r="JUY11" s="138"/>
      <c r="JUZ11" s="138"/>
      <c r="JVA11" s="138"/>
      <c r="JVB11" s="138"/>
      <c r="JVC11" s="138"/>
      <c r="JVD11" s="138"/>
      <c r="JVE11" s="138"/>
      <c r="JVF11" s="138"/>
      <c r="JVG11" s="138"/>
      <c r="JVH11" s="138"/>
      <c r="JVI11" s="138"/>
      <c r="JVJ11" s="138"/>
      <c r="JVK11" s="138"/>
      <c r="JVL11" s="138"/>
      <c r="JVM11" s="138"/>
      <c r="JVN11" s="138"/>
      <c r="JVO11" s="138"/>
      <c r="JVP11" s="138"/>
      <c r="JVQ11" s="138"/>
      <c r="JVR11" s="138"/>
      <c r="JVS11" s="138"/>
      <c r="JVT11" s="138"/>
      <c r="JVU11" s="138"/>
      <c r="JVV11" s="138"/>
      <c r="JVW11" s="138"/>
      <c r="JVX11" s="138"/>
      <c r="JVY11" s="138"/>
      <c r="JVZ11" s="138"/>
      <c r="JWA11" s="138"/>
      <c r="JWB11" s="138"/>
      <c r="JWC11" s="138"/>
      <c r="JWD11" s="138"/>
      <c r="JWE11" s="138"/>
      <c r="JWF11" s="138"/>
      <c r="JWG11" s="138"/>
      <c r="JWH11" s="138"/>
      <c r="JWI11" s="138"/>
      <c r="JWJ11" s="138"/>
      <c r="JWK11" s="138"/>
      <c r="JWL11" s="138"/>
      <c r="JWM11" s="138"/>
      <c r="JWN11" s="138"/>
      <c r="JWO11" s="138"/>
      <c r="JWP11" s="138"/>
      <c r="JWQ11" s="138"/>
      <c r="JWR11" s="138"/>
      <c r="JWS11" s="138"/>
      <c r="JWT11" s="138"/>
      <c r="JWU11" s="138"/>
      <c r="JWV11" s="138"/>
      <c r="JWW11" s="138"/>
      <c r="JWX11" s="138"/>
      <c r="JWY11" s="138"/>
      <c r="JWZ11" s="138"/>
      <c r="JXA11" s="138"/>
      <c r="JXB11" s="138"/>
      <c r="JXC11" s="138"/>
      <c r="JXD11" s="138"/>
      <c r="JXE11" s="138"/>
      <c r="JXF11" s="138"/>
      <c r="JXG11" s="138"/>
      <c r="JXH11" s="138"/>
      <c r="JXI11" s="138"/>
      <c r="JXJ11" s="138"/>
      <c r="JXK11" s="138"/>
      <c r="JXL11" s="138"/>
      <c r="JXM11" s="138"/>
      <c r="JXN11" s="138"/>
      <c r="JXO11" s="138"/>
      <c r="JXP11" s="138"/>
      <c r="JXQ11" s="138"/>
      <c r="JXR11" s="138"/>
      <c r="JXS11" s="138"/>
      <c r="JXT11" s="138"/>
      <c r="JXU11" s="138"/>
      <c r="JXV11" s="138"/>
      <c r="JXW11" s="138"/>
      <c r="JXX11" s="138"/>
      <c r="JXY11" s="138"/>
      <c r="JXZ11" s="138"/>
      <c r="JYA11" s="138"/>
      <c r="JYB11" s="138"/>
      <c r="JYC11" s="138"/>
      <c r="JYD11" s="138"/>
      <c r="JYE11" s="138"/>
      <c r="JYF11" s="138"/>
      <c r="JYG11" s="138"/>
      <c r="JYH11" s="138"/>
      <c r="JYI11" s="138"/>
      <c r="JYJ11" s="138"/>
      <c r="JYK11" s="138"/>
      <c r="JYL11" s="138"/>
      <c r="JYM11" s="138"/>
      <c r="JYN11" s="138"/>
      <c r="JYO11" s="138"/>
      <c r="JYP11" s="138"/>
      <c r="JYQ11" s="138"/>
      <c r="JYR11" s="138"/>
      <c r="JYS11" s="138"/>
      <c r="JYT11" s="138"/>
      <c r="JYU11" s="138"/>
      <c r="JYV11" s="138"/>
      <c r="JYW11" s="138"/>
      <c r="JYX11" s="138"/>
      <c r="JYY11" s="138"/>
      <c r="JYZ11" s="138"/>
      <c r="JZA11" s="138"/>
      <c r="JZB11" s="138"/>
      <c r="JZC11" s="138"/>
      <c r="JZD11" s="138"/>
      <c r="JZE11" s="138"/>
      <c r="JZF11" s="138"/>
      <c r="JZG11" s="138"/>
      <c r="JZH11" s="138"/>
      <c r="JZI11" s="138"/>
      <c r="JZJ11" s="138"/>
      <c r="JZK11" s="138"/>
      <c r="JZL11" s="138"/>
      <c r="JZM11" s="138"/>
      <c r="JZN11" s="138"/>
      <c r="JZO11" s="138"/>
      <c r="JZP11" s="138"/>
      <c r="JZQ11" s="138"/>
      <c r="JZR11" s="138"/>
      <c r="JZS11" s="138"/>
      <c r="JZT11" s="138"/>
      <c r="JZU11" s="138"/>
      <c r="JZV11" s="138"/>
      <c r="JZW11" s="138"/>
      <c r="JZX11" s="138"/>
      <c r="JZY11" s="138"/>
      <c r="JZZ11" s="138"/>
      <c r="KAA11" s="138"/>
      <c r="KAB11" s="138"/>
      <c r="KAC11" s="138"/>
      <c r="KAD11" s="138"/>
      <c r="KAE11" s="138"/>
      <c r="KAF11" s="138"/>
      <c r="KAG11" s="138"/>
      <c r="KAH11" s="138"/>
      <c r="KAI11" s="138"/>
      <c r="KAJ11" s="138"/>
      <c r="KAK11" s="138"/>
      <c r="KAL11" s="138"/>
      <c r="KAM11" s="138"/>
      <c r="KAN11" s="138"/>
      <c r="KAO11" s="138"/>
      <c r="KAP11" s="138"/>
      <c r="KAQ11" s="138"/>
      <c r="KAR11" s="138"/>
      <c r="KAS11" s="138"/>
      <c r="KAT11" s="138"/>
      <c r="KAU11" s="138"/>
      <c r="KAV11" s="138"/>
      <c r="KAW11" s="138"/>
      <c r="KAX11" s="138"/>
      <c r="KAY11" s="138"/>
      <c r="KAZ11" s="138"/>
      <c r="KBA11" s="138"/>
      <c r="KBB11" s="138"/>
      <c r="KBC11" s="138"/>
      <c r="KBD11" s="138"/>
      <c r="KBE11" s="138"/>
      <c r="KBF11" s="138"/>
      <c r="KBG11" s="138"/>
      <c r="KBH11" s="138"/>
      <c r="KBI11" s="138"/>
      <c r="KBJ11" s="138"/>
      <c r="KBK11" s="138"/>
      <c r="KBL11" s="138"/>
      <c r="KBM11" s="138"/>
      <c r="KBN11" s="138"/>
      <c r="KBO11" s="138"/>
      <c r="KBP11" s="138"/>
      <c r="KBQ11" s="138"/>
      <c r="KBR11" s="138"/>
      <c r="KBS11" s="138"/>
      <c r="KBT11" s="138"/>
      <c r="KBU11" s="138"/>
      <c r="KBV11" s="138"/>
      <c r="KBW11" s="138"/>
      <c r="KBX11" s="138"/>
      <c r="KBY11" s="138"/>
      <c r="KBZ11" s="138"/>
      <c r="KCA11" s="138"/>
      <c r="KCB11" s="138"/>
      <c r="KCC11" s="138"/>
      <c r="KCD11" s="138"/>
      <c r="KCE11" s="138"/>
      <c r="KCF11" s="138"/>
      <c r="KCG11" s="138"/>
      <c r="KCH11" s="138"/>
      <c r="KCI11" s="138"/>
      <c r="KCJ11" s="138"/>
      <c r="KCK11" s="138"/>
      <c r="KCL11" s="138"/>
      <c r="KCM11" s="138"/>
      <c r="KCN11" s="138"/>
      <c r="KCO11" s="138"/>
      <c r="KCP11" s="138"/>
      <c r="KCQ11" s="138"/>
      <c r="KCR11" s="138"/>
      <c r="KCS11" s="138"/>
      <c r="KCT11" s="138"/>
      <c r="KCU11" s="138"/>
      <c r="KCV11" s="138"/>
      <c r="KCW11" s="138"/>
      <c r="KCX11" s="138"/>
      <c r="KCY11" s="138"/>
      <c r="KCZ11" s="138"/>
      <c r="KDA11" s="138"/>
      <c r="KDB11" s="138"/>
      <c r="KDC11" s="138"/>
      <c r="KDD11" s="138"/>
      <c r="KDE11" s="138"/>
      <c r="KDF11" s="138"/>
      <c r="KDG11" s="138"/>
      <c r="KDH11" s="138"/>
      <c r="KDI11" s="138"/>
      <c r="KDJ11" s="138"/>
      <c r="KDK11" s="138"/>
      <c r="KDL11" s="138"/>
      <c r="KDM11" s="138"/>
      <c r="KDN11" s="138"/>
      <c r="KDO11" s="138"/>
      <c r="KDP11" s="138"/>
      <c r="KDQ11" s="138"/>
      <c r="KDR11" s="138"/>
      <c r="KDS11" s="138"/>
      <c r="KDT11" s="138"/>
      <c r="KDU11" s="138"/>
      <c r="KDV11" s="138"/>
      <c r="KDW11" s="138"/>
      <c r="KDX11" s="138"/>
      <c r="KDY11" s="138"/>
      <c r="KDZ11" s="138"/>
      <c r="KEA11" s="138"/>
      <c r="KEB11" s="138"/>
      <c r="KEC11" s="138"/>
      <c r="KED11" s="138"/>
      <c r="KEE11" s="138"/>
      <c r="KEF11" s="138"/>
      <c r="KEG11" s="138"/>
      <c r="KEH11" s="138"/>
      <c r="KEI11" s="138"/>
      <c r="KEJ11" s="138"/>
      <c r="KEK11" s="138"/>
      <c r="KEL11" s="138"/>
      <c r="KEM11" s="138"/>
      <c r="KEN11" s="138"/>
      <c r="KEO11" s="138"/>
      <c r="KEP11" s="138"/>
      <c r="KEQ11" s="138"/>
      <c r="KER11" s="138"/>
      <c r="KES11" s="138"/>
      <c r="KET11" s="138"/>
      <c r="KEU11" s="138"/>
      <c r="KEV11" s="138"/>
      <c r="KEW11" s="138"/>
      <c r="KEX11" s="138"/>
      <c r="KEY11" s="138"/>
      <c r="KEZ11" s="138"/>
      <c r="KFA11" s="138"/>
      <c r="KFB11" s="138"/>
      <c r="KFC11" s="138"/>
      <c r="KFD11" s="138"/>
      <c r="KFE11" s="138"/>
      <c r="KFF11" s="138"/>
      <c r="KFG11" s="138"/>
      <c r="KFH11" s="138"/>
      <c r="KFI11" s="138"/>
      <c r="KFJ11" s="138"/>
      <c r="KFK11" s="138"/>
      <c r="KFL11" s="138"/>
      <c r="KFM11" s="138"/>
      <c r="KFN11" s="138"/>
      <c r="KFO11" s="138"/>
      <c r="KFP11" s="138"/>
      <c r="KFQ11" s="138"/>
      <c r="KFR11" s="138"/>
      <c r="KFS11" s="138"/>
      <c r="KFT11" s="138"/>
      <c r="KFU11" s="138"/>
      <c r="KFV11" s="138"/>
      <c r="KFW11" s="138"/>
      <c r="KFX11" s="138"/>
      <c r="KFY11" s="138"/>
      <c r="KFZ11" s="138"/>
      <c r="KGA11" s="138"/>
      <c r="KGB11" s="138"/>
      <c r="KGC11" s="138"/>
      <c r="KGD11" s="138"/>
      <c r="KGE11" s="138"/>
      <c r="KGF11" s="138"/>
      <c r="KGG11" s="138"/>
      <c r="KGH11" s="138"/>
      <c r="KGI11" s="138"/>
      <c r="KGJ11" s="138"/>
      <c r="KGK11" s="138"/>
      <c r="KGL11" s="138"/>
      <c r="KGM11" s="138"/>
      <c r="KGN11" s="138"/>
      <c r="KGO11" s="138"/>
      <c r="KGP11" s="138"/>
      <c r="KGQ11" s="138"/>
      <c r="KGR11" s="138"/>
      <c r="KGS11" s="138"/>
      <c r="KGT11" s="138"/>
      <c r="KGU11" s="138"/>
      <c r="KGV11" s="138"/>
      <c r="KGW11" s="138"/>
      <c r="KGX11" s="138"/>
      <c r="KGY11" s="138"/>
      <c r="KGZ11" s="138"/>
      <c r="KHA11" s="138"/>
      <c r="KHB11" s="138"/>
      <c r="KHC11" s="138"/>
      <c r="KHD11" s="138"/>
      <c r="KHE11" s="138"/>
      <c r="KHF11" s="138"/>
      <c r="KHG11" s="138"/>
      <c r="KHH11" s="138"/>
      <c r="KHI11" s="138"/>
      <c r="KHJ11" s="138"/>
      <c r="KHK11" s="138"/>
      <c r="KHL11" s="138"/>
      <c r="KHM11" s="138"/>
      <c r="KHN11" s="138"/>
      <c r="KHO11" s="138"/>
      <c r="KHP11" s="138"/>
      <c r="KHQ11" s="138"/>
      <c r="KHR11" s="138"/>
      <c r="KHS11" s="138"/>
      <c r="KHT11" s="138"/>
      <c r="KHU11" s="138"/>
      <c r="KHV11" s="138"/>
      <c r="KHW11" s="138"/>
      <c r="KHX11" s="138"/>
      <c r="KHY11" s="138"/>
      <c r="KHZ11" s="138"/>
      <c r="KIA11" s="138"/>
      <c r="KIB11" s="138"/>
      <c r="KIC11" s="138"/>
      <c r="KID11" s="138"/>
      <c r="KIE11" s="138"/>
      <c r="KIF11" s="138"/>
      <c r="KIG11" s="138"/>
      <c r="KIH11" s="138"/>
      <c r="KII11" s="138"/>
      <c r="KIJ11" s="138"/>
      <c r="KIK11" s="138"/>
      <c r="KIL11" s="138"/>
      <c r="KIM11" s="138"/>
      <c r="KIN11" s="138"/>
      <c r="KIO11" s="138"/>
      <c r="KIP11" s="138"/>
      <c r="KIQ11" s="138"/>
      <c r="KIR11" s="138"/>
      <c r="KIS11" s="138"/>
      <c r="KIT11" s="138"/>
      <c r="KIU11" s="138"/>
      <c r="KIV11" s="138"/>
      <c r="KIW11" s="138"/>
      <c r="KIX11" s="138"/>
      <c r="KIY11" s="138"/>
      <c r="KIZ11" s="138"/>
      <c r="KJA11" s="138"/>
      <c r="KJB11" s="138"/>
      <c r="KJC11" s="138"/>
      <c r="KJD11" s="138"/>
      <c r="KJE11" s="138"/>
      <c r="KJF11" s="138"/>
      <c r="KJG11" s="138"/>
      <c r="KJH11" s="138"/>
      <c r="KJI11" s="138"/>
      <c r="KJJ11" s="138"/>
      <c r="KJK11" s="138"/>
      <c r="KJL11" s="138"/>
      <c r="KJM11" s="138"/>
      <c r="KJN11" s="138"/>
      <c r="KJO11" s="138"/>
      <c r="KJP11" s="138"/>
      <c r="KJQ11" s="138"/>
      <c r="KJR11" s="138"/>
      <c r="KJS11" s="138"/>
      <c r="KJT11" s="138"/>
      <c r="KJU11" s="138"/>
      <c r="KJV11" s="138"/>
      <c r="KJW11" s="138"/>
      <c r="KJX11" s="138"/>
      <c r="KJY11" s="138"/>
      <c r="KJZ11" s="138"/>
      <c r="KKA11" s="138"/>
      <c r="KKB11" s="138"/>
      <c r="KKC11" s="138"/>
      <c r="KKD11" s="138"/>
      <c r="KKE11" s="138"/>
      <c r="KKF11" s="138"/>
      <c r="KKG11" s="138"/>
      <c r="KKH11" s="138"/>
      <c r="KKI11" s="138"/>
      <c r="KKJ11" s="138"/>
      <c r="KKK11" s="138"/>
      <c r="KKL11" s="138"/>
      <c r="KKM11" s="138"/>
      <c r="KKN11" s="138"/>
      <c r="KKO11" s="138"/>
      <c r="KKP11" s="138"/>
      <c r="KKQ11" s="138"/>
      <c r="KKR11" s="138"/>
      <c r="KKS11" s="138"/>
      <c r="KKT11" s="138"/>
      <c r="KKU11" s="138"/>
      <c r="KKV11" s="138"/>
      <c r="KKW11" s="138"/>
      <c r="KKX11" s="138"/>
      <c r="KKY11" s="138"/>
      <c r="KKZ11" s="138"/>
      <c r="KLA11" s="138"/>
      <c r="KLB11" s="138"/>
      <c r="KLC11" s="138"/>
      <c r="KLD11" s="138"/>
      <c r="KLE11" s="138"/>
      <c r="KLF11" s="138"/>
      <c r="KLG11" s="138"/>
      <c r="KLH11" s="138"/>
      <c r="KLI11" s="138"/>
      <c r="KLJ11" s="138"/>
      <c r="KLK11" s="138"/>
      <c r="KLL11" s="138"/>
      <c r="KLM11" s="138"/>
      <c r="KLN11" s="138"/>
      <c r="KLO11" s="138"/>
      <c r="KLP11" s="138"/>
      <c r="KLQ11" s="138"/>
      <c r="KLR11" s="138"/>
      <c r="KLS11" s="138"/>
      <c r="KLT11" s="138"/>
      <c r="KLU11" s="138"/>
      <c r="KLV11" s="138"/>
      <c r="KLW11" s="138"/>
      <c r="KLX11" s="138"/>
      <c r="KLY11" s="138"/>
      <c r="KLZ11" s="138"/>
      <c r="KMA11" s="138"/>
      <c r="KMB11" s="138"/>
      <c r="KMC11" s="138"/>
      <c r="KMD11" s="138"/>
      <c r="KME11" s="138"/>
      <c r="KMF11" s="138"/>
      <c r="KMG11" s="138"/>
      <c r="KMH11" s="138"/>
      <c r="KMI11" s="138"/>
      <c r="KMJ11" s="138"/>
      <c r="KMK11" s="138"/>
      <c r="KML11" s="138"/>
      <c r="KMM11" s="138"/>
      <c r="KMN11" s="138"/>
      <c r="KMO11" s="138"/>
      <c r="KMP11" s="138"/>
      <c r="KMQ11" s="138"/>
      <c r="KMR11" s="138"/>
      <c r="KMS11" s="138"/>
      <c r="KMT11" s="138"/>
      <c r="KMU11" s="138"/>
      <c r="KMV11" s="138"/>
      <c r="KMW11" s="138"/>
      <c r="KMX11" s="138"/>
      <c r="KMY11" s="138"/>
      <c r="KMZ11" s="138"/>
      <c r="KNA11" s="138"/>
      <c r="KNB11" s="138"/>
      <c r="KNC11" s="138"/>
      <c r="KND11" s="138"/>
      <c r="KNE11" s="138"/>
      <c r="KNF11" s="138"/>
      <c r="KNG11" s="138"/>
      <c r="KNH11" s="138"/>
      <c r="KNI11" s="138"/>
      <c r="KNJ11" s="138"/>
      <c r="KNK11" s="138"/>
      <c r="KNL11" s="138"/>
      <c r="KNM11" s="138"/>
      <c r="KNN11" s="138"/>
      <c r="KNO11" s="138"/>
      <c r="KNP11" s="138"/>
      <c r="KNQ11" s="138"/>
      <c r="KNR11" s="138"/>
      <c r="KNS11" s="138"/>
      <c r="KNT11" s="138"/>
      <c r="KNU11" s="138"/>
      <c r="KNV11" s="138"/>
      <c r="KNW11" s="138"/>
      <c r="KNX11" s="138"/>
      <c r="KNY11" s="138"/>
      <c r="KNZ11" s="138"/>
      <c r="KOA11" s="138"/>
      <c r="KOB11" s="138"/>
      <c r="KOC11" s="138"/>
      <c r="KOD11" s="138"/>
      <c r="KOE11" s="138"/>
      <c r="KOF11" s="138"/>
      <c r="KOG11" s="138"/>
      <c r="KOH11" s="138"/>
      <c r="KOI11" s="138"/>
      <c r="KOJ11" s="138"/>
      <c r="KOK11" s="138"/>
      <c r="KOL11" s="138"/>
      <c r="KOM11" s="138"/>
      <c r="KON11" s="138"/>
      <c r="KOO11" s="138"/>
      <c r="KOP11" s="138"/>
      <c r="KOQ11" s="138"/>
      <c r="KOR11" s="138"/>
      <c r="KOS11" s="138"/>
      <c r="KOT11" s="138"/>
      <c r="KOU11" s="138"/>
      <c r="KOV11" s="138"/>
      <c r="KOW11" s="138"/>
      <c r="KOX11" s="138"/>
      <c r="KOY11" s="138"/>
      <c r="KOZ11" s="138"/>
      <c r="KPA11" s="138"/>
      <c r="KPB11" s="138"/>
      <c r="KPC11" s="138"/>
      <c r="KPD11" s="138"/>
      <c r="KPE11" s="138"/>
      <c r="KPF11" s="138"/>
      <c r="KPG11" s="138"/>
      <c r="KPH11" s="138"/>
      <c r="KPI11" s="138"/>
      <c r="KPJ11" s="138"/>
      <c r="KPK11" s="138"/>
      <c r="KPL11" s="138"/>
      <c r="KPM11" s="138"/>
      <c r="KPN11" s="138"/>
      <c r="KPO11" s="138"/>
      <c r="KPP11" s="138"/>
      <c r="KPQ11" s="138"/>
      <c r="KPR11" s="138"/>
      <c r="KPS11" s="138"/>
      <c r="KPT11" s="138"/>
      <c r="KPU11" s="138"/>
      <c r="KPV11" s="138"/>
      <c r="KPW11" s="138"/>
      <c r="KPX11" s="138"/>
      <c r="KPY11" s="138"/>
      <c r="KPZ11" s="138"/>
      <c r="KQA11" s="138"/>
      <c r="KQB11" s="138"/>
      <c r="KQC11" s="138"/>
      <c r="KQD11" s="138"/>
      <c r="KQE11" s="138"/>
      <c r="KQF11" s="138"/>
      <c r="KQG11" s="138"/>
      <c r="KQH11" s="138"/>
      <c r="KQI11" s="138"/>
      <c r="KQJ11" s="138"/>
      <c r="KQK11" s="138"/>
      <c r="KQL11" s="138"/>
      <c r="KQM11" s="138"/>
      <c r="KQN11" s="138"/>
      <c r="KQO11" s="138"/>
      <c r="KQP11" s="138"/>
      <c r="KQQ11" s="138"/>
      <c r="KQR11" s="138"/>
      <c r="KQS11" s="138"/>
      <c r="KQT11" s="138"/>
      <c r="KQU11" s="138"/>
      <c r="KQV11" s="138"/>
      <c r="KQW11" s="138"/>
      <c r="KQX11" s="138"/>
      <c r="KQY11" s="138"/>
      <c r="KQZ11" s="138"/>
      <c r="KRA11" s="138"/>
      <c r="KRB11" s="138"/>
      <c r="KRC11" s="138"/>
      <c r="KRD11" s="138"/>
      <c r="KRE11" s="138"/>
      <c r="KRF11" s="138"/>
      <c r="KRG11" s="138"/>
      <c r="KRH11" s="138"/>
      <c r="KRI11" s="138"/>
      <c r="KRJ11" s="138"/>
      <c r="KRK11" s="138"/>
      <c r="KRL11" s="138"/>
      <c r="KRM11" s="138"/>
      <c r="KRN11" s="138"/>
      <c r="KRO11" s="138"/>
      <c r="KRP11" s="138"/>
      <c r="KRQ11" s="138"/>
      <c r="KRR11" s="138"/>
      <c r="KRS11" s="138"/>
      <c r="KRT11" s="138"/>
      <c r="KRU11" s="138"/>
      <c r="KRV11" s="138"/>
      <c r="KRW11" s="138"/>
      <c r="KRX11" s="138"/>
      <c r="KRY11" s="138"/>
      <c r="KRZ11" s="138"/>
      <c r="KSA11" s="138"/>
      <c r="KSB11" s="138"/>
      <c r="KSC11" s="138"/>
      <c r="KSD11" s="138"/>
      <c r="KSE11" s="138"/>
      <c r="KSF11" s="138"/>
      <c r="KSG11" s="138"/>
      <c r="KSH11" s="138"/>
      <c r="KSI11" s="138"/>
      <c r="KSJ11" s="138"/>
      <c r="KSK11" s="138"/>
      <c r="KSL11" s="138"/>
      <c r="KSM11" s="138"/>
      <c r="KSN11" s="138"/>
      <c r="KSO11" s="138"/>
      <c r="KSP11" s="138"/>
      <c r="KSQ11" s="138"/>
      <c r="KSR11" s="138"/>
      <c r="KSS11" s="138"/>
      <c r="KST11" s="138"/>
      <c r="KSU11" s="138"/>
      <c r="KSV11" s="138"/>
      <c r="KSW11" s="138"/>
      <c r="KSX11" s="138"/>
      <c r="KSY11" s="138"/>
      <c r="KSZ11" s="138"/>
      <c r="KTA11" s="138"/>
      <c r="KTB11" s="138"/>
      <c r="KTC11" s="138"/>
      <c r="KTD11" s="138"/>
      <c r="KTE11" s="138"/>
      <c r="KTF11" s="138"/>
      <c r="KTG11" s="138"/>
      <c r="KTH11" s="138"/>
      <c r="KTI11" s="138"/>
      <c r="KTJ11" s="138"/>
      <c r="KTK11" s="138"/>
      <c r="KTL11" s="138"/>
      <c r="KTM11" s="138"/>
      <c r="KTN11" s="138"/>
      <c r="KTO11" s="138"/>
      <c r="KTP11" s="138"/>
      <c r="KTQ11" s="138"/>
      <c r="KTR11" s="138"/>
      <c r="KTS11" s="138"/>
      <c r="KTT11" s="138"/>
      <c r="KTU11" s="138"/>
      <c r="KTV11" s="138"/>
      <c r="KTW11" s="138"/>
      <c r="KTX11" s="138"/>
      <c r="KTY11" s="138"/>
      <c r="KTZ11" s="138"/>
      <c r="KUA11" s="138"/>
      <c r="KUB11" s="138"/>
      <c r="KUC11" s="138"/>
      <c r="KUD11" s="138"/>
      <c r="KUE11" s="138"/>
      <c r="KUF11" s="138"/>
      <c r="KUG11" s="138"/>
      <c r="KUH11" s="138"/>
      <c r="KUI11" s="138"/>
      <c r="KUJ11" s="138"/>
      <c r="KUK11" s="138"/>
      <c r="KUL11" s="138"/>
      <c r="KUM11" s="138"/>
      <c r="KUN11" s="138"/>
      <c r="KUO11" s="138"/>
      <c r="KUP11" s="138"/>
      <c r="KUQ11" s="138"/>
      <c r="KUR11" s="138"/>
      <c r="KUS11" s="138"/>
      <c r="KUT11" s="138"/>
      <c r="KUU11" s="138"/>
      <c r="KUV11" s="138"/>
      <c r="KUW11" s="138"/>
      <c r="KUX11" s="138"/>
      <c r="KUY11" s="138"/>
      <c r="KUZ11" s="138"/>
      <c r="KVA11" s="138"/>
      <c r="KVB11" s="138"/>
      <c r="KVC11" s="138"/>
      <c r="KVD11" s="138"/>
      <c r="KVE11" s="138"/>
      <c r="KVF11" s="138"/>
      <c r="KVG11" s="138"/>
      <c r="KVH11" s="138"/>
      <c r="KVI11" s="138"/>
      <c r="KVJ11" s="138"/>
      <c r="KVK11" s="138"/>
      <c r="KVL11" s="138"/>
      <c r="KVM11" s="138"/>
      <c r="KVN11" s="138"/>
      <c r="KVO11" s="138"/>
      <c r="KVP11" s="138"/>
      <c r="KVQ11" s="138"/>
      <c r="KVR11" s="138"/>
      <c r="KVS11" s="138"/>
      <c r="KVT11" s="138"/>
      <c r="KVU11" s="138"/>
      <c r="KVV11" s="138"/>
      <c r="KVW11" s="138"/>
      <c r="KVX11" s="138"/>
      <c r="KVY11" s="138"/>
      <c r="KVZ11" s="138"/>
      <c r="KWA11" s="138"/>
      <c r="KWB11" s="138"/>
      <c r="KWC11" s="138"/>
      <c r="KWD11" s="138"/>
      <c r="KWE11" s="138"/>
      <c r="KWF11" s="138"/>
      <c r="KWG11" s="138"/>
      <c r="KWH11" s="138"/>
      <c r="KWI11" s="138"/>
      <c r="KWJ11" s="138"/>
      <c r="KWK11" s="138"/>
      <c r="KWL11" s="138"/>
      <c r="KWM11" s="138"/>
      <c r="KWN11" s="138"/>
      <c r="KWO11" s="138"/>
      <c r="KWP11" s="138"/>
      <c r="KWQ11" s="138"/>
      <c r="KWR11" s="138"/>
      <c r="KWS11" s="138"/>
      <c r="KWT11" s="138"/>
      <c r="KWU11" s="138"/>
      <c r="KWV11" s="138"/>
      <c r="KWW11" s="138"/>
      <c r="KWX11" s="138"/>
      <c r="KWY11" s="138"/>
      <c r="KWZ11" s="138"/>
      <c r="KXA11" s="138"/>
      <c r="KXB11" s="138"/>
      <c r="KXC11" s="138"/>
      <c r="KXD11" s="138"/>
      <c r="KXE11" s="138"/>
      <c r="KXF11" s="138"/>
      <c r="KXG11" s="138"/>
      <c r="KXH11" s="138"/>
      <c r="KXI11" s="138"/>
      <c r="KXJ11" s="138"/>
      <c r="KXK11" s="138"/>
      <c r="KXL11" s="138"/>
      <c r="KXM11" s="138"/>
      <c r="KXN11" s="138"/>
      <c r="KXO11" s="138"/>
      <c r="KXP11" s="138"/>
      <c r="KXQ11" s="138"/>
      <c r="KXR11" s="138"/>
      <c r="KXS11" s="138"/>
      <c r="KXT11" s="138"/>
      <c r="KXU11" s="138"/>
      <c r="KXV11" s="138"/>
      <c r="KXW11" s="138"/>
      <c r="KXX11" s="138"/>
      <c r="KXY11" s="138"/>
      <c r="KXZ11" s="138"/>
      <c r="KYA11" s="138"/>
      <c r="KYB11" s="138"/>
      <c r="KYC11" s="138"/>
      <c r="KYD11" s="138"/>
      <c r="KYE11" s="138"/>
      <c r="KYF11" s="138"/>
      <c r="KYG11" s="138"/>
      <c r="KYH11" s="138"/>
      <c r="KYI11" s="138"/>
      <c r="KYJ11" s="138"/>
      <c r="KYK11" s="138"/>
      <c r="KYL11" s="138"/>
      <c r="KYM11" s="138"/>
      <c r="KYN11" s="138"/>
      <c r="KYO11" s="138"/>
      <c r="KYP11" s="138"/>
      <c r="KYQ11" s="138"/>
      <c r="KYR11" s="138"/>
      <c r="KYS11" s="138"/>
      <c r="KYT11" s="138"/>
      <c r="KYU11" s="138"/>
      <c r="KYV11" s="138"/>
      <c r="KYW11" s="138"/>
      <c r="KYX11" s="138"/>
      <c r="KYY11" s="138"/>
      <c r="KYZ11" s="138"/>
      <c r="KZA11" s="138"/>
      <c r="KZB11" s="138"/>
      <c r="KZC11" s="138"/>
      <c r="KZD11" s="138"/>
      <c r="KZE11" s="138"/>
      <c r="KZF11" s="138"/>
      <c r="KZG11" s="138"/>
      <c r="KZH11" s="138"/>
      <c r="KZI11" s="138"/>
      <c r="KZJ11" s="138"/>
      <c r="KZK11" s="138"/>
      <c r="KZL11" s="138"/>
      <c r="KZM11" s="138"/>
      <c r="KZN11" s="138"/>
      <c r="KZO11" s="138"/>
      <c r="KZP11" s="138"/>
      <c r="KZQ11" s="138"/>
      <c r="KZR11" s="138"/>
      <c r="KZS11" s="138"/>
      <c r="KZT11" s="138"/>
      <c r="KZU11" s="138"/>
      <c r="KZV11" s="138"/>
      <c r="KZW11" s="138"/>
      <c r="KZX11" s="138"/>
      <c r="KZY11" s="138"/>
      <c r="KZZ11" s="138"/>
      <c r="LAA11" s="138"/>
      <c r="LAB11" s="138"/>
      <c r="LAC11" s="138"/>
      <c r="LAD11" s="138"/>
      <c r="LAE11" s="138"/>
      <c r="LAF11" s="138"/>
      <c r="LAG11" s="138"/>
      <c r="LAH11" s="138"/>
      <c r="LAI11" s="138"/>
      <c r="LAJ11" s="138"/>
      <c r="LAK11" s="138"/>
      <c r="LAL11" s="138"/>
      <c r="LAM11" s="138"/>
      <c r="LAN11" s="138"/>
      <c r="LAO11" s="138"/>
      <c r="LAP11" s="138"/>
      <c r="LAQ11" s="138"/>
      <c r="LAR11" s="138"/>
      <c r="LAS11" s="138"/>
      <c r="LAT11" s="138"/>
      <c r="LAU11" s="138"/>
      <c r="LAV11" s="138"/>
      <c r="LAW11" s="138"/>
      <c r="LAX11" s="138"/>
      <c r="LAY11" s="138"/>
      <c r="LAZ11" s="138"/>
      <c r="LBA11" s="138"/>
      <c r="LBB11" s="138"/>
      <c r="LBC11" s="138"/>
      <c r="LBD11" s="138"/>
      <c r="LBE11" s="138"/>
      <c r="LBF11" s="138"/>
      <c r="LBG11" s="138"/>
      <c r="LBH11" s="138"/>
      <c r="LBI11" s="138"/>
      <c r="LBJ11" s="138"/>
      <c r="LBK11" s="138"/>
      <c r="LBL11" s="138"/>
      <c r="LBM11" s="138"/>
      <c r="LBN11" s="138"/>
      <c r="LBO11" s="138"/>
      <c r="LBP11" s="138"/>
      <c r="LBQ11" s="138"/>
      <c r="LBR11" s="138"/>
      <c r="LBS11" s="138"/>
      <c r="LBT11" s="138"/>
      <c r="LBU11" s="138"/>
      <c r="LBV11" s="138"/>
      <c r="LBW11" s="138"/>
      <c r="LBX11" s="138"/>
      <c r="LBY11" s="138"/>
      <c r="LBZ11" s="138"/>
      <c r="LCA11" s="138"/>
      <c r="LCB11" s="138"/>
      <c r="LCC11" s="138"/>
      <c r="LCD11" s="138"/>
      <c r="LCE11" s="138"/>
      <c r="LCF11" s="138"/>
      <c r="LCG11" s="138"/>
      <c r="LCH11" s="138"/>
      <c r="LCI11" s="138"/>
      <c r="LCJ11" s="138"/>
      <c r="LCK11" s="138"/>
      <c r="LCL11" s="138"/>
      <c r="LCM11" s="138"/>
      <c r="LCN11" s="138"/>
      <c r="LCO11" s="138"/>
      <c r="LCP11" s="138"/>
      <c r="LCQ11" s="138"/>
      <c r="LCR11" s="138"/>
      <c r="LCS11" s="138"/>
      <c r="LCT11" s="138"/>
      <c r="LCU11" s="138"/>
      <c r="LCV11" s="138"/>
      <c r="LCW11" s="138"/>
      <c r="LCX11" s="138"/>
      <c r="LCY11" s="138"/>
      <c r="LCZ11" s="138"/>
      <c r="LDA11" s="138"/>
      <c r="LDB11" s="138"/>
      <c r="LDC11" s="138"/>
      <c r="LDD11" s="138"/>
      <c r="LDE11" s="138"/>
      <c r="LDF11" s="138"/>
      <c r="LDG11" s="138"/>
      <c r="LDH11" s="138"/>
      <c r="LDI11" s="138"/>
      <c r="LDJ11" s="138"/>
      <c r="LDK11" s="138"/>
      <c r="LDL11" s="138"/>
      <c r="LDM11" s="138"/>
      <c r="LDN11" s="138"/>
      <c r="LDO11" s="138"/>
      <c r="LDP11" s="138"/>
      <c r="LDQ11" s="138"/>
      <c r="LDR11" s="138"/>
      <c r="LDS11" s="138"/>
      <c r="LDT11" s="138"/>
      <c r="LDU11" s="138"/>
      <c r="LDV11" s="138"/>
      <c r="LDW11" s="138"/>
      <c r="LDX11" s="138"/>
      <c r="LDY11" s="138"/>
      <c r="LDZ11" s="138"/>
      <c r="LEA11" s="138"/>
      <c r="LEB11" s="138"/>
      <c r="LEC11" s="138"/>
      <c r="LED11" s="138"/>
      <c r="LEE11" s="138"/>
      <c r="LEF11" s="138"/>
      <c r="LEG11" s="138"/>
      <c r="LEH11" s="138"/>
      <c r="LEI11" s="138"/>
      <c r="LEJ11" s="138"/>
      <c r="LEK11" s="138"/>
      <c r="LEL11" s="138"/>
      <c r="LEM11" s="138"/>
      <c r="LEN11" s="138"/>
      <c r="LEO11" s="138"/>
      <c r="LEP11" s="138"/>
      <c r="LEQ11" s="138"/>
      <c r="LER11" s="138"/>
      <c r="LES11" s="138"/>
      <c r="LET11" s="138"/>
      <c r="LEU11" s="138"/>
      <c r="LEV11" s="138"/>
      <c r="LEW11" s="138"/>
      <c r="LEX11" s="138"/>
      <c r="LEY11" s="138"/>
      <c r="LEZ11" s="138"/>
      <c r="LFA11" s="138"/>
      <c r="LFB11" s="138"/>
      <c r="LFC11" s="138"/>
      <c r="LFD11" s="138"/>
      <c r="LFE11" s="138"/>
      <c r="LFF11" s="138"/>
      <c r="LFG11" s="138"/>
      <c r="LFH11" s="138"/>
      <c r="LFI11" s="138"/>
      <c r="LFJ11" s="138"/>
      <c r="LFK11" s="138"/>
      <c r="LFL11" s="138"/>
      <c r="LFM11" s="138"/>
      <c r="LFN11" s="138"/>
      <c r="LFO11" s="138"/>
      <c r="LFP11" s="138"/>
      <c r="LFQ11" s="138"/>
      <c r="LFR11" s="138"/>
      <c r="LFS11" s="138"/>
      <c r="LFT11" s="138"/>
      <c r="LFU11" s="138"/>
      <c r="LFV11" s="138"/>
      <c r="LFW11" s="138"/>
      <c r="LFX11" s="138"/>
      <c r="LFY11" s="138"/>
      <c r="LFZ11" s="138"/>
      <c r="LGA11" s="138"/>
      <c r="LGB11" s="138"/>
      <c r="LGC11" s="138"/>
      <c r="LGD11" s="138"/>
      <c r="LGE11" s="138"/>
      <c r="LGF11" s="138"/>
      <c r="LGG11" s="138"/>
      <c r="LGH11" s="138"/>
      <c r="LGI11" s="138"/>
      <c r="LGJ11" s="138"/>
      <c r="LGK11" s="138"/>
      <c r="LGL11" s="138"/>
      <c r="LGM11" s="138"/>
      <c r="LGN11" s="138"/>
      <c r="LGO11" s="138"/>
      <c r="LGP11" s="138"/>
      <c r="LGQ11" s="138"/>
      <c r="LGR11" s="138"/>
      <c r="LGS11" s="138"/>
      <c r="LGT11" s="138"/>
      <c r="LGU11" s="138"/>
      <c r="LGV11" s="138"/>
      <c r="LGW11" s="138"/>
      <c r="LGX11" s="138"/>
      <c r="LGY11" s="138"/>
      <c r="LGZ11" s="138"/>
      <c r="LHA11" s="138"/>
      <c r="LHB11" s="138"/>
      <c r="LHC11" s="138"/>
      <c r="LHD11" s="138"/>
      <c r="LHE11" s="138"/>
      <c r="LHF11" s="138"/>
      <c r="LHG11" s="138"/>
      <c r="LHH11" s="138"/>
      <c r="LHI11" s="138"/>
      <c r="LHJ11" s="138"/>
      <c r="LHK11" s="138"/>
      <c r="LHL11" s="138"/>
      <c r="LHM11" s="138"/>
      <c r="LHN11" s="138"/>
      <c r="LHO11" s="138"/>
      <c r="LHP11" s="138"/>
      <c r="LHQ11" s="138"/>
      <c r="LHR11" s="138"/>
      <c r="LHS11" s="138"/>
      <c r="LHT11" s="138"/>
      <c r="LHU11" s="138"/>
      <c r="LHV11" s="138"/>
      <c r="LHW11" s="138"/>
      <c r="LHX11" s="138"/>
      <c r="LHY11" s="138"/>
      <c r="LHZ11" s="138"/>
      <c r="LIA11" s="138"/>
      <c r="LIB11" s="138"/>
      <c r="LIC11" s="138"/>
      <c r="LID11" s="138"/>
      <c r="LIE11" s="138"/>
      <c r="LIF11" s="138"/>
      <c r="LIG11" s="138"/>
      <c r="LIH11" s="138"/>
      <c r="LII11" s="138"/>
      <c r="LIJ11" s="138"/>
      <c r="LIK11" s="138"/>
      <c r="LIL11" s="138"/>
      <c r="LIM11" s="138"/>
      <c r="LIN11" s="138"/>
      <c r="LIO11" s="138"/>
      <c r="LIP11" s="138"/>
      <c r="LIQ11" s="138"/>
      <c r="LIR11" s="138"/>
      <c r="LIS11" s="138"/>
      <c r="LIT11" s="138"/>
      <c r="LIU11" s="138"/>
      <c r="LIV11" s="138"/>
      <c r="LIW11" s="138"/>
      <c r="LIX11" s="138"/>
      <c r="LIY11" s="138"/>
      <c r="LIZ11" s="138"/>
      <c r="LJA11" s="138"/>
      <c r="LJB11" s="138"/>
      <c r="LJC11" s="138"/>
      <c r="LJD11" s="138"/>
      <c r="LJE11" s="138"/>
      <c r="LJF11" s="138"/>
      <c r="LJG11" s="138"/>
      <c r="LJH11" s="138"/>
      <c r="LJI11" s="138"/>
      <c r="LJJ11" s="138"/>
      <c r="LJK11" s="138"/>
      <c r="LJL11" s="138"/>
      <c r="LJM11" s="138"/>
      <c r="LJN11" s="138"/>
      <c r="LJO11" s="138"/>
      <c r="LJP11" s="138"/>
      <c r="LJQ11" s="138"/>
      <c r="LJR11" s="138"/>
      <c r="LJS11" s="138"/>
      <c r="LJT11" s="138"/>
      <c r="LJU11" s="138"/>
      <c r="LJV11" s="138"/>
      <c r="LJW11" s="138"/>
      <c r="LJX11" s="138"/>
      <c r="LJY11" s="138"/>
      <c r="LJZ11" s="138"/>
      <c r="LKA11" s="138"/>
      <c r="LKB11" s="138"/>
      <c r="LKC11" s="138"/>
      <c r="LKD11" s="138"/>
      <c r="LKE11" s="138"/>
      <c r="LKF11" s="138"/>
      <c r="LKG11" s="138"/>
      <c r="LKH11" s="138"/>
      <c r="LKI11" s="138"/>
      <c r="LKJ11" s="138"/>
      <c r="LKK11" s="138"/>
      <c r="LKL11" s="138"/>
      <c r="LKM11" s="138"/>
      <c r="LKN11" s="138"/>
      <c r="LKO11" s="138"/>
      <c r="LKP11" s="138"/>
      <c r="LKQ11" s="138"/>
      <c r="LKR11" s="138"/>
      <c r="LKS11" s="138"/>
      <c r="LKT11" s="138"/>
      <c r="LKU11" s="138"/>
      <c r="LKV11" s="138"/>
      <c r="LKW11" s="138"/>
      <c r="LKX11" s="138"/>
      <c r="LKY11" s="138"/>
      <c r="LKZ11" s="138"/>
      <c r="LLA11" s="138"/>
      <c r="LLB11" s="138"/>
      <c r="LLC11" s="138"/>
      <c r="LLD11" s="138"/>
      <c r="LLE11" s="138"/>
      <c r="LLF11" s="138"/>
      <c r="LLG11" s="138"/>
      <c r="LLH11" s="138"/>
      <c r="LLI11" s="138"/>
      <c r="LLJ11" s="138"/>
      <c r="LLK11" s="138"/>
      <c r="LLL11" s="138"/>
      <c r="LLM11" s="138"/>
      <c r="LLN11" s="138"/>
      <c r="LLO11" s="138"/>
      <c r="LLP11" s="138"/>
      <c r="LLQ11" s="138"/>
      <c r="LLR11" s="138"/>
      <c r="LLS11" s="138"/>
      <c r="LLT11" s="138"/>
      <c r="LLU11" s="138"/>
      <c r="LLV11" s="138"/>
      <c r="LLW11" s="138"/>
      <c r="LLX11" s="138"/>
      <c r="LLY11" s="138"/>
      <c r="LLZ11" s="138"/>
      <c r="LMA11" s="138"/>
      <c r="LMB11" s="138"/>
      <c r="LMC11" s="138"/>
      <c r="LMD11" s="138"/>
      <c r="LME11" s="138"/>
      <c r="LMF11" s="138"/>
      <c r="LMG11" s="138"/>
      <c r="LMH11" s="138"/>
      <c r="LMI11" s="138"/>
      <c r="LMJ11" s="138"/>
      <c r="LMK11" s="138"/>
      <c r="LML11" s="138"/>
      <c r="LMM11" s="138"/>
      <c r="LMN11" s="138"/>
      <c r="LMO11" s="138"/>
      <c r="LMP11" s="138"/>
      <c r="LMQ11" s="138"/>
      <c r="LMR11" s="138"/>
      <c r="LMS11" s="138"/>
      <c r="LMT11" s="138"/>
      <c r="LMU11" s="138"/>
      <c r="LMV11" s="138"/>
      <c r="LMW11" s="138"/>
      <c r="LMX11" s="138"/>
      <c r="LMY11" s="138"/>
      <c r="LMZ11" s="138"/>
      <c r="LNA11" s="138"/>
      <c r="LNB11" s="138"/>
      <c r="LNC11" s="138"/>
      <c r="LND11" s="138"/>
      <c r="LNE11" s="138"/>
      <c r="LNF11" s="138"/>
      <c r="LNG11" s="138"/>
      <c r="LNH11" s="138"/>
      <c r="LNI11" s="138"/>
      <c r="LNJ11" s="138"/>
      <c r="LNK11" s="138"/>
      <c r="LNL11" s="138"/>
      <c r="LNM11" s="138"/>
      <c r="LNN11" s="138"/>
      <c r="LNO11" s="138"/>
      <c r="LNP11" s="138"/>
      <c r="LNQ11" s="138"/>
      <c r="LNR11" s="138"/>
      <c r="LNS11" s="138"/>
      <c r="LNT11" s="138"/>
      <c r="LNU11" s="138"/>
      <c r="LNV11" s="138"/>
      <c r="LNW11" s="138"/>
      <c r="LNX11" s="138"/>
      <c r="LNY11" s="138"/>
      <c r="LNZ11" s="138"/>
      <c r="LOA11" s="138"/>
      <c r="LOB11" s="138"/>
      <c r="LOC11" s="138"/>
      <c r="LOD11" s="138"/>
      <c r="LOE11" s="138"/>
      <c r="LOF11" s="138"/>
      <c r="LOG11" s="138"/>
      <c r="LOH11" s="138"/>
      <c r="LOI11" s="138"/>
      <c r="LOJ11" s="138"/>
      <c r="LOK11" s="138"/>
      <c r="LOL11" s="138"/>
      <c r="LOM11" s="138"/>
      <c r="LON11" s="138"/>
      <c r="LOO11" s="138"/>
      <c r="LOP11" s="138"/>
      <c r="LOQ11" s="138"/>
      <c r="LOR11" s="138"/>
      <c r="LOS11" s="138"/>
      <c r="LOT11" s="138"/>
      <c r="LOU11" s="138"/>
      <c r="LOV11" s="138"/>
      <c r="LOW11" s="138"/>
      <c r="LOX11" s="138"/>
      <c r="LOY11" s="138"/>
      <c r="LOZ11" s="138"/>
      <c r="LPA11" s="138"/>
      <c r="LPB11" s="138"/>
      <c r="LPC11" s="138"/>
      <c r="LPD11" s="138"/>
      <c r="LPE11" s="138"/>
      <c r="LPF11" s="138"/>
      <c r="LPG11" s="138"/>
      <c r="LPH11" s="138"/>
      <c r="LPI11" s="138"/>
      <c r="LPJ11" s="138"/>
      <c r="LPK11" s="138"/>
      <c r="LPL11" s="138"/>
      <c r="LPM11" s="138"/>
      <c r="LPN11" s="138"/>
      <c r="LPO11" s="138"/>
      <c r="LPP11" s="138"/>
      <c r="LPQ11" s="138"/>
      <c r="LPR11" s="138"/>
      <c r="LPS11" s="138"/>
      <c r="LPT11" s="138"/>
      <c r="LPU11" s="138"/>
      <c r="LPV11" s="138"/>
      <c r="LPW11" s="138"/>
      <c r="LPX11" s="138"/>
      <c r="LPY11" s="138"/>
      <c r="LPZ11" s="138"/>
      <c r="LQA11" s="138"/>
      <c r="LQB11" s="138"/>
      <c r="LQC11" s="138"/>
      <c r="LQD11" s="138"/>
      <c r="LQE11" s="138"/>
      <c r="LQF11" s="138"/>
      <c r="LQG11" s="138"/>
      <c r="LQH11" s="138"/>
      <c r="LQI11" s="138"/>
      <c r="LQJ11" s="138"/>
      <c r="LQK11" s="138"/>
      <c r="LQL11" s="138"/>
      <c r="LQM11" s="138"/>
      <c r="LQN11" s="138"/>
      <c r="LQO11" s="138"/>
      <c r="LQP11" s="138"/>
      <c r="LQQ11" s="138"/>
      <c r="LQR11" s="138"/>
      <c r="LQS11" s="138"/>
      <c r="LQT11" s="138"/>
      <c r="LQU11" s="138"/>
      <c r="LQV11" s="138"/>
      <c r="LQW11" s="138"/>
      <c r="LQX11" s="138"/>
      <c r="LQY11" s="138"/>
      <c r="LQZ11" s="138"/>
      <c r="LRA11" s="138"/>
      <c r="LRB11" s="138"/>
      <c r="LRC11" s="138"/>
      <c r="LRD11" s="138"/>
      <c r="LRE11" s="138"/>
      <c r="LRF11" s="138"/>
      <c r="LRG11" s="138"/>
      <c r="LRH11" s="138"/>
      <c r="LRI11" s="138"/>
      <c r="LRJ11" s="138"/>
      <c r="LRK11" s="138"/>
      <c r="LRL11" s="138"/>
      <c r="LRM11" s="138"/>
      <c r="LRN11" s="138"/>
      <c r="LRO11" s="138"/>
      <c r="LRP11" s="138"/>
      <c r="LRQ11" s="138"/>
      <c r="LRR11" s="138"/>
      <c r="LRS11" s="138"/>
      <c r="LRT11" s="138"/>
      <c r="LRU11" s="138"/>
      <c r="LRV11" s="138"/>
      <c r="LRW11" s="138"/>
      <c r="LRX11" s="138"/>
      <c r="LRY11" s="138"/>
      <c r="LRZ11" s="138"/>
      <c r="LSA11" s="138"/>
      <c r="LSB11" s="138"/>
      <c r="LSC11" s="138"/>
      <c r="LSD11" s="138"/>
      <c r="LSE11" s="138"/>
      <c r="LSF11" s="138"/>
      <c r="LSG11" s="138"/>
      <c r="LSH11" s="138"/>
      <c r="LSI11" s="138"/>
      <c r="LSJ11" s="138"/>
      <c r="LSK11" s="138"/>
      <c r="LSL11" s="138"/>
      <c r="LSM11" s="138"/>
      <c r="LSN11" s="138"/>
      <c r="LSO11" s="138"/>
      <c r="LSP11" s="138"/>
      <c r="LSQ11" s="138"/>
      <c r="LSR11" s="138"/>
      <c r="LSS11" s="138"/>
      <c r="LST11" s="138"/>
      <c r="LSU11" s="138"/>
      <c r="LSV11" s="138"/>
      <c r="LSW11" s="138"/>
      <c r="LSX11" s="138"/>
      <c r="LSY11" s="138"/>
      <c r="LSZ11" s="138"/>
      <c r="LTA11" s="138"/>
      <c r="LTB11" s="138"/>
      <c r="LTC11" s="138"/>
      <c r="LTD11" s="138"/>
      <c r="LTE11" s="138"/>
      <c r="LTF11" s="138"/>
      <c r="LTG11" s="138"/>
      <c r="LTH11" s="138"/>
      <c r="LTI11" s="138"/>
      <c r="LTJ11" s="138"/>
      <c r="LTK11" s="138"/>
      <c r="LTL11" s="138"/>
      <c r="LTM11" s="138"/>
      <c r="LTN11" s="138"/>
      <c r="LTO11" s="138"/>
      <c r="LTP11" s="138"/>
      <c r="LTQ11" s="138"/>
      <c r="LTR11" s="138"/>
      <c r="LTS11" s="138"/>
      <c r="LTT11" s="138"/>
      <c r="LTU11" s="138"/>
      <c r="LTV11" s="138"/>
      <c r="LTW11" s="138"/>
      <c r="LTX11" s="138"/>
      <c r="LTY11" s="138"/>
      <c r="LTZ11" s="138"/>
      <c r="LUA11" s="138"/>
      <c r="LUB11" s="138"/>
      <c r="LUC11" s="138"/>
      <c r="LUD11" s="138"/>
      <c r="LUE11" s="138"/>
      <c r="LUF11" s="138"/>
      <c r="LUG11" s="138"/>
      <c r="LUH11" s="138"/>
      <c r="LUI11" s="138"/>
      <c r="LUJ11" s="138"/>
      <c r="LUK11" s="138"/>
      <c r="LUL11" s="138"/>
      <c r="LUM11" s="138"/>
      <c r="LUN11" s="138"/>
      <c r="LUO11" s="138"/>
      <c r="LUP11" s="138"/>
      <c r="LUQ11" s="138"/>
      <c r="LUR11" s="138"/>
      <c r="LUS11" s="138"/>
      <c r="LUT11" s="138"/>
      <c r="LUU11" s="138"/>
      <c r="LUV11" s="138"/>
      <c r="LUW11" s="138"/>
      <c r="LUX11" s="138"/>
      <c r="LUY11" s="138"/>
      <c r="LUZ11" s="138"/>
      <c r="LVA11" s="138"/>
      <c r="LVB11" s="138"/>
      <c r="LVC11" s="138"/>
      <c r="LVD11" s="138"/>
      <c r="LVE11" s="138"/>
      <c r="LVF11" s="138"/>
      <c r="LVG11" s="138"/>
      <c r="LVH11" s="138"/>
      <c r="LVI11" s="138"/>
      <c r="LVJ11" s="138"/>
      <c r="LVK11" s="138"/>
      <c r="LVL11" s="138"/>
      <c r="LVM11" s="138"/>
      <c r="LVN11" s="138"/>
      <c r="LVO11" s="138"/>
      <c r="LVP11" s="138"/>
      <c r="LVQ11" s="138"/>
      <c r="LVR11" s="138"/>
      <c r="LVS11" s="138"/>
      <c r="LVT11" s="138"/>
      <c r="LVU11" s="138"/>
      <c r="LVV11" s="138"/>
      <c r="LVW11" s="138"/>
      <c r="LVX11" s="138"/>
      <c r="LVY11" s="138"/>
      <c r="LVZ11" s="138"/>
      <c r="LWA11" s="138"/>
      <c r="LWB11" s="138"/>
      <c r="LWC11" s="138"/>
      <c r="LWD11" s="138"/>
      <c r="LWE11" s="138"/>
      <c r="LWF11" s="138"/>
      <c r="LWG11" s="138"/>
      <c r="LWH11" s="138"/>
      <c r="LWI11" s="138"/>
      <c r="LWJ11" s="138"/>
      <c r="LWK11" s="138"/>
      <c r="LWL11" s="138"/>
      <c r="LWM11" s="138"/>
      <c r="LWN11" s="138"/>
      <c r="LWO11" s="138"/>
      <c r="LWP11" s="138"/>
      <c r="LWQ11" s="138"/>
      <c r="LWR11" s="138"/>
      <c r="LWS11" s="138"/>
      <c r="LWT11" s="138"/>
      <c r="LWU11" s="138"/>
      <c r="LWV11" s="138"/>
      <c r="LWW11" s="138"/>
      <c r="LWX11" s="138"/>
      <c r="LWY11" s="138"/>
      <c r="LWZ11" s="138"/>
      <c r="LXA11" s="138"/>
      <c r="LXB11" s="138"/>
      <c r="LXC11" s="138"/>
      <c r="LXD11" s="138"/>
      <c r="LXE11" s="138"/>
      <c r="LXF11" s="138"/>
      <c r="LXG11" s="138"/>
      <c r="LXH11" s="138"/>
      <c r="LXI11" s="138"/>
      <c r="LXJ11" s="138"/>
      <c r="LXK11" s="138"/>
      <c r="LXL11" s="138"/>
      <c r="LXM11" s="138"/>
      <c r="LXN11" s="138"/>
      <c r="LXO11" s="138"/>
      <c r="LXP11" s="138"/>
      <c r="LXQ11" s="138"/>
      <c r="LXR11" s="138"/>
      <c r="LXS11" s="138"/>
      <c r="LXT11" s="138"/>
      <c r="LXU11" s="138"/>
      <c r="LXV11" s="138"/>
      <c r="LXW11" s="138"/>
      <c r="LXX11" s="138"/>
      <c r="LXY11" s="138"/>
      <c r="LXZ11" s="138"/>
      <c r="LYA11" s="138"/>
      <c r="LYB11" s="138"/>
      <c r="LYC11" s="138"/>
      <c r="LYD11" s="138"/>
      <c r="LYE11" s="138"/>
      <c r="LYF11" s="138"/>
      <c r="LYG11" s="138"/>
      <c r="LYH11" s="138"/>
      <c r="LYI11" s="138"/>
      <c r="LYJ11" s="138"/>
      <c r="LYK11" s="138"/>
      <c r="LYL11" s="138"/>
      <c r="LYM11" s="138"/>
      <c r="LYN11" s="138"/>
      <c r="LYO11" s="138"/>
      <c r="LYP11" s="138"/>
      <c r="LYQ11" s="138"/>
      <c r="LYR11" s="138"/>
      <c r="LYS11" s="138"/>
      <c r="LYT11" s="138"/>
      <c r="LYU11" s="138"/>
      <c r="LYV11" s="138"/>
      <c r="LYW11" s="138"/>
      <c r="LYX11" s="138"/>
      <c r="LYY11" s="138"/>
      <c r="LYZ11" s="138"/>
      <c r="LZA11" s="138"/>
      <c r="LZB11" s="138"/>
      <c r="LZC11" s="138"/>
      <c r="LZD11" s="138"/>
      <c r="LZE11" s="138"/>
      <c r="LZF11" s="138"/>
      <c r="LZG11" s="138"/>
      <c r="LZH11" s="138"/>
      <c r="LZI11" s="138"/>
      <c r="LZJ11" s="138"/>
      <c r="LZK11" s="138"/>
      <c r="LZL11" s="138"/>
      <c r="LZM11" s="138"/>
      <c r="LZN11" s="138"/>
      <c r="LZO11" s="138"/>
      <c r="LZP11" s="138"/>
      <c r="LZQ11" s="138"/>
      <c r="LZR11" s="138"/>
      <c r="LZS11" s="138"/>
      <c r="LZT11" s="138"/>
      <c r="LZU11" s="138"/>
      <c r="LZV11" s="138"/>
      <c r="LZW11" s="138"/>
      <c r="LZX11" s="138"/>
      <c r="LZY11" s="138"/>
      <c r="LZZ11" s="138"/>
      <c r="MAA11" s="138"/>
      <c r="MAB11" s="138"/>
      <c r="MAC11" s="138"/>
      <c r="MAD11" s="138"/>
      <c r="MAE11" s="138"/>
      <c r="MAF11" s="138"/>
      <c r="MAG11" s="138"/>
      <c r="MAH11" s="138"/>
      <c r="MAI11" s="138"/>
      <c r="MAJ11" s="138"/>
      <c r="MAK11" s="138"/>
      <c r="MAL11" s="138"/>
      <c r="MAM11" s="138"/>
      <c r="MAN11" s="138"/>
      <c r="MAO11" s="138"/>
      <c r="MAP11" s="138"/>
      <c r="MAQ11" s="138"/>
      <c r="MAR11" s="138"/>
      <c r="MAS11" s="138"/>
      <c r="MAT11" s="138"/>
      <c r="MAU11" s="138"/>
      <c r="MAV11" s="138"/>
      <c r="MAW11" s="138"/>
      <c r="MAX11" s="138"/>
      <c r="MAY11" s="138"/>
      <c r="MAZ11" s="138"/>
      <c r="MBA11" s="138"/>
      <c r="MBB11" s="138"/>
      <c r="MBC11" s="138"/>
      <c r="MBD11" s="138"/>
      <c r="MBE11" s="138"/>
      <c r="MBF11" s="138"/>
      <c r="MBG11" s="138"/>
      <c r="MBH11" s="138"/>
      <c r="MBI11" s="138"/>
      <c r="MBJ11" s="138"/>
      <c r="MBK11" s="138"/>
      <c r="MBL11" s="138"/>
      <c r="MBM11" s="138"/>
      <c r="MBN11" s="138"/>
      <c r="MBO11" s="138"/>
      <c r="MBP11" s="138"/>
      <c r="MBQ11" s="138"/>
      <c r="MBR11" s="138"/>
      <c r="MBS11" s="138"/>
      <c r="MBT11" s="138"/>
      <c r="MBU11" s="138"/>
      <c r="MBV11" s="138"/>
      <c r="MBW11" s="138"/>
      <c r="MBX11" s="138"/>
      <c r="MBY11" s="138"/>
      <c r="MBZ11" s="138"/>
      <c r="MCA11" s="138"/>
      <c r="MCB11" s="138"/>
      <c r="MCC11" s="138"/>
      <c r="MCD11" s="138"/>
      <c r="MCE11" s="138"/>
      <c r="MCF11" s="138"/>
      <c r="MCG11" s="138"/>
      <c r="MCH11" s="138"/>
      <c r="MCI11" s="138"/>
      <c r="MCJ11" s="138"/>
      <c r="MCK11" s="138"/>
      <c r="MCL11" s="138"/>
      <c r="MCM11" s="138"/>
      <c r="MCN11" s="138"/>
      <c r="MCO11" s="138"/>
      <c r="MCP11" s="138"/>
      <c r="MCQ11" s="138"/>
      <c r="MCR11" s="138"/>
      <c r="MCS11" s="138"/>
      <c r="MCT11" s="138"/>
      <c r="MCU11" s="138"/>
      <c r="MCV11" s="138"/>
      <c r="MCW11" s="138"/>
      <c r="MCX11" s="138"/>
      <c r="MCY11" s="138"/>
      <c r="MCZ11" s="138"/>
      <c r="MDA11" s="138"/>
      <c r="MDB11" s="138"/>
      <c r="MDC11" s="138"/>
      <c r="MDD11" s="138"/>
      <c r="MDE11" s="138"/>
      <c r="MDF11" s="138"/>
      <c r="MDG11" s="138"/>
      <c r="MDH11" s="138"/>
      <c r="MDI11" s="138"/>
      <c r="MDJ11" s="138"/>
      <c r="MDK11" s="138"/>
      <c r="MDL11" s="138"/>
      <c r="MDM11" s="138"/>
      <c r="MDN11" s="138"/>
      <c r="MDO11" s="138"/>
      <c r="MDP11" s="138"/>
      <c r="MDQ11" s="138"/>
      <c r="MDR11" s="138"/>
      <c r="MDS11" s="138"/>
      <c r="MDT11" s="138"/>
      <c r="MDU11" s="138"/>
      <c r="MDV11" s="138"/>
      <c r="MDW11" s="138"/>
      <c r="MDX11" s="138"/>
      <c r="MDY11" s="138"/>
      <c r="MDZ11" s="138"/>
      <c r="MEA11" s="138"/>
      <c r="MEB11" s="138"/>
      <c r="MEC11" s="138"/>
      <c r="MED11" s="138"/>
      <c r="MEE11" s="138"/>
      <c r="MEF11" s="138"/>
      <c r="MEG11" s="138"/>
      <c r="MEH11" s="138"/>
      <c r="MEI11" s="138"/>
      <c r="MEJ11" s="138"/>
      <c r="MEK11" s="138"/>
      <c r="MEL11" s="138"/>
      <c r="MEM11" s="138"/>
      <c r="MEN11" s="138"/>
      <c r="MEO11" s="138"/>
      <c r="MEP11" s="138"/>
      <c r="MEQ11" s="138"/>
      <c r="MER11" s="138"/>
      <c r="MES11" s="138"/>
      <c r="MET11" s="138"/>
      <c r="MEU11" s="138"/>
      <c r="MEV11" s="138"/>
      <c r="MEW11" s="138"/>
      <c r="MEX11" s="138"/>
      <c r="MEY11" s="138"/>
      <c r="MEZ11" s="138"/>
      <c r="MFA11" s="138"/>
      <c r="MFB11" s="138"/>
      <c r="MFC11" s="138"/>
      <c r="MFD11" s="138"/>
      <c r="MFE11" s="138"/>
      <c r="MFF11" s="138"/>
      <c r="MFG11" s="138"/>
      <c r="MFH11" s="138"/>
      <c r="MFI11" s="138"/>
      <c r="MFJ11" s="138"/>
      <c r="MFK11" s="138"/>
      <c r="MFL11" s="138"/>
      <c r="MFM11" s="138"/>
      <c r="MFN11" s="138"/>
      <c r="MFO11" s="138"/>
      <c r="MFP11" s="138"/>
      <c r="MFQ11" s="138"/>
      <c r="MFR11" s="138"/>
      <c r="MFS11" s="138"/>
      <c r="MFT11" s="138"/>
      <c r="MFU11" s="138"/>
      <c r="MFV11" s="138"/>
      <c r="MFW11" s="138"/>
      <c r="MFX11" s="138"/>
      <c r="MFY11" s="138"/>
      <c r="MFZ11" s="138"/>
      <c r="MGA11" s="138"/>
      <c r="MGB11" s="138"/>
      <c r="MGC11" s="138"/>
      <c r="MGD11" s="138"/>
      <c r="MGE11" s="138"/>
      <c r="MGF11" s="138"/>
      <c r="MGG11" s="138"/>
      <c r="MGH11" s="138"/>
      <c r="MGI11" s="138"/>
      <c r="MGJ11" s="138"/>
      <c r="MGK11" s="138"/>
      <c r="MGL11" s="138"/>
      <c r="MGM11" s="138"/>
      <c r="MGN11" s="138"/>
      <c r="MGO11" s="138"/>
      <c r="MGP11" s="138"/>
      <c r="MGQ11" s="138"/>
      <c r="MGR11" s="138"/>
      <c r="MGS11" s="138"/>
      <c r="MGT11" s="138"/>
      <c r="MGU11" s="138"/>
      <c r="MGV11" s="138"/>
      <c r="MGW11" s="138"/>
      <c r="MGX11" s="138"/>
      <c r="MGY11" s="138"/>
      <c r="MGZ11" s="138"/>
      <c r="MHA11" s="138"/>
      <c r="MHB11" s="138"/>
      <c r="MHC11" s="138"/>
      <c r="MHD11" s="138"/>
      <c r="MHE11" s="138"/>
      <c r="MHF11" s="138"/>
      <c r="MHG11" s="138"/>
      <c r="MHH11" s="138"/>
      <c r="MHI11" s="138"/>
      <c r="MHJ11" s="138"/>
      <c r="MHK11" s="138"/>
      <c r="MHL11" s="138"/>
      <c r="MHM11" s="138"/>
      <c r="MHN11" s="138"/>
      <c r="MHO11" s="138"/>
      <c r="MHP11" s="138"/>
      <c r="MHQ11" s="138"/>
      <c r="MHR11" s="138"/>
      <c r="MHS11" s="138"/>
      <c r="MHT11" s="138"/>
      <c r="MHU11" s="138"/>
      <c r="MHV11" s="138"/>
      <c r="MHW11" s="138"/>
      <c r="MHX11" s="138"/>
      <c r="MHY11" s="138"/>
      <c r="MHZ11" s="138"/>
      <c r="MIA11" s="138"/>
      <c r="MIB11" s="138"/>
      <c r="MIC11" s="138"/>
      <c r="MID11" s="138"/>
      <c r="MIE11" s="138"/>
      <c r="MIF11" s="138"/>
      <c r="MIG11" s="138"/>
      <c r="MIH11" s="138"/>
      <c r="MII11" s="138"/>
      <c r="MIJ11" s="138"/>
      <c r="MIK11" s="138"/>
      <c r="MIL11" s="138"/>
      <c r="MIM11" s="138"/>
      <c r="MIN11" s="138"/>
      <c r="MIO11" s="138"/>
      <c r="MIP11" s="138"/>
      <c r="MIQ11" s="138"/>
      <c r="MIR11" s="138"/>
      <c r="MIS11" s="138"/>
      <c r="MIT11" s="138"/>
      <c r="MIU11" s="138"/>
      <c r="MIV11" s="138"/>
      <c r="MIW11" s="138"/>
      <c r="MIX11" s="138"/>
      <c r="MIY11" s="138"/>
      <c r="MIZ11" s="138"/>
      <c r="MJA11" s="138"/>
      <c r="MJB11" s="138"/>
      <c r="MJC11" s="138"/>
      <c r="MJD11" s="138"/>
      <c r="MJE11" s="138"/>
      <c r="MJF11" s="138"/>
      <c r="MJG11" s="138"/>
      <c r="MJH11" s="138"/>
      <c r="MJI11" s="138"/>
      <c r="MJJ11" s="138"/>
      <c r="MJK11" s="138"/>
      <c r="MJL11" s="138"/>
      <c r="MJM11" s="138"/>
      <c r="MJN11" s="138"/>
      <c r="MJO11" s="138"/>
      <c r="MJP11" s="138"/>
      <c r="MJQ11" s="138"/>
      <c r="MJR11" s="138"/>
      <c r="MJS11" s="138"/>
      <c r="MJT11" s="138"/>
      <c r="MJU11" s="138"/>
      <c r="MJV11" s="138"/>
      <c r="MJW11" s="138"/>
      <c r="MJX11" s="138"/>
      <c r="MJY11" s="138"/>
      <c r="MJZ11" s="138"/>
      <c r="MKA11" s="138"/>
      <c r="MKB11" s="138"/>
      <c r="MKC11" s="138"/>
      <c r="MKD11" s="138"/>
      <c r="MKE11" s="138"/>
      <c r="MKF11" s="138"/>
      <c r="MKG11" s="138"/>
      <c r="MKH11" s="138"/>
      <c r="MKI11" s="138"/>
      <c r="MKJ11" s="138"/>
      <c r="MKK11" s="138"/>
      <c r="MKL11" s="138"/>
      <c r="MKM11" s="138"/>
      <c r="MKN11" s="138"/>
      <c r="MKO11" s="138"/>
      <c r="MKP11" s="138"/>
      <c r="MKQ11" s="138"/>
      <c r="MKR11" s="138"/>
      <c r="MKS11" s="138"/>
      <c r="MKT11" s="138"/>
      <c r="MKU11" s="138"/>
      <c r="MKV11" s="138"/>
      <c r="MKW11" s="138"/>
      <c r="MKX11" s="138"/>
      <c r="MKY11" s="138"/>
      <c r="MKZ11" s="138"/>
      <c r="MLA11" s="138"/>
      <c r="MLB11" s="138"/>
      <c r="MLC11" s="138"/>
      <c r="MLD11" s="138"/>
      <c r="MLE11" s="138"/>
      <c r="MLF11" s="138"/>
      <c r="MLG11" s="138"/>
      <c r="MLH11" s="138"/>
      <c r="MLI11" s="138"/>
      <c r="MLJ11" s="138"/>
      <c r="MLK11" s="138"/>
      <c r="MLL11" s="138"/>
      <c r="MLM11" s="138"/>
      <c r="MLN11" s="138"/>
      <c r="MLO11" s="138"/>
      <c r="MLP11" s="138"/>
      <c r="MLQ11" s="138"/>
      <c r="MLR11" s="138"/>
      <c r="MLS11" s="138"/>
      <c r="MLT11" s="138"/>
      <c r="MLU11" s="138"/>
      <c r="MLV11" s="138"/>
      <c r="MLW11" s="138"/>
      <c r="MLX11" s="138"/>
      <c r="MLY11" s="138"/>
      <c r="MLZ11" s="138"/>
      <c r="MMA11" s="138"/>
      <c r="MMB11" s="138"/>
      <c r="MMC11" s="138"/>
      <c r="MMD11" s="138"/>
      <c r="MME11" s="138"/>
      <c r="MMF11" s="138"/>
      <c r="MMG11" s="138"/>
      <c r="MMH11" s="138"/>
      <c r="MMI11" s="138"/>
      <c r="MMJ11" s="138"/>
      <c r="MMK11" s="138"/>
      <c r="MML11" s="138"/>
      <c r="MMM11" s="138"/>
      <c r="MMN11" s="138"/>
      <c r="MMO11" s="138"/>
      <c r="MMP11" s="138"/>
      <c r="MMQ11" s="138"/>
      <c r="MMR11" s="138"/>
      <c r="MMS11" s="138"/>
      <c r="MMT11" s="138"/>
      <c r="MMU11" s="138"/>
      <c r="MMV11" s="138"/>
      <c r="MMW11" s="138"/>
      <c r="MMX11" s="138"/>
      <c r="MMY11" s="138"/>
      <c r="MMZ11" s="138"/>
      <c r="MNA11" s="138"/>
      <c r="MNB11" s="138"/>
      <c r="MNC11" s="138"/>
      <c r="MND11" s="138"/>
      <c r="MNE11" s="138"/>
      <c r="MNF11" s="138"/>
      <c r="MNG11" s="138"/>
      <c r="MNH11" s="138"/>
      <c r="MNI11" s="138"/>
      <c r="MNJ11" s="138"/>
      <c r="MNK11" s="138"/>
      <c r="MNL11" s="138"/>
      <c r="MNM11" s="138"/>
      <c r="MNN11" s="138"/>
      <c r="MNO11" s="138"/>
      <c r="MNP11" s="138"/>
      <c r="MNQ11" s="138"/>
      <c r="MNR11" s="138"/>
      <c r="MNS11" s="138"/>
      <c r="MNT11" s="138"/>
      <c r="MNU11" s="138"/>
      <c r="MNV11" s="138"/>
      <c r="MNW11" s="138"/>
      <c r="MNX11" s="138"/>
      <c r="MNY11" s="138"/>
      <c r="MNZ11" s="138"/>
      <c r="MOA11" s="138"/>
      <c r="MOB11" s="138"/>
      <c r="MOC11" s="138"/>
      <c r="MOD11" s="138"/>
      <c r="MOE11" s="138"/>
      <c r="MOF11" s="138"/>
      <c r="MOG11" s="138"/>
      <c r="MOH11" s="138"/>
      <c r="MOI11" s="138"/>
      <c r="MOJ11" s="138"/>
      <c r="MOK11" s="138"/>
      <c r="MOL11" s="138"/>
      <c r="MOM11" s="138"/>
      <c r="MON11" s="138"/>
      <c r="MOO11" s="138"/>
      <c r="MOP11" s="138"/>
      <c r="MOQ11" s="138"/>
      <c r="MOR11" s="138"/>
      <c r="MOS11" s="138"/>
      <c r="MOT11" s="138"/>
      <c r="MOU11" s="138"/>
      <c r="MOV11" s="138"/>
      <c r="MOW11" s="138"/>
      <c r="MOX11" s="138"/>
      <c r="MOY11" s="138"/>
      <c r="MOZ11" s="138"/>
      <c r="MPA11" s="138"/>
      <c r="MPB11" s="138"/>
      <c r="MPC11" s="138"/>
      <c r="MPD11" s="138"/>
      <c r="MPE11" s="138"/>
      <c r="MPF11" s="138"/>
      <c r="MPG11" s="138"/>
      <c r="MPH11" s="138"/>
      <c r="MPI11" s="138"/>
      <c r="MPJ11" s="138"/>
      <c r="MPK11" s="138"/>
      <c r="MPL11" s="138"/>
      <c r="MPM11" s="138"/>
      <c r="MPN11" s="138"/>
      <c r="MPO11" s="138"/>
      <c r="MPP11" s="138"/>
      <c r="MPQ11" s="138"/>
      <c r="MPR11" s="138"/>
      <c r="MPS11" s="138"/>
      <c r="MPT11" s="138"/>
      <c r="MPU11" s="138"/>
      <c r="MPV11" s="138"/>
      <c r="MPW11" s="138"/>
      <c r="MPX11" s="138"/>
      <c r="MPY11" s="138"/>
      <c r="MPZ11" s="138"/>
      <c r="MQA11" s="138"/>
      <c r="MQB11" s="138"/>
      <c r="MQC11" s="138"/>
      <c r="MQD11" s="138"/>
      <c r="MQE11" s="138"/>
      <c r="MQF11" s="138"/>
      <c r="MQG11" s="138"/>
      <c r="MQH11" s="138"/>
      <c r="MQI11" s="138"/>
      <c r="MQJ11" s="138"/>
      <c r="MQK11" s="138"/>
      <c r="MQL11" s="138"/>
      <c r="MQM11" s="138"/>
      <c r="MQN11" s="138"/>
      <c r="MQO11" s="138"/>
      <c r="MQP11" s="138"/>
      <c r="MQQ11" s="138"/>
      <c r="MQR11" s="138"/>
      <c r="MQS11" s="138"/>
      <c r="MQT11" s="138"/>
      <c r="MQU11" s="138"/>
      <c r="MQV11" s="138"/>
      <c r="MQW11" s="138"/>
      <c r="MQX11" s="138"/>
      <c r="MQY11" s="138"/>
      <c r="MQZ11" s="138"/>
      <c r="MRA11" s="138"/>
      <c r="MRB11" s="138"/>
      <c r="MRC11" s="138"/>
      <c r="MRD11" s="138"/>
      <c r="MRE11" s="138"/>
      <c r="MRF11" s="138"/>
      <c r="MRG11" s="138"/>
      <c r="MRH11" s="138"/>
      <c r="MRI11" s="138"/>
      <c r="MRJ11" s="138"/>
      <c r="MRK11" s="138"/>
      <c r="MRL11" s="138"/>
      <c r="MRM11" s="138"/>
      <c r="MRN11" s="138"/>
      <c r="MRO11" s="138"/>
      <c r="MRP11" s="138"/>
      <c r="MRQ11" s="138"/>
      <c r="MRR11" s="138"/>
      <c r="MRS11" s="138"/>
      <c r="MRT11" s="138"/>
      <c r="MRU11" s="138"/>
      <c r="MRV11" s="138"/>
      <c r="MRW11" s="138"/>
      <c r="MRX11" s="138"/>
      <c r="MRY11" s="138"/>
      <c r="MRZ11" s="138"/>
      <c r="MSA11" s="138"/>
      <c r="MSB11" s="138"/>
      <c r="MSC11" s="138"/>
      <c r="MSD11" s="138"/>
      <c r="MSE11" s="138"/>
      <c r="MSF11" s="138"/>
      <c r="MSG11" s="138"/>
      <c r="MSH11" s="138"/>
      <c r="MSI11" s="138"/>
      <c r="MSJ11" s="138"/>
      <c r="MSK11" s="138"/>
      <c r="MSL11" s="138"/>
      <c r="MSM11" s="138"/>
      <c r="MSN11" s="138"/>
      <c r="MSO11" s="138"/>
      <c r="MSP11" s="138"/>
      <c r="MSQ11" s="138"/>
      <c r="MSR11" s="138"/>
      <c r="MSS11" s="138"/>
      <c r="MST11" s="138"/>
      <c r="MSU11" s="138"/>
      <c r="MSV11" s="138"/>
      <c r="MSW11" s="138"/>
      <c r="MSX11" s="138"/>
      <c r="MSY11" s="138"/>
      <c r="MSZ11" s="138"/>
      <c r="MTA11" s="138"/>
      <c r="MTB11" s="138"/>
      <c r="MTC11" s="138"/>
      <c r="MTD11" s="138"/>
      <c r="MTE11" s="138"/>
      <c r="MTF11" s="138"/>
      <c r="MTG11" s="138"/>
      <c r="MTH11" s="138"/>
      <c r="MTI11" s="138"/>
      <c r="MTJ11" s="138"/>
      <c r="MTK11" s="138"/>
      <c r="MTL11" s="138"/>
      <c r="MTM11" s="138"/>
      <c r="MTN11" s="138"/>
      <c r="MTO11" s="138"/>
      <c r="MTP11" s="138"/>
      <c r="MTQ11" s="138"/>
      <c r="MTR11" s="138"/>
      <c r="MTS11" s="138"/>
      <c r="MTT11" s="138"/>
      <c r="MTU11" s="138"/>
      <c r="MTV11" s="138"/>
      <c r="MTW11" s="138"/>
      <c r="MTX11" s="138"/>
      <c r="MTY11" s="138"/>
      <c r="MTZ11" s="138"/>
      <c r="MUA11" s="138"/>
      <c r="MUB11" s="138"/>
      <c r="MUC11" s="138"/>
      <c r="MUD11" s="138"/>
      <c r="MUE11" s="138"/>
      <c r="MUF11" s="138"/>
      <c r="MUG11" s="138"/>
      <c r="MUH11" s="138"/>
      <c r="MUI11" s="138"/>
      <c r="MUJ11" s="138"/>
      <c r="MUK11" s="138"/>
      <c r="MUL11" s="138"/>
      <c r="MUM11" s="138"/>
      <c r="MUN11" s="138"/>
      <c r="MUO11" s="138"/>
      <c r="MUP11" s="138"/>
      <c r="MUQ11" s="138"/>
      <c r="MUR11" s="138"/>
      <c r="MUS11" s="138"/>
      <c r="MUT11" s="138"/>
      <c r="MUU11" s="138"/>
      <c r="MUV11" s="138"/>
      <c r="MUW11" s="138"/>
      <c r="MUX11" s="138"/>
      <c r="MUY11" s="138"/>
      <c r="MUZ11" s="138"/>
      <c r="MVA11" s="138"/>
      <c r="MVB11" s="138"/>
      <c r="MVC11" s="138"/>
      <c r="MVD11" s="138"/>
      <c r="MVE11" s="138"/>
      <c r="MVF11" s="138"/>
      <c r="MVG11" s="138"/>
      <c r="MVH11" s="138"/>
      <c r="MVI11" s="138"/>
      <c r="MVJ11" s="138"/>
      <c r="MVK11" s="138"/>
      <c r="MVL11" s="138"/>
      <c r="MVM11" s="138"/>
      <c r="MVN11" s="138"/>
      <c r="MVO11" s="138"/>
      <c r="MVP11" s="138"/>
      <c r="MVQ11" s="138"/>
      <c r="MVR11" s="138"/>
      <c r="MVS11" s="138"/>
      <c r="MVT11" s="138"/>
      <c r="MVU11" s="138"/>
      <c r="MVV11" s="138"/>
      <c r="MVW11" s="138"/>
      <c r="MVX11" s="138"/>
      <c r="MVY11" s="138"/>
      <c r="MVZ11" s="138"/>
      <c r="MWA11" s="138"/>
      <c r="MWB11" s="138"/>
      <c r="MWC11" s="138"/>
      <c r="MWD11" s="138"/>
      <c r="MWE11" s="138"/>
      <c r="MWF11" s="138"/>
      <c r="MWG11" s="138"/>
      <c r="MWH11" s="138"/>
      <c r="MWI11" s="138"/>
      <c r="MWJ11" s="138"/>
      <c r="MWK11" s="138"/>
      <c r="MWL11" s="138"/>
      <c r="MWM11" s="138"/>
      <c r="MWN11" s="138"/>
      <c r="MWO11" s="138"/>
      <c r="MWP11" s="138"/>
      <c r="MWQ11" s="138"/>
      <c r="MWR11" s="138"/>
      <c r="MWS11" s="138"/>
      <c r="MWT11" s="138"/>
      <c r="MWU11" s="138"/>
      <c r="MWV11" s="138"/>
      <c r="MWW11" s="138"/>
      <c r="MWX11" s="138"/>
      <c r="MWY11" s="138"/>
      <c r="MWZ11" s="138"/>
      <c r="MXA11" s="138"/>
      <c r="MXB11" s="138"/>
      <c r="MXC11" s="138"/>
      <c r="MXD11" s="138"/>
      <c r="MXE11" s="138"/>
      <c r="MXF11" s="138"/>
      <c r="MXG11" s="138"/>
      <c r="MXH11" s="138"/>
      <c r="MXI11" s="138"/>
      <c r="MXJ11" s="138"/>
      <c r="MXK11" s="138"/>
      <c r="MXL11" s="138"/>
      <c r="MXM11" s="138"/>
      <c r="MXN11" s="138"/>
      <c r="MXO11" s="138"/>
      <c r="MXP11" s="138"/>
      <c r="MXQ11" s="138"/>
      <c r="MXR11" s="138"/>
      <c r="MXS11" s="138"/>
      <c r="MXT11" s="138"/>
      <c r="MXU11" s="138"/>
      <c r="MXV11" s="138"/>
      <c r="MXW11" s="138"/>
      <c r="MXX11" s="138"/>
      <c r="MXY11" s="138"/>
      <c r="MXZ11" s="138"/>
      <c r="MYA11" s="138"/>
      <c r="MYB11" s="138"/>
      <c r="MYC11" s="138"/>
      <c r="MYD11" s="138"/>
      <c r="MYE11" s="138"/>
      <c r="MYF11" s="138"/>
      <c r="MYG11" s="138"/>
      <c r="MYH11" s="138"/>
      <c r="MYI11" s="138"/>
      <c r="MYJ11" s="138"/>
      <c r="MYK11" s="138"/>
      <c r="MYL11" s="138"/>
      <c r="MYM11" s="138"/>
      <c r="MYN11" s="138"/>
      <c r="MYO11" s="138"/>
      <c r="MYP11" s="138"/>
      <c r="MYQ11" s="138"/>
      <c r="MYR11" s="138"/>
      <c r="MYS11" s="138"/>
      <c r="MYT11" s="138"/>
      <c r="MYU11" s="138"/>
      <c r="MYV11" s="138"/>
      <c r="MYW11" s="138"/>
      <c r="MYX11" s="138"/>
      <c r="MYY11" s="138"/>
      <c r="MYZ11" s="138"/>
      <c r="MZA11" s="138"/>
      <c r="MZB11" s="138"/>
      <c r="MZC11" s="138"/>
      <c r="MZD11" s="138"/>
      <c r="MZE11" s="138"/>
      <c r="MZF11" s="138"/>
      <c r="MZG11" s="138"/>
      <c r="MZH11" s="138"/>
      <c r="MZI11" s="138"/>
      <c r="MZJ11" s="138"/>
      <c r="MZK11" s="138"/>
      <c r="MZL11" s="138"/>
      <c r="MZM11" s="138"/>
      <c r="MZN11" s="138"/>
      <c r="MZO11" s="138"/>
      <c r="MZP11" s="138"/>
      <c r="MZQ11" s="138"/>
      <c r="MZR11" s="138"/>
      <c r="MZS11" s="138"/>
      <c r="MZT11" s="138"/>
      <c r="MZU11" s="138"/>
      <c r="MZV11" s="138"/>
      <c r="MZW11" s="138"/>
      <c r="MZX11" s="138"/>
      <c r="MZY11" s="138"/>
      <c r="MZZ11" s="138"/>
      <c r="NAA11" s="138"/>
      <c r="NAB11" s="138"/>
      <c r="NAC11" s="138"/>
      <c r="NAD11" s="138"/>
      <c r="NAE11" s="138"/>
      <c r="NAF11" s="138"/>
      <c r="NAG11" s="138"/>
      <c r="NAH11" s="138"/>
      <c r="NAI11" s="138"/>
      <c r="NAJ11" s="138"/>
      <c r="NAK11" s="138"/>
      <c r="NAL11" s="138"/>
      <c r="NAM11" s="138"/>
      <c r="NAN11" s="138"/>
      <c r="NAO11" s="138"/>
      <c r="NAP11" s="138"/>
      <c r="NAQ11" s="138"/>
      <c r="NAR11" s="138"/>
      <c r="NAS11" s="138"/>
      <c r="NAT11" s="138"/>
      <c r="NAU11" s="138"/>
      <c r="NAV11" s="138"/>
      <c r="NAW11" s="138"/>
      <c r="NAX11" s="138"/>
      <c r="NAY11" s="138"/>
      <c r="NAZ11" s="138"/>
      <c r="NBA11" s="138"/>
      <c r="NBB11" s="138"/>
      <c r="NBC11" s="138"/>
      <c r="NBD11" s="138"/>
      <c r="NBE11" s="138"/>
      <c r="NBF11" s="138"/>
      <c r="NBG11" s="138"/>
      <c r="NBH11" s="138"/>
      <c r="NBI11" s="138"/>
      <c r="NBJ11" s="138"/>
      <c r="NBK11" s="138"/>
      <c r="NBL11" s="138"/>
      <c r="NBM11" s="138"/>
      <c r="NBN11" s="138"/>
      <c r="NBO11" s="138"/>
      <c r="NBP11" s="138"/>
      <c r="NBQ11" s="138"/>
      <c r="NBR11" s="138"/>
      <c r="NBS11" s="138"/>
      <c r="NBT11" s="138"/>
      <c r="NBU11" s="138"/>
      <c r="NBV11" s="138"/>
      <c r="NBW11" s="138"/>
      <c r="NBX11" s="138"/>
      <c r="NBY11" s="138"/>
      <c r="NBZ11" s="138"/>
      <c r="NCA11" s="138"/>
      <c r="NCB11" s="138"/>
      <c r="NCC11" s="138"/>
      <c r="NCD11" s="138"/>
      <c r="NCE11" s="138"/>
      <c r="NCF11" s="138"/>
      <c r="NCG11" s="138"/>
      <c r="NCH11" s="138"/>
      <c r="NCI11" s="138"/>
      <c r="NCJ11" s="138"/>
      <c r="NCK11" s="138"/>
      <c r="NCL11" s="138"/>
      <c r="NCM11" s="138"/>
      <c r="NCN11" s="138"/>
      <c r="NCO11" s="138"/>
      <c r="NCP11" s="138"/>
      <c r="NCQ11" s="138"/>
      <c r="NCR11" s="138"/>
      <c r="NCS11" s="138"/>
      <c r="NCT11" s="138"/>
      <c r="NCU11" s="138"/>
      <c r="NCV11" s="138"/>
      <c r="NCW11" s="138"/>
      <c r="NCX11" s="138"/>
      <c r="NCY11" s="138"/>
      <c r="NCZ11" s="138"/>
      <c r="NDA11" s="138"/>
      <c r="NDB11" s="138"/>
      <c r="NDC11" s="138"/>
      <c r="NDD11" s="138"/>
      <c r="NDE11" s="138"/>
      <c r="NDF11" s="138"/>
      <c r="NDG11" s="138"/>
      <c r="NDH11" s="138"/>
      <c r="NDI11" s="138"/>
      <c r="NDJ11" s="138"/>
      <c r="NDK11" s="138"/>
      <c r="NDL11" s="138"/>
      <c r="NDM11" s="138"/>
      <c r="NDN11" s="138"/>
      <c r="NDO11" s="138"/>
      <c r="NDP11" s="138"/>
      <c r="NDQ11" s="138"/>
      <c r="NDR11" s="138"/>
      <c r="NDS11" s="138"/>
      <c r="NDT11" s="138"/>
      <c r="NDU11" s="138"/>
      <c r="NDV11" s="138"/>
      <c r="NDW11" s="138"/>
      <c r="NDX11" s="138"/>
      <c r="NDY11" s="138"/>
      <c r="NDZ11" s="138"/>
      <c r="NEA11" s="138"/>
      <c r="NEB11" s="138"/>
      <c r="NEC11" s="138"/>
      <c r="NED11" s="138"/>
      <c r="NEE11" s="138"/>
      <c r="NEF11" s="138"/>
      <c r="NEG11" s="138"/>
      <c r="NEH11" s="138"/>
      <c r="NEI11" s="138"/>
      <c r="NEJ11" s="138"/>
      <c r="NEK11" s="138"/>
      <c r="NEL11" s="138"/>
      <c r="NEM11" s="138"/>
      <c r="NEN11" s="138"/>
      <c r="NEO11" s="138"/>
      <c r="NEP11" s="138"/>
      <c r="NEQ11" s="138"/>
      <c r="NER11" s="138"/>
      <c r="NES11" s="138"/>
      <c r="NET11" s="138"/>
      <c r="NEU11" s="138"/>
      <c r="NEV11" s="138"/>
      <c r="NEW11" s="138"/>
      <c r="NEX11" s="138"/>
      <c r="NEY11" s="138"/>
      <c r="NEZ11" s="138"/>
      <c r="NFA11" s="138"/>
      <c r="NFB11" s="138"/>
      <c r="NFC11" s="138"/>
      <c r="NFD11" s="138"/>
      <c r="NFE11" s="138"/>
      <c r="NFF11" s="138"/>
      <c r="NFG11" s="138"/>
      <c r="NFH11" s="138"/>
      <c r="NFI11" s="138"/>
      <c r="NFJ11" s="138"/>
      <c r="NFK11" s="138"/>
      <c r="NFL11" s="138"/>
      <c r="NFM11" s="138"/>
      <c r="NFN11" s="138"/>
      <c r="NFO11" s="138"/>
      <c r="NFP11" s="138"/>
      <c r="NFQ11" s="138"/>
      <c r="NFR11" s="138"/>
      <c r="NFS11" s="138"/>
      <c r="NFT11" s="138"/>
      <c r="NFU11" s="138"/>
      <c r="NFV11" s="138"/>
      <c r="NFW11" s="138"/>
      <c r="NFX11" s="138"/>
      <c r="NFY11" s="138"/>
      <c r="NFZ11" s="138"/>
      <c r="NGA11" s="138"/>
      <c r="NGB11" s="138"/>
      <c r="NGC11" s="138"/>
      <c r="NGD11" s="138"/>
      <c r="NGE11" s="138"/>
      <c r="NGF11" s="138"/>
      <c r="NGG11" s="138"/>
      <c r="NGH11" s="138"/>
      <c r="NGI11" s="138"/>
      <c r="NGJ11" s="138"/>
      <c r="NGK11" s="138"/>
      <c r="NGL11" s="138"/>
      <c r="NGM11" s="138"/>
      <c r="NGN11" s="138"/>
      <c r="NGO11" s="138"/>
      <c r="NGP11" s="138"/>
      <c r="NGQ11" s="138"/>
      <c r="NGR11" s="138"/>
      <c r="NGS11" s="138"/>
      <c r="NGT11" s="138"/>
      <c r="NGU11" s="138"/>
      <c r="NGV11" s="138"/>
      <c r="NGW11" s="138"/>
      <c r="NGX11" s="138"/>
      <c r="NGY11" s="138"/>
      <c r="NGZ11" s="138"/>
      <c r="NHA11" s="138"/>
      <c r="NHB11" s="138"/>
      <c r="NHC11" s="138"/>
      <c r="NHD11" s="138"/>
      <c r="NHE11" s="138"/>
      <c r="NHF11" s="138"/>
      <c r="NHG11" s="138"/>
      <c r="NHH11" s="138"/>
      <c r="NHI11" s="138"/>
      <c r="NHJ11" s="138"/>
      <c r="NHK11" s="138"/>
      <c r="NHL11" s="138"/>
      <c r="NHM11" s="138"/>
      <c r="NHN11" s="138"/>
      <c r="NHO11" s="138"/>
      <c r="NHP11" s="138"/>
      <c r="NHQ11" s="138"/>
      <c r="NHR11" s="138"/>
      <c r="NHS11" s="138"/>
      <c r="NHT11" s="138"/>
      <c r="NHU11" s="138"/>
      <c r="NHV11" s="138"/>
      <c r="NHW11" s="138"/>
      <c r="NHX11" s="138"/>
      <c r="NHY11" s="138"/>
      <c r="NHZ11" s="138"/>
      <c r="NIA11" s="138"/>
      <c r="NIB11" s="138"/>
      <c r="NIC11" s="138"/>
      <c r="NID11" s="138"/>
      <c r="NIE11" s="138"/>
      <c r="NIF11" s="138"/>
      <c r="NIG11" s="138"/>
      <c r="NIH11" s="138"/>
      <c r="NII11" s="138"/>
      <c r="NIJ11" s="138"/>
      <c r="NIK11" s="138"/>
      <c r="NIL11" s="138"/>
      <c r="NIM11" s="138"/>
      <c r="NIN11" s="138"/>
      <c r="NIO11" s="138"/>
      <c r="NIP11" s="138"/>
      <c r="NIQ11" s="138"/>
      <c r="NIR11" s="138"/>
      <c r="NIS11" s="138"/>
      <c r="NIT11" s="138"/>
      <c r="NIU11" s="138"/>
      <c r="NIV11" s="138"/>
      <c r="NIW11" s="138"/>
      <c r="NIX11" s="138"/>
      <c r="NIY11" s="138"/>
      <c r="NIZ11" s="138"/>
      <c r="NJA11" s="138"/>
      <c r="NJB11" s="138"/>
      <c r="NJC11" s="138"/>
      <c r="NJD11" s="138"/>
      <c r="NJE11" s="138"/>
      <c r="NJF11" s="138"/>
      <c r="NJG11" s="138"/>
      <c r="NJH11" s="138"/>
      <c r="NJI11" s="138"/>
      <c r="NJJ11" s="138"/>
      <c r="NJK11" s="138"/>
      <c r="NJL11" s="138"/>
      <c r="NJM11" s="138"/>
      <c r="NJN11" s="138"/>
      <c r="NJO11" s="138"/>
      <c r="NJP11" s="138"/>
      <c r="NJQ11" s="138"/>
      <c r="NJR11" s="138"/>
      <c r="NJS11" s="138"/>
      <c r="NJT11" s="138"/>
      <c r="NJU11" s="138"/>
      <c r="NJV11" s="138"/>
      <c r="NJW11" s="138"/>
      <c r="NJX11" s="138"/>
      <c r="NJY11" s="138"/>
      <c r="NJZ11" s="138"/>
      <c r="NKA11" s="138"/>
      <c r="NKB11" s="138"/>
      <c r="NKC11" s="138"/>
      <c r="NKD11" s="138"/>
      <c r="NKE11" s="138"/>
      <c r="NKF11" s="138"/>
      <c r="NKG11" s="138"/>
      <c r="NKH11" s="138"/>
      <c r="NKI11" s="138"/>
      <c r="NKJ11" s="138"/>
      <c r="NKK11" s="138"/>
      <c r="NKL11" s="138"/>
      <c r="NKM11" s="138"/>
      <c r="NKN11" s="138"/>
      <c r="NKO11" s="138"/>
      <c r="NKP11" s="138"/>
      <c r="NKQ11" s="138"/>
      <c r="NKR11" s="138"/>
      <c r="NKS11" s="138"/>
      <c r="NKT11" s="138"/>
      <c r="NKU11" s="138"/>
      <c r="NKV11" s="138"/>
      <c r="NKW11" s="138"/>
      <c r="NKX11" s="138"/>
      <c r="NKY11" s="138"/>
      <c r="NKZ11" s="138"/>
      <c r="NLA11" s="138"/>
      <c r="NLB11" s="138"/>
      <c r="NLC11" s="138"/>
      <c r="NLD11" s="138"/>
      <c r="NLE11" s="138"/>
      <c r="NLF11" s="138"/>
      <c r="NLG11" s="138"/>
      <c r="NLH11" s="138"/>
      <c r="NLI11" s="138"/>
      <c r="NLJ11" s="138"/>
      <c r="NLK11" s="138"/>
      <c r="NLL11" s="138"/>
      <c r="NLM11" s="138"/>
      <c r="NLN11" s="138"/>
      <c r="NLO11" s="138"/>
      <c r="NLP11" s="138"/>
      <c r="NLQ11" s="138"/>
      <c r="NLR11" s="138"/>
      <c r="NLS11" s="138"/>
      <c r="NLT11" s="138"/>
      <c r="NLU11" s="138"/>
      <c r="NLV11" s="138"/>
      <c r="NLW11" s="138"/>
      <c r="NLX11" s="138"/>
      <c r="NLY11" s="138"/>
      <c r="NLZ11" s="138"/>
      <c r="NMA11" s="138"/>
      <c r="NMB11" s="138"/>
      <c r="NMC11" s="138"/>
      <c r="NMD11" s="138"/>
      <c r="NME11" s="138"/>
      <c r="NMF11" s="138"/>
      <c r="NMG11" s="138"/>
      <c r="NMH11" s="138"/>
      <c r="NMI11" s="138"/>
      <c r="NMJ11" s="138"/>
      <c r="NMK11" s="138"/>
      <c r="NML11" s="138"/>
      <c r="NMM11" s="138"/>
      <c r="NMN11" s="138"/>
      <c r="NMO11" s="138"/>
      <c r="NMP11" s="138"/>
      <c r="NMQ11" s="138"/>
      <c r="NMR11" s="138"/>
      <c r="NMS11" s="138"/>
      <c r="NMT11" s="138"/>
      <c r="NMU11" s="138"/>
      <c r="NMV11" s="138"/>
      <c r="NMW11" s="138"/>
      <c r="NMX11" s="138"/>
      <c r="NMY11" s="138"/>
      <c r="NMZ11" s="138"/>
      <c r="NNA11" s="138"/>
      <c r="NNB11" s="138"/>
      <c r="NNC11" s="138"/>
      <c r="NND11" s="138"/>
      <c r="NNE11" s="138"/>
      <c r="NNF11" s="138"/>
      <c r="NNG11" s="138"/>
      <c r="NNH11" s="138"/>
      <c r="NNI11" s="138"/>
      <c r="NNJ11" s="138"/>
      <c r="NNK11" s="138"/>
      <c r="NNL11" s="138"/>
      <c r="NNM11" s="138"/>
      <c r="NNN11" s="138"/>
      <c r="NNO11" s="138"/>
      <c r="NNP11" s="138"/>
      <c r="NNQ11" s="138"/>
      <c r="NNR11" s="138"/>
      <c r="NNS11" s="138"/>
      <c r="NNT11" s="138"/>
      <c r="NNU11" s="138"/>
      <c r="NNV11" s="138"/>
      <c r="NNW11" s="138"/>
      <c r="NNX11" s="138"/>
      <c r="NNY11" s="138"/>
      <c r="NNZ11" s="138"/>
      <c r="NOA11" s="138"/>
      <c r="NOB11" s="138"/>
      <c r="NOC11" s="138"/>
      <c r="NOD11" s="138"/>
      <c r="NOE11" s="138"/>
      <c r="NOF11" s="138"/>
      <c r="NOG11" s="138"/>
      <c r="NOH11" s="138"/>
      <c r="NOI11" s="138"/>
      <c r="NOJ11" s="138"/>
      <c r="NOK11" s="138"/>
      <c r="NOL11" s="138"/>
      <c r="NOM11" s="138"/>
      <c r="NON11" s="138"/>
      <c r="NOO11" s="138"/>
      <c r="NOP11" s="138"/>
      <c r="NOQ11" s="138"/>
      <c r="NOR11" s="138"/>
      <c r="NOS11" s="138"/>
      <c r="NOT11" s="138"/>
      <c r="NOU11" s="138"/>
      <c r="NOV11" s="138"/>
      <c r="NOW11" s="138"/>
      <c r="NOX11" s="138"/>
      <c r="NOY11" s="138"/>
      <c r="NOZ11" s="138"/>
      <c r="NPA11" s="138"/>
      <c r="NPB11" s="138"/>
      <c r="NPC11" s="138"/>
      <c r="NPD11" s="138"/>
      <c r="NPE11" s="138"/>
      <c r="NPF11" s="138"/>
      <c r="NPG11" s="138"/>
      <c r="NPH11" s="138"/>
      <c r="NPI11" s="138"/>
      <c r="NPJ11" s="138"/>
      <c r="NPK11" s="138"/>
      <c r="NPL11" s="138"/>
      <c r="NPM11" s="138"/>
      <c r="NPN11" s="138"/>
      <c r="NPO11" s="138"/>
      <c r="NPP11" s="138"/>
      <c r="NPQ11" s="138"/>
      <c r="NPR11" s="138"/>
      <c r="NPS11" s="138"/>
      <c r="NPT11" s="138"/>
      <c r="NPU11" s="138"/>
      <c r="NPV11" s="138"/>
      <c r="NPW11" s="138"/>
      <c r="NPX11" s="138"/>
      <c r="NPY11" s="138"/>
      <c r="NPZ11" s="138"/>
      <c r="NQA11" s="138"/>
      <c r="NQB11" s="138"/>
      <c r="NQC11" s="138"/>
      <c r="NQD11" s="138"/>
      <c r="NQE11" s="138"/>
      <c r="NQF11" s="138"/>
      <c r="NQG11" s="138"/>
      <c r="NQH11" s="138"/>
      <c r="NQI11" s="138"/>
      <c r="NQJ11" s="138"/>
      <c r="NQK11" s="138"/>
      <c r="NQL11" s="138"/>
      <c r="NQM11" s="138"/>
      <c r="NQN11" s="138"/>
      <c r="NQO11" s="138"/>
      <c r="NQP11" s="138"/>
      <c r="NQQ11" s="138"/>
      <c r="NQR11" s="138"/>
      <c r="NQS11" s="138"/>
      <c r="NQT11" s="138"/>
      <c r="NQU11" s="138"/>
      <c r="NQV11" s="138"/>
      <c r="NQW11" s="138"/>
      <c r="NQX11" s="138"/>
      <c r="NQY11" s="138"/>
      <c r="NQZ11" s="138"/>
      <c r="NRA11" s="138"/>
      <c r="NRB11" s="138"/>
      <c r="NRC11" s="138"/>
      <c r="NRD11" s="138"/>
      <c r="NRE11" s="138"/>
      <c r="NRF11" s="138"/>
      <c r="NRG11" s="138"/>
      <c r="NRH11" s="138"/>
      <c r="NRI11" s="138"/>
      <c r="NRJ11" s="138"/>
      <c r="NRK11" s="138"/>
      <c r="NRL11" s="138"/>
      <c r="NRM11" s="138"/>
      <c r="NRN11" s="138"/>
      <c r="NRO11" s="138"/>
      <c r="NRP11" s="138"/>
      <c r="NRQ11" s="138"/>
      <c r="NRR11" s="138"/>
      <c r="NRS11" s="138"/>
      <c r="NRT11" s="138"/>
      <c r="NRU11" s="138"/>
      <c r="NRV11" s="138"/>
      <c r="NRW11" s="138"/>
      <c r="NRX11" s="138"/>
      <c r="NRY11" s="138"/>
      <c r="NRZ11" s="138"/>
      <c r="NSA11" s="138"/>
      <c r="NSB11" s="138"/>
      <c r="NSC11" s="138"/>
      <c r="NSD11" s="138"/>
      <c r="NSE11" s="138"/>
      <c r="NSF11" s="138"/>
      <c r="NSG11" s="138"/>
      <c r="NSH11" s="138"/>
      <c r="NSI11" s="138"/>
      <c r="NSJ11" s="138"/>
      <c r="NSK11" s="138"/>
      <c r="NSL11" s="138"/>
      <c r="NSM11" s="138"/>
      <c r="NSN11" s="138"/>
      <c r="NSO11" s="138"/>
      <c r="NSP11" s="138"/>
      <c r="NSQ11" s="138"/>
      <c r="NSR11" s="138"/>
      <c r="NSS11" s="138"/>
      <c r="NST11" s="138"/>
      <c r="NSU11" s="138"/>
      <c r="NSV11" s="138"/>
      <c r="NSW11" s="138"/>
      <c r="NSX11" s="138"/>
      <c r="NSY11" s="138"/>
      <c r="NSZ11" s="138"/>
      <c r="NTA11" s="138"/>
      <c r="NTB11" s="138"/>
      <c r="NTC11" s="138"/>
      <c r="NTD11" s="138"/>
      <c r="NTE11" s="138"/>
      <c r="NTF11" s="138"/>
      <c r="NTG11" s="138"/>
      <c r="NTH11" s="138"/>
      <c r="NTI11" s="138"/>
      <c r="NTJ11" s="138"/>
      <c r="NTK11" s="138"/>
      <c r="NTL11" s="138"/>
      <c r="NTM11" s="138"/>
      <c r="NTN11" s="138"/>
      <c r="NTO11" s="138"/>
      <c r="NTP11" s="138"/>
      <c r="NTQ11" s="138"/>
      <c r="NTR11" s="138"/>
      <c r="NTS11" s="138"/>
      <c r="NTT11" s="138"/>
      <c r="NTU11" s="138"/>
      <c r="NTV11" s="138"/>
      <c r="NTW11" s="138"/>
      <c r="NTX11" s="138"/>
      <c r="NTY11" s="138"/>
      <c r="NTZ11" s="138"/>
      <c r="NUA11" s="138"/>
      <c r="NUB11" s="138"/>
      <c r="NUC11" s="138"/>
      <c r="NUD11" s="138"/>
      <c r="NUE11" s="138"/>
      <c r="NUF11" s="138"/>
      <c r="NUG11" s="138"/>
      <c r="NUH11" s="138"/>
      <c r="NUI11" s="138"/>
      <c r="NUJ11" s="138"/>
      <c r="NUK11" s="138"/>
      <c r="NUL11" s="138"/>
      <c r="NUM11" s="138"/>
      <c r="NUN11" s="138"/>
      <c r="NUO11" s="138"/>
      <c r="NUP11" s="138"/>
      <c r="NUQ11" s="138"/>
      <c r="NUR11" s="138"/>
      <c r="NUS11" s="138"/>
      <c r="NUT11" s="138"/>
      <c r="NUU11" s="138"/>
      <c r="NUV11" s="138"/>
      <c r="NUW11" s="138"/>
      <c r="NUX11" s="138"/>
      <c r="NUY11" s="138"/>
      <c r="NUZ11" s="138"/>
      <c r="NVA11" s="138"/>
      <c r="NVB11" s="138"/>
      <c r="NVC11" s="138"/>
      <c r="NVD11" s="138"/>
      <c r="NVE11" s="138"/>
      <c r="NVF11" s="138"/>
      <c r="NVG11" s="138"/>
      <c r="NVH11" s="138"/>
      <c r="NVI11" s="138"/>
      <c r="NVJ11" s="138"/>
      <c r="NVK11" s="138"/>
      <c r="NVL11" s="138"/>
      <c r="NVM11" s="138"/>
      <c r="NVN11" s="138"/>
      <c r="NVO11" s="138"/>
      <c r="NVP11" s="138"/>
      <c r="NVQ11" s="138"/>
      <c r="NVR11" s="138"/>
      <c r="NVS11" s="138"/>
      <c r="NVT11" s="138"/>
      <c r="NVU11" s="138"/>
      <c r="NVV11" s="138"/>
      <c r="NVW11" s="138"/>
      <c r="NVX11" s="138"/>
      <c r="NVY11" s="138"/>
      <c r="NVZ11" s="138"/>
      <c r="NWA11" s="138"/>
      <c r="NWB11" s="138"/>
      <c r="NWC11" s="138"/>
      <c r="NWD11" s="138"/>
      <c r="NWE11" s="138"/>
      <c r="NWF11" s="138"/>
      <c r="NWG11" s="138"/>
      <c r="NWH11" s="138"/>
      <c r="NWI11" s="138"/>
      <c r="NWJ11" s="138"/>
      <c r="NWK11" s="138"/>
      <c r="NWL11" s="138"/>
      <c r="NWM11" s="138"/>
      <c r="NWN11" s="138"/>
      <c r="NWO11" s="138"/>
      <c r="NWP11" s="138"/>
      <c r="NWQ11" s="138"/>
      <c r="NWR11" s="138"/>
      <c r="NWS11" s="138"/>
      <c r="NWT11" s="138"/>
      <c r="NWU11" s="138"/>
      <c r="NWV11" s="138"/>
      <c r="NWW11" s="138"/>
      <c r="NWX11" s="138"/>
      <c r="NWY11" s="138"/>
      <c r="NWZ11" s="138"/>
      <c r="NXA11" s="138"/>
      <c r="NXB11" s="138"/>
      <c r="NXC11" s="138"/>
      <c r="NXD11" s="138"/>
      <c r="NXE11" s="138"/>
      <c r="NXF11" s="138"/>
      <c r="NXG11" s="138"/>
      <c r="NXH11" s="138"/>
      <c r="NXI11" s="138"/>
      <c r="NXJ11" s="138"/>
      <c r="NXK11" s="138"/>
      <c r="NXL11" s="138"/>
      <c r="NXM11" s="138"/>
      <c r="NXN11" s="138"/>
      <c r="NXO11" s="138"/>
      <c r="NXP11" s="138"/>
      <c r="NXQ11" s="138"/>
      <c r="NXR11" s="138"/>
      <c r="NXS11" s="138"/>
      <c r="NXT11" s="138"/>
      <c r="NXU11" s="138"/>
      <c r="NXV11" s="138"/>
      <c r="NXW11" s="138"/>
      <c r="NXX11" s="138"/>
      <c r="NXY11" s="138"/>
      <c r="NXZ11" s="138"/>
      <c r="NYA11" s="138"/>
      <c r="NYB11" s="138"/>
      <c r="NYC11" s="138"/>
      <c r="NYD11" s="138"/>
      <c r="NYE11" s="138"/>
      <c r="NYF11" s="138"/>
      <c r="NYG11" s="138"/>
      <c r="NYH11" s="138"/>
      <c r="NYI11" s="138"/>
      <c r="NYJ11" s="138"/>
      <c r="NYK11" s="138"/>
      <c r="NYL11" s="138"/>
      <c r="NYM11" s="138"/>
      <c r="NYN11" s="138"/>
      <c r="NYO11" s="138"/>
      <c r="NYP11" s="138"/>
      <c r="NYQ11" s="138"/>
      <c r="NYR11" s="138"/>
      <c r="NYS11" s="138"/>
      <c r="NYT11" s="138"/>
      <c r="NYU11" s="138"/>
      <c r="NYV11" s="138"/>
      <c r="NYW11" s="138"/>
      <c r="NYX11" s="138"/>
      <c r="NYY11" s="138"/>
      <c r="NYZ11" s="138"/>
      <c r="NZA11" s="138"/>
      <c r="NZB11" s="138"/>
      <c r="NZC11" s="138"/>
      <c r="NZD11" s="138"/>
      <c r="NZE11" s="138"/>
      <c r="NZF11" s="138"/>
      <c r="NZG11" s="138"/>
      <c r="NZH11" s="138"/>
      <c r="NZI11" s="138"/>
      <c r="NZJ11" s="138"/>
      <c r="NZK11" s="138"/>
      <c r="NZL11" s="138"/>
      <c r="NZM11" s="138"/>
      <c r="NZN11" s="138"/>
      <c r="NZO11" s="138"/>
      <c r="NZP11" s="138"/>
      <c r="NZQ11" s="138"/>
      <c r="NZR11" s="138"/>
      <c r="NZS11" s="138"/>
      <c r="NZT11" s="138"/>
      <c r="NZU11" s="138"/>
      <c r="NZV11" s="138"/>
      <c r="NZW11" s="138"/>
      <c r="NZX11" s="138"/>
      <c r="NZY11" s="138"/>
      <c r="NZZ11" s="138"/>
      <c r="OAA11" s="138"/>
      <c r="OAB11" s="138"/>
      <c r="OAC11" s="138"/>
      <c r="OAD11" s="138"/>
      <c r="OAE11" s="138"/>
      <c r="OAF11" s="138"/>
      <c r="OAG11" s="138"/>
      <c r="OAH11" s="138"/>
      <c r="OAI11" s="138"/>
      <c r="OAJ11" s="138"/>
      <c r="OAK11" s="138"/>
      <c r="OAL11" s="138"/>
      <c r="OAM11" s="138"/>
      <c r="OAN11" s="138"/>
      <c r="OAO11" s="138"/>
      <c r="OAP11" s="138"/>
      <c r="OAQ11" s="138"/>
      <c r="OAR11" s="138"/>
      <c r="OAS11" s="138"/>
      <c r="OAT11" s="138"/>
      <c r="OAU11" s="138"/>
      <c r="OAV11" s="138"/>
      <c r="OAW11" s="138"/>
      <c r="OAX11" s="138"/>
      <c r="OAY11" s="138"/>
      <c r="OAZ11" s="138"/>
      <c r="OBA11" s="138"/>
      <c r="OBB11" s="138"/>
      <c r="OBC11" s="138"/>
      <c r="OBD11" s="138"/>
      <c r="OBE11" s="138"/>
      <c r="OBF11" s="138"/>
      <c r="OBG11" s="138"/>
      <c r="OBH11" s="138"/>
      <c r="OBI11" s="138"/>
      <c r="OBJ11" s="138"/>
      <c r="OBK11" s="138"/>
      <c r="OBL11" s="138"/>
      <c r="OBM11" s="138"/>
      <c r="OBN11" s="138"/>
      <c r="OBO11" s="138"/>
      <c r="OBP11" s="138"/>
      <c r="OBQ11" s="138"/>
      <c r="OBR11" s="138"/>
      <c r="OBS11" s="138"/>
      <c r="OBT11" s="138"/>
      <c r="OBU11" s="138"/>
      <c r="OBV11" s="138"/>
      <c r="OBW11" s="138"/>
      <c r="OBX11" s="138"/>
      <c r="OBY11" s="138"/>
      <c r="OBZ11" s="138"/>
      <c r="OCA11" s="138"/>
      <c r="OCB11" s="138"/>
      <c r="OCC11" s="138"/>
      <c r="OCD11" s="138"/>
      <c r="OCE11" s="138"/>
      <c r="OCF11" s="138"/>
      <c r="OCG11" s="138"/>
      <c r="OCH11" s="138"/>
      <c r="OCI11" s="138"/>
      <c r="OCJ11" s="138"/>
      <c r="OCK11" s="138"/>
      <c r="OCL11" s="138"/>
      <c r="OCM11" s="138"/>
      <c r="OCN11" s="138"/>
      <c r="OCO11" s="138"/>
      <c r="OCP11" s="138"/>
      <c r="OCQ11" s="138"/>
      <c r="OCR11" s="138"/>
      <c r="OCS11" s="138"/>
      <c r="OCT11" s="138"/>
      <c r="OCU11" s="138"/>
      <c r="OCV11" s="138"/>
      <c r="OCW11" s="138"/>
      <c r="OCX11" s="138"/>
      <c r="OCY11" s="138"/>
      <c r="OCZ11" s="138"/>
      <c r="ODA11" s="138"/>
      <c r="ODB11" s="138"/>
      <c r="ODC11" s="138"/>
      <c r="ODD11" s="138"/>
      <c r="ODE11" s="138"/>
      <c r="ODF11" s="138"/>
      <c r="ODG11" s="138"/>
      <c r="ODH11" s="138"/>
      <c r="ODI11" s="138"/>
      <c r="ODJ11" s="138"/>
      <c r="ODK11" s="138"/>
      <c r="ODL11" s="138"/>
      <c r="ODM11" s="138"/>
      <c r="ODN11" s="138"/>
      <c r="ODO11" s="138"/>
      <c r="ODP11" s="138"/>
      <c r="ODQ11" s="138"/>
      <c r="ODR11" s="138"/>
      <c r="ODS11" s="138"/>
      <c r="ODT11" s="138"/>
      <c r="ODU11" s="138"/>
      <c r="ODV11" s="138"/>
      <c r="ODW11" s="138"/>
      <c r="ODX11" s="138"/>
      <c r="ODY11" s="138"/>
      <c r="ODZ11" s="138"/>
      <c r="OEA11" s="138"/>
      <c r="OEB11" s="138"/>
      <c r="OEC11" s="138"/>
      <c r="OED11" s="138"/>
      <c r="OEE11" s="138"/>
      <c r="OEF11" s="138"/>
      <c r="OEG11" s="138"/>
      <c r="OEH11" s="138"/>
      <c r="OEI11" s="138"/>
      <c r="OEJ11" s="138"/>
      <c r="OEK11" s="138"/>
      <c r="OEL11" s="138"/>
      <c r="OEM11" s="138"/>
      <c r="OEN11" s="138"/>
      <c r="OEO11" s="138"/>
      <c r="OEP11" s="138"/>
      <c r="OEQ11" s="138"/>
      <c r="OER11" s="138"/>
      <c r="OES11" s="138"/>
      <c r="OET11" s="138"/>
      <c r="OEU11" s="138"/>
      <c r="OEV11" s="138"/>
      <c r="OEW11" s="138"/>
      <c r="OEX11" s="138"/>
      <c r="OEY11" s="138"/>
      <c r="OEZ11" s="138"/>
      <c r="OFA11" s="138"/>
      <c r="OFB11" s="138"/>
      <c r="OFC11" s="138"/>
      <c r="OFD11" s="138"/>
      <c r="OFE11" s="138"/>
      <c r="OFF11" s="138"/>
      <c r="OFG11" s="138"/>
      <c r="OFH11" s="138"/>
      <c r="OFI11" s="138"/>
      <c r="OFJ11" s="138"/>
      <c r="OFK11" s="138"/>
      <c r="OFL11" s="138"/>
      <c r="OFM11" s="138"/>
      <c r="OFN11" s="138"/>
      <c r="OFO11" s="138"/>
      <c r="OFP11" s="138"/>
      <c r="OFQ11" s="138"/>
      <c r="OFR11" s="138"/>
      <c r="OFS11" s="138"/>
      <c r="OFT11" s="138"/>
      <c r="OFU11" s="138"/>
      <c r="OFV11" s="138"/>
      <c r="OFW11" s="138"/>
      <c r="OFX11" s="138"/>
      <c r="OFY11" s="138"/>
      <c r="OFZ11" s="138"/>
      <c r="OGA11" s="138"/>
      <c r="OGB11" s="138"/>
      <c r="OGC11" s="138"/>
      <c r="OGD11" s="138"/>
      <c r="OGE11" s="138"/>
      <c r="OGF11" s="138"/>
      <c r="OGG11" s="138"/>
      <c r="OGH11" s="138"/>
      <c r="OGI11" s="138"/>
      <c r="OGJ11" s="138"/>
      <c r="OGK11" s="138"/>
      <c r="OGL11" s="138"/>
      <c r="OGM11" s="138"/>
      <c r="OGN11" s="138"/>
      <c r="OGO11" s="138"/>
      <c r="OGP11" s="138"/>
      <c r="OGQ11" s="138"/>
      <c r="OGR11" s="138"/>
      <c r="OGS11" s="138"/>
      <c r="OGT11" s="138"/>
      <c r="OGU11" s="138"/>
      <c r="OGV11" s="138"/>
      <c r="OGW11" s="138"/>
      <c r="OGX11" s="138"/>
      <c r="OGY11" s="138"/>
      <c r="OGZ11" s="138"/>
      <c r="OHA11" s="138"/>
      <c r="OHB11" s="138"/>
      <c r="OHC11" s="138"/>
      <c r="OHD11" s="138"/>
      <c r="OHE11" s="138"/>
      <c r="OHF11" s="138"/>
      <c r="OHG11" s="138"/>
      <c r="OHH11" s="138"/>
      <c r="OHI11" s="138"/>
      <c r="OHJ11" s="138"/>
      <c r="OHK11" s="138"/>
      <c r="OHL11" s="138"/>
      <c r="OHM11" s="138"/>
      <c r="OHN11" s="138"/>
      <c r="OHO11" s="138"/>
      <c r="OHP11" s="138"/>
      <c r="OHQ11" s="138"/>
      <c r="OHR11" s="138"/>
      <c r="OHS11" s="138"/>
      <c r="OHT11" s="138"/>
      <c r="OHU11" s="138"/>
      <c r="OHV11" s="138"/>
      <c r="OHW11" s="138"/>
      <c r="OHX11" s="138"/>
      <c r="OHY11" s="138"/>
      <c r="OHZ11" s="138"/>
      <c r="OIA11" s="138"/>
      <c r="OIB11" s="138"/>
      <c r="OIC11" s="138"/>
      <c r="OID11" s="138"/>
      <c r="OIE11" s="138"/>
      <c r="OIF11" s="138"/>
      <c r="OIG11" s="138"/>
      <c r="OIH11" s="138"/>
      <c r="OII11" s="138"/>
      <c r="OIJ11" s="138"/>
      <c r="OIK11" s="138"/>
      <c r="OIL11" s="138"/>
      <c r="OIM11" s="138"/>
      <c r="OIN11" s="138"/>
      <c r="OIO11" s="138"/>
      <c r="OIP11" s="138"/>
      <c r="OIQ11" s="138"/>
      <c r="OIR11" s="138"/>
      <c r="OIS11" s="138"/>
      <c r="OIT11" s="138"/>
      <c r="OIU11" s="138"/>
      <c r="OIV11" s="138"/>
      <c r="OIW11" s="138"/>
      <c r="OIX11" s="138"/>
      <c r="OIY11" s="138"/>
      <c r="OIZ11" s="138"/>
      <c r="OJA11" s="138"/>
      <c r="OJB11" s="138"/>
      <c r="OJC11" s="138"/>
      <c r="OJD11" s="138"/>
      <c r="OJE11" s="138"/>
      <c r="OJF11" s="138"/>
      <c r="OJG11" s="138"/>
      <c r="OJH11" s="138"/>
      <c r="OJI11" s="138"/>
      <c r="OJJ11" s="138"/>
      <c r="OJK11" s="138"/>
      <c r="OJL11" s="138"/>
      <c r="OJM11" s="138"/>
      <c r="OJN11" s="138"/>
      <c r="OJO11" s="138"/>
      <c r="OJP11" s="138"/>
      <c r="OJQ11" s="138"/>
      <c r="OJR11" s="138"/>
      <c r="OJS11" s="138"/>
      <c r="OJT11" s="138"/>
      <c r="OJU11" s="138"/>
      <c r="OJV11" s="138"/>
      <c r="OJW11" s="138"/>
      <c r="OJX11" s="138"/>
      <c r="OJY11" s="138"/>
      <c r="OJZ11" s="138"/>
      <c r="OKA11" s="138"/>
      <c r="OKB11" s="138"/>
      <c r="OKC11" s="138"/>
      <c r="OKD11" s="138"/>
      <c r="OKE11" s="138"/>
      <c r="OKF11" s="138"/>
      <c r="OKG11" s="138"/>
      <c r="OKH11" s="138"/>
      <c r="OKI11" s="138"/>
      <c r="OKJ11" s="138"/>
      <c r="OKK11" s="138"/>
      <c r="OKL11" s="138"/>
      <c r="OKM11" s="138"/>
      <c r="OKN11" s="138"/>
      <c r="OKO11" s="138"/>
      <c r="OKP11" s="138"/>
      <c r="OKQ11" s="138"/>
      <c r="OKR11" s="138"/>
      <c r="OKS11" s="138"/>
      <c r="OKT11" s="138"/>
      <c r="OKU11" s="138"/>
      <c r="OKV11" s="138"/>
      <c r="OKW11" s="138"/>
      <c r="OKX11" s="138"/>
      <c r="OKY11" s="138"/>
      <c r="OKZ11" s="138"/>
      <c r="OLA11" s="138"/>
      <c r="OLB11" s="138"/>
      <c r="OLC11" s="138"/>
      <c r="OLD11" s="138"/>
      <c r="OLE11" s="138"/>
      <c r="OLF11" s="138"/>
      <c r="OLG11" s="138"/>
      <c r="OLH11" s="138"/>
      <c r="OLI11" s="138"/>
      <c r="OLJ11" s="138"/>
      <c r="OLK11" s="138"/>
      <c r="OLL11" s="138"/>
      <c r="OLM11" s="138"/>
      <c r="OLN11" s="138"/>
      <c r="OLO11" s="138"/>
      <c r="OLP11" s="138"/>
      <c r="OLQ11" s="138"/>
      <c r="OLR11" s="138"/>
      <c r="OLS11" s="138"/>
      <c r="OLT11" s="138"/>
      <c r="OLU11" s="138"/>
      <c r="OLV11" s="138"/>
      <c r="OLW11" s="138"/>
      <c r="OLX11" s="138"/>
      <c r="OLY11" s="138"/>
      <c r="OLZ11" s="138"/>
      <c r="OMA11" s="138"/>
      <c r="OMB11" s="138"/>
      <c r="OMC11" s="138"/>
      <c r="OMD11" s="138"/>
      <c r="OME11" s="138"/>
      <c r="OMF11" s="138"/>
      <c r="OMG11" s="138"/>
      <c r="OMH11" s="138"/>
      <c r="OMI11" s="138"/>
      <c r="OMJ11" s="138"/>
      <c r="OMK11" s="138"/>
      <c r="OML11" s="138"/>
      <c r="OMM11" s="138"/>
      <c r="OMN11" s="138"/>
      <c r="OMO11" s="138"/>
      <c r="OMP11" s="138"/>
      <c r="OMQ11" s="138"/>
      <c r="OMR11" s="138"/>
      <c r="OMS11" s="138"/>
      <c r="OMT11" s="138"/>
      <c r="OMU11" s="138"/>
      <c r="OMV11" s="138"/>
      <c r="OMW11" s="138"/>
      <c r="OMX11" s="138"/>
      <c r="OMY11" s="138"/>
      <c r="OMZ11" s="138"/>
      <c r="ONA11" s="138"/>
      <c r="ONB11" s="138"/>
      <c r="ONC11" s="138"/>
      <c r="OND11" s="138"/>
      <c r="ONE11" s="138"/>
      <c r="ONF11" s="138"/>
      <c r="ONG11" s="138"/>
      <c r="ONH11" s="138"/>
      <c r="ONI11" s="138"/>
      <c r="ONJ11" s="138"/>
      <c r="ONK11" s="138"/>
      <c r="ONL11" s="138"/>
      <c r="ONM11" s="138"/>
      <c r="ONN11" s="138"/>
      <c r="ONO11" s="138"/>
      <c r="ONP11" s="138"/>
      <c r="ONQ11" s="138"/>
      <c r="ONR11" s="138"/>
      <c r="ONS11" s="138"/>
      <c r="ONT11" s="138"/>
      <c r="ONU11" s="138"/>
      <c r="ONV11" s="138"/>
      <c r="ONW11" s="138"/>
      <c r="ONX11" s="138"/>
      <c r="ONY11" s="138"/>
      <c r="ONZ11" s="138"/>
      <c r="OOA11" s="138"/>
      <c r="OOB11" s="138"/>
      <c r="OOC11" s="138"/>
      <c r="OOD11" s="138"/>
      <c r="OOE11" s="138"/>
      <c r="OOF11" s="138"/>
      <c r="OOG11" s="138"/>
      <c r="OOH11" s="138"/>
      <c r="OOI11" s="138"/>
      <c r="OOJ11" s="138"/>
      <c r="OOK11" s="138"/>
      <c r="OOL11" s="138"/>
      <c r="OOM11" s="138"/>
      <c r="OON11" s="138"/>
      <c r="OOO11" s="138"/>
      <c r="OOP11" s="138"/>
      <c r="OOQ11" s="138"/>
      <c r="OOR11" s="138"/>
      <c r="OOS11" s="138"/>
      <c r="OOT11" s="138"/>
      <c r="OOU11" s="138"/>
      <c r="OOV11" s="138"/>
      <c r="OOW11" s="138"/>
      <c r="OOX11" s="138"/>
      <c r="OOY11" s="138"/>
      <c r="OOZ11" s="138"/>
      <c r="OPA11" s="138"/>
      <c r="OPB11" s="138"/>
      <c r="OPC11" s="138"/>
      <c r="OPD11" s="138"/>
      <c r="OPE11" s="138"/>
      <c r="OPF11" s="138"/>
      <c r="OPG11" s="138"/>
      <c r="OPH11" s="138"/>
      <c r="OPI11" s="138"/>
      <c r="OPJ11" s="138"/>
      <c r="OPK11" s="138"/>
      <c r="OPL11" s="138"/>
      <c r="OPM11" s="138"/>
      <c r="OPN11" s="138"/>
      <c r="OPO11" s="138"/>
      <c r="OPP11" s="138"/>
      <c r="OPQ11" s="138"/>
      <c r="OPR11" s="138"/>
      <c r="OPS11" s="138"/>
      <c r="OPT11" s="138"/>
      <c r="OPU11" s="138"/>
      <c r="OPV11" s="138"/>
      <c r="OPW11" s="138"/>
      <c r="OPX11" s="138"/>
      <c r="OPY11" s="138"/>
      <c r="OPZ11" s="138"/>
      <c r="OQA11" s="138"/>
      <c r="OQB11" s="138"/>
      <c r="OQC11" s="138"/>
      <c r="OQD11" s="138"/>
      <c r="OQE11" s="138"/>
      <c r="OQF11" s="138"/>
      <c r="OQG11" s="138"/>
      <c r="OQH11" s="138"/>
      <c r="OQI11" s="138"/>
      <c r="OQJ11" s="138"/>
      <c r="OQK11" s="138"/>
      <c r="OQL11" s="138"/>
      <c r="OQM11" s="138"/>
      <c r="OQN11" s="138"/>
      <c r="OQO11" s="138"/>
      <c r="OQP11" s="138"/>
      <c r="OQQ11" s="138"/>
      <c r="OQR11" s="138"/>
      <c r="OQS11" s="138"/>
      <c r="OQT11" s="138"/>
      <c r="OQU11" s="138"/>
      <c r="OQV11" s="138"/>
      <c r="OQW11" s="138"/>
      <c r="OQX11" s="138"/>
      <c r="OQY11" s="138"/>
      <c r="OQZ11" s="138"/>
      <c r="ORA11" s="138"/>
      <c r="ORB11" s="138"/>
      <c r="ORC11" s="138"/>
      <c r="ORD11" s="138"/>
      <c r="ORE11" s="138"/>
      <c r="ORF11" s="138"/>
      <c r="ORG11" s="138"/>
      <c r="ORH11" s="138"/>
      <c r="ORI11" s="138"/>
      <c r="ORJ11" s="138"/>
      <c r="ORK11" s="138"/>
      <c r="ORL11" s="138"/>
      <c r="ORM11" s="138"/>
      <c r="ORN11" s="138"/>
      <c r="ORO11" s="138"/>
      <c r="ORP11" s="138"/>
      <c r="ORQ11" s="138"/>
      <c r="ORR11" s="138"/>
      <c r="ORS11" s="138"/>
      <c r="ORT11" s="138"/>
      <c r="ORU11" s="138"/>
      <c r="ORV11" s="138"/>
      <c r="ORW11" s="138"/>
      <c r="ORX11" s="138"/>
      <c r="ORY11" s="138"/>
      <c r="ORZ11" s="138"/>
      <c r="OSA11" s="138"/>
      <c r="OSB11" s="138"/>
      <c r="OSC11" s="138"/>
      <c r="OSD11" s="138"/>
      <c r="OSE11" s="138"/>
      <c r="OSF11" s="138"/>
      <c r="OSG11" s="138"/>
      <c r="OSH11" s="138"/>
      <c r="OSI11" s="138"/>
      <c r="OSJ11" s="138"/>
      <c r="OSK11" s="138"/>
      <c r="OSL11" s="138"/>
      <c r="OSM11" s="138"/>
      <c r="OSN11" s="138"/>
      <c r="OSO11" s="138"/>
      <c r="OSP11" s="138"/>
      <c r="OSQ11" s="138"/>
      <c r="OSR11" s="138"/>
      <c r="OSS11" s="138"/>
      <c r="OST11" s="138"/>
      <c r="OSU11" s="138"/>
      <c r="OSV11" s="138"/>
      <c r="OSW11" s="138"/>
      <c r="OSX11" s="138"/>
      <c r="OSY11" s="138"/>
      <c r="OSZ11" s="138"/>
      <c r="OTA11" s="138"/>
      <c r="OTB11" s="138"/>
      <c r="OTC11" s="138"/>
      <c r="OTD11" s="138"/>
      <c r="OTE11" s="138"/>
      <c r="OTF11" s="138"/>
      <c r="OTG11" s="138"/>
      <c r="OTH11" s="138"/>
      <c r="OTI11" s="138"/>
      <c r="OTJ11" s="138"/>
      <c r="OTK11" s="138"/>
      <c r="OTL11" s="138"/>
      <c r="OTM11" s="138"/>
      <c r="OTN11" s="138"/>
      <c r="OTO11" s="138"/>
      <c r="OTP11" s="138"/>
      <c r="OTQ11" s="138"/>
      <c r="OTR11" s="138"/>
      <c r="OTS11" s="138"/>
      <c r="OTT11" s="138"/>
      <c r="OTU11" s="138"/>
      <c r="OTV11" s="138"/>
      <c r="OTW11" s="138"/>
      <c r="OTX11" s="138"/>
      <c r="OTY11" s="138"/>
      <c r="OTZ11" s="138"/>
      <c r="OUA11" s="138"/>
      <c r="OUB11" s="138"/>
      <c r="OUC11" s="138"/>
      <c r="OUD11" s="138"/>
      <c r="OUE11" s="138"/>
      <c r="OUF11" s="138"/>
      <c r="OUG11" s="138"/>
      <c r="OUH11" s="138"/>
      <c r="OUI11" s="138"/>
      <c r="OUJ11" s="138"/>
      <c r="OUK11" s="138"/>
      <c r="OUL11" s="138"/>
      <c r="OUM11" s="138"/>
      <c r="OUN11" s="138"/>
      <c r="OUO11" s="138"/>
      <c r="OUP11" s="138"/>
      <c r="OUQ11" s="138"/>
      <c r="OUR11" s="138"/>
      <c r="OUS11" s="138"/>
      <c r="OUT11" s="138"/>
      <c r="OUU11" s="138"/>
      <c r="OUV11" s="138"/>
      <c r="OUW11" s="138"/>
      <c r="OUX11" s="138"/>
      <c r="OUY11" s="138"/>
      <c r="OUZ11" s="138"/>
      <c r="OVA11" s="138"/>
      <c r="OVB11" s="138"/>
      <c r="OVC11" s="138"/>
      <c r="OVD11" s="138"/>
      <c r="OVE11" s="138"/>
      <c r="OVF11" s="138"/>
      <c r="OVG11" s="138"/>
      <c r="OVH11" s="138"/>
      <c r="OVI11" s="138"/>
      <c r="OVJ11" s="138"/>
      <c r="OVK11" s="138"/>
      <c r="OVL11" s="138"/>
      <c r="OVM11" s="138"/>
      <c r="OVN11" s="138"/>
      <c r="OVO11" s="138"/>
      <c r="OVP11" s="138"/>
      <c r="OVQ11" s="138"/>
      <c r="OVR11" s="138"/>
      <c r="OVS11" s="138"/>
      <c r="OVT11" s="138"/>
      <c r="OVU11" s="138"/>
      <c r="OVV11" s="138"/>
      <c r="OVW11" s="138"/>
      <c r="OVX11" s="138"/>
      <c r="OVY11" s="138"/>
      <c r="OVZ11" s="138"/>
      <c r="OWA11" s="138"/>
      <c r="OWB11" s="138"/>
      <c r="OWC11" s="138"/>
      <c r="OWD11" s="138"/>
      <c r="OWE11" s="138"/>
      <c r="OWF11" s="138"/>
      <c r="OWG11" s="138"/>
      <c r="OWH11" s="138"/>
      <c r="OWI11" s="138"/>
      <c r="OWJ11" s="138"/>
      <c r="OWK11" s="138"/>
      <c r="OWL11" s="138"/>
      <c r="OWM11" s="138"/>
      <c r="OWN11" s="138"/>
      <c r="OWO11" s="138"/>
      <c r="OWP11" s="138"/>
      <c r="OWQ11" s="138"/>
      <c r="OWR11" s="138"/>
      <c r="OWS11" s="138"/>
      <c r="OWT11" s="138"/>
      <c r="OWU11" s="138"/>
      <c r="OWV11" s="138"/>
      <c r="OWW11" s="138"/>
      <c r="OWX11" s="138"/>
      <c r="OWY11" s="138"/>
      <c r="OWZ11" s="138"/>
      <c r="OXA11" s="138"/>
      <c r="OXB11" s="138"/>
      <c r="OXC11" s="138"/>
      <c r="OXD11" s="138"/>
      <c r="OXE11" s="138"/>
      <c r="OXF11" s="138"/>
      <c r="OXG11" s="138"/>
      <c r="OXH11" s="138"/>
      <c r="OXI11" s="138"/>
      <c r="OXJ11" s="138"/>
      <c r="OXK11" s="138"/>
      <c r="OXL11" s="138"/>
      <c r="OXM11" s="138"/>
      <c r="OXN11" s="138"/>
      <c r="OXO11" s="138"/>
      <c r="OXP11" s="138"/>
      <c r="OXQ11" s="138"/>
      <c r="OXR11" s="138"/>
      <c r="OXS11" s="138"/>
      <c r="OXT11" s="138"/>
      <c r="OXU11" s="138"/>
      <c r="OXV11" s="138"/>
      <c r="OXW11" s="138"/>
      <c r="OXX11" s="138"/>
      <c r="OXY11" s="138"/>
      <c r="OXZ11" s="138"/>
      <c r="OYA11" s="138"/>
      <c r="OYB11" s="138"/>
      <c r="OYC11" s="138"/>
      <c r="OYD11" s="138"/>
      <c r="OYE11" s="138"/>
      <c r="OYF11" s="138"/>
      <c r="OYG11" s="138"/>
      <c r="OYH11" s="138"/>
      <c r="OYI11" s="138"/>
      <c r="OYJ11" s="138"/>
      <c r="OYK11" s="138"/>
      <c r="OYL11" s="138"/>
      <c r="OYM11" s="138"/>
      <c r="OYN11" s="138"/>
      <c r="OYO11" s="138"/>
      <c r="OYP11" s="138"/>
      <c r="OYQ11" s="138"/>
      <c r="OYR11" s="138"/>
      <c r="OYS11" s="138"/>
      <c r="OYT11" s="138"/>
      <c r="OYU11" s="138"/>
      <c r="OYV11" s="138"/>
      <c r="OYW11" s="138"/>
      <c r="OYX11" s="138"/>
      <c r="OYY11" s="138"/>
      <c r="OYZ11" s="138"/>
      <c r="OZA11" s="138"/>
      <c r="OZB11" s="138"/>
      <c r="OZC11" s="138"/>
      <c r="OZD11" s="138"/>
      <c r="OZE11" s="138"/>
      <c r="OZF11" s="138"/>
      <c r="OZG11" s="138"/>
      <c r="OZH11" s="138"/>
      <c r="OZI11" s="138"/>
      <c r="OZJ11" s="138"/>
      <c r="OZK11" s="138"/>
      <c r="OZL11" s="138"/>
      <c r="OZM11" s="138"/>
      <c r="OZN11" s="138"/>
      <c r="OZO11" s="138"/>
      <c r="OZP11" s="138"/>
      <c r="OZQ11" s="138"/>
      <c r="OZR11" s="138"/>
      <c r="OZS11" s="138"/>
      <c r="OZT11" s="138"/>
      <c r="OZU11" s="138"/>
      <c r="OZV11" s="138"/>
      <c r="OZW11" s="138"/>
      <c r="OZX11" s="138"/>
      <c r="OZY11" s="138"/>
      <c r="OZZ11" s="138"/>
      <c r="PAA11" s="138"/>
      <c r="PAB11" s="138"/>
      <c r="PAC11" s="138"/>
      <c r="PAD11" s="138"/>
      <c r="PAE11" s="138"/>
      <c r="PAF11" s="138"/>
      <c r="PAG11" s="138"/>
      <c r="PAH11" s="138"/>
      <c r="PAI11" s="138"/>
      <c r="PAJ11" s="138"/>
      <c r="PAK11" s="138"/>
      <c r="PAL11" s="138"/>
      <c r="PAM11" s="138"/>
      <c r="PAN11" s="138"/>
      <c r="PAO11" s="138"/>
      <c r="PAP11" s="138"/>
      <c r="PAQ11" s="138"/>
      <c r="PAR11" s="138"/>
      <c r="PAS11" s="138"/>
      <c r="PAT11" s="138"/>
      <c r="PAU11" s="138"/>
      <c r="PAV11" s="138"/>
      <c r="PAW11" s="138"/>
      <c r="PAX11" s="138"/>
      <c r="PAY11" s="138"/>
      <c r="PAZ11" s="138"/>
      <c r="PBA11" s="138"/>
      <c r="PBB11" s="138"/>
      <c r="PBC11" s="138"/>
      <c r="PBD11" s="138"/>
      <c r="PBE11" s="138"/>
      <c r="PBF11" s="138"/>
      <c r="PBG11" s="138"/>
      <c r="PBH11" s="138"/>
      <c r="PBI11" s="138"/>
      <c r="PBJ11" s="138"/>
      <c r="PBK11" s="138"/>
      <c r="PBL11" s="138"/>
      <c r="PBM11" s="138"/>
      <c r="PBN11" s="138"/>
      <c r="PBO11" s="138"/>
      <c r="PBP11" s="138"/>
      <c r="PBQ11" s="138"/>
      <c r="PBR11" s="138"/>
      <c r="PBS11" s="138"/>
      <c r="PBT11" s="138"/>
      <c r="PBU11" s="138"/>
      <c r="PBV11" s="138"/>
      <c r="PBW11" s="138"/>
      <c r="PBX11" s="138"/>
      <c r="PBY11" s="138"/>
      <c r="PBZ11" s="138"/>
      <c r="PCA11" s="138"/>
      <c r="PCB11" s="138"/>
      <c r="PCC11" s="138"/>
      <c r="PCD11" s="138"/>
      <c r="PCE11" s="138"/>
      <c r="PCF11" s="138"/>
      <c r="PCG11" s="138"/>
      <c r="PCH11" s="138"/>
      <c r="PCI11" s="138"/>
      <c r="PCJ11" s="138"/>
      <c r="PCK11" s="138"/>
      <c r="PCL11" s="138"/>
      <c r="PCM11" s="138"/>
      <c r="PCN11" s="138"/>
      <c r="PCO11" s="138"/>
      <c r="PCP11" s="138"/>
      <c r="PCQ11" s="138"/>
      <c r="PCR11" s="138"/>
      <c r="PCS11" s="138"/>
      <c r="PCT11" s="138"/>
      <c r="PCU11" s="138"/>
      <c r="PCV11" s="138"/>
      <c r="PCW11" s="138"/>
      <c r="PCX11" s="138"/>
      <c r="PCY11" s="138"/>
      <c r="PCZ11" s="138"/>
      <c r="PDA11" s="138"/>
      <c r="PDB11" s="138"/>
      <c r="PDC11" s="138"/>
      <c r="PDD11" s="138"/>
      <c r="PDE11" s="138"/>
      <c r="PDF11" s="138"/>
      <c r="PDG11" s="138"/>
      <c r="PDH11" s="138"/>
      <c r="PDI11" s="138"/>
      <c r="PDJ11" s="138"/>
      <c r="PDK11" s="138"/>
      <c r="PDL11" s="138"/>
      <c r="PDM11" s="138"/>
      <c r="PDN11" s="138"/>
      <c r="PDO11" s="138"/>
      <c r="PDP11" s="138"/>
      <c r="PDQ11" s="138"/>
      <c r="PDR11" s="138"/>
      <c r="PDS11" s="138"/>
      <c r="PDT11" s="138"/>
      <c r="PDU11" s="138"/>
      <c r="PDV11" s="138"/>
      <c r="PDW11" s="138"/>
      <c r="PDX11" s="138"/>
      <c r="PDY11" s="138"/>
      <c r="PDZ11" s="138"/>
      <c r="PEA11" s="138"/>
      <c r="PEB11" s="138"/>
      <c r="PEC11" s="138"/>
      <c r="PED11" s="138"/>
      <c r="PEE11" s="138"/>
      <c r="PEF11" s="138"/>
      <c r="PEG11" s="138"/>
      <c r="PEH11" s="138"/>
      <c r="PEI11" s="138"/>
      <c r="PEJ11" s="138"/>
      <c r="PEK11" s="138"/>
      <c r="PEL11" s="138"/>
      <c r="PEM11" s="138"/>
      <c r="PEN11" s="138"/>
      <c r="PEO11" s="138"/>
      <c r="PEP11" s="138"/>
      <c r="PEQ11" s="138"/>
      <c r="PER11" s="138"/>
      <c r="PES11" s="138"/>
      <c r="PET11" s="138"/>
      <c r="PEU11" s="138"/>
      <c r="PEV11" s="138"/>
      <c r="PEW11" s="138"/>
      <c r="PEX11" s="138"/>
      <c r="PEY11" s="138"/>
      <c r="PEZ11" s="138"/>
      <c r="PFA11" s="138"/>
      <c r="PFB11" s="138"/>
      <c r="PFC11" s="138"/>
      <c r="PFD11" s="138"/>
      <c r="PFE11" s="138"/>
      <c r="PFF11" s="138"/>
      <c r="PFG11" s="138"/>
      <c r="PFH11" s="138"/>
      <c r="PFI11" s="138"/>
      <c r="PFJ11" s="138"/>
      <c r="PFK11" s="138"/>
      <c r="PFL11" s="138"/>
      <c r="PFM11" s="138"/>
      <c r="PFN11" s="138"/>
      <c r="PFO11" s="138"/>
      <c r="PFP11" s="138"/>
      <c r="PFQ11" s="138"/>
      <c r="PFR11" s="138"/>
      <c r="PFS11" s="138"/>
      <c r="PFT11" s="138"/>
      <c r="PFU11" s="138"/>
      <c r="PFV11" s="138"/>
      <c r="PFW11" s="138"/>
      <c r="PFX11" s="138"/>
      <c r="PFY11" s="138"/>
      <c r="PFZ11" s="138"/>
      <c r="PGA11" s="138"/>
      <c r="PGB11" s="138"/>
      <c r="PGC11" s="138"/>
      <c r="PGD11" s="138"/>
      <c r="PGE11" s="138"/>
      <c r="PGF11" s="138"/>
      <c r="PGG11" s="138"/>
      <c r="PGH11" s="138"/>
      <c r="PGI11" s="138"/>
      <c r="PGJ11" s="138"/>
      <c r="PGK11" s="138"/>
      <c r="PGL11" s="138"/>
      <c r="PGM11" s="138"/>
      <c r="PGN11" s="138"/>
      <c r="PGO11" s="138"/>
      <c r="PGP11" s="138"/>
      <c r="PGQ11" s="138"/>
      <c r="PGR11" s="138"/>
      <c r="PGS11" s="138"/>
      <c r="PGT11" s="138"/>
      <c r="PGU11" s="138"/>
      <c r="PGV11" s="138"/>
      <c r="PGW11" s="138"/>
      <c r="PGX11" s="138"/>
      <c r="PGY11" s="138"/>
      <c r="PGZ11" s="138"/>
      <c r="PHA11" s="138"/>
      <c r="PHB11" s="138"/>
      <c r="PHC11" s="138"/>
      <c r="PHD11" s="138"/>
      <c r="PHE11" s="138"/>
      <c r="PHF11" s="138"/>
      <c r="PHG11" s="138"/>
      <c r="PHH11" s="138"/>
      <c r="PHI11" s="138"/>
      <c r="PHJ11" s="138"/>
      <c r="PHK11" s="138"/>
      <c r="PHL11" s="138"/>
      <c r="PHM11" s="138"/>
      <c r="PHN11" s="138"/>
      <c r="PHO11" s="138"/>
      <c r="PHP11" s="138"/>
      <c r="PHQ11" s="138"/>
      <c r="PHR11" s="138"/>
      <c r="PHS11" s="138"/>
      <c r="PHT11" s="138"/>
      <c r="PHU11" s="138"/>
      <c r="PHV11" s="138"/>
      <c r="PHW11" s="138"/>
      <c r="PHX11" s="138"/>
      <c r="PHY11" s="138"/>
      <c r="PHZ11" s="138"/>
      <c r="PIA11" s="138"/>
      <c r="PIB11" s="138"/>
      <c r="PIC11" s="138"/>
      <c r="PID11" s="138"/>
      <c r="PIE11" s="138"/>
      <c r="PIF11" s="138"/>
      <c r="PIG11" s="138"/>
      <c r="PIH11" s="138"/>
      <c r="PII11" s="138"/>
      <c r="PIJ11" s="138"/>
      <c r="PIK11" s="138"/>
      <c r="PIL11" s="138"/>
      <c r="PIM11" s="138"/>
      <c r="PIN11" s="138"/>
      <c r="PIO11" s="138"/>
      <c r="PIP11" s="138"/>
      <c r="PIQ11" s="138"/>
      <c r="PIR11" s="138"/>
      <c r="PIS11" s="138"/>
      <c r="PIT11" s="138"/>
      <c r="PIU11" s="138"/>
      <c r="PIV11" s="138"/>
      <c r="PIW11" s="138"/>
      <c r="PIX11" s="138"/>
      <c r="PIY11" s="138"/>
      <c r="PIZ11" s="138"/>
      <c r="PJA11" s="138"/>
      <c r="PJB11" s="138"/>
      <c r="PJC11" s="138"/>
      <c r="PJD11" s="138"/>
      <c r="PJE11" s="138"/>
      <c r="PJF11" s="138"/>
      <c r="PJG11" s="138"/>
      <c r="PJH11" s="138"/>
      <c r="PJI11" s="138"/>
      <c r="PJJ11" s="138"/>
      <c r="PJK11" s="138"/>
      <c r="PJL11" s="138"/>
      <c r="PJM11" s="138"/>
      <c r="PJN11" s="138"/>
      <c r="PJO11" s="138"/>
      <c r="PJP11" s="138"/>
      <c r="PJQ11" s="138"/>
      <c r="PJR11" s="138"/>
      <c r="PJS11" s="138"/>
      <c r="PJT11" s="138"/>
      <c r="PJU11" s="138"/>
      <c r="PJV11" s="138"/>
      <c r="PJW11" s="138"/>
      <c r="PJX11" s="138"/>
      <c r="PJY11" s="138"/>
      <c r="PJZ11" s="138"/>
      <c r="PKA11" s="138"/>
      <c r="PKB11" s="138"/>
      <c r="PKC11" s="138"/>
      <c r="PKD11" s="138"/>
      <c r="PKE11" s="138"/>
      <c r="PKF11" s="138"/>
      <c r="PKG11" s="138"/>
      <c r="PKH11" s="138"/>
      <c r="PKI11" s="138"/>
      <c r="PKJ11" s="138"/>
      <c r="PKK11" s="138"/>
      <c r="PKL11" s="138"/>
      <c r="PKM11" s="138"/>
      <c r="PKN11" s="138"/>
      <c r="PKO11" s="138"/>
      <c r="PKP11" s="138"/>
      <c r="PKQ11" s="138"/>
      <c r="PKR11" s="138"/>
      <c r="PKS11" s="138"/>
      <c r="PKT11" s="138"/>
      <c r="PKU11" s="138"/>
      <c r="PKV11" s="138"/>
      <c r="PKW11" s="138"/>
      <c r="PKX11" s="138"/>
      <c r="PKY11" s="138"/>
      <c r="PKZ11" s="138"/>
      <c r="PLA11" s="138"/>
      <c r="PLB11" s="138"/>
      <c r="PLC11" s="138"/>
      <c r="PLD11" s="138"/>
      <c r="PLE11" s="138"/>
      <c r="PLF11" s="138"/>
      <c r="PLG11" s="138"/>
      <c r="PLH11" s="138"/>
      <c r="PLI11" s="138"/>
      <c r="PLJ11" s="138"/>
      <c r="PLK11" s="138"/>
      <c r="PLL11" s="138"/>
      <c r="PLM11" s="138"/>
      <c r="PLN11" s="138"/>
      <c r="PLO11" s="138"/>
      <c r="PLP11" s="138"/>
      <c r="PLQ11" s="138"/>
      <c r="PLR11" s="138"/>
      <c r="PLS11" s="138"/>
      <c r="PLT11" s="138"/>
      <c r="PLU11" s="138"/>
      <c r="PLV11" s="138"/>
      <c r="PLW11" s="138"/>
      <c r="PLX11" s="138"/>
      <c r="PLY11" s="138"/>
      <c r="PLZ11" s="138"/>
      <c r="PMA11" s="138"/>
      <c r="PMB11" s="138"/>
      <c r="PMC11" s="138"/>
      <c r="PMD11" s="138"/>
      <c r="PME11" s="138"/>
      <c r="PMF11" s="138"/>
      <c r="PMG11" s="138"/>
      <c r="PMH11" s="138"/>
      <c r="PMI11" s="138"/>
      <c r="PMJ11" s="138"/>
      <c r="PMK11" s="138"/>
      <c r="PML11" s="138"/>
      <c r="PMM11" s="138"/>
      <c r="PMN11" s="138"/>
      <c r="PMO11" s="138"/>
      <c r="PMP11" s="138"/>
      <c r="PMQ11" s="138"/>
      <c r="PMR11" s="138"/>
      <c r="PMS11" s="138"/>
      <c r="PMT11" s="138"/>
      <c r="PMU11" s="138"/>
      <c r="PMV11" s="138"/>
      <c r="PMW11" s="138"/>
      <c r="PMX11" s="138"/>
      <c r="PMY11" s="138"/>
      <c r="PMZ11" s="138"/>
      <c r="PNA11" s="138"/>
      <c r="PNB11" s="138"/>
      <c r="PNC11" s="138"/>
      <c r="PND11" s="138"/>
      <c r="PNE11" s="138"/>
      <c r="PNF11" s="138"/>
      <c r="PNG11" s="138"/>
      <c r="PNH11" s="138"/>
      <c r="PNI11" s="138"/>
      <c r="PNJ11" s="138"/>
      <c r="PNK11" s="138"/>
      <c r="PNL11" s="138"/>
      <c r="PNM11" s="138"/>
      <c r="PNN11" s="138"/>
      <c r="PNO11" s="138"/>
      <c r="PNP11" s="138"/>
      <c r="PNQ11" s="138"/>
      <c r="PNR11" s="138"/>
      <c r="PNS11" s="138"/>
      <c r="PNT11" s="138"/>
      <c r="PNU11" s="138"/>
      <c r="PNV11" s="138"/>
      <c r="PNW11" s="138"/>
      <c r="PNX11" s="138"/>
      <c r="PNY11" s="138"/>
      <c r="PNZ11" s="138"/>
      <c r="POA11" s="138"/>
      <c r="POB11" s="138"/>
      <c r="POC11" s="138"/>
      <c r="POD11" s="138"/>
      <c r="POE11" s="138"/>
      <c r="POF11" s="138"/>
      <c r="POG11" s="138"/>
      <c r="POH11" s="138"/>
      <c r="POI11" s="138"/>
      <c r="POJ11" s="138"/>
      <c r="POK11" s="138"/>
      <c r="POL11" s="138"/>
      <c r="POM11" s="138"/>
      <c r="PON11" s="138"/>
      <c r="POO11" s="138"/>
      <c r="POP11" s="138"/>
      <c r="POQ11" s="138"/>
      <c r="POR11" s="138"/>
      <c r="POS11" s="138"/>
      <c r="POT11" s="138"/>
      <c r="POU11" s="138"/>
      <c r="POV11" s="138"/>
      <c r="POW11" s="138"/>
      <c r="POX11" s="138"/>
      <c r="POY11" s="138"/>
      <c r="POZ11" s="138"/>
      <c r="PPA11" s="138"/>
      <c r="PPB11" s="138"/>
      <c r="PPC11" s="138"/>
      <c r="PPD11" s="138"/>
      <c r="PPE11" s="138"/>
      <c r="PPF11" s="138"/>
      <c r="PPG11" s="138"/>
      <c r="PPH11" s="138"/>
      <c r="PPI11" s="138"/>
      <c r="PPJ11" s="138"/>
      <c r="PPK11" s="138"/>
      <c r="PPL11" s="138"/>
      <c r="PPM11" s="138"/>
      <c r="PPN11" s="138"/>
      <c r="PPO11" s="138"/>
      <c r="PPP11" s="138"/>
      <c r="PPQ11" s="138"/>
      <c r="PPR11" s="138"/>
      <c r="PPS11" s="138"/>
      <c r="PPT11" s="138"/>
      <c r="PPU11" s="138"/>
      <c r="PPV11" s="138"/>
      <c r="PPW11" s="138"/>
      <c r="PPX11" s="138"/>
      <c r="PPY11" s="138"/>
      <c r="PPZ11" s="138"/>
      <c r="PQA11" s="138"/>
      <c r="PQB11" s="138"/>
      <c r="PQC11" s="138"/>
      <c r="PQD11" s="138"/>
      <c r="PQE11" s="138"/>
      <c r="PQF11" s="138"/>
      <c r="PQG11" s="138"/>
      <c r="PQH11" s="138"/>
      <c r="PQI11" s="138"/>
      <c r="PQJ11" s="138"/>
      <c r="PQK11" s="138"/>
      <c r="PQL11" s="138"/>
      <c r="PQM11" s="138"/>
      <c r="PQN11" s="138"/>
      <c r="PQO11" s="138"/>
      <c r="PQP11" s="138"/>
      <c r="PQQ11" s="138"/>
      <c r="PQR11" s="138"/>
      <c r="PQS11" s="138"/>
      <c r="PQT11" s="138"/>
      <c r="PQU11" s="138"/>
      <c r="PQV11" s="138"/>
      <c r="PQW11" s="138"/>
      <c r="PQX11" s="138"/>
      <c r="PQY11" s="138"/>
      <c r="PQZ11" s="138"/>
      <c r="PRA11" s="138"/>
      <c r="PRB11" s="138"/>
      <c r="PRC11" s="138"/>
      <c r="PRD11" s="138"/>
      <c r="PRE11" s="138"/>
      <c r="PRF11" s="138"/>
      <c r="PRG11" s="138"/>
      <c r="PRH11" s="138"/>
      <c r="PRI11" s="138"/>
      <c r="PRJ11" s="138"/>
      <c r="PRK11" s="138"/>
      <c r="PRL11" s="138"/>
      <c r="PRM11" s="138"/>
      <c r="PRN11" s="138"/>
      <c r="PRO11" s="138"/>
      <c r="PRP11" s="138"/>
      <c r="PRQ11" s="138"/>
      <c r="PRR11" s="138"/>
      <c r="PRS11" s="138"/>
      <c r="PRT11" s="138"/>
      <c r="PRU11" s="138"/>
      <c r="PRV11" s="138"/>
      <c r="PRW11" s="138"/>
      <c r="PRX11" s="138"/>
      <c r="PRY11" s="138"/>
      <c r="PRZ11" s="138"/>
      <c r="PSA11" s="138"/>
      <c r="PSB11" s="138"/>
      <c r="PSC11" s="138"/>
      <c r="PSD11" s="138"/>
      <c r="PSE11" s="138"/>
      <c r="PSF11" s="138"/>
      <c r="PSG11" s="138"/>
      <c r="PSH11" s="138"/>
      <c r="PSI11" s="138"/>
      <c r="PSJ11" s="138"/>
      <c r="PSK11" s="138"/>
      <c r="PSL11" s="138"/>
      <c r="PSM11" s="138"/>
      <c r="PSN11" s="138"/>
      <c r="PSO11" s="138"/>
      <c r="PSP11" s="138"/>
      <c r="PSQ11" s="138"/>
      <c r="PSR11" s="138"/>
      <c r="PSS11" s="138"/>
      <c r="PST11" s="138"/>
      <c r="PSU11" s="138"/>
      <c r="PSV11" s="138"/>
      <c r="PSW11" s="138"/>
      <c r="PSX11" s="138"/>
      <c r="PSY11" s="138"/>
      <c r="PSZ11" s="138"/>
      <c r="PTA11" s="138"/>
      <c r="PTB11" s="138"/>
      <c r="PTC11" s="138"/>
      <c r="PTD11" s="138"/>
      <c r="PTE11" s="138"/>
      <c r="PTF11" s="138"/>
      <c r="PTG11" s="138"/>
      <c r="PTH11" s="138"/>
      <c r="PTI11" s="138"/>
      <c r="PTJ11" s="138"/>
      <c r="PTK11" s="138"/>
      <c r="PTL11" s="138"/>
      <c r="PTM11" s="138"/>
      <c r="PTN11" s="138"/>
      <c r="PTO11" s="138"/>
      <c r="PTP11" s="138"/>
      <c r="PTQ11" s="138"/>
      <c r="PTR11" s="138"/>
      <c r="PTS11" s="138"/>
      <c r="PTT11" s="138"/>
      <c r="PTU11" s="138"/>
      <c r="PTV11" s="138"/>
      <c r="PTW11" s="138"/>
      <c r="PTX11" s="138"/>
      <c r="PTY11" s="138"/>
      <c r="PTZ11" s="138"/>
      <c r="PUA11" s="138"/>
      <c r="PUB11" s="138"/>
      <c r="PUC11" s="138"/>
      <c r="PUD11" s="138"/>
      <c r="PUE11" s="138"/>
      <c r="PUF11" s="138"/>
      <c r="PUG11" s="138"/>
      <c r="PUH11" s="138"/>
      <c r="PUI11" s="138"/>
      <c r="PUJ11" s="138"/>
      <c r="PUK11" s="138"/>
      <c r="PUL11" s="138"/>
      <c r="PUM11" s="138"/>
      <c r="PUN11" s="138"/>
      <c r="PUO11" s="138"/>
      <c r="PUP11" s="138"/>
      <c r="PUQ11" s="138"/>
      <c r="PUR11" s="138"/>
      <c r="PUS11" s="138"/>
      <c r="PUT11" s="138"/>
      <c r="PUU11" s="138"/>
      <c r="PUV11" s="138"/>
      <c r="PUW11" s="138"/>
      <c r="PUX11" s="138"/>
      <c r="PUY11" s="138"/>
      <c r="PUZ11" s="138"/>
      <c r="PVA11" s="138"/>
      <c r="PVB11" s="138"/>
      <c r="PVC11" s="138"/>
      <c r="PVD11" s="138"/>
      <c r="PVE11" s="138"/>
      <c r="PVF11" s="138"/>
      <c r="PVG11" s="138"/>
      <c r="PVH11" s="138"/>
      <c r="PVI11" s="138"/>
      <c r="PVJ11" s="138"/>
      <c r="PVK11" s="138"/>
      <c r="PVL11" s="138"/>
      <c r="PVM11" s="138"/>
      <c r="PVN11" s="138"/>
      <c r="PVO11" s="138"/>
      <c r="PVP11" s="138"/>
      <c r="PVQ11" s="138"/>
      <c r="PVR11" s="138"/>
      <c r="PVS11" s="138"/>
      <c r="PVT11" s="138"/>
      <c r="PVU11" s="138"/>
      <c r="PVV11" s="138"/>
      <c r="PVW11" s="138"/>
      <c r="PVX11" s="138"/>
      <c r="PVY11" s="138"/>
      <c r="PVZ11" s="138"/>
      <c r="PWA11" s="138"/>
      <c r="PWB11" s="138"/>
      <c r="PWC11" s="138"/>
      <c r="PWD11" s="138"/>
      <c r="PWE11" s="138"/>
      <c r="PWF11" s="138"/>
      <c r="PWG11" s="138"/>
      <c r="PWH11" s="138"/>
      <c r="PWI11" s="138"/>
      <c r="PWJ11" s="138"/>
      <c r="PWK11" s="138"/>
      <c r="PWL11" s="138"/>
      <c r="PWM11" s="138"/>
      <c r="PWN11" s="138"/>
      <c r="PWO11" s="138"/>
      <c r="PWP11" s="138"/>
      <c r="PWQ11" s="138"/>
      <c r="PWR11" s="138"/>
      <c r="PWS11" s="138"/>
      <c r="PWT11" s="138"/>
      <c r="PWU11" s="138"/>
      <c r="PWV11" s="138"/>
      <c r="PWW11" s="138"/>
      <c r="PWX11" s="138"/>
      <c r="PWY11" s="138"/>
      <c r="PWZ11" s="138"/>
      <c r="PXA11" s="138"/>
      <c r="PXB11" s="138"/>
      <c r="PXC11" s="138"/>
      <c r="PXD11" s="138"/>
      <c r="PXE11" s="138"/>
      <c r="PXF11" s="138"/>
      <c r="PXG11" s="138"/>
      <c r="PXH11" s="138"/>
      <c r="PXI11" s="138"/>
      <c r="PXJ11" s="138"/>
      <c r="PXK11" s="138"/>
      <c r="PXL11" s="138"/>
      <c r="PXM11" s="138"/>
      <c r="PXN11" s="138"/>
      <c r="PXO11" s="138"/>
      <c r="PXP11" s="138"/>
      <c r="PXQ11" s="138"/>
      <c r="PXR11" s="138"/>
      <c r="PXS11" s="138"/>
      <c r="PXT11" s="138"/>
      <c r="PXU11" s="138"/>
      <c r="PXV11" s="138"/>
      <c r="PXW11" s="138"/>
      <c r="PXX11" s="138"/>
      <c r="PXY11" s="138"/>
      <c r="PXZ11" s="138"/>
      <c r="PYA11" s="138"/>
      <c r="PYB11" s="138"/>
      <c r="PYC11" s="138"/>
      <c r="PYD11" s="138"/>
      <c r="PYE11" s="138"/>
      <c r="PYF11" s="138"/>
      <c r="PYG11" s="138"/>
      <c r="PYH11" s="138"/>
      <c r="PYI11" s="138"/>
      <c r="PYJ11" s="138"/>
      <c r="PYK11" s="138"/>
      <c r="PYL11" s="138"/>
      <c r="PYM11" s="138"/>
      <c r="PYN11" s="138"/>
      <c r="PYO11" s="138"/>
      <c r="PYP11" s="138"/>
      <c r="PYQ11" s="138"/>
      <c r="PYR11" s="138"/>
      <c r="PYS11" s="138"/>
      <c r="PYT11" s="138"/>
      <c r="PYU11" s="138"/>
      <c r="PYV11" s="138"/>
      <c r="PYW11" s="138"/>
      <c r="PYX11" s="138"/>
      <c r="PYY11" s="138"/>
      <c r="PYZ11" s="138"/>
      <c r="PZA11" s="138"/>
      <c r="PZB11" s="138"/>
      <c r="PZC11" s="138"/>
      <c r="PZD11" s="138"/>
      <c r="PZE11" s="138"/>
      <c r="PZF11" s="138"/>
      <c r="PZG11" s="138"/>
      <c r="PZH11" s="138"/>
      <c r="PZI11" s="138"/>
      <c r="PZJ11" s="138"/>
      <c r="PZK11" s="138"/>
      <c r="PZL11" s="138"/>
      <c r="PZM11" s="138"/>
      <c r="PZN11" s="138"/>
      <c r="PZO11" s="138"/>
      <c r="PZP11" s="138"/>
      <c r="PZQ11" s="138"/>
      <c r="PZR11" s="138"/>
      <c r="PZS11" s="138"/>
      <c r="PZT11" s="138"/>
      <c r="PZU11" s="138"/>
      <c r="PZV11" s="138"/>
      <c r="PZW11" s="138"/>
      <c r="PZX11" s="138"/>
      <c r="PZY11" s="138"/>
      <c r="PZZ11" s="138"/>
      <c r="QAA11" s="138"/>
      <c r="QAB11" s="138"/>
      <c r="QAC11" s="138"/>
      <c r="QAD11" s="138"/>
      <c r="QAE11" s="138"/>
      <c r="QAF11" s="138"/>
      <c r="QAG11" s="138"/>
      <c r="QAH11" s="138"/>
      <c r="QAI11" s="138"/>
      <c r="QAJ11" s="138"/>
      <c r="QAK11" s="138"/>
      <c r="QAL11" s="138"/>
      <c r="QAM11" s="138"/>
      <c r="QAN11" s="138"/>
      <c r="QAO11" s="138"/>
      <c r="QAP11" s="138"/>
      <c r="QAQ11" s="138"/>
      <c r="QAR11" s="138"/>
      <c r="QAS11" s="138"/>
      <c r="QAT11" s="138"/>
      <c r="QAU11" s="138"/>
      <c r="QAV11" s="138"/>
      <c r="QAW11" s="138"/>
      <c r="QAX11" s="138"/>
      <c r="QAY11" s="138"/>
      <c r="QAZ11" s="138"/>
      <c r="QBA11" s="138"/>
      <c r="QBB11" s="138"/>
      <c r="QBC11" s="138"/>
      <c r="QBD11" s="138"/>
      <c r="QBE11" s="138"/>
      <c r="QBF11" s="138"/>
      <c r="QBG11" s="138"/>
      <c r="QBH11" s="138"/>
      <c r="QBI11" s="138"/>
      <c r="QBJ11" s="138"/>
      <c r="QBK11" s="138"/>
      <c r="QBL11" s="138"/>
      <c r="QBM11" s="138"/>
      <c r="QBN11" s="138"/>
      <c r="QBO11" s="138"/>
      <c r="QBP11" s="138"/>
      <c r="QBQ11" s="138"/>
      <c r="QBR11" s="138"/>
      <c r="QBS11" s="138"/>
      <c r="QBT11" s="138"/>
      <c r="QBU11" s="138"/>
      <c r="QBV11" s="138"/>
      <c r="QBW11" s="138"/>
      <c r="QBX11" s="138"/>
      <c r="QBY11" s="138"/>
      <c r="QBZ11" s="138"/>
      <c r="QCA11" s="138"/>
      <c r="QCB11" s="138"/>
      <c r="QCC11" s="138"/>
      <c r="QCD11" s="138"/>
      <c r="QCE11" s="138"/>
      <c r="QCF11" s="138"/>
      <c r="QCG11" s="138"/>
      <c r="QCH11" s="138"/>
      <c r="QCI11" s="138"/>
      <c r="QCJ11" s="138"/>
      <c r="QCK11" s="138"/>
      <c r="QCL11" s="138"/>
      <c r="QCM11" s="138"/>
      <c r="QCN11" s="138"/>
      <c r="QCO11" s="138"/>
      <c r="QCP11" s="138"/>
      <c r="QCQ11" s="138"/>
      <c r="QCR11" s="138"/>
      <c r="QCS11" s="138"/>
      <c r="QCT11" s="138"/>
      <c r="QCU11" s="138"/>
      <c r="QCV11" s="138"/>
      <c r="QCW11" s="138"/>
      <c r="QCX11" s="138"/>
      <c r="QCY11" s="138"/>
      <c r="QCZ11" s="138"/>
      <c r="QDA11" s="138"/>
      <c r="QDB11" s="138"/>
      <c r="QDC11" s="138"/>
      <c r="QDD11" s="138"/>
      <c r="QDE11" s="138"/>
      <c r="QDF11" s="138"/>
      <c r="QDG11" s="138"/>
      <c r="QDH11" s="138"/>
      <c r="QDI11" s="138"/>
      <c r="QDJ11" s="138"/>
      <c r="QDK11" s="138"/>
      <c r="QDL11" s="138"/>
      <c r="QDM11" s="138"/>
      <c r="QDN11" s="138"/>
      <c r="QDO11" s="138"/>
      <c r="QDP11" s="138"/>
      <c r="QDQ11" s="138"/>
      <c r="QDR11" s="138"/>
      <c r="QDS11" s="138"/>
      <c r="QDT11" s="138"/>
      <c r="QDU11" s="138"/>
      <c r="QDV11" s="138"/>
      <c r="QDW11" s="138"/>
      <c r="QDX11" s="138"/>
      <c r="QDY11" s="138"/>
      <c r="QDZ11" s="138"/>
      <c r="QEA11" s="138"/>
      <c r="QEB11" s="138"/>
      <c r="QEC11" s="138"/>
      <c r="QED11" s="138"/>
      <c r="QEE11" s="138"/>
      <c r="QEF11" s="138"/>
      <c r="QEG11" s="138"/>
      <c r="QEH11" s="138"/>
      <c r="QEI11" s="138"/>
      <c r="QEJ11" s="138"/>
      <c r="QEK11" s="138"/>
      <c r="QEL11" s="138"/>
      <c r="QEM11" s="138"/>
      <c r="QEN11" s="138"/>
      <c r="QEO11" s="138"/>
      <c r="QEP11" s="138"/>
      <c r="QEQ11" s="138"/>
      <c r="QER11" s="138"/>
      <c r="QES11" s="138"/>
      <c r="QET11" s="138"/>
      <c r="QEU11" s="138"/>
      <c r="QEV11" s="138"/>
      <c r="QEW11" s="138"/>
      <c r="QEX11" s="138"/>
      <c r="QEY11" s="138"/>
      <c r="QEZ11" s="138"/>
      <c r="QFA11" s="138"/>
      <c r="QFB11" s="138"/>
      <c r="QFC11" s="138"/>
      <c r="QFD11" s="138"/>
      <c r="QFE11" s="138"/>
      <c r="QFF11" s="138"/>
      <c r="QFG11" s="138"/>
      <c r="QFH11" s="138"/>
      <c r="QFI11" s="138"/>
      <c r="QFJ11" s="138"/>
      <c r="QFK11" s="138"/>
      <c r="QFL11" s="138"/>
      <c r="QFM11" s="138"/>
      <c r="QFN11" s="138"/>
      <c r="QFO11" s="138"/>
      <c r="QFP11" s="138"/>
      <c r="QFQ11" s="138"/>
      <c r="QFR11" s="138"/>
      <c r="QFS11" s="138"/>
      <c r="QFT11" s="138"/>
      <c r="QFU11" s="138"/>
      <c r="QFV11" s="138"/>
      <c r="QFW11" s="138"/>
      <c r="QFX11" s="138"/>
      <c r="QFY11" s="138"/>
      <c r="QFZ11" s="138"/>
      <c r="QGA11" s="138"/>
      <c r="QGB11" s="138"/>
      <c r="QGC11" s="138"/>
      <c r="QGD11" s="138"/>
      <c r="QGE11" s="138"/>
      <c r="QGF11" s="138"/>
      <c r="QGG11" s="138"/>
      <c r="QGH11" s="138"/>
      <c r="QGI11" s="138"/>
      <c r="QGJ11" s="138"/>
      <c r="QGK11" s="138"/>
      <c r="QGL11" s="138"/>
      <c r="QGM11" s="138"/>
      <c r="QGN11" s="138"/>
      <c r="QGO11" s="138"/>
      <c r="QGP11" s="138"/>
      <c r="QGQ11" s="138"/>
      <c r="QGR11" s="138"/>
      <c r="QGS11" s="138"/>
      <c r="QGT11" s="138"/>
      <c r="QGU11" s="138"/>
      <c r="QGV11" s="138"/>
      <c r="QGW11" s="138"/>
      <c r="QGX11" s="138"/>
      <c r="QGY11" s="138"/>
      <c r="QGZ11" s="138"/>
      <c r="QHA11" s="138"/>
      <c r="QHB11" s="138"/>
      <c r="QHC11" s="138"/>
      <c r="QHD11" s="138"/>
      <c r="QHE11" s="138"/>
      <c r="QHF11" s="138"/>
      <c r="QHG11" s="138"/>
      <c r="QHH11" s="138"/>
      <c r="QHI11" s="138"/>
      <c r="QHJ11" s="138"/>
      <c r="QHK11" s="138"/>
      <c r="QHL11" s="138"/>
      <c r="QHM11" s="138"/>
      <c r="QHN11" s="138"/>
      <c r="QHO11" s="138"/>
      <c r="QHP11" s="138"/>
      <c r="QHQ11" s="138"/>
      <c r="QHR11" s="138"/>
      <c r="QHS11" s="138"/>
      <c r="QHT11" s="138"/>
      <c r="QHU11" s="138"/>
      <c r="QHV11" s="138"/>
      <c r="QHW11" s="138"/>
      <c r="QHX11" s="138"/>
      <c r="QHY11" s="138"/>
      <c r="QHZ11" s="138"/>
      <c r="QIA11" s="138"/>
      <c r="QIB11" s="138"/>
      <c r="QIC11" s="138"/>
      <c r="QID11" s="138"/>
      <c r="QIE11" s="138"/>
      <c r="QIF11" s="138"/>
      <c r="QIG11" s="138"/>
      <c r="QIH11" s="138"/>
      <c r="QII11" s="138"/>
      <c r="QIJ11" s="138"/>
      <c r="QIK11" s="138"/>
      <c r="QIL11" s="138"/>
      <c r="QIM11" s="138"/>
      <c r="QIN11" s="138"/>
      <c r="QIO11" s="138"/>
      <c r="QIP11" s="138"/>
      <c r="QIQ11" s="138"/>
      <c r="QIR11" s="138"/>
      <c r="QIS11" s="138"/>
      <c r="QIT11" s="138"/>
      <c r="QIU11" s="138"/>
      <c r="QIV11" s="138"/>
      <c r="QIW11" s="138"/>
      <c r="QIX11" s="138"/>
      <c r="QIY11" s="138"/>
      <c r="QIZ11" s="138"/>
      <c r="QJA11" s="138"/>
      <c r="QJB11" s="138"/>
      <c r="QJC11" s="138"/>
      <c r="QJD11" s="138"/>
      <c r="QJE11" s="138"/>
      <c r="QJF11" s="138"/>
      <c r="QJG11" s="138"/>
      <c r="QJH11" s="138"/>
      <c r="QJI11" s="138"/>
      <c r="QJJ11" s="138"/>
      <c r="QJK11" s="138"/>
      <c r="QJL11" s="138"/>
      <c r="QJM11" s="138"/>
      <c r="QJN11" s="138"/>
      <c r="QJO11" s="138"/>
      <c r="QJP11" s="138"/>
      <c r="QJQ11" s="138"/>
      <c r="QJR11" s="138"/>
      <c r="QJS11" s="138"/>
      <c r="QJT11" s="138"/>
      <c r="QJU11" s="138"/>
      <c r="QJV11" s="138"/>
      <c r="QJW11" s="138"/>
      <c r="QJX11" s="138"/>
      <c r="QJY11" s="138"/>
      <c r="QJZ11" s="138"/>
      <c r="QKA11" s="138"/>
      <c r="QKB11" s="138"/>
      <c r="QKC11" s="138"/>
      <c r="QKD11" s="138"/>
      <c r="QKE11" s="138"/>
      <c r="QKF11" s="138"/>
      <c r="QKG11" s="138"/>
      <c r="QKH11" s="138"/>
      <c r="QKI11" s="138"/>
      <c r="QKJ11" s="138"/>
      <c r="QKK11" s="138"/>
      <c r="QKL11" s="138"/>
      <c r="QKM11" s="138"/>
      <c r="QKN11" s="138"/>
      <c r="QKO11" s="138"/>
      <c r="QKP11" s="138"/>
      <c r="QKQ11" s="138"/>
      <c r="QKR11" s="138"/>
      <c r="QKS11" s="138"/>
      <c r="QKT11" s="138"/>
      <c r="QKU11" s="138"/>
      <c r="QKV11" s="138"/>
      <c r="QKW11" s="138"/>
      <c r="QKX11" s="138"/>
      <c r="QKY11" s="138"/>
      <c r="QKZ11" s="138"/>
      <c r="QLA11" s="138"/>
      <c r="QLB11" s="138"/>
      <c r="QLC11" s="138"/>
      <c r="QLD11" s="138"/>
      <c r="QLE11" s="138"/>
      <c r="QLF11" s="138"/>
      <c r="QLG11" s="138"/>
      <c r="QLH11" s="138"/>
      <c r="QLI11" s="138"/>
      <c r="QLJ11" s="138"/>
      <c r="QLK11" s="138"/>
      <c r="QLL11" s="138"/>
      <c r="QLM11" s="138"/>
      <c r="QLN11" s="138"/>
      <c r="QLO11" s="138"/>
      <c r="QLP11" s="138"/>
      <c r="QLQ11" s="138"/>
      <c r="QLR11" s="138"/>
      <c r="QLS11" s="138"/>
      <c r="QLT11" s="138"/>
      <c r="QLU11" s="138"/>
      <c r="QLV11" s="138"/>
      <c r="QLW11" s="138"/>
      <c r="QLX11" s="138"/>
      <c r="QLY11" s="138"/>
      <c r="QLZ11" s="138"/>
      <c r="QMA11" s="138"/>
      <c r="QMB11" s="138"/>
      <c r="QMC11" s="138"/>
      <c r="QMD11" s="138"/>
      <c r="QME11" s="138"/>
      <c r="QMF11" s="138"/>
      <c r="QMG11" s="138"/>
      <c r="QMH11" s="138"/>
      <c r="QMI11" s="138"/>
      <c r="QMJ11" s="138"/>
      <c r="QMK11" s="138"/>
      <c r="QML11" s="138"/>
      <c r="QMM11" s="138"/>
      <c r="QMN11" s="138"/>
      <c r="QMO11" s="138"/>
      <c r="QMP11" s="138"/>
      <c r="QMQ11" s="138"/>
      <c r="QMR11" s="138"/>
      <c r="QMS11" s="138"/>
      <c r="QMT11" s="138"/>
      <c r="QMU11" s="138"/>
      <c r="QMV11" s="138"/>
      <c r="QMW11" s="138"/>
      <c r="QMX11" s="138"/>
      <c r="QMY11" s="138"/>
      <c r="QMZ11" s="138"/>
      <c r="QNA11" s="138"/>
      <c r="QNB11" s="138"/>
      <c r="QNC11" s="138"/>
      <c r="QND11" s="138"/>
      <c r="QNE11" s="138"/>
      <c r="QNF11" s="138"/>
      <c r="QNG11" s="138"/>
      <c r="QNH11" s="138"/>
      <c r="QNI11" s="138"/>
      <c r="QNJ11" s="138"/>
      <c r="QNK11" s="138"/>
      <c r="QNL11" s="138"/>
      <c r="QNM11" s="138"/>
      <c r="QNN11" s="138"/>
      <c r="QNO11" s="138"/>
      <c r="QNP11" s="138"/>
      <c r="QNQ11" s="138"/>
      <c r="QNR11" s="138"/>
      <c r="QNS11" s="138"/>
      <c r="QNT11" s="138"/>
      <c r="QNU11" s="138"/>
      <c r="QNV11" s="138"/>
      <c r="QNW11" s="138"/>
      <c r="QNX11" s="138"/>
      <c r="QNY11" s="138"/>
      <c r="QNZ11" s="138"/>
      <c r="QOA11" s="138"/>
      <c r="QOB11" s="138"/>
      <c r="QOC11" s="138"/>
      <c r="QOD11" s="138"/>
      <c r="QOE11" s="138"/>
      <c r="QOF11" s="138"/>
      <c r="QOG11" s="138"/>
      <c r="QOH11" s="138"/>
      <c r="QOI11" s="138"/>
      <c r="QOJ11" s="138"/>
      <c r="QOK11" s="138"/>
      <c r="QOL11" s="138"/>
      <c r="QOM11" s="138"/>
      <c r="QON11" s="138"/>
      <c r="QOO11" s="138"/>
      <c r="QOP11" s="138"/>
      <c r="QOQ11" s="138"/>
      <c r="QOR11" s="138"/>
      <c r="QOS11" s="138"/>
      <c r="QOT11" s="138"/>
      <c r="QOU11" s="138"/>
      <c r="QOV11" s="138"/>
      <c r="QOW11" s="138"/>
      <c r="QOX11" s="138"/>
      <c r="QOY11" s="138"/>
      <c r="QOZ11" s="138"/>
      <c r="QPA11" s="138"/>
      <c r="QPB11" s="138"/>
      <c r="QPC11" s="138"/>
      <c r="QPD11" s="138"/>
      <c r="QPE11" s="138"/>
      <c r="QPF11" s="138"/>
      <c r="QPG11" s="138"/>
      <c r="QPH11" s="138"/>
      <c r="QPI11" s="138"/>
      <c r="QPJ11" s="138"/>
      <c r="QPK11" s="138"/>
      <c r="QPL11" s="138"/>
      <c r="QPM11" s="138"/>
      <c r="QPN11" s="138"/>
      <c r="QPO11" s="138"/>
      <c r="QPP11" s="138"/>
      <c r="QPQ11" s="138"/>
      <c r="QPR11" s="138"/>
      <c r="QPS11" s="138"/>
      <c r="QPT11" s="138"/>
      <c r="QPU11" s="138"/>
      <c r="QPV11" s="138"/>
      <c r="QPW11" s="138"/>
      <c r="QPX11" s="138"/>
      <c r="QPY11" s="138"/>
      <c r="QPZ11" s="138"/>
      <c r="QQA11" s="138"/>
      <c r="QQB11" s="138"/>
      <c r="QQC11" s="138"/>
      <c r="QQD11" s="138"/>
      <c r="QQE11" s="138"/>
      <c r="QQF11" s="138"/>
      <c r="QQG11" s="138"/>
      <c r="QQH11" s="138"/>
      <c r="QQI11" s="138"/>
      <c r="QQJ11" s="138"/>
      <c r="QQK11" s="138"/>
      <c r="QQL11" s="138"/>
      <c r="QQM11" s="138"/>
      <c r="QQN11" s="138"/>
      <c r="QQO11" s="138"/>
      <c r="QQP11" s="138"/>
      <c r="QQQ11" s="138"/>
      <c r="QQR11" s="138"/>
      <c r="QQS11" s="138"/>
      <c r="QQT11" s="138"/>
      <c r="QQU11" s="138"/>
      <c r="QQV11" s="138"/>
      <c r="QQW11" s="138"/>
      <c r="QQX11" s="138"/>
      <c r="QQY11" s="138"/>
      <c r="QQZ11" s="138"/>
      <c r="QRA11" s="138"/>
      <c r="QRB11" s="138"/>
      <c r="QRC11" s="138"/>
      <c r="QRD11" s="138"/>
      <c r="QRE11" s="138"/>
      <c r="QRF11" s="138"/>
      <c r="QRG11" s="138"/>
      <c r="QRH11" s="138"/>
      <c r="QRI11" s="138"/>
      <c r="QRJ11" s="138"/>
      <c r="QRK11" s="138"/>
      <c r="QRL11" s="138"/>
      <c r="QRM11" s="138"/>
      <c r="QRN11" s="138"/>
      <c r="QRO11" s="138"/>
      <c r="QRP11" s="138"/>
      <c r="QRQ11" s="138"/>
      <c r="QRR11" s="138"/>
      <c r="QRS11" s="138"/>
      <c r="QRT11" s="138"/>
      <c r="QRU11" s="138"/>
      <c r="QRV11" s="138"/>
      <c r="QRW11" s="138"/>
      <c r="QRX11" s="138"/>
      <c r="QRY11" s="138"/>
      <c r="QRZ11" s="138"/>
      <c r="QSA11" s="138"/>
      <c r="QSB11" s="138"/>
      <c r="QSC11" s="138"/>
      <c r="QSD11" s="138"/>
      <c r="QSE11" s="138"/>
      <c r="QSF11" s="138"/>
      <c r="QSG11" s="138"/>
      <c r="QSH11" s="138"/>
      <c r="QSI11" s="138"/>
      <c r="QSJ11" s="138"/>
      <c r="QSK11" s="138"/>
      <c r="QSL11" s="138"/>
      <c r="QSM11" s="138"/>
      <c r="QSN11" s="138"/>
      <c r="QSO11" s="138"/>
      <c r="QSP11" s="138"/>
      <c r="QSQ11" s="138"/>
      <c r="QSR11" s="138"/>
      <c r="QSS11" s="138"/>
      <c r="QST11" s="138"/>
      <c r="QSU11" s="138"/>
      <c r="QSV11" s="138"/>
      <c r="QSW11" s="138"/>
      <c r="QSX11" s="138"/>
      <c r="QSY11" s="138"/>
      <c r="QSZ11" s="138"/>
      <c r="QTA11" s="138"/>
      <c r="QTB11" s="138"/>
      <c r="QTC11" s="138"/>
      <c r="QTD11" s="138"/>
      <c r="QTE11" s="138"/>
      <c r="QTF11" s="138"/>
      <c r="QTG11" s="138"/>
      <c r="QTH11" s="138"/>
      <c r="QTI11" s="138"/>
      <c r="QTJ11" s="138"/>
      <c r="QTK11" s="138"/>
      <c r="QTL11" s="138"/>
      <c r="QTM11" s="138"/>
      <c r="QTN11" s="138"/>
      <c r="QTO11" s="138"/>
      <c r="QTP11" s="138"/>
      <c r="QTQ11" s="138"/>
      <c r="QTR11" s="138"/>
      <c r="QTS11" s="138"/>
      <c r="QTT11" s="138"/>
      <c r="QTU11" s="138"/>
      <c r="QTV11" s="138"/>
      <c r="QTW11" s="138"/>
      <c r="QTX11" s="138"/>
      <c r="QTY11" s="138"/>
      <c r="QTZ11" s="138"/>
      <c r="QUA11" s="138"/>
      <c r="QUB11" s="138"/>
      <c r="QUC11" s="138"/>
      <c r="QUD11" s="138"/>
      <c r="QUE11" s="138"/>
      <c r="QUF11" s="138"/>
      <c r="QUG11" s="138"/>
      <c r="QUH11" s="138"/>
      <c r="QUI11" s="138"/>
      <c r="QUJ11" s="138"/>
      <c r="QUK11" s="138"/>
      <c r="QUL11" s="138"/>
      <c r="QUM11" s="138"/>
      <c r="QUN11" s="138"/>
      <c r="QUO11" s="138"/>
      <c r="QUP11" s="138"/>
      <c r="QUQ11" s="138"/>
      <c r="QUR11" s="138"/>
      <c r="QUS11" s="138"/>
      <c r="QUT11" s="138"/>
      <c r="QUU11" s="138"/>
      <c r="QUV11" s="138"/>
      <c r="QUW11" s="138"/>
      <c r="QUX11" s="138"/>
      <c r="QUY11" s="138"/>
      <c r="QUZ11" s="138"/>
      <c r="QVA11" s="138"/>
      <c r="QVB11" s="138"/>
      <c r="QVC11" s="138"/>
      <c r="QVD11" s="138"/>
      <c r="QVE11" s="138"/>
      <c r="QVF11" s="138"/>
      <c r="QVG11" s="138"/>
      <c r="QVH11" s="138"/>
      <c r="QVI11" s="138"/>
      <c r="QVJ11" s="138"/>
      <c r="QVK11" s="138"/>
      <c r="QVL11" s="138"/>
      <c r="QVM11" s="138"/>
      <c r="QVN11" s="138"/>
      <c r="QVO11" s="138"/>
      <c r="QVP11" s="138"/>
      <c r="QVQ11" s="138"/>
      <c r="QVR11" s="138"/>
      <c r="QVS11" s="138"/>
      <c r="QVT11" s="138"/>
      <c r="QVU11" s="138"/>
      <c r="QVV11" s="138"/>
      <c r="QVW11" s="138"/>
      <c r="QVX11" s="138"/>
      <c r="QVY11" s="138"/>
      <c r="QVZ11" s="138"/>
      <c r="QWA11" s="138"/>
      <c r="QWB11" s="138"/>
      <c r="QWC11" s="138"/>
      <c r="QWD11" s="138"/>
      <c r="QWE11" s="138"/>
      <c r="QWF11" s="138"/>
      <c r="QWG11" s="138"/>
      <c r="QWH11" s="138"/>
      <c r="QWI11" s="138"/>
      <c r="QWJ11" s="138"/>
      <c r="QWK11" s="138"/>
      <c r="QWL11" s="138"/>
      <c r="QWM11" s="138"/>
      <c r="QWN11" s="138"/>
      <c r="QWO11" s="138"/>
      <c r="QWP11" s="138"/>
      <c r="QWQ11" s="138"/>
      <c r="QWR11" s="138"/>
      <c r="QWS11" s="138"/>
      <c r="QWT11" s="138"/>
      <c r="QWU11" s="138"/>
      <c r="QWV11" s="138"/>
      <c r="QWW11" s="138"/>
      <c r="QWX11" s="138"/>
      <c r="QWY11" s="138"/>
      <c r="QWZ11" s="138"/>
      <c r="QXA11" s="138"/>
      <c r="QXB11" s="138"/>
      <c r="QXC11" s="138"/>
      <c r="QXD11" s="138"/>
      <c r="QXE11" s="138"/>
      <c r="QXF11" s="138"/>
      <c r="QXG11" s="138"/>
      <c r="QXH11" s="138"/>
      <c r="QXI11" s="138"/>
      <c r="QXJ11" s="138"/>
      <c r="QXK11" s="138"/>
      <c r="QXL11" s="138"/>
      <c r="QXM11" s="138"/>
      <c r="QXN11" s="138"/>
      <c r="QXO11" s="138"/>
      <c r="QXP11" s="138"/>
      <c r="QXQ11" s="138"/>
      <c r="QXR11" s="138"/>
      <c r="QXS11" s="138"/>
      <c r="QXT11" s="138"/>
      <c r="QXU11" s="138"/>
      <c r="QXV11" s="138"/>
      <c r="QXW11" s="138"/>
      <c r="QXX11" s="138"/>
      <c r="QXY11" s="138"/>
      <c r="QXZ11" s="138"/>
      <c r="QYA11" s="138"/>
      <c r="QYB11" s="138"/>
      <c r="QYC11" s="138"/>
      <c r="QYD11" s="138"/>
      <c r="QYE11" s="138"/>
      <c r="QYF11" s="138"/>
      <c r="QYG11" s="138"/>
      <c r="QYH11" s="138"/>
      <c r="QYI11" s="138"/>
      <c r="QYJ11" s="138"/>
      <c r="QYK11" s="138"/>
      <c r="QYL11" s="138"/>
      <c r="QYM11" s="138"/>
      <c r="QYN11" s="138"/>
      <c r="QYO11" s="138"/>
      <c r="QYP11" s="138"/>
      <c r="QYQ11" s="138"/>
      <c r="QYR11" s="138"/>
      <c r="QYS11" s="138"/>
      <c r="QYT11" s="138"/>
      <c r="QYU11" s="138"/>
      <c r="QYV11" s="138"/>
      <c r="QYW11" s="138"/>
      <c r="QYX11" s="138"/>
      <c r="QYY11" s="138"/>
      <c r="QYZ11" s="138"/>
      <c r="QZA11" s="138"/>
      <c r="QZB11" s="138"/>
      <c r="QZC11" s="138"/>
      <c r="QZD11" s="138"/>
      <c r="QZE11" s="138"/>
      <c r="QZF11" s="138"/>
      <c r="QZG11" s="138"/>
      <c r="QZH11" s="138"/>
      <c r="QZI11" s="138"/>
      <c r="QZJ11" s="138"/>
      <c r="QZK11" s="138"/>
      <c r="QZL11" s="138"/>
      <c r="QZM11" s="138"/>
      <c r="QZN11" s="138"/>
      <c r="QZO11" s="138"/>
      <c r="QZP11" s="138"/>
      <c r="QZQ11" s="138"/>
      <c r="QZR11" s="138"/>
      <c r="QZS11" s="138"/>
      <c r="QZT11" s="138"/>
      <c r="QZU11" s="138"/>
      <c r="QZV11" s="138"/>
      <c r="QZW11" s="138"/>
      <c r="QZX11" s="138"/>
      <c r="QZY11" s="138"/>
      <c r="QZZ11" s="138"/>
      <c r="RAA11" s="138"/>
      <c r="RAB11" s="138"/>
      <c r="RAC11" s="138"/>
      <c r="RAD11" s="138"/>
      <c r="RAE11" s="138"/>
      <c r="RAF11" s="138"/>
      <c r="RAG11" s="138"/>
      <c r="RAH11" s="138"/>
      <c r="RAI11" s="138"/>
      <c r="RAJ11" s="138"/>
      <c r="RAK11" s="138"/>
      <c r="RAL11" s="138"/>
      <c r="RAM11" s="138"/>
      <c r="RAN11" s="138"/>
      <c r="RAO11" s="138"/>
      <c r="RAP11" s="138"/>
      <c r="RAQ11" s="138"/>
      <c r="RAR11" s="138"/>
      <c r="RAS11" s="138"/>
      <c r="RAT11" s="138"/>
      <c r="RAU11" s="138"/>
      <c r="RAV11" s="138"/>
      <c r="RAW11" s="138"/>
      <c r="RAX11" s="138"/>
      <c r="RAY11" s="138"/>
      <c r="RAZ11" s="138"/>
      <c r="RBA11" s="138"/>
      <c r="RBB11" s="138"/>
      <c r="RBC11" s="138"/>
      <c r="RBD11" s="138"/>
      <c r="RBE11" s="138"/>
      <c r="RBF11" s="138"/>
      <c r="RBG11" s="138"/>
      <c r="RBH11" s="138"/>
      <c r="RBI11" s="138"/>
      <c r="RBJ11" s="138"/>
      <c r="RBK11" s="138"/>
      <c r="RBL11" s="138"/>
      <c r="RBM11" s="138"/>
      <c r="RBN11" s="138"/>
      <c r="RBO11" s="138"/>
      <c r="RBP11" s="138"/>
      <c r="RBQ11" s="138"/>
      <c r="RBR11" s="138"/>
      <c r="RBS11" s="138"/>
      <c r="RBT11" s="138"/>
      <c r="RBU11" s="138"/>
      <c r="RBV11" s="138"/>
      <c r="RBW11" s="138"/>
      <c r="RBX11" s="138"/>
      <c r="RBY11" s="138"/>
      <c r="RBZ11" s="138"/>
      <c r="RCA11" s="138"/>
      <c r="RCB11" s="138"/>
      <c r="RCC11" s="138"/>
      <c r="RCD11" s="138"/>
      <c r="RCE11" s="138"/>
      <c r="RCF11" s="138"/>
      <c r="RCG11" s="138"/>
      <c r="RCH11" s="138"/>
      <c r="RCI11" s="138"/>
      <c r="RCJ11" s="138"/>
      <c r="RCK11" s="138"/>
      <c r="RCL11" s="138"/>
      <c r="RCM11" s="138"/>
      <c r="RCN11" s="138"/>
      <c r="RCO11" s="138"/>
      <c r="RCP11" s="138"/>
      <c r="RCQ11" s="138"/>
      <c r="RCR11" s="138"/>
      <c r="RCS11" s="138"/>
      <c r="RCT11" s="138"/>
      <c r="RCU11" s="138"/>
      <c r="RCV11" s="138"/>
      <c r="RCW11" s="138"/>
      <c r="RCX11" s="138"/>
      <c r="RCY11" s="138"/>
      <c r="RCZ11" s="138"/>
      <c r="RDA11" s="138"/>
      <c r="RDB11" s="138"/>
      <c r="RDC11" s="138"/>
      <c r="RDD11" s="138"/>
      <c r="RDE11" s="138"/>
      <c r="RDF11" s="138"/>
      <c r="RDG11" s="138"/>
      <c r="RDH11" s="138"/>
      <c r="RDI11" s="138"/>
      <c r="RDJ11" s="138"/>
      <c r="RDK11" s="138"/>
      <c r="RDL11" s="138"/>
      <c r="RDM11" s="138"/>
      <c r="RDN11" s="138"/>
      <c r="RDO11" s="138"/>
      <c r="RDP11" s="138"/>
      <c r="RDQ11" s="138"/>
      <c r="RDR11" s="138"/>
      <c r="RDS11" s="138"/>
      <c r="RDT11" s="138"/>
      <c r="RDU11" s="138"/>
      <c r="RDV11" s="138"/>
      <c r="RDW11" s="138"/>
      <c r="RDX11" s="138"/>
      <c r="RDY11" s="138"/>
      <c r="RDZ11" s="138"/>
      <c r="REA11" s="138"/>
      <c r="REB11" s="138"/>
      <c r="REC11" s="138"/>
      <c r="RED11" s="138"/>
      <c r="REE11" s="138"/>
      <c r="REF11" s="138"/>
      <c r="REG11" s="138"/>
      <c r="REH11" s="138"/>
      <c r="REI11" s="138"/>
      <c r="REJ11" s="138"/>
      <c r="REK11" s="138"/>
      <c r="REL11" s="138"/>
      <c r="REM11" s="138"/>
      <c r="REN11" s="138"/>
      <c r="REO11" s="138"/>
      <c r="REP11" s="138"/>
      <c r="REQ11" s="138"/>
      <c r="RER11" s="138"/>
      <c r="RES11" s="138"/>
      <c r="RET11" s="138"/>
      <c r="REU11" s="138"/>
      <c r="REV11" s="138"/>
      <c r="REW11" s="138"/>
      <c r="REX11" s="138"/>
      <c r="REY11" s="138"/>
      <c r="REZ11" s="138"/>
      <c r="RFA11" s="138"/>
      <c r="RFB11" s="138"/>
      <c r="RFC11" s="138"/>
      <c r="RFD11" s="138"/>
      <c r="RFE11" s="138"/>
      <c r="RFF11" s="138"/>
      <c r="RFG11" s="138"/>
      <c r="RFH11" s="138"/>
      <c r="RFI11" s="138"/>
      <c r="RFJ11" s="138"/>
      <c r="RFK11" s="138"/>
      <c r="RFL11" s="138"/>
      <c r="RFM11" s="138"/>
      <c r="RFN11" s="138"/>
      <c r="RFO11" s="138"/>
      <c r="RFP11" s="138"/>
      <c r="RFQ11" s="138"/>
      <c r="RFR11" s="138"/>
      <c r="RFS11" s="138"/>
      <c r="RFT11" s="138"/>
      <c r="RFU11" s="138"/>
      <c r="RFV11" s="138"/>
      <c r="RFW11" s="138"/>
      <c r="RFX11" s="138"/>
      <c r="RFY11" s="138"/>
      <c r="RFZ11" s="138"/>
      <c r="RGA11" s="138"/>
      <c r="RGB11" s="138"/>
      <c r="RGC11" s="138"/>
      <c r="RGD11" s="138"/>
      <c r="RGE11" s="138"/>
      <c r="RGF11" s="138"/>
      <c r="RGG11" s="138"/>
      <c r="RGH11" s="138"/>
      <c r="RGI11" s="138"/>
      <c r="RGJ11" s="138"/>
      <c r="RGK11" s="138"/>
      <c r="RGL11" s="138"/>
      <c r="RGM11" s="138"/>
      <c r="RGN11" s="138"/>
      <c r="RGO11" s="138"/>
      <c r="RGP11" s="138"/>
      <c r="RGQ11" s="138"/>
      <c r="RGR11" s="138"/>
      <c r="RGS11" s="138"/>
      <c r="RGT11" s="138"/>
      <c r="RGU11" s="138"/>
      <c r="RGV11" s="138"/>
      <c r="RGW11" s="138"/>
      <c r="RGX11" s="138"/>
      <c r="RGY11" s="138"/>
      <c r="RGZ11" s="138"/>
      <c r="RHA11" s="138"/>
      <c r="RHB11" s="138"/>
      <c r="RHC11" s="138"/>
      <c r="RHD11" s="138"/>
      <c r="RHE11" s="138"/>
      <c r="RHF11" s="138"/>
      <c r="RHG11" s="138"/>
      <c r="RHH11" s="138"/>
      <c r="RHI11" s="138"/>
      <c r="RHJ11" s="138"/>
      <c r="RHK11" s="138"/>
      <c r="RHL11" s="138"/>
      <c r="RHM11" s="138"/>
      <c r="RHN11" s="138"/>
      <c r="RHO11" s="138"/>
      <c r="RHP11" s="138"/>
      <c r="RHQ11" s="138"/>
      <c r="RHR11" s="138"/>
      <c r="RHS11" s="138"/>
      <c r="RHT11" s="138"/>
      <c r="RHU11" s="138"/>
      <c r="RHV11" s="138"/>
      <c r="RHW11" s="138"/>
      <c r="RHX11" s="138"/>
      <c r="RHY11" s="138"/>
      <c r="RHZ11" s="138"/>
      <c r="RIA11" s="138"/>
      <c r="RIB11" s="138"/>
      <c r="RIC11" s="138"/>
      <c r="RID11" s="138"/>
      <c r="RIE11" s="138"/>
      <c r="RIF11" s="138"/>
      <c r="RIG11" s="138"/>
      <c r="RIH11" s="138"/>
      <c r="RII11" s="138"/>
      <c r="RIJ11" s="138"/>
      <c r="RIK11" s="138"/>
      <c r="RIL11" s="138"/>
      <c r="RIM11" s="138"/>
      <c r="RIN11" s="138"/>
      <c r="RIO11" s="138"/>
      <c r="RIP11" s="138"/>
      <c r="RIQ11" s="138"/>
      <c r="RIR11" s="138"/>
      <c r="RIS11" s="138"/>
      <c r="RIT11" s="138"/>
      <c r="RIU11" s="138"/>
      <c r="RIV11" s="138"/>
      <c r="RIW11" s="138"/>
      <c r="RIX11" s="138"/>
      <c r="RIY11" s="138"/>
      <c r="RIZ11" s="138"/>
      <c r="RJA11" s="138"/>
      <c r="RJB11" s="138"/>
      <c r="RJC11" s="138"/>
      <c r="RJD11" s="138"/>
      <c r="RJE11" s="138"/>
      <c r="RJF11" s="138"/>
      <c r="RJG11" s="138"/>
      <c r="RJH11" s="138"/>
      <c r="RJI11" s="138"/>
      <c r="RJJ11" s="138"/>
      <c r="RJK11" s="138"/>
      <c r="RJL11" s="138"/>
      <c r="RJM11" s="138"/>
      <c r="RJN11" s="138"/>
      <c r="RJO11" s="138"/>
      <c r="RJP11" s="138"/>
      <c r="RJQ11" s="138"/>
      <c r="RJR11" s="138"/>
      <c r="RJS11" s="138"/>
      <c r="RJT11" s="138"/>
      <c r="RJU11" s="138"/>
      <c r="RJV11" s="138"/>
      <c r="RJW11" s="138"/>
      <c r="RJX11" s="138"/>
      <c r="RJY11" s="138"/>
      <c r="RJZ11" s="138"/>
      <c r="RKA11" s="138"/>
      <c r="RKB11" s="138"/>
      <c r="RKC11" s="138"/>
      <c r="RKD11" s="138"/>
      <c r="RKE11" s="138"/>
      <c r="RKF11" s="138"/>
      <c r="RKG11" s="138"/>
      <c r="RKH11" s="138"/>
      <c r="RKI11" s="138"/>
      <c r="RKJ11" s="138"/>
      <c r="RKK11" s="138"/>
      <c r="RKL11" s="138"/>
      <c r="RKM11" s="138"/>
      <c r="RKN11" s="138"/>
      <c r="RKO11" s="138"/>
      <c r="RKP11" s="138"/>
      <c r="RKQ11" s="138"/>
      <c r="RKR11" s="138"/>
      <c r="RKS11" s="138"/>
      <c r="RKT11" s="138"/>
      <c r="RKU11" s="138"/>
      <c r="RKV11" s="138"/>
      <c r="RKW11" s="138"/>
      <c r="RKX11" s="138"/>
      <c r="RKY11" s="138"/>
      <c r="RKZ11" s="138"/>
      <c r="RLA11" s="138"/>
      <c r="RLB11" s="138"/>
      <c r="RLC11" s="138"/>
      <c r="RLD11" s="138"/>
      <c r="RLE11" s="138"/>
      <c r="RLF11" s="138"/>
      <c r="RLG11" s="138"/>
      <c r="RLH11" s="138"/>
      <c r="RLI11" s="138"/>
      <c r="RLJ11" s="138"/>
      <c r="RLK11" s="138"/>
      <c r="RLL11" s="138"/>
      <c r="RLM11" s="138"/>
      <c r="RLN11" s="138"/>
      <c r="RLO11" s="138"/>
      <c r="RLP11" s="138"/>
      <c r="RLQ11" s="138"/>
      <c r="RLR11" s="138"/>
      <c r="RLS11" s="138"/>
      <c r="RLT11" s="138"/>
      <c r="RLU11" s="138"/>
      <c r="RLV11" s="138"/>
      <c r="RLW11" s="138"/>
      <c r="RLX11" s="138"/>
      <c r="RLY11" s="138"/>
      <c r="RLZ11" s="138"/>
      <c r="RMA11" s="138"/>
      <c r="RMB11" s="138"/>
      <c r="RMC11" s="138"/>
      <c r="RMD11" s="138"/>
      <c r="RME11" s="138"/>
      <c r="RMF11" s="138"/>
      <c r="RMG11" s="138"/>
      <c r="RMH11" s="138"/>
      <c r="RMI11" s="138"/>
      <c r="RMJ11" s="138"/>
      <c r="RMK11" s="138"/>
      <c r="RML11" s="138"/>
      <c r="RMM11" s="138"/>
      <c r="RMN11" s="138"/>
      <c r="RMO11" s="138"/>
      <c r="RMP11" s="138"/>
      <c r="RMQ11" s="138"/>
      <c r="RMR11" s="138"/>
      <c r="RMS11" s="138"/>
      <c r="RMT11" s="138"/>
      <c r="RMU11" s="138"/>
      <c r="RMV11" s="138"/>
      <c r="RMW11" s="138"/>
      <c r="RMX11" s="138"/>
      <c r="RMY11" s="138"/>
      <c r="RMZ11" s="138"/>
      <c r="RNA11" s="138"/>
      <c r="RNB11" s="138"/>
      <c r="RNC11" s="138"/>
      <c r="RND11" s="138"/>
      <c r="RNE11" s="138"/>
      <c r="RNF11" s="138"/>
      <c r="RNG11" s="138"/>
      <c r="RNH11" s="138"/>
      <c r="RNI11" s="138"/>
      <c r="RNJ11" s="138"/>
      <c r="RNK11" s="138"/>
      <c r="RNL11" s="138"/>
      <c r="RNM11" s="138"/>
      <c r="RNN11" s="138"/>
      <c r="RNO11" s="138"/>
      <c r="RNP11" s="138"/>
      <c r="RNQ11" s="138"/>
      <c r="RNR11" s="138"/>
      <c r="RNS11" s="138"/>
      <c r="RNT11" s="138"/>
      <c r="RNU11" s="138"/>
      <c r="RNV11" s="138"/>
      <c r="RNW11" s="138"/>
      <c r="RNX11" s="138"/>
      <c r="RNY11" s="138"/>
      <c r="RNZ11" s="138"/>
      <c r="ROA11" s="138"/>
      <c r="ROB11" s="138"/>
      <c r="ROC11" s="138"/>
      <c r="ROD11" s="138"/>
      <c r="ROE11" s="138"/>
      <c r="ROF11" s="138"/>
      <c r="ROG11" s="138"/>
      <c r="ROH11" s="138"/>
      <c r="ROI11" s="138"/>
      <c r="ROJ11" s="138"/>
      <c r="ROK11" s="138"/>
      <c r="ROL11" s="138"/>
      <c r="ROM11" s="138"/>
      <c r="RON11" s="138"/>
      <c r="ROO11" s="138"/>
      <c r="ROP11" s="138"/>
      <c r="ROQ11" s="138"/>
      <c r="ROR11" s="138"/>
      <c r="ROS11" s="138"/>
      <c r="ROT11" s="138"/>
      <c r="ROU11" s="138"/>
      <c r="ROV11" s="138"/>
      <c r="ROW11" s="138"/>
      <c r="ROX11" s="138"/>
      <c r="ROY11" s="138"/>
      <c r="ROZ11" s="138"/>
      <c r="RPA11" s="138"/>
      <c r="RPB11" s="138"/>
      <c r="RPC11" s="138"/>
      <c r="RPD11" s="138"/>
      <c r="RPE11" s="138"/>
      <c r="RPF11" s="138"/>
      <c r="RPG11" s="138"/>
      <c r="RPH11" s="138"/>
      <c r="RPI11" s="138"/>
      <c r="RPJ11" s="138"/>
      <c r="RPK11" s="138"/>
      <c r="RPL11" s="138"/>
      <c r="RPM11" s="138"/>
      <c r="RPN11" s="138"/>
      <c r="RPO11" s="138"/>
      <c r="RPP11" s="138"/>
      <c r="RPQ11" s="138"/>
      <c r="RPR11" s="138"/>
      <c r="RPS11" s="138"/>
      <c r="RPT11" s="138"/>
      <c r="RPU11" s="138"/>
      <c r="RPV11" s="138"/>
      <c r="RPW11" s="138"/>
      <c r="RPX11" s="138"/>
      <c r="RPY11" s="138"/>
      <c r="RPZ11" s="138"/>
      <c r="RQA11" s="138"/>
      <c r="RQB11" s="138"/>
      <c r="RQC11" s="138"/>
      <c r="RQD11" s="138"/>
      <c r="RQE11" s="138"/>
      <c r="RQF11" s="138"/>
      <c r="RQG11" s="138"/>
      <c r="RQH11" s="138"/>
      <c r="RQI11" s="138"/>
      <c r="RQJ11" s="138"/>
      <c r="RQK11" s="138"/>
      <c r="RQL11" s="138"/>
      <c r="RQM11" s="138"/>
      <c r="RQN11" s="138"/>
      <c r="RQO11" s="138"/>
      <c r="RQP11" s="138"/>
      <c r="RQQ11" s="138"/>
      <c r="RQR11" s="138"/>
      <c r="RQS11" s="138"/>
      <c r="RQT11" s="138"/>
      <c r="RQU11" s="138"/>
      <c r="RQV11" s="138"/>
      <c r="RQW11" s="138"/>
      <c r="RQX11" s="138"/>
      <c r="RQY11" s="138"/>
      <c r="RQZ11" s="138"/>
      <c r="RRA11" s="138"/>
      <c r="RRB11" s="138"/>
      <c r="RRC11" s="138"/>
      <c r="RRD11" s="138"/>
      <c r="RRE11" s="138"/>
      <c r="RRF11" s="138"/>
      <c r="RRG11" s="138"/>
      <c r="RRH11" s="138"/>
      <c r="RRI11" s="138"/>
      <c r="RRJ11" s="138"/>
      <c r="RRK11" s="138"/>
      <c r="RRL11" s="138"/>
      <c r="RRM11" s="138"/>
      <c r="RRN11" s="138"/>
      <c r="RRO11" s="138"/>
      <c r="RRP11" s="138"/>
      <c r="RRQ11" s="138"/>
      <c r="RRR11" s="138"/>
      <c r="RRS11" s="138"/>
      <c r="RRT11" s="138"/>
      <c r="RRU11" s="138"/>
      <c r="RRV11" s="138"/>
      <c r="RRW11" s="138"/>
      <c r="RRX11" s="138"/>
      <c r="RRY11" s="138"/>
      <c r="RRZ11" s="138"/>
      <c r="RSA11" s="138"/>
      <c r="RSB11" s="138"/>
      <c r="RSC11" s="138"/>
      <c r="RSD11" s="138"/>
      <c r="RSE11" s="138"/>
      <c r="RSF11" s="138"/>
      <c r="RSG11" s="138"/>
      <c r="RSH11" s="138"/>
      <c r="RSI11" s="138"/>
      <c r="RSJ11" s="138"/>
      <c r="RSK11" s="138"/>
      <c r="RSL11" s="138"/>
      <c r="RSM11" s="138"/>
      <c r="RSN11" s="138"/>
      <c r="RSO11" s="138"/>
      <c r="RSP11" s="138"/>
      <c r="RSQ11" s="138"/>
      <c r="RSR11" s="138"/>
      <c r="RSS11" s="138"/>
      <c r="RST11" s="138"/>
      <c r="RSU11" s="138"/>
      <c r="RSV11" s="138"/>
      <c r="RSW11" s="138"/>
      <c r="RSX11" s="138"/>
      <c r="RSY11" s="138"/>
      <c r="RSZ11" s="138"/>
      <c r="RTA11" s="138"/>
      <c r="RTB11" s="138"/>
      <c r="RTC11" s="138"/>
      <c r="RTD11" s="138"/>
      <c r="RTE11" s="138"/>
      <c r="RTF11" s="138"/>
      <c r="RTG11" s="138"/>
      <c r="RTH11" s="138"/>
      <c r="RTI11" s="138"/>
      <c r="RTJ11" s="138"/>
      <c r="RTK11" s="138"/>
      <c r="RTL11" s="138"/>
      <c r="RTM11" s="138"/>
      <c r="RTN11" s="138"/>
      <c r="RTO11" s="138"/>
      <c r="RTP11" s="138"/>
      <c r="RTQ11" s="138"/>
      <c r="RTR11" s="138"/>
      <c r="RTS11" s="138"/>
      <c r="RTT11" s="138"/>
      <c r="RTU11" s="138"/>
      <c r="RTV11" s="138"/>
      <c r="RTW11" s="138"/>
      <c r="RTX11" s="138"/>
      <c r="RTY11" s="138"/>
      <c r="RTZ11" s="138"/>
      <c r="RUA11" s="138"/>
      <c r="RUB11" s="138"/>
      <c r="RUC11" s="138"/>
      <c r="RUD11" s="138"/>
      <c r="RUE11" s="138"/>
      <c r="RUF11" s="138"/>
      <c r="RUG11" s="138"/>
      <c r="RUH11" s="138"/>
      <c r="RUI11" s="138"/>
      <c r="RUJ11" s="138"/>
      <c r="RUK11" s="138"/>
      <c r="RUL11" s="138"/>
      <c r="RUM11" s="138"/>
      <c r="RUN11" s="138"/>
      <c r="RUO11" s="138"/>
      <c r="RUP11" s="138"/>
      <c r="RUQ11" s="138"/>
      <c r="RUR11" s="138"/>
      <c r="RUS11" s="138"/>
      <c r="RUT11" s="138"/>
      <c r="RUU11" s="138"/>
      <c r="RUV11" s="138"/>
      <c r="RUW11" s="138"/>
      <c r="RUX11" s="138"/>
      <c r="RUY11" s="138"/>
      <c r="RUZ11" s="138"/>
      <c r="RVA11" s="138"/>
      <c r="RVB11" s="138"/>
      <c r="RVC11" s="138"/>
      <c r="RVD11" s="138"/>
      <c r="RVE11" s="138"/>
      <c r="RVF11" s="138"/>
      <c r="RVG11" s="138"/>
      <c r="RVH11" s="138"/>
      <c r="RVI11" s="138"/>
      <c r="RVJ11" s="138"/>
      <c r="RVK11" s="138"/>
      <c r="RVL11" s="138"/>
      <c r="RVM11" s="138"/>
      <c r="RVN11" s="138"/>
      <c r="RVO11" s="138"/>
      <c r="RVP11" s="138"/>
      <c r="RVQ11" s="138"/>
      <c r="RVR11" s="138"/>
      <c r="RVS11" s="138"/>
      <c r="RVT11" s="138"/>
      <c r="RVU11" s="138"/>
      <c r="RVV11" s="138"/>
      <c r="RVW11" s="138"/>
      <c r="RVX11" s="138"/>
      <c r="RVY11" s="138"/>
      <c r="RVZ11" s="138"/>
      <c r="RWA11" s="138"/>
      <c r="RWB11" s="138"/>
      <c r="RWC11" s="138"/>
      <c r="RWD11" s="138"/>
      <c r="RWE11" s="138"/>
      <c r="RWF11" s="138"/>
      <c r="RWG11" s="138"/>
      <c r="RWH11" s="138"/>
      <c r="RWI11" s="138"/>
      <c r="RWJ11" s="138"/>
      <c r="RWK11" s="138"/>
      <c r="RWL11" s="138"/>
      <c r="RWM11" s="138"/>
      <c r="RWN11" s="138"/>
      <c r="RWO11" s="138"/>
      <c r="RWP11" s="138"/>
      <c r="RWQ11" s="138"/>
      <c r="RWR11" s="138"/>
      <c r="RWS11" s="138"/>
      <c r="RWT11" s="138"/>
      <c r="RWU11" s="138"/>
      <c r="RWV11" s="138"/>
      <c r="RWW11" s="138"/>
      <c r="RWX11" s="138"/>
      <c r="RWY11" s="138"/>
      <c r="RWZ11" s="138"/>
      <c r="RXA11" s="138"/>
      <c r="RXB11" s="138"/>
      <c r="RXC11" s="138"/>
      <c r="RXD11" s="138"/>
      <c r="RXE11" s="138"/>
      <c r="RXF11" s="138"/>
      <c r="RXG11" s="138"/>
      <c r="RXH11" s="138"/>
      <c r="RXI11" s="138"/>
      <c r="RXJ11" s="138"/>
      <c r="RXK11" s="138"/>
      <c r="RXL11" s="138"/>
      <c r="RXM11" s="138"/>
      <c r="RXN11" s="138"/>
      <c r="RXO11" s="138"/>
      <c r="RXP11" s="138"/>
      <c r="RXQ11" s="138"/>
      <c r="RXR11" s="138"/>
      <c r="RXS11" s="138"/>
      <c r="RXT11" s="138"/>
      <c r="RXU11" s="138"/>
      <c r="RXV11" s="138"/>
      <c r="RXW11" s="138"/>
      <c r="RXX11" s="138"/>
      <c r="RXY11" s="138"/>
      <c r="RXZ11" s="138"/>
      <c r="RYA11" s="138"/>
      <c r="RYB11" s="138"/>
      <c r="RYC11" s="138"/>
      <c r="RYD11" s="138"/>
      <c r="RYE11" s="138"/>
      <c r="RYF11" s="138"/>
      <c r="RYG11" s="138"/>
      <c r="RYH11" s="138"/>
      <c r="RYI11" s="138"/>
      <c r="RYJ11" s="138"/>
      <c r="RYK11" s="138"/>
      <c r="RYL11" s="138"/>
      <c r="RYM11" s="138"/>
      <c r="RYN11" s="138"/>
      <c r="RYO11" s="138"/>
      <c r="RYP11" s="138"/>
      <c r="RYQ11" s="138"/>
      <c r="RYR11" s="138"/>
      <c r="RYS11" s="138"/>
      <c r="RYT11" s="138"/>
      <c r="RYU11" s="138"/>
      <c r="RYV11" s="138"/>
      <c r="RYW11" s="138"/>
      <c r="RYX11" s="138"/>
      <c r="RYY11" s="138"/>
      <c r="RYZ11" s="138"/>
      <c r="RZA11" s="138"/>
      <c r="RZB11" s="138"/>
      <c r="RZC11" s="138"/>
      <c r="RZD11" s="138"/>
      <c r="RZE11" s="138"/>
      <c r="RZF11" s="138"/>
      <c r="RZG11" s="138"/>
      <c r="RZH11" s="138"/>
      <c r="RZI11" s="138"/>
      <c r="RZJ11" s="138"/>
      <c r="RZK11" s="138"/>
      <c r="RZL11" s="138"/>
      <c r="RZM11" s="138"/>
      <c r="RZN11" s="138"/>
      <c r="RZO11" s="138"/>
      <c r="RZP11" s="138"/>
      <c r="RZQ11" s="138"/>
      <c r="RZR11" s="138"/>
      <c r="RZS11" s="138"/>
      <c r="RZT11" s="138"/>
      <c r="RZU11" s="138"/>
      <c r="RZV11" s="138"/>
      <c r="RZW11" s="138"/>
      <c r="RZX11" s="138"/>
      <c r="RZY11" s="138"/>
      <c r="RZZ11" s="138"/>
      <c r="SAA11" s="138"/>
      <c r="SAB11" s="138"/>
      <c r="SAC11" s="138"/>
      <c r="SAD11" s="138"/>
      <c r="SAE11" s="138"/>
      <c r="SAF11" s="138"/>
      <c r="SAG11" s="138"/>
      <c r="SAH11" s="138"/>
      <c r="SAI11" s="138"/>
      <c r="SAJ11" s="138"/>
      <c r="SAK11" s="138"/>
      <c r="SAL11" s="138"/>
      <c r="SAM11" s="138"/>
      <c r="SAN11" s="138"/>
      <c r="SAO11" s="138"/>
      <c r="SAP11" s="138"/>
      <c r="SAQ11" s="138"/>
      <c r="SAR11" s="138"/>
      <c r="SAS11" s="138"/>
      <c r="SAT11" s="138"/>
      <c r="SAU11" s="138"/>
      <c r="SAV11" s="138"/>
      <c r="SAW11" s="138"/>
      <c r="SAX11" s="138"/>
      <c r="SAY11" s="138"/>
      <c r="SAZ11" s="138"/>
      <c r="SBA11" s="138"/>
      <c r="SBB11" s="138"/>
      <c r="SBC11" s="138"/>
      <c r="SBD11" s="138"/>
      <c r="SBE11" s="138"/>
      <c r="SBF11" s="138"/>
      <c r="SBG11" s="138"/>
      <c r="SBH11" s="138"/>
      <c r="SBI11" s="138"/>
      <c r="SBJ11" s="138"/>
      <c r="SBK11" s="138"/>
      <c r="SBL11" s="138"/>
      <c r="SBM11" s="138"/>
      <c r="SBN11" s="138"/>
      <c r="SBO11" s="138"/>
      <c r="SBP11" s="138"/>
      <c r="SBQ11" s="138"/>
      <c r="SBR11" s="138"/>
      <c r="SBS11" s="138"/>
      <c r="SBT11" s="138"/>
      <c r="SBU11" s="138"/>
      <c r="SBV11" s="138"/>
      <c r="SBW11" s="138"/>
      <c r="SBX11" s="138"/>
      <c r="SBY11" s="138"/>
      <c r="SBZ11" s="138"/>
      <c r="SCA11" s="138"/>
      <c r="SCB11" s="138"/>
      <c r="SCC11" s="138"/>
      <c r="SCD11" s="138"/>
      <c r="SCE11" s="138"/>
      <c r="SCF11" s="138"/>
      <c r="SCG11" s="138"/>
      <c r="SCH11" s="138"/>
      <c r="SCI11" s="138"/>
      <c r="SCJ11" s="138"/>
      <c r="SCK11" s="138"/>
      <c r="SCL11" s="138"/>
      <c r="SCM11" s="138"/>
      <c r="SCN11" s="138"/>
      <c r="SCO11" s="138"/>
      <c r="SCP11" s="138"/>
      <c r="SCQ11" s="138"/>
      <c r="SCR11" s="138"/>
      <c r="SCS11" s="138"/>
      <c r="SCT11" s="138"/>
      <c r="SCU11" s="138"/>
      <c r="SCV11" s="138"/>
      <c r="SCW11" s="138"/>
      <c r="SCX11" s="138"/>
      <c r="SCY11" s="138"/>
      <c r="SCZ11" s="138"/>
      <c r="SDA11" s="138"/>
      <c r="SDB11" s="138"/>
      <c r="SDC11" s="138"/>
      <c r="SDD11" s="138"/>
      <c r="SDE11" s="138"/>
      <c r="SDF11" s="138"/>
      <c r="SDG11" s="138"/>
      <c r="SDH11" s="138"/>
      <c r="SDI11" s="138"/>
      <c r="SDJ11" s="138"/>
      <c r="SDK11" s="138"/>
      <c r="SDL11" s="138"/>
      <c r="SDM11" s="138"/>
      <c r="SDN11" s="138"/>
      <c r="SDO11" s="138"/>
      <c r="SDP11" s="138"/>
      <c r="SDQ11" s="138"/>
      <c r="SDR11" s="138"/>
      <c r="SDS11" s="138"/>
      <c r="SDT11" s="138"/>
      <c r="SDU11" s="138"/>
      <c r="SDV11" s="138"/>
      <c r="SDW11" s="138"/>
      <c r="SDX11" s="138"/>
      <c r="SDY11" s="138"/>
      <c r="SDZ11" s="138"/>
      <c r="SEA11" s="138"/>
      <c r="SEB11" s="138"/>
      <c r="SEC11" s="138"/>
      <c r="SED11" s="138"/>
      <c r="SEE11" s="138"/>
      <c r="SEF11" s="138"/>
      <c r="SEG11" s="138"/>
      <c r="SEH11" s="138"/>
      <c r="SEI11" s="138"/>
      <c r="SEJ11" s="138"/>
      <c r="SEK11" s="138"/>
      <c r="SEL11" s="138"/>
      <c r="SEM11" s="138"/>
      <c r="SEN11" s="138"/>
      <c r="SEO11" s="138"/>
      <c r="SEP11" s="138"/>
      <c r="SEQ11" s="138"/>
      <c r="SER11" s="138"/>
      <c r="SES11" s="138"/>
      <c r="SET11" s="138"/>
      <c r="SEU11" s="138"/>
      <c r="SEV11" s="138"/>
      <c r="SEW11" s="138"/>
      <c r="SEX11" s="138"/>
      <c r="SEY11" s="138"/>
      <c r="SEZ11" s="138"/>
      <c r="SFA11" s="138"/>
      <c r="SFB11" s="138"/>
      <c r="SFC11" s="138"/>
      <c r="SFD11" s="138"/>
      <c r="SFE11" s="138"/>
      <c r="SFF11" s="138"/>
      <c r="SFG11" s="138"/>
      <c r="SFH11" s="138"/>
      <c r="SFI11" s="138"/>
      <c r="SFJ11" s="138"/>
      <c r="SFK11" s="138"/>
      <c r="SFL11" s="138"/>
      <c r="SFM11" s="138"/>
      <c r="SFN11" s="138"/>
      <c r="SFO11" s="138"/>
      <c r="SFP11" s="138"/>
      <c r="SFQ11" s="138"/>
      <c r="SFR11" s="138"/>
      <c r="SFS11" s="138"/>
      <c r="SFT11" s="138"/>
      <c r="SFU11" s="138"/>
      <c r="SFV11" s="138"/>
      <c r="SFW11" s="138"/>
      <c r="SFX11" s="138"/>
      <c r="SFY11" s="138"/>
      <c r="SFZ11" s="138"/>
      <c r="SGA11" s="138"/>
      <c r="SGB11" s="138"/>
      <c r="SGC11" s="138"/>
      <c r="SGD11" s="138"/>
      <c r="SGE11" s="138"/>
      <c r="SGF11" s="138"/>
      <c r="SGG11" s="138"/>
      <c r="SGH11" s="138"/>
      <c r="SGI11" s="138"/>
      <c r="SGJ11" s="138"/>
      <c r="SGK11" s="138"/>
      <c r="SGL11" s="138"/>
      <c r="SGM11" s="138"/>
      <c r="SGN11" s="138"/>
      <c r="SGO11" s="138"/>
      <c r="SGP11" s="138"/>
      <c r="SGQ11" s="138"/>
      <c r="SGR11" s="138"/>
      <c r="SGS11" s="138"/>
      <c r="SGT11" s="138"/>
      <c r="SGU11" s="138"/>
      <c r="SGV11" s="138"/>
      <c r="SGW11" s="138"/>
      <c r="SGX11" s="138"/>
      <c r="SGY11" s="138"/>
      <c r="SGZ11" s="138"/>
      <c r="SHA11" s="138"/>
      <c r="SHB11" s="138"/>
      <c r="SHC11" s="138"/>
      <c r="SHD11" s="138"/>
      <c r="SHE11" s="138"/>
      <c r="SHF11" s="138"/>
      <c r="SHG11" s="138"/>
      <c r="SHH11" s="138"/>
      <c r="SHI11" s="138"/>
      <c r="SHJ11" s="138"/>
      <c r="SHK11" s="138"/>
      <c r="SHL11" s="138"/>
      <c r="SHM11" s="138"/>
      <c r="SHN11" s="138"/>
      <c r="SHO11" s="138"/>
      <c r="SHP11" s="138"/>
      <c r="SHQ11" s="138"/>
      <c r="SHR11" s="138"/>
      <c r="SHS11" s="138"/>
      <c r="SHT11" s="138"/>
      <c r="SHU11" s="138"/>
      <c r="SHV11" s="138"/>
      <c r="SHW11" s="138"/>
      <c r="SHX11" s="138"/>
      <c r="SHY11" s="138"/>
      <c r="SHZ11" s="138"/>
      <c r="SIA11" s="138"/>
      <c r="SIB11" s="138"/>
      <c r="SIC11" s="138"/>
      <c r="SID11" s="138"/>
      <c r="SIE11" s="138"/>
      <c r="SIF11" s="138"/>
      <c r="SIG11" s="138"/>
      <c r="SIH11" s="138"/>
      <c r="SII11" s="138"/>
      <c r="SIJ11" s="138"/>
      <c r="SIK11" s="138"/>
      <c r="SIL11" s="138"/>
      <c r="SIM11" s="138"/>
      <c r="SIN11" s="138"/>
      <c r="SIO11" s="138"/>
      <c r="SIP11" s="138"/>
      <c r="SIQ11" s="138"/>
      <c r="SIR11" s="138"/>
      <c r="SIS11" s="138"/>
      <c r="SIT11" s="138"/>
      <c r="SIU11" s="138"/>
      <c r="SIV11" s="138"/>
      <c r="SIW11" s="138"/>
      <c r="SIX11" s="138"/>
      <c r="SIY11" s="138"/>
      <c r="SIZ11" s="138"/>
      <c r="SJA11" s="138"/>
      <c r="SJB11" s="138"/>
      <c r="SJC11" s="138"/>
      <c r="SJD11" s="138"/>
      <c r="SJE11" s="138"/>
      <c r="SJF11" s="138"/>
      <c r="SJG11" s="138"/>
      <c r="SJH11" s="138"/>
      <c r="SJI11" s="138"/>
      <c r="SJJ11" s="138"/>
      <c r="SJK11" s="138"/>
      <c r="SJL11" s="138"/>
      <c r="SJM11" s="138"/>
      <c r="SJN11" s="138"/>
      <c r="SJO11" s="138"/>
      <c r="SJP11" s="138"/>
      <c r="SJQ11" s="138"/>
      <c r="SJR11" s="138"/>
      <c r="SJS11" s="138"/>
      <c r="SJT11" s="138"/>
      <c r="SJU11" s="138"/>
      <c r="SJV11" s="138"/>
      <c r="SJW11" s="138"/>
      <c r="SJX11" s="138"/>
      <c r="SJY11" s="138"/>
      <c r="SJZ11" s="138"/>
      <c r="SKA11" s="138"/>
      <c r="SKB11" s="138"/>
      <c r="SKC11" s="138"/>
      <c r="SKD11" s="138"/>
      <c r="SKE11" s="138"/>
      <c r="SKF11" s="138"/>
      <c r="SKG11" s="138"/>
      <c r="SKH11" s="138"/>
      <c r="SKI11" s="138"/>
      <c r="SKJ11" s="138"/>
      <c r="SKK11" s="138"/>
      <c r="SKL11" s="138"/>
      <c r="SKM11" s="138"/>
      <c r="SKN11" s="138"/>
      <c r="SKO11" s="138"/>
      <c r="SKP11" s="138"/>
      <c r="SKQ11" s="138"/>
      <c r="SKR11" s="138"/>
      <c r="SKS11" s="138"/>
      <c r="SKT11" s="138"/>
      <c r="SKU11" s="138"/>
      <c r="SKV11" s="138"/>
      <c r="SKW11" s="138"/>
      <c r="SKX11" s="138"/>
      <c r="SKY11" s="138"/>
      <c r="SKZ11" s="138"/>
      <c r="SLA11" s="138"/>
      <c r="SLB11" s="138"/>
      <c r="SLC11" s="138"/>
      <c r="SLD11" s="138"/>
      <c r="SLE11" s="138"/>
      <c r="SLF11" s="138"/>
      <c r="SLG11" s="138"/>
      <c r="SLH11" s="138"/>
      <c r="SLI11" s="138"/>
      <c r="SLJ11" s="138"/>
      <c r="SLK11" s="138"/>
      <c r="SLL11" s="138"/>
      <c r="SLM11" s="138"/>
      <c r="SLN11" s="138"/>
      <c r="SLO11" s="138"/>
      <c r="SLP11" s="138"/>
      <c r="SLQ11" s="138"/>
      <c r="SLR11" s="138"/>
      <c r="SLS11" s="138"/>
      <c r="SLT11" s="138"/>
      <c r="SLU11" s="138"/>
      <c r="SLV11" s="138"/>
      <c r="SLW11" s="138"/>
      <c r="SLX11" s="138"/>
      <c r="SLY11" s="138"/>
      <c r="SLZ11" s="138"/>
      <c r="SMA11" s="138"/>
      <c r="SMB11" s="138"/>
      <c r="SMC11" s="138"/>
      <c r="SMD11" s="138"/>
      <c r="SME11" s="138"/>
      <c r="SMF11" s="138"/>
      <c r="SMG11" s="138"/>
      <c r="SMH11" s="138"/>
      <c r="SMI11" s="138"/>
      <c r="SMJ11" s="138"/>
      <c r="SMK11" s="138"/>
      <c r="SML11" s="138"/>
      <c r="SMM11" s="138"/>
      <c r="SMN11" s="138"/>
      <c r="SMO11" s="138"/>
      <c r="SMP11" s="138"/>
      <c r="SMQ11" s="138"/>
      <c r="SMR11" s="138"/>
      <c r="SMS11" s="138"/>
      <c r="SMT11" s="138"/>
      <c r="SMU11" s="138"/>
      <c r="SMV11" s="138"/>
      <c r="SMW11" s="138"/>
      <c r="SMX11" s="138"/>
      <c r="SMY11" s="138"/>
      <c r="SMZ11" s="138"/>
      <c r="SNA11" s="138"/>
      <c r="SNB11" s="138"/>
      <c r="SNC11" s="138"/>
      <c r="SND11" s="138"/>
      <c r="SNE11" s="138"/>
      <c r="SNF11" s="138"/>
      <c r="SNG11" s="138"/>
      <c r="SNH11" s="138"/>
      <c r="SNI11" s="138"/>
      <c r="SNJ11" s="138"/>
      <c r="SNK11" s="138"/>
      <c r="SNL11" s="138"/>
      <c r="SNM11" s="138"/>
      <c r="SNN11" s="138"/>
      <c r="SNO11" s="138"/>
      <c r="SNP11" s="138"/>
      <c r="SNQ11" s="138"/>
      <c r="SNR11" s="138"/>
      <c r="SNS11" s="138"/>
      <c r="SNT11" s="138"/>
      <c r="SNU11" s="138"/>
      <c r="SNV11" s="138"/>
      <c r="SNW11" s="138"/>
      <c r="SNX11" s="138"/>
      <c r="SNY11" s="138"/>
      <c r="SNZ11" s="138"/>
      <c r="SOA11" s="138"/>
      <c r="SOB11" s="138"/>
      <c r="SOC11" s="138"/>
      <c r="SOD11" s="138"/>
      <c r="SOE11" s="138"/>
      <c r="SOF11" s="138"/>
      <c r="SOG11" s="138"/>
      <c r="SOH11" s="138"/>
      <c r="SOI11" s="138"/>
      <c r="SOJ11" s="138"/>
      <c r="SOK11" s="138"/>
      <c r="SOL11" s="138"/>
      <c r="SOM11" s="138"/>
      <c r="SON11" s="138"/>
      <c r="SOO11" s="138"/>
      <c r="SOP11" s="138"/>
      <c r="SOQ11" s="138"/>
      <c r="SOR11" s="138"/>
      <c r="SOS11" s="138"/>
      <c r="SOT11" s="138"/>
      <c r="SOU11" s="138"/>
      <c r="SOV11" s="138"/>
      <c r="SOW11" s="138"/>
      <c r="SOX11" s="138"/>
      <c r="SOY11" s="138"/>
      <c r="SOZ11" s="138"/>
      <c r="SPA11" s="138"/>
      <c r="SPB11" s="138"/>
      <c r="SPC11" s="138"/>
      <c r="SPD11" s="138"/>
      <c r="SPE11" s="138"/>
      <c r="SPF11" s="138"/>
      <c r="SPG11" s="138"/>
      <c r="SPH11" s="138"/>
      <c r="SPI11" s="138"/>
      <c r="SPJ11" s="138"/>
      <c r="SPK11" s="138"/>
      <c r="SPL11" s="138"/>
      <c r="SPM11" s="138"/>
      <c r="SPN11" s="138"/>
      <c r="SPO11" s="138"/>
      <c r="SPP11" s="138"/>
      <c r="SPQ11" s="138"/>
      <c r="SPR11" s="138"/>
      <c r="SPS11" s="138"/>
      <c r="SPT11" s="138"/>
      <c r="SPU11" s="138"/>
      <c r="SPV11" s="138"/>
      <c r="SPW11" s="138"/>
      <c r="SPX11" s="138"/>
      <c r="SPY11" s="138"/>
      <c r="SPZ11" s="138"/>
      <c r="SQA11" s="138"/>
      <c r="SQB11" s="138"/>
      <c r="SQC11" s="138"/>
      <c r="SQD11" s="138"/>
      <c r="SQE11" s="138"/>
      <c r="SQF11" s="138"/>
      <c r="SQG11" s="138"/>
      <c r="SQH11" s="138"/>
      <c r="SQI11" s="138"/>
      <c r="SQJ11" s="138"/>
      <c r="SQK11" s="138"/>
      <c r="SQL11" s="138"/>
      <c r="SQM11" s="138"/>
      <c r="SQN11" s="138"/>
      <c r="SQO11" s="138"/>
      <c r="SQP11" s="138"/>
      <c r="SQQ11" s="138"/>
      <c r="SQR11" s="138"/>
      <c r="SQS11" s="138"/>
      <c r="SQT11" s="138"/>
      <c r="SQU11" s="138"/>
      <c r="SQV11" s="138"/>
      <c r="SQW11" s="138"/>
      <c r="SQX11" s="138"/>
      <c r="SQY11" s="138"/>
      <c r="SQZ11" s="138"/>
      <c r="SRA11" s="138"/>
      <c r="SRB11" s="138"/>
      <c r="SRC11" s="138"/>
      <c r="SRD11" s="138"/>
      <c r="SRE11" s="138"/>
      <c r="SRF11" s="138"/>
      <c r="SRG11" s="138"/>
      <c r="SRH11" s="138"/>
      <c r="SRI11" s="138"/>
      <c r="SRJ11" s="138"/>
      <c r="SRK11" s="138"/>
      <c r="SRL11" s="138"/>
      <c r="SRM11" s="138"/>
      <c r="SRN11" s="138"/>
      <c r="SRO11" s="138"/>
      <c r="SRP11" s="138"/>
      <c r="SRQ11" s="138"/>
      <c r="SRR11" s="138"/>
      <c r="SRS11" s="138"/>
      <c r="SRT11" s="138"/>
      <c r="SRU11" s="138"/>
      <c r="SRV11" s="138"/>
      <c r="SRW11" s="138"/>
      <c r="SRX11" s="138"/>
      <c r="SRY11" s="138"/>
      <c r="SRZ11" s="138"/>
      <c r="SSA11" s="138"/>
      <c r="SSB11" s="138"/>
      <c r="SSC11" s="138"/>
      <c r="SSD11" s="138"/>
      <c r="SSE11" s="138"/>
      <c r="SSF11" s="138"/>
      <c r="SSG11" s="138"/>
      <c r="SSH11" s="138"/>
      <c r="SSI11" s="138"/>
      <c r="SSJ11" s="138"/>
      <c r="SSK11" s="138"/>
      <c r="SSL11" s="138"/>
      <c r="SSM11" s="138"/>
      <c r="SSN11" s="138"/>
      <c r="SSO11" s="138"/>
      <c r="SSP11" s="138"/>
      <c r="SSQ11" s="138"/>
      <c r="SSR11" s="138"/>
      <c r="SSS11" s="138"/>
      <c r="SST11" s="138"/>
      <c r="SSU11" s="138"/>
      <c r="SSV11" s="138"/>
      <c r="SSW11" s="138"/>
      <c r="SSX11" s="138"/>
      <c r="SSY11" s="138"/>
      <c r="SSZ11" s="138"/>
      <c r="STA11" s="138"/>
      <c r="STB11" s="138"/>
      <c r="STC11" s="138"/>
      <c r="STD11" s="138"/>
      <c r="STE11" s="138"/>
      <c r="STF11" s="138"/>
      <c r="STG11" s="138"/>
      <c r="STH11" s="138"/>
      <c r="STI11" s="138"/>
      <c r="STJ11" s="138"/>
      <c r="STK11" s="138"/>
      <c r="STL11" s="138"/>
      <c r="STM11" s="138"/>
      <c r="STN11" s="138"/>
      <c r="STO11" s="138"/>
      <c r="STP11" s="138"/>
      <c r="STQ11" s="138"/>
      <c r="STR11" s="138"/>
      <c r="STS11" s="138"/>
      <c r="STT11" s="138"/>
      <c r="STU11" s="138"/>
      <c r="STV11" s="138"/>
      <c r="STW11" s="138"/>
      <c r="STX11" s="138"/>
      <c r="STY11" s="138"/>
      <c r="STZ11" s="138"/>
      <c r="SUA11" s="138"/>
      <c r="SUB11" s="138"/>
      <c r="SUC11" s="138"/>
      <c r="SUD11" s="138"/>
      <c r="SUE11" s="138"/>
      <c r="SUF11" s="138"/>
      <c r="SUG11" s="138"/>
      <c r="SUH11" s="138"/>
      <c r="SUI11" s="138"/>
      <c r="SUJ11" s="138"/>
      <c r="SUK11" s="138"/>
      <c r="SUL11" s="138"/>
      <c r="SUM11" s="138"/>
      <c r="SUN11" s="138"/>
      <c r="SUO11" s="138"/>
      <c r="SUP11" s="138"/>
      <c r="SUQ11" s="138"/>
      <c r="SUR11" s="138"/>
      <c r="SUS11" s="138"/>
      <c r="SUT11" s="138"/>
      <c r="SUU11" s="138"/>
      <c r="SUV11" s="138"/>
      <c r="SUW11" s="138"/>
      <c r="SUX11" s="138"/>
      <c r="SUY11" s="138"/>
      <c r="SUZ11" s="138"/>
      <c r="SVA11" s="138"/>
      <c r="SVB11" s="138"/>
      <c r="SVC11" s="138"/>
      <c r="SVD11" s="138"/>
      <c r="SVE11" s="138"/>
      <c r="SVF11" s="138"/>
      <c r="SVG11" s="138"/>
      <c r="SVH11" s="138"/>
      <c r="SVI11" s="138"/>
      <c r="SVJ11" s="138"/>
      <c r="SVK11" s="138"/>
      <c r="SVL11" s="138"/>
      <c r="SVM11" s="138"/>
      <c r="SVN11" s="138"/>
      <c r="SVO11" s="138"/>
      <c r="SVP11" s="138"/>
      <c r="SVQ11" s="138"/>
      <c r="SVR11" s="138"/>
      <c r="SVS11" s="138"/>
      <c r="SVT11" s="138"/>
      <c r="SVU11" s="138"/>
      <c r="SVV11" s="138"/>
      <c r="SVW11" s="138"/>
      <c r="SVX11" s="138"/>
      <c r="SVY11" s="138"/>
      <c r="SVZ11" s="138"/>
      <c r="SWA11" s="138"/>
      <c r="SWB11" s="138"/>
      <c r="SWC11" s="138"/>
      <c r="SWD11" s="138"/>
      <c r="SWE11" s="138"/>
      <c r="SWF11" s="138"/>
      <c r="SWG11" s="138"/>
      <c r="SWH11" s="138"/>
      <c r="SWI11" s="138"/>
      <c r="SWJ11" s="138"/>
      <c r="SWK11" s="138"/>
      <c r="SWL11" s="138"/>
      <c r="SWM11" s="138"/>
      <c r="SWN11" s="138"/>
      <c r="SWO11" s="138"/>
      <c r="SWP11" s="138"/>
      <c r="SWQ11" s="138"/>
      <c r="SWR11" s="138"/>
      <c r="SWS11" s="138"/>
      <c r="SWT11" s="138"/>
      <c r="SWU11" s="138"/>
      <c r="SWV11" s="138"/>
      <c r="SWW11" s="138"/>
      <c r="SWX11" s="138"/>
      <c r="SWY11" s="138"/>
      <c r="SWZ11" s="138"/>
      <c r="SXA11" s="138"/>
      <c r="SXB11" s="138"/>
      <c r="SXC11" s="138"/>
      <c r="SXD11" s="138"/>
      <c r="SXE11" s="138"/>
      <c r="SXF11" s="138"/>
      <c r="SXG11" s="138"/>
      <c r="SXH11" s="138"/>
      <c r="SXI11" s="138"/>
      <c r="SXJ11" s="138"/>
      <c r="SXK11" s="138"/>
      <c r="SXL11" s="138"/>
      <c r="SXM11" s="138"/>
      <c r="SXN11" s="138"/>
      <c r="SXO11" s="138"/>
      <c r="SXP11" s="138"/>
      <c r="SXQ11" s="138"/>
      <c r="SXR11" s="138"/>
      <c r="SXS11" s="138"/>
      <c r="SXT11" s="138"/>
      <c r="SXU11" s="138"/>
      <c r="SXV11" s="138"/>
      <c r="SXW11" s="138"/>
      <c r="SXX11" s="138"/>
      <c r="SXY11" s="138"/>
      <c r="SXZ11" s="138"/>
      <c r="SYA11" s="138"/>
      <c r="SYB11" s="138"/>
      <c r="SYC11" s="138"/>
      <c r="SYD11" s="138"/>
      <c r="SYE11" s="138"/>
      <c r="SYF11" s="138"/>
      <c r="SYG11" s="138"/>
      <c r="SYH11" s="138"/>
      <c r="SYI11" s="138"/>
      <c r="SYJ11" s="138"/>
      <c r="SYK11" s="138"/>
      <c r="SYL11" s="138"/>
      <c r="SYM11" s="138"/>
      <c r="SYN11" s="138"/>
      <c r="SYO11" s="138"/>
      <c r="SYP11" s="138"/>
      <c r="SYQ11" s="138"/>
      <c r="SYR11" s="138"/>
      <c r="SYS11" s="138"/>
      <c r="SYT11" s="138"/>
      <c r="SYU11" s="138"/>
      <c r="SYV11" s="138"/>
      <c r="SYW11" s="138"/>
      <c r="SYX11" s="138"/>
      <c r="SYY11" s="138"/>
      <c r="SYZ11" s="138"/>
      <c r="SZA11" s="138"/>
      <c r="SZB11" s="138"/>
      <c r="SZC11" s="138"/>
      <c r="SZD11" s="138"/>
      <c r="SZE11" s="138"/>
      <c r="SZF11" s="138"/>
      <c r="SZG11" s="138"/>
      <c r="SZH11" s="138"/>
      <c r="SZI11" s="138"/>
      <c r="SZJ11" s="138"/>
      <c r="SZK11" s="138"/>
      <c r="SZL11" s="138"/>
      <c r="SZM11" s="138"/>
      <c r="SZN11" s="138"/>
      <c r="SZO11" s="138"/>
      <c r="SZP11" s="138"/>
      <c r="SZQ11" s="138"/>
      <c r="SZR11" s="138"/>
      <c r="SZS11" s="138"/>
      <c r="SZT11" s="138"/>
      <c r="SZU11" s="138"/>
      <c r="SZV11" s="138"/>
      <c r="SZW11" s="138"/>
      <c r="SZX11" s="138"/>
      <c r="SZY11" s="138"/>
      <c r="SZZ11" s="138"/>
      <c r="TAA11" s="138"/>
      <c r="TAB11" s="138"/>
      <c r="TAC11" s="138"/>
      <c r="TAD11" s="138"/>
      <c r="TAE11" s="138"/>
      <c r="TAF11" s="138"/>
      <c r="TAG11" s="138"/>
      <c r="TAH11" s="138"/>
      <c r="TAI11" s="138"/>
      <c r="TAJ11" s="138"/>
      <c r="TAK11" s="138"/>
      <c r="TAL11" s="138"/>
      <c r="TAM11" s="138"/>
      <c r="TAN11" s="138"/>
      <c r="TAO11" s="138"/>
      <c r="TAP11" s="138"/>
      <c r="TAQ11" s="138"/>
      <c r="TAR11" s="138"/>
      <c r="TAS11" s="138"/>
      <c r="TAT11" s="138"/>
      <c r="TAU11" s="138"/>
      <c r="TAV11" s="138"/>
      <c r="TAW11" s="138"/>
      <c r="TAX11" s="138"/>
      <c r="TAY11" s="138"/>
      <c r="TAZ11" s="138"/>
      <c r="TBA11" s="138"/>
      <c r="TBB11" s="138"/>
      <c r="TBC11" s="138"/>
      <c r="TBD11" s="138"/>
      <c r="TBE11" s="138"/>
      <c r="TBF11" s="138"/>
      <c r="TBG11" s="138"/>
      <c r="TBH11" s="138"/>
      <c r="TBI11" s="138"/>
      <c r="TBJ11" s="138"/>
      <c r="TBK11" s="138"/>
      <c r="TBL11" s="138"/>
      <c r="TBM11" s="138"/>
      <c r="TBN11" s="138"/>
      <c r="TBO11" s="138"/>
      <c r="TBP11" s="138"/>
      <c r="TBQ11" s="138"/>
      <c r="TBR11" s="138"/>
      <c r="TBS11" s="138"/>
      <c r="TBT11" s="138"/>
      <c r="TBU11" s="138"/>
      <c r="TBV11" s="138"/>
      <c r="TBW11" s="138"/>
      <c r="TBX11" s="138"/>
      <c r="TBY11" s="138"/>
      <c r="TBZ11" s="138"/>
      <c r="TCA11" s="138"/>
      <c r="TCB11" s="138"/>
      <c r="TCC11" s="138"/>
      <c r="TCD11" s="138"/>
      <c r="TCE11" s="138"/>
      <c r="TCF11" s="138"/>
      <c r="TCG11" s="138"/>
      <c r="TCH11" s="138"/>
      <c r="TCI11" s="138"/>
      <c r="TCJ11" s="138"/>
      <c r="TCK11" s="138"/>
      <c r="TCL11" s="138"/>
      <c r="TCM11" s="138"/>
      <c r="TCN11" s="138"/>
      <c r="TCO11" s="138"/>
      <c r="TCP11" s="138"/>
      <c r="TCQ11" s="138"/>
      <c r="TCR11" s="138"/>
      <c r="TCS11" s="138"/>
      <c r="TCT11" s="138"/>
      <c r="TCU11" s="138"/>
      <c r="TCV11" s="138"/>
      <c r="TCW11" s="138"/>
      <c r="TCX11" s="138"/>
      <c r="TCY11" s="138"/>
      <c r="TCZ11" s="138"/>
      <c r="TDA11" s="138"/>
      <c r="TDB11" s="138"/>
      <c r="TDC11" s="138"/>
      <c r="TDD11" s="138"/>
      <c r="TDE11" s="138"/>
      <c r="TDF11" s="138"/>
      <c r="TDG11" s="138"/>
      <c r="TDH11" s="138"/>
      <c r="TDI11" s="138"/>
      <c r="TDJ11" s="138"/>
      <c r="TDK11" s="138"/>
      <c r="TDL11" s="138"/>
      <c r="TDM11" s="138"/>
      <c r="TDN11" s="138"/>
      <c r="TDO11" s="138"/>
      <c r="TDP11" s="138"/>
      <c r="TDQ11" s="138"/>
      <c r="TDR11" s="138"/>
      <c r="TDS11" s="138"/>
      <c r="TDT11" s="138"/>
      <c r="TDU11" s="138"/>
      <c r="TDV11" s="138"/>
      <c r="TDW11" s="138"/>
      <c r="TDX11" s="138"/>
      <c r="TDY11" s="138"/>
      <c r="TDZ11" s="138"/>
      <c r="TEA11" s="138"/>
      <c r="TEB11" s="138"/>
      <c r="TEC11" s="138"/>
      <c r="TED11" s="138"/>
      <c r="TEE11" s="138"/>
      <c r="TEF11" s="138"/>
      <c r="TEG11" s="138"/>
      <c r="TEH11" s="138"/>
      <c r="TEI11" s="138"/>
      <c r="TEJ11" s="138"/>
      <c r="TEK11" s="138"/>
      <c r="TEL11" s="138"/>
      <c r="TEM11" s="138"/>
      <c r="TEN11" s="138"/>
      <c r="TEO11" s="138"/>
      <c r="TEP11" s="138"/>
      <c r="TEQ11" s="138"/>
      <c r="TER11" s="138"/>
      <c r="TES11" s="138"/>
      <c r="TET11" s="138"/>
      <c r="TEU11" s="138"/>
      <c r="TEV11" s="138"/>
      <c r="TEW11" s="138"/>
      <c r="TEX11" s="138"/>
      <c r="TEY11" s="138"/>
      <c r="TEZ11" s="138"/>
      <c r="TFA11" s="138"/>
      <c r="TFB11" s="138"/>
      <c r="TFC11" s="138"/>
      <c r="TFD11" s="138"/>
      <c r="TFE11" s="138"/>
      <c r="TFF11" s="138"/>
      <c r="TFG11" s="138"/>
      <c r="TFH11" s="138"/>
      <c r="TFI11" s="138"/>
      <c r="TFJ11" s="138"/>
      <c r="TFK11" s="138"/>
      <c r="TFL11" s="138"/>
      <c r="TFM11" s="138"/>
      <c r="TFN11" s="138"/>
      <c r="TFO11" s="138"/>
      <c r="TFP11" s="138"/>
      <c r="TFQ11" s="138"/>
      <c r="TFR11" s="138"/>
      <c r="TFS11" s="138"/>
      <c r="TFT11" s="138"/>
      <c r="TFU11" s="138"/>
      <c r="TFV11" s="138"/>
      <c r="TFW11" s="138"/>
      <c r="TFX11" s="138"/>
      <c r="TFY11" s="138"/>
      <c r="TFZ11" s="138"/>
      <c r="TGA11" s="138"/>
      <c r="TGB11" s="138"/>
      <c r="TGC11" s="138"/>
      <c r="TGD11" s="138"/>
      <c r="TGE11" s="138"/>
      <c r="TGF11" s="138"/>
      <c r="TGG11" s="138"/>
      <c r="TGH11" s="138"/>
      <c r="TGI11" s="138"/>
      <c r="TGJ11" s="138"/>
      <c r="TGK11" s="138"/>
      <c r="TGL11" s="138"/>
      <c r="TGM11" s="138"/>
      <c r="TGN11" s="138"/>
      <c r="TGO11" s="138"/>
      <c r="TGP11" s="138"/>
      <c r="TGQ11" s="138"/>
      <c r="TGR11" s="138"/>
      <c r="TGS11" s="138"/>
      <c r="TGT11" s="138"/>
      <c r="TGU11" s="138"/>
      <c r="TGV11" s="138"/>
      <c r="TGW11" s="138"/>
      <c r="TGX11" s="138"/>
      <c r="TGY11" s="138"/>
      <c r="TGZ11" s="138"/>
      <c r="THA11" s="138"/>
      <c r="THB11" s="138"/>
      <c r="THC11" s="138"/>
      <c r="THD11" s="138"/>
      <c r="THE11" s="138"/>
      <c r="THF11" s="138"/>
      <c r="THG11" s="138"/>
      <c r="THH11" s="138"/>
      <c r="THI11" s="138"/>
      <c r="THJ11" s="138"/>
      <c r="THK11" s="138"/>
      <c r="THL11" s="138"/>
      <c r="THM11" s="138"/>
      <c r="THN11" s="138"/>
      <c r="THO11" s="138"/>
      <c r="THP11" s="138"/>
      <c r="THQ11" s="138"/>
      <c r="THR11" s="138"/>
      <c r="THS11" s="138"/>
      <c r="THT11" s="138"/>
      <c r="THU11" s="138"/>
      <c r="THV11" s="138"/>
      <c r="THW11" s="138"/>
      <c r="THX11" s="138"/>
      <c r="THY11" s="138"/>
      <c r="THZ11" s="138"/>
      <c r="TIA11" s="138"/>
      <c r="TIB11" s="138"/>
      <c r="TIC11" s="138"/>
      <c r="TID11" s="138"/>
      <c r="TIE11" s="138"/>
      <c r="TIF11" s="138"/>
      <c r="TIG11" s="138"/>
      <c r="TIH11" s="138"/>
      <c r="TII11" s="138"/>
      <c r="TIJ11" s="138"/>
      <c r="TIK11" s="138"/>
      <c r="TIL11" s="138"/>
      <c r="TIM11" s="138"/>
      <c r="TIN11" s="138"/>
      <c r="TIO11" s="138"/>
      <c r="TIP11" s="138"/>
      <c r="TIQ11" s="138"/>
      <c r="TIR11" s="138"/>
      <c r="TIS11" s="138"/>
      <c r="TIT11" s="138"/>
      <c r="TIU11" s="138"/>
      <c r="TIV11" s="138"/>
      <c r="TIW11" s="138"/>
      <c r="TIX11" s="138"/>
      <c r="TIY11" s="138"/>
      <c r="TIZ11" s="138"/>
      <c r="TJA11" s="138"/>
      <c r="TJB11" s="138"/>
      <c r="TJC11" s="138"/>
      <c r="TJD11" s="138"/>
      <c r="TJE11" s="138"/>
      <c r="TJF11" s="138"/>
      <c r="TJG11" s="138"/>
      <c r="TJH11" s="138"/>
      <c r="TJI11" s="138"/>
      <c r="TJJ11" s="138"/>
      <c r="TJK11" s="138"/>
      <c r="TJL11" s="138"/>
      <c r="TJM11" s="138"/>
      <c r="TJN11" s="138"/>
      <c r="TJO11" s="138"/>
      <c r="TJP11" s="138"/>
      <c r="TJQ11" s="138"/>
      <c r="TJR11" s="138"/>
      <c r="TJS11" s="138"/>
      <c r="TJT11" s="138"/>
      <c r="TJU11" s="138"/>
      <c r="TJV11" s="138"/>
      <c r="TJW11" s="138"/>
      <c r="TJX11" s="138"/>
      <c r="TJY11" s="138"/>
      <c r="TJZ11" s="138"/>
      <c r="TKA11" s="138"/>
      <c r="TKB11" s="138"/>
      <c r="TKC11" s="138"/>
      <c r="TKD11" s="138"/>
      <c r="TKE11" s="138"/>
      <c r="TKF11" s="138"/>
      <c r="TKG11" s="138"/>
      <c r="TKH11" s="138"/>
      <c r="TKI11" s="138"/>
      <c r="TKJ11" s="138"/>
      <c r="TKK11" s="138"/>
      <c r="TKL11" s="138"/>
      <c r="TKM11" s="138"/>
      <c r="TKN11" s="138"/>
      <c r="TKO11" s="138"/>
      <c r="TKP11" s="138"/>
      <c r="TKQ11" s="138"/>
      <c r="TKR11" s="138"/>
      <c r="TKS11" s="138"/>
      <c r="TKT11" s="138"/>
      <c r="TKU11" s="138"/>
      <c r="TKV11" s="138"/>
      <c r="TKW11" s="138"/>
      <c r="TKX11" s="138"/>
      <c r="TKY11" s="138"/>
      <c r="TKZ11" s="138"/>
      <c r="TLA11" s="138"/>
      <c r="TLB11" s="138"/>
      <c r="TLC11" s="138"/>
      <c r="TLD11" s="138"/>
      <c r="TLE11" s="138"/>
      <c r="TLF11" s="138"/>
      <c r="TLG11" s="138"/>
      <c r="TLH11" s="138"/>
      <c r="TLI11" s="138"/>
      <c r="TLJ11" s="138"/>
      <c r="TLK11" s="138"/>
      <c r="TLL11" s="138"/>
      <c r="TLM11" s="138"/>
      <c r="TLN11" s="138"/>
      <c r="TLO11" s="138"/>
      <c r="TLP11" s="138"/>
      <c r="TLQ11" s="138"/>
      <c r="TLR11" s="138"/>
      <c r="TLS11" s="138"/>
      <c r="TLT11" s="138"/>
      <c r="TLU11" s="138"/>
      <c r="TLV11" s="138"/>
      <c r="TLW11" s="138"/>
      <c r="TLX11" s="138"/>
      <c r="TLY11" s="138"/>
      <c r="TLZ11" s="138"/>
      <c r="TMA11" s="138"/>
      <c r="TMB11" s="138"/>
      <c r="TMC11" s="138"/>
      <c r="TMD11" s="138"/>
      <c r="TME11" s="138"/>
      <c r="TMF11" s="138"/>
      <c r="TMG11" s="138"/>
      <c r="TMH11" s="138"/>
      <c r="TMI11" s="138"/>
      <c r="TMJ11" s="138"/>
      <c r="TMK11" s="138"/>
      <c r="TML11" s="138"/>
      <c r="TMM11" s="138"/>
      <c r="TMN11" s="138"/>
      <c r="TMO11" s="138"/>
      <c r="TMP11" s="138"/>
      <c r="TMQ11" s="138"/>
      <c r="TMR11" s="138"/>
      <c r="TMS11" s="138"/>
      <c r="TMT11" s="138"/>
      <c r="TMU11" s="138"/>
      <c r="TMV11" s="138"/>
      <c r="TMW11" s="138"/>
      <c r="TMX11" s="138"/>
      <c r="TMY11" s="138"/>
      <c r="TMZ11" s="138"/>
      <c r="TNA11" s="138"/>
      <c r="TNB11" s="138"/>
      <c r="TNC11" s="138"/>
      <c r="TND11" s="138"/>
      <c r="TNE11" s="138"/>
      <c r="TNF11" s="138"/>
      <c r="TNG11" s="138"/>
      <c r="TNH11" s="138"/>
      <c r="TNI11" s="138"/>
      <c r="TNJ11" s="138"/>
      <c r="TNK11" s="138"/>
      <c r="TNL11" s="138"/>
      <c r="TNM11" s="138"/>
      <c r="TNN11" s="138"/>
      <c r="TNO11" s="138"/>
      <c r="TNP11" s="138"/>
      <c r="TNQ11" s="138"/>
      <c r="TNR11" s="138"/>
      <c r="TNS11" s="138"/>
      <c r="TNT11" s="138"/>
      <c r="TNU11" s="138"/>
      <c r="TNV11" s="138"/>
      <c r="TNW11" s="138"/>
      <c r="TNX11" s="138"/>
      <c r="TNY11" s="138"/>
      <c r="TNZ11" s="138"/>
      <c r="TOA11" s="138"/>
      <c r="TOB11" s="138"/>
      <c r="TOC11" s="138"/>
      <c r="TOD11" s="138"/>
      <c r="TOE11" s="138"/>
      <c r="TOF11" s="138"/>
      <c r="TOG11" s="138"/>
      <c r="TOH11" s="138"/>
      <c r="TOI11" s="138"/>
      <c r="TOJ11" s="138"/>
      <c r="TOK11" s="138"/>
      <c r="TOL11" s="138"/>
      <c r="TOM11" s="138"/>
      <c r="TON11" s="138"/>
      <c r="TOO11" s="138"/>
      <c r="TOP11" s="138"/>
      <c r="TOQ11" s="138"/>
      <c r="TOR11" s="138"/>
      <c r="TOS11" s="138"/>
      <c r="TOT11" s="138"/>
      <c r="TOU11" s="138"/>
      <c r="TOV11" s="138"/>
      <c r="TOW11" s="138"/>
      <c r="TOX11" s="138"/>
      <c r="TOY11" s="138"/>
      <c r="TOZ11" s="138"/>
      <c r="TPA11" s="138"/>
      <c r="TPB11" s="138"/>
      <c r="TPC11" s="138"/>
      <c r="TPD11" s="138"/>
      <c r="TPE11" s="138"/>
      <c r="TPF11" s="138"/>
      <c r="TPG11" s="138"/>
      <c r="TPH11" s="138"/>
      <c r="TPI11" s="138"/>
      <c r="TPJ11" s="138"/>
      <c r="TPK11" s="138"/>
      <c r="TPL11" s="138"/>
      <c r="TPM11" s="138"/>
      <c r="TPN11" s="138"/>
      <c r="TPO11" s="138"/>
      <c r="TPP11" s="138"/>
      <c r="TPQ11" s="138"/>
      <c r="TPR11" s="138"/>
      <c r="TPS11" s="138"/>
      <c r="TPT11" s="138"/>
      <c r="TPU11" s="138"/>
      <c r="TPV11" s="138"/>
      <c r="TPW11" s="138"/>
      <c r="TPX11" s="138"/>
      <c r="TPY11" s="138"/>
      <c r="TPZ11" s="138"/>
      <c r="TQA11" s="138"/>
      <c r="TQB11" s="138"/>
      <c r="TQC11" s="138"/>
      <c r="TQD11" s="138"/>
      <c r="TQE11" s="138"/>
      <c r="TQF11" s="138"/>
      <c r="TQG11" s="138"/>
      <c r="TQH11" s="138"/>
      <c r="TQI11" s="138"/>
      <c r="TQJ11" s="138"/>
      <c r="TQK11" s="138"/>
      <c r="TQL11" s="138"/>
      <c r="TQM11" s="138"/>
      <c r="TQN11" s="138"/>
      <c r="TQO11" s="138"/>
      <c r="TQP11" s="138"/>
      <c r="TQQ11" s="138"/>
      <c r="TQR11" s="138"/>
      <c r="TQS11" s="138"/>
      <c r="TQT11" s="138"/>
      <c r="TQU11" s="138"/>
      <c r="TQV11" s="138"/>
      <c r="TQW11" s="138"/>
      <c r="TQX11" s="138"/>
      <c r="TQY11" s="138"/>
      <c r="TQZ11" s="138"/>
      <c r="TRA11" s="138"/>
      <c r="TRB11" s="138"/>
      <c r="TRC11" s="138"/>
      <c r="TRD11" s="138"/>
      <c r="TRE11" s="138"/>
      <c r="TRF11" s="138"/>
      <c r="TRG11" s="138"/>
      <c r="TRH11" s="138"/>
      <c r="TRI11" s="138"/>
      <c r="TRJ11" s="138"/>
      <c r="TRK11" s="138"/>
      <c r="TRL11" s="138"/>
      <c r="TRM11" s="138"/>
      <c r="TRN11" s="138"/>
      <c r="TRO11" s="138"/>
      <c r="TRP11" s="138"/>
      <c r="TRQ11" s="138"/>
      <c r="TRR11" s="138"/>
      <c r="TRS11" s="138"/>
      <c r="TRT11" s="138"/>
      <c r="TRU11" s="138"/>
      <c r="TRV11" s="138"/>
      <c r="TRW11" s="138"/>
      <c r="TRX11" s="138"/>
      <c r="TRY11" s="138"/>
      <c r="TRZ11" s="138"/>
      <c r="TSA11" s="138"/>
      <c r="TSB11" s="138"/>
      <c r="TSC11" s="138"/>
      <c r="TSD11" s="138"/>
      <c r="TSE11" s="138"/>
      <c r="TSF11" s="138"/>
      <c r="TSG11" s="138"/>
      <c r="TSH11" s="138"/>
      <c r="TSI11" s="138"/>
      <c r="TSJ11" s="138"/>
      <c r="TSK11" s="138"/>
      <c r="TSL11" s="138"/>
      <c r="TSM11" s="138"/>
      <c r="TSN11" s="138"/>
      <c r="TSO11" s="138"/>
      <c r="TSP11" s="138"/>
      <c r="TSQ11" s="138"/>
      <c r="TSR11" s="138"/>
      <c r="TSS11" s="138"/>
      <c r="TST11" s="138"/>
      <c r="TSU11" s="138"/>
      <c r="TSV11" s="138"/>
      <c r="TSW11" s="138"/>
      <c r="TSX11" s="138"/>
      <c r="TSY11" s="138"/>
      <c r="TSZ11" s="138"/>
      <c r="TTA11" s="138"/>
      <c r="TTB11" s="138"/>
      <c r="TTC11" s="138"/>
      <c r="TTD11" s="138"/>
      <c r="TTE11" s="138"/>
      <c r="TTF11" s="138"/>
      <c r="TTG11" s="138"/>
      <c r="TTH11" s="138"/>
      <c r="TTI11" s="138"/>
      <c r="TTJ11" s="138"/>
      <c r="TTK11" s="138"/>
      <c r="TTL11" s="138"/>
      <c r="TTM11" s="138"/>
      <c r="TTN11" s="138"/>
      <c r="TTO11" s="138"/>
      <c r="TTP11" s="138"/>
      <c r="TTQ11" s="138"/>
      <c r="TTR11" s="138"/>
      <c r="TTS11" s="138"/>
      <c r="TTT11" s="138"/>
      <c r="TTU11" s="138"/>
      <c r="TTV11" s="138"/>
      <c r="TTW11" s="138"/>
      <c r="TTX11" s="138"/>
      <c r="TTY11" s="138"/>
      <c r="TTZ11" s="138"/>
      <c r="TUA11" s="138"/>
      <c r="TUB11" s="138"/>
      <c r="TUC11" s="138"/>
      <c r="TUD11" s="138"/>
      <c r="TUE11" s="138"/>
      <c r="TUF11" s="138"/>
      <c r="TUG11" s="138"/>
      <c r="TUH11" s="138"/>
      <c r="TUI11" s="138"/>
      <c r="TUJ11" s="138"/>
      <c r="TUK11" s="138"/>
      <c r="TUL11" s="138"/>
      <c r="TUM11" s="138"/>
      <c r="TUN11" s="138"/>
      <c r="TUO11" s="138"/>
      <c r="TUP11" s="138"/>
      <c r="TUQ11" s="138"/>
      <c r="TUR11" s="138"/>
      <c r="TUS11" s="138"/>
      <c r="TUT11" s="138"/>
      <c r="TUU11" s="138"/>
      <c r="TUV11" s="138"/>
      <c r="TUW11" s="138"/>
      <c r="TUX11" s="138"/>
      <c r="TUY11" s="138"/>
      <c r="TUZ11" s="138"/>
      <c r="TVA11" s="138"/>
      <c r="TVB11" s="138"/>
      <c r="TVC11" s="138"/>
      <c r="TVD11" s="138"/>
      <c r="TVE11" s="138"/>
      <c r="TVF11" s="138"/>
      <c r="TVG11" s="138"/>
      <c r="TVH11" s="138"/>
      <c r="TVI11" s="138"/>
      <c r="TVJ11" s="138"/>
      <c r="TVK11" s="138"/>
      <c r="TVL11" s="138"/>
      <c r="TVM11" s="138"/>
      <c r="TVN11" s="138"/>
      <c r="TVO11" s="138"/>
      <c r="TVP11" s="138"/>
      <c r="TVQ11" s="138"/>
      <c r="TVR11" s="138"/>
      <c r="TVS11" s="138"/>
      <c r="TVT11" s="138"/>
      <c r="TVU11" s="138"/>
      <c r="TVV11" s="138"/>
      <c r="TVW11" s="138"/>
      <c r="TVX11" s="138"/>
      <c r="TVY11" s="138"/>
      <c r="TVZ11" s="138"/>
      <c r="TWA11" s="138"/>
      <c r="TWB11" s="138"/>
      <c r="TWC11" s="138"/>
      <c r="TWD11" s="138"/>
      <c r="TWE11" s="138"/>
      <c r="TWF11" s="138"/>
      <c r="TWG11" s="138"/>
      <c r="TWH11" s="138"/>
      <c r="TWI11" s="138"/>
      <c r="TWJ11" s="138"/>
      <c r="TWK11" s="138"/>
      <c r="TWL11" s="138"/>
      <c r="TWM11" s="138"/>
      <c r="TWN11" s="138"/>
      <c r="TWO11" s="138"/>
      <c r="TWP11" s="138"/>
      <c r="TWQ11" s="138"/>
      <c r="TWR11" s="138"/>
      <c r="TWS11" s="138"/>
      <c r="TWT11" s="138"/>
      <c r="TWU11" s="138"/>
      <c r="TWV11" s="138"/>
      <c r="TWW11" s="138"/>
      <c r="TWX11" s="138"/>
      <c r="TWY11" s="138"/>
      <c r="TWZ11" s="138"/>
      <c r="TXA11" s="138"/>
      <c r="TXB11" s="138"/>
      <c r="TXC11" s="138"/>
      <c r="TXD11" s="138"/>
      <c r="TXE11" s="138"/>
      <c r="TXF11" s="138"/>
      <c r="TXG11" s="138"/>
      <c r="TXH11" s="138"/>
      <c r="TXI11" s="138"/>
      <c r="TXJ11" s="138"/>
      <c r="TXK11" s="138"/>
      <c r="TXL11" s="138"/>
      <c r="TXM11" s="138"/>
      <c r="TXN11" s="138"/>
      <c r="TXO11" s="138"/>
      <c r="TXP11" s="138"/>
      <c r="TXQ11" s="138"/>
      <c r="TXR11" s="138"/>
      <c r="TXS11" s="138"/>
      <c r="TXT11" s="138"/>
      <c r="TXU11" s="138"/>
      <c r="TXV11" s="138"/>
      <c r="TXW11" s="138"/>
      <c r="TXX11" s="138"/>
      <c r="TXY11" s="138"/>
      <c r="TXZ11" s="138"/>
      <c r="TYA11" s="138"/>
      <c r="TYB11" s="138"/>
      <c r="TYC11" s="138"/>
      <c r="TYD11" s="138"/>
      <c r="TYE11" s="138"/>
      <c r="TYF11" s="138"/>
      <c r="TYG11" s="138"/>
      <c r="TYH11" s="138"/>
      <c r="TYI11" s="138"/>
      <c r="TYJ11" s="138"/>
      <c r="TYK11" s="138"/>
      <c r="TYL11" s="138"/>
      <c r="TYM11" s="138"/>
      <c r="TYN11" s="138"/>
      <c r="TYO11" s="138"/>
      <c r="TYP11" s="138"/>
      <c r="TYQ11" s="138"/>
      <c r="TYR11" s="138"/>
      <c r="TYS11" s="138"/>
      <c r="TYT11" s="138"/>
      <c r="TYU11" s="138"/>
      <c r="TYV11" s="138"/>
      <c r="TYW11" s="138"/>
      <c r="TYX11" s="138"/>
      <c r="TYY11" s="138"/>
      <c r="TYZ11" s="138"/>
      <c r="TZA11" s="138"/>
      <c r="TZB11" s="138"/>
      <c r="TZC11" s="138"/>
      <c r="TZD11" s="138"/>
      <c r="TZE11" s="138"/>
      <c r="TZF11" s="138"/>
      <c r="TZG11" s="138"/>
      <c r="TZH11" s="138"/>
      <c r="TZI11" s="138"/>
      <c r="TZJ11" s="138"/>
      <c r="TZK11" s="138"/>
      <c r="TZL11" s="138"/>
      <c r="TZM11" s="138"/>
      <c r="TZN11" s="138"/>
      <c r="TZO11" s="138"/>
      <c r="TZP11" s="138"/>
      <c r="TZQ11" s="138"/>
      <c r="TZR11" s="138"/>
      <c r="TZS11" s="138"/>
      <c r="TZT11" s="138"/>
      <c r="TZU11" s="138"/>
      <c r="TZV11" s="138"/>
      <c r="TZW11" s="138"/>
      <c r="TZX11" s="138"/>
      <c r="TZY11" s="138"/>
      <c r="TZZ11" s="138"/>
      <c r="UAA11" s="138"/>
      <c r="UAB11" s="138"/>
      <c r="UAC11" s="138"/>
      <c r="UAD11" s="138"/>
      <c r="UAE11" s="138"/>
      <c r="UAF11" s="138"/>
      <c r="UAG11" s="138"/>
      <c r="UAH11" s="138"/>
      <c r="UAI11" s="138"/>
      <c r="UAJ11" s="138"/>
      <c r="UAK11" s="138"/>
      <c r="UAL11" s="138"/>
      <c r="UAM11" s="138"/>
      <c r="UAN11" s="138"/>
      <c r="UAO11" s="138"/>
      <c r="UAP11" s="138"/>
      <c r="UAQ11" s="138"/>
      <c r="UAR11" s="138"/>
      <c r="UAS11" s="138"/>
      <c r="UAT11" s="138"/>
      <c r="UAU11" s="138"/>
      <c r="UAV11" s="138"/>
      <c r="UAW11" s="138"/>
      <c r="UAX11" s="138"/>
      <c r="UAY11" s="138"/>
      <c r="UAZ11" s="138"/>
      <c r="UBA11" s="138"/>
      <c r="UBB11" s="138"/>
      <c r="UBC11" s="138"/>
      <c r="UBD11" s="138"/>
      <c r="UBE11" s="138"/>
      <c r="UBF11" s="138"/>
      <c r="UBG11" s="138"/>
      <c r="UBH11" s="138"/>
      <c r="UBI11" s="138"/>
      <c r="UBJ11" s="138"/>
      <c r="UBK11" s="138"/>
      <c r="UBL11" s="138"/>
      <c r="UBM11" s="138"/>
      <c r="UBN11" s="138"/>
      <c r="UBO11" s="138"/>
      <c r="UBP11" s="138"/>
      <c r="UBQ11" s="138"/>
      <c r="UBR11" s="138"/>
      <c r="UBS11" s="138"/>
      <c r="UBT11" s="138"/>
      <c r="UBU11" s="138"/>
      <c r="UBV11" s="138"/>
      <c r="UBW11" s="138"/>
      <c r="UBX11" s="138"/>
      <c r="UBY11" s="138"/>
      <c r="UBZ11" s="138"/>
      <c r="UCA11" s="138"/>
      <c r="UCB11" s="138"/>
      <c r="UCC11" s="138"/>
      <c r="UCD11" s="138"/>
      <c r="UCE11" s="138"/>
      <c r="UCF11" s="138"/>
      <c r="UCG11" s="138"/>
      <c r="UCH11" s="138"/>
      <c r="UCI11" s="138"/>
      <c r="UCJ11" s="138"/>
      <c r="UCK11" s="138"/>
      <c r="UCL11" s="138"/>
      <c r="UCM11" s="138"/>
      <c r="UCN11" s="138"/>
      <c r="UCO11" s="138"/>
      <c r="UCP11" s="138"/>
      <c r="UCQ11" s="138"/>
      <c r="UCR11" s="138"/>
      <c r="UCS11" s="138"/>
      <c r="UCT11" s="138"/>
      <c r="UCU11" s="138"/>
      <c r="UCV11" s="138"/>
      <c r="UCW11" s="138"/>
      <c r="UCX11" s="138"/>
      <c r="UCY11" s="138"/>
      <c r="UCZ11" s="138"/>
      <c r="UDA11" s="138"/>
      <c r="UDB11" s="138"/>
      <c r="UDC11" s="138"/>
      <c r="UDD11" s="138"/>
      <c r="UDE11" s="138"/>
      <c r="UDF11" s="138"/>
      <c r="UDG11" s="138"/>
      <c r="UDH11" s="138"/>
      <c r="UDI11" s="138"/>
      <c r="UDJ11" s="138"/>
      <c r="UDK11" s="138"/>
      <c r="UDL11" s="138"/>
      <c r="UDM11" s="138"/>
      <c r="UDN11" s="138"/>
      <c r="UDO11" s="138"/>
      <c r="UDP11" s="138"/>
      <c r="UDQ11" s="138"/>
      <c r="UDR11" s="138"/>
      <c r="UDS11" s="138"/>
      <c r="UDT11" s="138"/>
      <c r="UDU11" s="138"/>
      <c r="UDV11" s="138"/>
      <c r="UDW11" s="138"/>
      <c r="UDX11" s="138"/>
      <c r="UDY11" s="138"/>
      <c r="UDZ11" s="138"/>
      <c r="UEA11" s="138"/>
      <c r="UEB11" s="138"/>
      <c r="UEC11" s="138"/>
      <c r="UED11" s="138"/>
      <c r="UEE11" s="138"/>
      <c r="UEF11" s="138"/>
      <c r="UEG11" s="138"/>
      <c r="UEH11" s="138"/>
      <c r="UEI11" s="138"/>
      <c r="UEJ11" s="138"/>
      <c r="UEK11" s="138"/>
      <c r="UEL11" s="138"/>
      <c r="UEM11" s="138"/>
      <c r="UEN11" s="138"/>
      <c r="UEO11" s="138"/>
      <c r="UEP11" s="138"/>
      <c r="UEQ11" s="138"/>
      <c r="UER11" s="138"/>
      <c r="UES11" s="138"/>
      <c r="UET11" s="138"/>
      <c r="UEU11" s="138"/>
      <c r="UEV11" s="138"/>
      <c r="UEW11" s="138"/>
      <c r="UEX11" s="138"/>
      <c r="UEY11" s="138"/>
      <c r="UEZ11" s="138"/>
      <c r="UFA11" s="138"/>
      <c r="UFB11" s="138"/>
      <c r="UFC11" s="138"/>
      <c r="UFD11" s="138"/>
      <c r="UFE11" s="138"/>
      <c r="UFF11" s="138"/>
      <c r="UFG11" s="138"/>
      <c r="UFH11" s="138"/>
      <c r="UFI11" s="138"/>
      <c r="UFJ11" s="138"/>
      <c r="UFK11" s="138"/>
      <c r="UFL11" s="138"/>
      <c r="UFM11" s="138"/>
      <c r="UFN11" s="138"/>
      <c r="UFO11" s="138"/>
      <c r="UFP11" s="138"/>
      <c r="UFQ11" s="138"/>
      <c r="UFR11" s="138"/>
      <c r="UFS11" s="138"/>
      <c r="UFT11" s="138"/>
      <c r="UFU11" s="138"/>
      <c r="UFV11" s="138"/>
      <c r="UFW11" s="138"/>
      <c r="UFX11" s="138"/>
      <c r="UFY11" s="138"/>
      <c r="UFZ11" s="138"/>
      <c r="UGA11" s="138"/>
      <c r="UGB11" s="138"/>
      <c r="UGC11" s="138"/>
      <c r="UGD11" s="138"/>
      <c r="UGE11" s="138"/>
      <c r="UGF11" s="138"/>
      <c r="UGG11" s="138"/>
      <c r="UGH11" s="138"/>
      <c r="UGI11" s="138"/>
      <c r="UGJ11" s="138"/>
      <c r="UGK11" s="138"/>
      <c r="UGL11" s="138"/>
      <c r="UGM11" s="138"/>
      <c r="UGN11" s="138"/>
      <c r="UGO11" s="138"/>
      <c r="UGP11" s="138"/>
      <c r="UGQ11" s="138"/>
      <c r="UGR11" s="138"/>
      <c r="UGS11" s="138"/>
      <c r="UGT11" s="138"/>
      <c r="UGU11" s="138"/>
      <c r="UGV11" s="138"/>
      <c r="UGW11" s="138"/>
      <c r="UGX11" s="138"/>
      <c r="UGY11" s="138"/>
      <c r="UGZ11" s="138"/>
      <c r="UHA11" s="138"/>
      <c r="UHB11" s="138"/>
      <c r="UHC11" s="138"/>
      <c r="UHD11" s="138"/>
      <c r="UHE11" s="138"/>
      <c r="UHF11" s="138"/>
      <c r="UHG11" s="138"/>
      <c r="UHH11" s="138"/>
      <c r="UHI11" s="138"/>
      <c r="UHJ11" s="138"/>
      <c r="UHK11" s="138"/>
      <c r="UHL11" s="138"/>
      <c r="UHM11" s="138"/>
      <c r="UHN11" s="138"/>
      <c r="UHO11" s="138"/>
      <c r="UHP11" s="138"/>
      <c r="UHQ11" s="138"/>
      <c r="UHR11" s="138"/>
      <c r="UHS11" s="138"/>
      <c r="UHT11" s="138"/>
      <c r="UHU11" s="138"/>
      <c r="UHV11" s="138"/>
      <c r="UHW11" s="138"/>
      <c r="UHX11" s="138"/>
      <c r="UHY11" s="138"/>
      <c r="UHZ11" s="138"/>
      <c r="UIA11" s="138"/>
      <c r="UIB11" s="138"/>
      <c r="UIC11" s="138"/>
      <c r="UID11" s="138"/>
      <c r="UIE11" s="138"/>
      <c r="UIF11" s="138"/>
      <c r="UIG11" s="138"/>
      <c r="UIH11" s="138"/>
      <c r="UII11" s="138"/>
      <c r="UIJ11" s="138"/>
      <c r="UIK11" s="138"/>
      <c r="UIL11" s="138"/>
      <c r="UIM11" s="138"/>
      <c r="UIN11" s="138"/>
      <c r="UIO11" s="138"/>
      <c r="UIP11" s="138"/>
      <c r="UIQ11" s="138"/>
      <c r="UIR11" s="138"/>
      <c r="UIS11" s="138"/>
      <c r="UIT11" s="138"/>
      <c r="UIU11" s="138"/>
      <c r="UIV11" s="138"/>
      <c r="UIW11" s="138"/>
      <c r="UIX11" s="138"/>
      <c r="UIY11" s="138"/>
      <c r="UIZ11" s="138"/>
      <c r="UJA11" s="138"/>
      <c r="UJB11" s="138"/>
      <c r="UJC11" s="138"/>
      <c r="UJD11" s="138"/>
      <c r="UJE11" s="138"/>
      <c r="UJF11" s="138"/>
      <c r="UJG11" s="138"/>
      <c r="UJH11" s="138"/>
      <c r="UJI11" s="138"/>
      <c r="UJJ11" s="138"/>
      <c r="UJK11" s="138"/>
      <c r="UJL11" s="138"/>
      <c r="UJM11" s="138"/>
      <c r="UJN11" s="138"/>
      <c r="UJO11" s="138"/>
      <c r="UJP11" s="138"/>
      <c r="UJQ11" s="138"/>
      <c r="UJR11" s="138"/>
      <c r="UJS11" s="138"/>
      <c r="UJT11" s="138"/>
      <c r="UJU11" s="138"/>
      <c r="UJV11" s="138"/>
      <c r="UJW11" s="138"/>
      <c r="UJX11" s="138"/>
      <c r="UJY11" s="138"/>
      <c r="UJZ11" s="138"/>
      <c r="UKA11" s="138"/>
      <c r="UKB11" s="138"/>
      <c r="UKC11" s="138"/>
      <c r="UKD11" s="138"/>
      <c r="UKE11" s="138"/>
      <c r="UKF11" s="138"/>
      <c r="UKG11" s="138"/>
      <c r="UKH11" s="138"/>
      <c r="UKI11" s="138"/>
      <c r="UKJ11" s="138"/>
      <c r="UKK11" s="138"/>
      <c r="UKL11" s="138"/>
      <c r="UKM11" s="138"/>
      <c r="UKN11" s="138"/>
      <c r="UKO11" s="138"/>
      <c r="UKP11" s="138"/>
      <c r="UKQ11" s="138"/>
      <c r="UKR11" s="138"/>
      <c r="UKS11" s="138"/>
      <c r="UKT11" s="138"/>
      <c r="UKU11" s="138"/>
      <c r="UKV11" s="138"/>
      <c r="UKW11" s="138"/>
      <c r="UKX11" s="138"/>
      <c r="UKY11" s="138"/>
      <c r="UKZ11" s="138"/>
      <c r="ULA11" s="138"/>
      <c r="ULB11" s="138"/>
      <c r="ULC11" s="138"/>
      <c r="ULD11" s="138"/>
      <c r="ULE11" s="138"/>
      <c r="ULF11" s="138"/>
      <c r="ULG11" s="138"/>
      <c r="ULH11" s="138"/>
      <c r="ULI11" s="138"/>
      <c r="ULJ11" s="138"/>
      <c r="ULK11" s="138"/>
      <c r="ULL11" s="138"/>
      <c r="ULM11" s="138"/>
      <c r="ULN11" s="138"/>
      <c r="ULO11" s="138"/>
      <c r="ULP11" s="138"/>
      <c r="ULQ11" s="138"/>
      <c r="ULR11" s="138"/>
      <c r="ULS11" s="138"/>
      <c r="ULT11" s="138"/>
      <c r="ULU11" s="138"/>
      <c r="ULV11" s="138"/>
      <c r="ULW11" s="138"/>
      <c r="ULX11" s="138"/>
      <c r="ULY11" s="138"/>
      <c r="ULZ11" s="138"/>
      <c r="UMA11" s="138"/>
      <c r="UMB11" s="138"/>
      <c r="UMC11" s="138"/>
      <c r="UMD11" s="138"/>
      <c r="UME11" s="138"/>
      <c r="UMF11" s="138"/>
      <c r="UMG11" s="138"/>
      <c r="UMH11" s="138"/>
      <c r="UMI11" s="138"/>
      <c r="UMJ11" s="138"/>
      <c r="UMK11" s="138"/>
      <c r="UML11" s="138"/>
      <c r="UMM11" s="138"/>
      <c r="UMN11" s="138"/>
      <c r="UMO11" s="138"/>
      <c r="UMP11" s="138"/>
      <c r="UMQ11" s="138"/>
      <c r="UMR11" s="138"/>
      <c r="UMS11" s="138"/>
      <c r="UMT11" s="138"/>
      <c r="UMU11" s="138"/>
      <c r="UMV11" s="138"/>
      <c r="UMW11" s="138"/>
      <c r="UMX11" s="138"/>
      <c r="UMY11" s="138"/>
      <c r="UMZ11" s="138"/>
      <c r="UNA11" s="138"/>
      <c r="UNB11" s="138"/>
      <c r="UNC11" s="138"/>
      <c r="UND11" s="138"/>
      <c r="UNE11" s="138"/>
      <c r="UNF11" s="138"/>
      <c r="UNG11" s="138"/>
      <c r="UNH11" s="138"/>
      <c r="UNI11" s="138"/>
      <c r="UNJ11" s="138"/>
      <c r="UNK11" s="138"/>
      <c r="UNL11" s="138"/>
      <c r="UNM11" s="138"/>
      <c r="UNN11" s="138"/>
      <c r="UNO11" s="138"/>
      <c r="UNP11" s="138"/>
      <c r="UNQ11" s="138"/>
      <c r="UNR11" s="138"/>
      <c r="UNS11" s="138"/>
      <c r="UNT11" s="138"/>
      <c r="UNU11" s="138"/>
      <c r="UNV11" s="138"/>
      <c r="UNW11" s="138"/>
      <c r="UNX11" s="138"/>
      <c r="UNY11" s="138"/>
      <c r="UNZ11" s="138"/>
      <c r="UOA11" s="138"/>
      <c r="UOB11" s="138"/>
      <c r="UOC11" s="138"/>
      <c r="UOD11" s="138"/>
      <c r="UOE11" s="138"/>
      <c r="UOF11" s="138"/>
      <c r="UOG11" s="138"/>
      <c r="UOH11" s="138"/>
      <c r="UOI11" s="138"/>
      <c r="UOJ11" s="138"/>
      <c r="UOK11" s="138"/>
      <c r="UOL11" s="138"/>
      <c r="UOM11" s="138"/>
      <c r="UON11" s="138"/>
      <c r="UOO11" s="138"/>
      <c r="UOP11" s="138"/>
      <c r="UOQ11" s="138"/>
      <c r="UOR11" s="138"/>
      <c r="UOS11" s="138"/>
      <c r="UOT11" s="138"/>
      <c r="UOU11" s="138"/>
      <c r="UOV11" s="138"/>
      <c r="UOW11" s="138"/>
      <c r="UOX11" s="138"/>
      <c r="UOY11" s="138"/>
      <c r="UOZ11" s="138"/>
      <c r="UPA11" s="138"/>
      <c r="UPB11" s="138"/>
      <c r="UPC11" s="138"/>
      <c r="UPD11" s="138"/>
      <c r="UPE11" s="138"/>
      <c r="UPF11" s="138"/>
      <c r="UPG11" s="138"/>
      <c r="UPH11" s="138"/>
      <c r="UPI11" s="138"/>
      <c r="UPJ11" s="138"/>
      <c r="UPK11" s="138"/>
      <c r="UPL11" s="138"/>
      <c r="UPM11" s="138"/>
      <c r="UPN11" s="138"/>
      <c r="UPO11" s="138"/>
      <c r="UPP11" s="138"/>
      <c r="UPQ11" s="138"/>
      <c r="UPR11" s="138"/>
      <c r="UPS11" s="138"/>
      <c r="UPT11" s="138"/>
      <c r="UPU11" s="138"/>
      <c r="UPV11" s="138"/>
      <c r="UPW11" s="138"/>
      <c r="UPX11" s="138"/>
      <c r="UPY11" s="138"/>
      <c r="UPZ11" s="138"/>
      <c r="UQA11" s="138"/>
      <c r="UQB11" s="138"/>
      <c r="UQC11" s="138"/>
      <c r="UQD11" s="138"/>
      <c r="UQE11" s="138"/>
      <c r="UQF11" s="138"/>
      <c r="UQG11" s="138"/>
      <c r="UQH11" s="138"/>
      <c r="UQI11" s="138"/>
      <c r="UQJ11" s="138"/>
      <c r="UQK11" s="138"/>
      <c r="UQL11" s="138"/>
      <c r="UQM11" s="138"/>
      <c r="UQN11" s="138"/>
      <c r="UQO11" s="138"/>
      <c r="UQP11" s="138"/>
      <c r="UQQ11" s="138"/>
      <c r="UQR11" s="138"/>
      <c r="UQS11" s="138"/>
      <c r="UQT11" s="138"/>
      <c r="UQU11" s="138"/>
      <c r="UQV11" s="138"/>
      <c r="UQW11" s="138"/>
      <c r="UQX11" s="138"/>
      <c r="UQY11" s="138"/>
      <c r="UQZ11" s="138"/>
      <c r="URA11" s="138"/>
      <c r="URB11" s="138"/>
      <c r="URC11" s="138"/>
      <c r="URD11" s="138"/>
      <c r="URE11" s="138"/>
      <c r="URF11" s="138"/>
      <c r="URG11" s="138"/>
      <c r="URH11" s="138"/>
      <c r="URI11" s="138"/>
      <c r="URJ11" s="138"/>
      <c r="URK11" s="138"/>
      <c r="URL11" s="138"/>
      <c r="URM11" s="138"/>
      <c r="URN11" s="138"/>
      <c r="URO11" s="138"/>
      <c r="URP11" s="138"/>
      <c r="URQ11" s="138"/>
      <c r="URR11" s="138"/>
      <c r="URS11" s="138"/>
      <c r="URT11" s="138"/>
      <c r="URU11" s="138"/>
      <c r="URV11" s="138"/>
      <c r="URW11" s="138"/>
      <c r="URX11" s="138"/>
      <c r="URY11" s="138"/>
      <c r="URZ11" s="138"/>
      <c r="USA11" s="138"/>
      <c r="USB11" s="138"/>
      <c r="USC11" s="138"/>
      <c r="USD11" s="138"/>
      <c r="USE11" s="138"/>
      <c r="USF11" s="138"/>
      <c r="USG11" s="138"/>
      <c r="USH11" s="138"/>
      <c r="USI11" s="138"/>
      <c r="USJ11" s="138"/>
      <c r="USK11" s="138"/>
      <c r="USL11" s="138"/>
      <c r="USM11" s="138"/>
      <c r="USN11" s="138"/>
      <c r="USO11" s="138"/>
      <c r="USP11" s="138"/>
      <c r="USQ11" s="138"/>
      <c r="USR11" s="138"/>
      <c r="USS11" s="138"/>
      <c r="UST11" s="138"/>
      <c r="USU11" s="138"/>
      <c r="USV11" s="138"/>
      <c r="USW11" s="138"/>
      <c r="USX11" s="138"/>
      <c r="USY11" s="138"/>
      <c r="USZ11" s="138"/>
      <c r="UTA11" s="138"/>
      <c r="UTB11" s="138"/>
      <c r="UTC11" s="138"/>
      <c r="UTD11" s="138"/>
      <c r="UTE11" s="138"/>
      <c r="UTF11" s="138"/>
      <c r="UTG11" s="138"/>
      <c r="UTH11" s="138"/>
      <c r="UTI11" s="138"/>
      <c r="UTJ11" s="138"/>
      <c r="UTK11" s="138"/>
      <c r="UTL11" s="138"/>
      <c r="UTM11" s="138"/>
      <c r="UTN11" s="138"/>
      <c r="UTO11" s="138"/>
      <c r="UTP11" s="138"/>
      <c r="UTQ11" s="138"/>
      <c r="UTR11" s="138"/>
      <c r="UTS11" s="138"/>
      <c r="UTT11" s="138"/>
      <c r="UTU11" s="138"/>
      <c r="UTV11" s="138"/>
      <c r="UTW11" s="138"/>
      <c r="UTX11" s="138"/>
      <c r="UTY11" s="138"/>
      <c r="UTZ11" s="138"/>
      <c r="UUA11" s="138"/>
      <c r="UUB11" s="138"/>
      <c r="UUC11" s="138"/>
      <c r="UUD11" s="138"/>
      <c r="UUE11" s="138"/>
      <c r="UUF11" s="138"/>
      <c r="UUG11" s="138"/>
      <c r="UUH11" s="138"/>
      <c r="UUI11" s="138"/>
      <c r="UUJ11" s="138"/>
      <c r="UUK11" s="138"/>
      <c r="UUL11" s="138"/>
      <c r="UUM11" s="138"/>
      <c r="UUN11" s="138"/>
      <c r="UUO11" s="138"/>
      <c r="UUP11" s="138"/>
      <c r="UUQ11" s="138"/>
      <c r="UUR11" s="138"/>
      <c r="UUS11" s="138"/>
      <c r="UUT11" s="138"/>
      <c r="UUU11" s="138"/>
      <c r="UUV11" s="138"/>
      <c r="UUW11" s="138"/>
      <c r="UUX11" s="138"/>
      <c r="UUY11" s="138"/>
      <c r="UUZ11" s="138"/>
      <c r="UVA11" s="138"/>
      <c r="UVB11" s="138"/>
      <c r="UVC11" s="138"/>
      <c r="UVD11" s="138"/>
      <c r="UVE11" s="138"/>
      <c r="UVF11" s="138"/>
      <c r="UVG11" s="138"/>
      <c r="UVH11" s="138"/>
      <c r="UVI11" s="138"/>
      <c r="UVJ11" s="138"/>
      <c r="UVK11" s="138"/>
      <c r="UVL11" s="138"/>
      <c r="UVM11" s="138"/>
      <c r="UVN11" s="138"/>
      <c r="UVO11" s="138"/>
      <c r="UVP11" s="138"/>
      <c r="UVQ11" s="138"/>
      <c r="UVR11" s="138"/>
      <c r="UVS11" s="138"/>
      <c r="UVT11" s="138"/>
      <c r="UVU11" s="138"/>
      <c r="UVV11" s="138"/>
      <c r="UVW11" s="138"/>
      <c r="UVX11" s="138"/>
      <c r="UVY11" s="138"/>
      <c r="UVZ11" s="138"/>
      <c r="UWA11" s="138"/>
      <c r="UWB11" s="138"/>
      <c r="UWC11" s="138"/>
      <c r="UWD11" s="138"/>
      <c r="UWE11" s="138"/>
      <c r="UWF11" s="138"/>
      <c r="UWG11" s="138"/>
      <c r="UWH11" s="138"/>
      <c r="UWI11" s="138"/>
      <c r="UWJ11" s="138"/>
      <c r="UWK11" s="138"/>
      <c r="UWL11" s="138"/>
      <c r="UWM11" s="138"/>
      <c r="UWN11" s="138"/>
      <c r="UWO11" s="138"/>
      <c r="UWP11" s="138"/>
      <c r="UWQ11" s="138"/>
      <c r="UWR11" s="138"/>
      <c r="UWS11" s="138"/>
      <c r="UWT11" s="138"/>
      <c r="UWU11" s="138"/>
      <c r="UWV11" s="138"/>
      <c r="UWW11" s="138"/>
      <c r="UWX11" s="138"/>
      <c r="UWY11" s="138"/>
      <c r="UWZ11" s="138"/>
      <c r="UXA11" s="138"/>
      <c r="UXB11" s="138"/>
      <c r="UXC11" s="138"/>
      <c r="UXD11" s="138"/>
      <c r="UXE11" s="138"/>
      <c r="UXF11" s="138"/>
      <c r="UXG11" s="138"/>
      <c r="UXH11" s="138"/>
      <c r="UXI11" s="138"/>
      <c r="UXJ11" s="138"/>
      <c r="UXK11" s="138"/>
      <c r="UXL11" s="138"/>
      <c r="UXM11" s="138"/>
      <c r="UXN11" s="138"/>
      <c r="UXO11" s="138"/>
      <c r="UXP11" s="138"/>
      <c r="UXQ11" s="138"/>
      <c r="UXR11" s="138"/>
      <c r="UXS11" s="138"/>
      <c r="UXT11" s="138"/>
      <c r="UXU11" s="138"/>
      <c r="UXV11" s="138"/>
      <c r="UXW11" s="138"/>
      <c r="UXX11" s="138"/>
      <c r="UXY11" s="138"/>
      <c r="UXZ11" s="138"/>
      <c r="UYA11" s="138"/>
      <c r="UYB11" s="138"/>
      <c r="UYC11" s="138"/>
      <c r="UYD11" s="138"/>
      <c r="UYE11" s="138"/>
      <c r="UYF11" s="138"/>
      <c r="UYG11" s="138"/>
      <c r="UYH11" s="138"/>
      <c r="UYI11" s="138"/>
      <c r="UYJ11" s="138"/>
      <c r="UYK11" s="138"/>
      <c r="UYL11" s="138"/>
      <c r="UYM11" s="138"/>
      <c r="UYN11" s="138"/>
      <c r="UYO11" s="138"/>
      <c r="UYP11" s="138"/>
      <c r="UYQ11" s="138"/>
      <c r="UYR11" s="138"/>
      <c r="UYS11" s="138"/>
      <c r="UYT11" s="138"/>
      <c r="UYU11" s="138"/>
      <c r="UYV11" s="138"/>
      <c r="UYW11" s="138"/>
      <c r="UYX11" s="138"/>
      <c r="UYY11" s="138"/>
      <c r="UYZ11" s="138"/>
      <c r="UZA11" s="138"/>
      <c r="UZB11" s="138"/>
      <c r="UZC11" s="138"/>
      <c r="UZD11" s="138"/>
      <c r="UZE11" s="138"/>
      <c r="UZF11" s="138"/>
      <c r="UZG11" s="138"/>
      <c r="UZH11" s="138"/>
      <c r="UZI11" s="138"/>
      <c r="UZJ11" s="138"/>
      <c r="UZK11" s="138"/>
      <c r="UZL11" s="138"/>
      <c r="UZM11" s="138"/>
      <c r="UZN11" s="138"/>
      <c r="UZO11" s="138"/>
      <c r="UZP11" s="138"/>
      <c r="UZQ11" s="138"/>
      <c r="UZR11" s="138"/>
      <c r="UZS11" s="138"/>
      <c r="UZT11" s="138"/>
      <c r="UZU11" s="138"/>
      <c r="UZV11" s="138"/>
      <c r="UZW11" s="138"/>
      <c r="UZX11" s="138"/>
      <c r="UZY11" s="138"/>
      <c r="UZZ11" s="138"/>
      <c r="VAA11" s="138"/>
      <c r="VAB11" s="138"/>
      <c r="VAC11" s="138"/>
      <c r="VAD11" s="138"/>
      <c r="VAE11" s="138"/>
      <c r="VAF11" s="138"/>
      <c r="VAG11" s="138"/>
      <c r="VAH11" s="138"/>
      <c r="VAI11" s="138"/>
      <c r="VAJ11" s="138"/>
      <c r="VAK11" s="138"/>
      <c r="VAL11" s="138"/>
      <c r="VAM11" s="138"/>
      <c r="VAN11" s="138"/>
      <c r="VAO11" s="138"/>
      <c r="VAP11" s="138"/>
      <c r="VAQ11" s="138"/>
      <c r="VAR11" s="138"/>
      <c r="VAS11" s="138"/>
      <c r="VAT11" s="138"/>
      <c r="VAU11" s="138"/>
      <c r="VAV11" s="138"/>
      <c r="VAW11" s="138"/>
      <c r="VAX11" s="138"/>
      <c r="VAY11" s="138"/>
      <c r="VAZ11" s="138"/>
      <c r="VBA11" s="138"/>
      <c r="VBB11" s="138"/>
      <c r="VBC11" s="138"/>
      <c r="VBD11" s="138"/>
      <c r="VBE11" s="138"/>
      <c r="VBF11" s="138"/>
      <c r="VBG11" s="138"/>
      <c r="VBH11" s="138"/>
      <c r="VBI11" s="138"/>
      <c r="VBJ11" s="138"/>
      <c r="VBK11" s="138"/>
      <c r="VBL11" s="138"/>
      <c r="VBM11" s="138"/>
      <c r="VBN11" s="138"/>
      <c r="VBO11" s="138"/>
      <c r="VBP11" s="138"/>
      <c r="VBQ11" s="138"/>
      <c r="VBR11" s="138"/>
      <c r="VBS11" s="138"/>
      <c r="VBT11" s="138"/>
      <c r="VBU11" s="138"/>
      <c r="VBV11" s="138"/>
      <c r="VBW11" s="138"/>
      <c r="VBX11" s="138"/>
      <c r="VBY11" s="138"/>
      <c r="VBZ11" s="138"/>
      <c r="VCA11" s="138"/>
      <c r="VCB11" s="138"/>
      <c r="VCC11" s="138"/>
      <c r="VCD11" s="138"/>
      <c r="VCE11" s="138"/>
      <c r="VCF11" s="138"/>
      <c r="VCG11" s="138"/>
      <c r="VCH11" s="138"/>
      <c r="VCI11" s="138"/>
      <c r="VCJ11" s="138"/>
      <c r="VCK11" s="138"/>
      <c r="VCL11" s="138"/>
      <c r="VCM11" s="138"/>
      <c r="VCN11" s="138"/>
      <c r="VCO11" s="138"/>
      <c r="VCP11" s="138"/>
      <c r="VCQ11" s="138"/>
      <c r="VCR11" s="138"/>
      <c r="VCS11" s="138"/>
      <c r="VCT11" s="138"/>
      <c r="VCU11" s="138"/>
      <c r="VCV11" s="138"/>
      <c r="VCW11" s="138"/>
      <c r="VCX11" s="138"/>
      <c r="VCY11" s="138"/>
      <c r="VCZ11" s="138"/>
      <c r="VDA11" s="138"/>
      <c r="VDB11" s="138"/>
      <c r="VDC11" s="138"/>
      <c r="VDD11" s="138"/>
      <c r="VDE11" s="138"/>
      <c r="VDF11" s="138"/>
      <c r="VDG11" s="138"/>
      <c r="VDH11" s="138"/>
      <c r="VDI11" s="138"/>
      <c r="VDJ11" s="138"/>
      <c r="VDK11" s="138"/>
      <c r="VDL11" s="138"/>
      <c r="VDM11" s="138"/>
      <c r="VDN11" s="138"/>
      <c r="VDO11" s="138"/>
      <c r="VDP11" s="138"/>
      <c r="VDQ11" s="138"/>
      <c r="VDR11" s="138"/>
      <c r="VDS11" s="138"/>
      <c r="VDT11" s="138"/>
      <c r="VDU11" s="138"/>
      <c r="VDV11" s="138"/>
      <c r="VDW11" s="138"/>
      <c r="VDX11" s="138"/>
      <c r="VDY11" s="138"/>
      <c r="VDZ11" s="138"/>
      <c r="VEA11" s="138"/>
      <c r="VEB11" s="138"/>
      <c r="VEC11" s="138"/>
      <c r="VED11" s="138"/>
      <c r="VEE11" s="138"/>
      <c r="VEF11" s="138"/>
      <c r="VEG11" s="138"/>
      <c r="VEH11" s="138"/>
      <c r="VEI11" s="138"/>
      <c r="VEJ11" s="138"/>
      <c r="VEK11" s="138"/>
      <c r="VEL11" s="138"/>
      <c r="VEM11" s="138"/>
      <c r="VEN11" s="138"/>
      <c r="VEO11" s="138"/>
      <c r="VEP11" s="138"/>
      <c r="VEQ11" s="138"/>
      <c r="VER11" s="138"/>
      <c r="VES11" s="138"/>
      <c r="VET11" s="138"/>
      <c r="VEU11" s="138"/>
      <c r="VEV11" s="138"/>
      <c r="VEW11" s="138"/>
      <c r="VEX11" s="138"/>
      <c r="VEY11" s="138"/>
      <c r="VEZ11" s="138"/>
      <c r="VFA11" s="138"/>
      <c r="VFB11" s="138"/>
      <c r="VFC11" s="138"/>
      <c r="VFD11" s="138"/>
      <c r="VFE11" s="138"/>
      <c r="VFF11" s="138"/>
      <c r="VFG11" s="138"/>
      <c r="VFH11" s="138"/>
      <c r="VFI11" s="138"/>
      <c r="VFJ11" s="138"/>
      <c r="VFK11" s="138"/>
      <c r="VFL11" s="138"/>
      <c r="VFM11" s="138"/>
      <c r="VFN11" s="138"/>
      <c r="VFO11" s="138"/>
      <c r="VFP11" s="138"/>
      <c r="VFQ11" s="138"/>
      <c r="VFR11" s="138"/>
      <c r="VFS11" s="138"/>
      <c r="VFT11" s="138"/>
      <c r="VFU11" s="138"/>
      <c r="VFV11" s="138"/>
      <c r="VFW11" s="138"/>
      <c r="VFX11" s="138"/>
      <c r="VFY11" s="138"/>
      <c r="VFZ11" s="138"/>
      <c r="VGA11" s="138"/>
      <c r="VGB11" s="138"/>
      <c r="VGC11" s="138"/>
      <c r="VGD11" s="138"/>
      <c r="VGE11" s="138"/>
      <c r="VGF11" s="138"/>
      <c r="VGG11" s="138"/>
      <c r="VGH11" s="138"/>
      <c r="VGI11" s="138"/>
      <c r="VGJ11" s="138"/>
      <c r="VGK11" s="138"/>
      <c r="VGL11" s="138"/>
      <c r="VGM11" s="138"/>
      <c r="VGN11" s="138"/>
      <c r="VGO11" s="138"/>
      <c r="VGP11" s="138"/>
      <c r="VGQ11" s="138"/>
      <c r="VGR11" s="138"/>
      <c r="VGS11" s="138"/>
      <c r="VGT11" s="138"/>
      <c r="VGU11" s="138"/>
      <c r="VGV11" s="138"/>
      <c r="VGW11" s="138"/>
      <c r="VGX11" s="138"/>
      <c r="VGY11" s="138"/>
      <c r="VGZ11" s="138"/>
      <c r="VHA11" s="138"/>
      <c r="VHB11" s="138"/>
      <c r="VHC11" s="138"/>
      <c r="VHD11" s="138"/>
      <c r="VHE11" s="138"/>
      <c r="VHF11" s="138"/>
      <c r="VHG11" s="138"/>
      <c r="VHH11" s="138"/>
      <c r="VHI11" s="138"/>
      <c r="VHJ11" s="138"/>
      <c r="VHK11" s="138"/>
      <c r="VHL11" s="138"/>
      <c r="VHM11" s="138"/>
      <c r="VHN11" s="138"/>
      <c r="VHO11" s="138"/>
      <c r="VHP11" s="138"/>
      <c r="VHQ11" s="138"/>
      <c r="VHR11" s="138"/>
      <c r="VHS11" s="138"/>
      <c r="VHT11" s="138"/>
      <c r="VHU11" s="138"/>
      <c r="VHV11" s="138"/>
      <c r="VHW11" s="138"/>
      <c r="VHX11" s="138"/>
      <c r="VHY11" s="138"/>
      <c r="VHZ11" s="138"/>
      <c r="VIA11" s="138"/>
      <c r="VIB11" s="138"/>
      <c r="VIC11" s="138"/>
      <c r="VID11" s="138"/>
      <c r="VIE11" s="138"/>
      <c r="VIF11" s="138"/>
      <c r="VIG11" s="138"/>
      <c r="VIH11" s="138"/>
      <c r="VII11" s="138"/>
      <c r="VIJ11" s="138"/>
      <c r="VIK11" s="138"/>
      <c r="VIL11" s="138"/>
      <c r="VIM11" s="138"/>
      <c r="VIN11" s="138"/>
      <c r="VIO11" s="138"/>
      <c r="VIP11" s="138"/>
      <c r="VIQ11" s="138"/>
      <c r="VIR11" s="138"/>
      <c r="VIS11" s="138"/>
      <c r="VIT11" s="138"/>
      <c r="VIU11" s="138"/>
      <c r="VIV11" s="138"/>
      <c r="VIW11" s="138"/>
      <c r="VIX11" s="138"/>
      <c r="VIY11" s="138"/>
      <c r="VIZ11" s="138"/>
      <c r="VJA11" s="138"/>
      <c r="VJB11" s="138"/>
      <c r="VJC11" s="138"/>
      <c r="VJD11" s="138"/>
      <c r="VJE11" s="138"/>
      <c r="VJF11" s="138"/>
      <c r="VJG11" s="138"/>
      <c r="VJH11" s="138"/>
      <c r="VJI11" s="138"/>
      <c r="VJJ11" s="138"/>
      <c r="VJK11" s="138"/>
      <c r="VJL11" s="138"/>
      <c r="VJM11" s="138"/>
      <c r="VJN11" s="138"/>
      <c r="VJO11" s="138"/>
      <c r="VJP11" s="138"/>
      <c r="VJQ11" s="138"/>
      <c r="VJR11" s="138"/>
      <c r="VJS11" s="138"/>
      <c r="VJT11" s="138"/>
      <c r="VJU11" s="138"/>
      <c r="VJV11" s="138"/>
      <c r="VJW11" s="138"/>
      <c r="VJX11" s="138"/>
      <c r="VJY11" s="138"/>
      <c r="VJZ11" s="138"/>
      <c r="VKA11" s="138"/>
      <c r="VKB11" s="138"/>
      <c r="VKC11" s="138"/>
      <c r="VKD11" s="138"/>
      <c r="VKE11" s="138"/>
      <c r="VKF11" s="138"/>
      <c r="VKG11" s="138"/>
      <c r="VKH11" s="138"/>
      <c r="VKI11" s="138"/>
      <c r="VKJ11" s="138"/>
      <c r="VKK11" s="138"/>
      <c r="VKL11" s="138"/>
      <c r="VKM11" s="138"/>
      <c r="VKN11" s="138"/>
      <c r="VKO11" s="138"/>
      <c r="VKP11" s="138"/>
      <c r="VKQ11" s="138"/>
      <c r="VKR11" s="138"/>
      <c r="VKS11" s="138"/>
      <c r="VKT11" s="138"/>
      <c r="VKU11" s="138"/>
      <c r="VKV11" s="138"/>
      <c r="VKW11" s="138"/>
      <c r="VKX11" s="138"/>
      <c r="VKY11" s="138"/>
      <c r="VKZ11" s="138"/>
      <c r="VLA11" s="138"/>
      <c r="VLB11" s="138"/>
      <c r="VLC11" s="138"/>
      <c r="VLD11" s="138"/>
      <c r="VLE11" s="138"/>
      <c r="VLF11" s="138"/>
      <c r="VLG11" s="138"/>
      <c r="VLH11" s="138"/>
      <c r="VLI11" s="138"/>
      <c r="VLJ11" s="138"/>
      <c r="VLK11" s="138"/>
      <c r="VLL11" s="138"/>
      <c r="VLM11" s="138"/>
      <c r="VLN11" s="138"/>
      <c r="VLO11" s="138"/>
      <c r="VLP11" s="138"/>
      <c r="VLQ11" s="138"/>
      <c r="VLR11" s="138"/>
      <c r="VLS11" s="138"/>
      <c r="VLT11" s="138"/>
      <c r="VLU11" s="138"/>
      <c r="VLV11" s="138"/>
      <c r="VLW11" s="138"/>
      <c r="VLX11" s="138"/>
      <c r="VLY11" s="138"/>
      <c r="VLZ11" s="138"/>
      <c r="VMA11" s="138"/>
      <c r="VMB11" s="138"/>
      <c r="VMC11" s="138"/>
      <c r="VMD11" s="138"/>
      <c r="VME11" s="138"/>
      <c r="VMF11" s="138"/>
      <c r="VMG11" s="138"/>
      <c r="VMH11" s="138"/>
      <c r="VMI11" s="138"/>
      <c r="VMJ11" s="138"/>
      <c r="VMK11" s="138"/>
      <c r="VML11" s="138"/>
      <c r="VMM11" s="138"/>
      <c r="VMN11" s="138"/>
      <c r="VMO11" s="138"/>
      <c r="VMP11" s="138"/>
      <c r="VMQ11" s="138"/>
      <c r="VMR11" s="138"/>
      <c r="VMS11" s="138"/>
      <c r="VMT11" s="138"/>
      <c r="VMU11" s="138"/>
      <c r="VMV11" s="138"/>
      <c r="VMW11" s="138"/>
      <c r="VMX11" s="138"/>
      <c r="VMY11" s="138"/>
      <c r="VMZ11" s="138"/>
      <c r="VNA11" s="138"/>
      <c r="VNB11" s="138"/>
      <c r="VNC11" s="138"/>
      <c r="VND11" s="138"/>
      <c r="VNE11" s="138"/>
      <c r="VNF11" s="138"/>
      <c r="VNG11" s="138"/>
      <c r="VNH11" s="138"/>
      <c r="VNI11" s="138"/>
      <c r="VNJ11" s="138"/>
      <c r="VNK11" s="138"/>
      <c r="VNL11" s="138"/>
      <c r="VNM11" s="138"/>
      <c r="VNN11" s="138"/>
      <c r="VNO11" s="138"/>
      <c r="VNP11" s="138"/>
      <c r="VNQ11" s="138"/>
      <c r="VNR11" s="138"/>
      <c r="VNS11" s="138"/>
      <c r="VNT11" s="138"/>
      <c r="VNU11" s="138"/>
      <c r="VNV11" s="138"/>
      <c r="VNW11" s="138"/>
      <c r="VNX11" s="138"/>
      <c r="VNY11" s="138"/>
      <c r="VNZ11" s="138"/>
      <c r="VOA11" s="138"/>
      <c r="VOB11" s="138"/>
      <c r="VOC11" s="138"/>
      <c r="VOD11" s="138"/>
      <c r="VOE11" s="138"/>
      <c r="VOF11" s="138"/>
      <c r="VOG11" s="138"/>
      <c r="VOH11" s="138"/>
      <c r="VOI11" s="138"/>
      <c r="VOJ11" s="138"/>
      <c r="VOK11" s="138"/>
      <c r="VOL11" s="138"/>
      <c r="VOM11" s="138"/>
      <c r="VON11" s="138"/>
      <c r="VOO11" s="138"/>
      <c r="VOP11" s="138"/>
      <c r="VOQ11" s="138"/>
      <c r="VOR11" s="138"/>
      <c r="VOS11" s="138"/>
      <c r="VOT11" s="138"/>
      <c r="VOU11" s="138"/>
      <c r="VOV11" s="138"/>
      <c r="VOW11" s="138"/>
      <c r="VOX11" s="138"/>
      <c r="VOY11" s="138"/>
      <c r="VOZ11" s="138"/>
      <c r="VPA11" s="138"/>
      <c r="VPB11" s="138"/>
      <c r="VPC11" s="138"/>
      <c r="VPD11" s="138"/>
      <c r="VPE11" s="138"/>
      <c r="VPF11" s="138"/>
      <c r="VPG11" s="138"/>
      <c r="VPH11" s="138"/>
      <c r="VPI11" s="138"/>
      <c r="VPJ11" s="138"/>
      <c r="VPK11" s="138"/>
      <c r="VPL11" s="138"/>
      <c r="VPM11" s="138"/>
      <c r="VPN11" s="138"/>
      <c r="VPO11" s="138"/>
      <c r="VPP11" s="138"/>
      <c r="VPQ11" s="138"/>
      <c r="VPR11" s="138"/>
      <c r="VPS11" s="138"/>
      <c r="VPT11" s="138"/>
      <c r="VPU11" s="138"/>
      <c r="VPV11" s="138"/>
      <c r="VPW11" s="138"/>
      <c r="VPX11" s="138"/>
      <c r="VPY11" s="138"/>
      <c r="VPZ11" s="138"/>
      <c r="VQA11" s="138"/>
      <c r="VQB11" s="138"/>
      <c r="VQC11" s="138"/>
      <c r="VQD11" s="138"/>
      <c r="VQE11" s="138"/>
      <c r="VQF11" s="138"/>
      <c r="VQG11" s="138"/>
      <c r="VQH11" s="138"/>
      <c r="VQI11" s="138"/>
      <c r="VQJ11" s="138"/>
      <c r="VQK11" s="138"/>
      <c r="VQL11" s="138"/>
      <c r="VQM11" s="138"/>
      <c r="VQN11" s="138"/>
      <c r="VQO11" s="138"/>
      <c r="VQP11" s="138"/>
      <c r="VQQ11" s="138"/>
      <c r="VQR11" s="138"/>
      <c r="VQS11" s="138"/>
      <c r="VQT11" s="138"/>
      <c r="VQU11" s="138"/>
      <c r="VQV11" s="138"/>
      <c r="VQW11" s="138"/>
      <c r="VQX11" s="138"/>
      <c r="VQY11" s="138"/>
      <c r="VQZ11" s="138"/>
      <c r="VRA11" s="138"/>
      <c r="VRB11" s="138"/>
      <c r="VRC11" s="138"/>
      <c r="VRD11" s="138"/>
      <c r="VRE11" s="138"/>
      <c r="VRF11" s="138"/>
      <c r="VRG11" s="138"/>
      <c r="VRH11" s="138"/>
      <c r="VRI11" s="138"/>
      <c r="VRJ11" s="138"/>
      <c r="VRK11" s="138"/>
      <c r="VRL11" s="138"/>
      <c r="VRM11" s="138"/>
      <c r="VRN11" s="138"/>
      <c r="VRO11" s="138"/>
      <c r="VRP11" s="138"/>
      <c r="VRQ11" s="138"/>
      <c r="VRR11" s="138"/>
      <c r="VRS11" s="138"/>
      <c r="VRT11" s="138"/>
      <c r="VRU11" s="138"/>
      <c r="VRV11" s="138"/>
      <c r="VRW11" s="138"/>
      <c r="VRX11" s="138"/>
      <c r="VRY11" s="138"/>
      <c r="VRZ11" s="138"/>
      <c r="VSA11" s="138"/>
      <c r="VSB11" s="138"/>
      <c r="VSC11" s="138"/>
      <c r="VSD11" s="138"/>
      <c r="VSE11" s="138"/>
      <c r="VSF11" s="138"/>
      <c r="VSG11" s="138"/>
      <c r="VSH11" s="138"/>
      <c r="VSI11" s="138"/>
      <c r="VSJ11" s="138"/>
      <c r="VSK11" s="138"/>
      <c r="VSL11" s="138"/>
      <c r="VSM11" s="138"/>
      <c r="VSN11" s="138"/>
      <c r="VSO11" s="138"/>
      <c r="VSP11" s="138"/>
      <c r="VSQ11" s="138"/>
      <c r="VSR11" s="138"/>
      <c r="VSS11" s="138"/>
      <c r="VST11" s="138"/>
      <c r="VSU11" s="138"/>
      <c r="VSV11" s="138"/>
      <c r="VSW11" s="138"/>
      <c r="VSX11" s="138"/>
      <c r="VSY11" s="138"/>
      <c r="VSZ11" s="138"/>
      <c r="VTA11" s="138"/>
      <c r="VTB11" s="138"/>
      <c r="VTC11" s="138"/>
      <c r="VTD11" s="138"/>
      <c r="VTE11" s="138"/>
      <c r="VTF11" s="138"/>
      <c r="VTG11" s="138"/>
      <c r="VTH11" s="138"/>
      <c r="VTI11" s="138"/>
      <c r="VTJ11" s="138"/>
      <c r="VTK11" s="138"/>
      <c r="VTL11" s="138"/>
      <c r="VTM11" s="138"/>
      <c r="VTN11" s="138"/>
      <c r="VTO11" s="138"/>
      <c r="VTP11" s="138"/>
      <c r="VTQ11" s="138"/>
      <c r="VTR11" s="138"/>
      <c r="VTS11" s="138"/>
      <c r="VTT11" s="138"/>
      <c r="VTU11" s="138"/>
      <c r="VTV11" s="138"/>
      <c r="VTW11" s="138"/>
      <c r="VTX11" s="138"/>
      <c r="VTY11" s="138"/>
      <c r="VTZ11" s="138"/>
      <c r="VUA11" s="138"/>
      <c r="VUB11" s="138"/>
      <c r="VUC11" s="138"/>
      <c r="VUD11" s="138"/>
      <c r="VUE11" s="138"/>
      <c r="VUF11" s="138"/>
      <c r="VUG11" s="138"/>
      <c r="VUH11" s="138"/>
      <c r="VUI11" s="138"/>
      <c r="VUJ11" s="138"/>
      <c r="VUK11" s="138"/>
      <c r="VUL11" s="138"/>
      <c r="VUM11" s="138"/>
      <c r="VUN11" s="138"/>
      <c r="VUO11" s="138"/>
      <c r="VUP11" s="138"/>
      <c r="VUQ11" s="138"/>
      <c r="VUR11" s="138"/>
      <c r="VUS11" s="138"/>
      <c r="VUT11" s="138"/>
      <c r="VUU11" s="138"/>
      <c r="VUV11" s="138"/>
      <c r="VUW11" s="138"/>
      <c r="VUX11" s="138"/>
      <c r="VUY11" s="138"/>
      <c r="VUZ11" s="138"/>
      <c r="VVA11" s="138"/>
      <c r="VVB11" s="138"/>
      <c r="VVC11" s="138"/>
      <c r="VVD11" s="138"/>
      <c r="VVE11" s="138"/>
      <c r="VVF11" s="138"/>
      <c r="VVG11" s="138"/>
      <c r="VVH11" s="138"/>
      <c r="VVI11" s="138"/>
      <c r="VVJ11" s="138"/>
      <c r="VVK11" s="138"/>
      <c r="VVL11" s="138"/>
      <c r="VVM11" s="138"/>
      <c r="VVN11" s="138"/>
      <c r="VVO11" s="138"/>
      <c r="VVP11" s="138"/>
      <c r="VVQ11" s="138"/>
      <c r="VVR11" s="138"/>
      <c r="VVS11" s="138"/>
      <c r="VVT11" s="138"/>
      <c r="VVU11" s="138"/>
      <c r="VVV11" s="138"/>
      <c r="VVW11" s="138"/>
      <c r="VVX11" s="138"/>
      <c r="VVY11" s="138"/>
      <c r="VVZ11" s="138"/>
      <c r="VWA11" s="138"/>
      <c r="VWB11" s="138"/>
      <c r="VWC11" s="138"/>
      <c r="VWD11" s="138"/>
      <c r="VWE11" s="138"/>
      <c r="VWF11" s="138"/>
      <c r="VWG11" s="138"/>
      <c r="VWH11" s="138"/>
      <c r="VWI11" s="138"/>
      <c r="VWJ11" s="138"/>
      <c r="VWK11" s="138"/>
      <c r="VWL11" s="138"/>
      <c r="VWM11" s="138"/>
      <c r="VWN11" s="138"/>
      <c r="VWO11" s="138"/>
      <c r="VWP11" s="138"/>
      <c r="VWQ11" s="138"/>
      <c r="VWR11" s="138"/>
      <c r="VWS11" s="138"/>
      <c r="VWT11" s="138"/>
      <c r="VWU11" s="138"/>
      <c r="VWV11" s="138"/>
      <c r="VWW11" s="138"/>
      <c r="VWX11" s="138"/>
      <c r="VWY11" s="138"/>
      <c r="VWZ11" s="138"/>
      <c r="VXA11" s="138"/>
      <c r="VXB11" s="138"/>
      <c r="VXC11" s="138"/>
      <c r="VXD11" s="138"/>
      <c r="VXE11" s="138"/>
      <c r="VXF11" s="138"/>
      <c r="VXG11" s="138"/>
      <c r="VXH11" s="138"/>
      <c r="VXI11" s="138"/>
      <c r="VXJ11" s="138"/>
      <c r="VXK11" s="138"/>
      <c r="VXL11" s="138"/>
      <c r="VXM11" s="138"/>
      <c r="VXN11" s="138"/>
      <c r="VXO11" s="138"/>
      <c r="VXP11" s="138"/>
      <c r="VXQ11" s="138"/>
      <c r="VXR11" s="138"/>
      <c r="VXS11" s="138"/>
      <c r="VXT11" s="138"/>
      <c r="VXU11" s="138"/>
      <c r="VXV11" s="138"/>
      <c r="VXW11" s="138"/>
      <c r="VXX11" s="138"/>
      <c r="VXY11" s="138"/>
      <c r="VXZ11" s="138"/>
      <c r="VYA11" s="138"/>
      <c r="VYB11" s="138"/>
      <c r="VYC11" s="138"/>
      <c r="VYD11" s="138"/>
      <c r="VYE11" s="138"/>
      <c r="VYF11" s="138"/>
      <c r="VYG11" s="138"/>
      <c r="VYH11" s="138"/>
      <c r="VYI11" s="138"/>
      <c r="VYJ11" s="138"/>
      <c r="VYK11" s="138"/>
      <c r="VYL11" s="138"/>
      <c r="VYM11" s="138"/>
      <c r="VYN11" s="138"/>
      <c r="VYO11" s="138"/>
      <c r="VYP11" s="138"/>
      <c r="VYQ11" s="138"/>
      <c r="VYR11" s="138"/>
      <c r="VYS11" s="138"/>
      <c r="VYT11" s="138"/>
      <c r="VYU11" s="138"/>
      <c r="VYV11" s="138"/>
      <c r="VYW11" s="138"/>
      <c r="VYX11" s="138"/>
      <c r="VYY11" s="138"/>
      <c r="VYZ11" s="138"/>
      <c r="VZA11" s="138"/>
      <c r="VZB11" s="138"/>
      <c r="VZC11" s="138"/>
      <c r="VZD11" s="138"/>
      <c r="VZE11" s="138"/>
      <c r="VZF11" s="138"/>
      <c r="VZG11" s="138"/>
      <c r="VZH11" s="138"/>
      <c r="VZI11" s="138"/>
      <c r="VZJ11" s="138"/>
      <c r="VZK11" s="138"/>
      <c r="VZL11" s="138"/>
      <c r="VZM11" s="138"/>
      <c r="VZN11" s="138"/>
      <c r="VZO11" s="138"/>
      <c r="VZP11" s="138"/>
      <c r="VZQ11" s="138"/>
      <c r="VZR11" s="138"/>
      <c r="VZS11" s="138"/>
      <c r="VZT11" s="138"/>
      <c r="VZU11" s="138"/>
      <c r="VZV11" s="138"/>
      <c r="VZW11" s="138"/>
      <c r="VZX11" s="138"/>
      <c r="VZY11" s="138"/>
      <c r="VZZ11" s="138"/>
      <c r="WAA11" s="138"/>
      <c r="WAB11" s="138"/>
      <c r="WAC11" s="138"/>
      <c r="WAD11" s="138"/>
      <c r="WAE11" s="138"/>
      <c r="WAF11" s="138"/>
      <c r="WAG11" s="138"/>
      <c r="WAH11" s="138"/>
      <c r="WAI11" s="138"/>
      <c r="WAJ11" s="138"/>
      <c r="WAK11" s="138"/>
      <c r="WAL11" s="138"/>
      <c r="WAM11" s="138"/>
      <c r="WAN11" s="138"/>
      <c r="WAO11" s="138"/>
      <c r="WAP11" s="138"/>
      <c r="WAQ11" s="138"/>
      <c r="WAR11" s="138"/>
      <c r="WAS11" s="138"/>
      <c r="WAT11" s="138"/>
      <c r="WAU11" s="138"/>
      <c r="WAV11" s="138"/>
      <c r="WAW11" s="138"/>
      <c r="WAX11" s="138"/>
      <c r="WAY11" s="138"/>
      <c r="WAZ11" s="138"/>
      <c r="WBA11" s="138"/>
      <c r="WBB11" s="138"/>
      <c r="WBC11" s="138"/>
      <c r="WBD11" s="138"/>
      <c r="WBE11" s="138"/>
      <c r="WBF11" s="138"/>
      <c r="WBG11" s="138"/>
      <c r="WBH11" s="138"/>
      <c r="WBI11" s="138"/>
      <c r="WBJ11" s="138"/>
      <c r="WBK11" s="138"/>
      <c r="WBL11" s="138"/>
      <c r="WBM11" s="138"/>
      <c r="WBN11" s="138"/>
      <c r="WBO11" s="138"/>
      <c r="WBP11" s="138"/>
      <c r="WBQ11" s="138"/>
      <c r="WBR11" s="138"/>
      <c r="WBS11" s="138"/>
      <c r="WBT11" s="138"/>
      <c r="WBU11" s="138"/>
      <c r="WBV11" s="138"/>
      <c r="WBW11" s="138"/>
      <c r="WBX11" s="138"/>
      <c r="WBY11" s="138"/>
      <c r="WBZ11" s="138"/>
      <c r="WCA11" s="138"/>
      <c r="WCB11" s="138"/>
      <c r="WCC11" s="138"/>
      <c r="WCD11" s="138"/>
      <c r="WCE11" s="138"/>
      <c r="WCF11" s="138"/>
      <c r="WCG11" s="138"/>
      <c r="WCH11" s="138"/>
      <c r="WCI11" s="138"/>
      <c r="WCJ11" s="138"/>
      <c r="WCK11" s="138"/>
      <c r="WCL11" s="138"/>
      <c r="WCM11" s="138"/>
      <c r="WCN11" s="138"/>
      <c r="WCO11" s="138"/>
      <c r="WCP11" s="138"/>
      <c r="WCQ11" s="138"/>
      <c r="WCR11" s="138"/>
      <c r="WCS11" s="138"/>
      <c r="WCT11" s="138"/>
      <c r="WCU11" s="138"/>
      <c r="WCV11" s="138"/>
      <c r="WCW11" s="138"/>
      <c r="WCX11" s="138"/>
      <c r="WCY11" s="138"/>
      <c r="WCZ11" s="138"/>
      <c r="WDA11" s="138"/>
      <c r="WDB11" s="138"/>
      <c r="WDC11" s="138"/>
      <c r="WDD11" s="138"/>
      <c r="WDE11" s="138"/>
      <c r="WDF11" s="138"/>
      <c r="WDG11" s="138"/>
      <c r="WDH11" s="138"/>
      <c r="WDI11" s="138"/>
      <c r="WDJ11" s="138"/>
      <c r="WDK11" s="138"/>
      <c r="WDL11" s="138"/>
      <c r="WDM11" s="138"/>
      <c r="WDN11" s="138"/>
      <c r="WDO11" s="138"/>
      <c r="WDP11" s="138"/>
      <c r="WDQ11" s="138"/>
      <c r="WDR11" s="138"/>
      <c r="WDS11" s="138"/>
      <c r="WDT11" s="138"/>
      <c r="WDU11" s="138"/>
      <c r="WDV11" s="138"/>
      <c r="WDW11" s="138"/>
      <c r="WDX11" s="138"/>
      <c r="WDY11" s="138"/>
      <c r="WDZ11" s="138"/>
      <c r="WEA11" s="138"/>
      <c r="WEB11" s="138"/>
      <c r="WEC11" s="138"/>
      <c r="WED11" s="138"/>
      <c r="WEE11" s="138"/>
      <c r="WEF11" s="138"/>
      <c r="WEG11" s="138"/>
      <c r="WEH11" s="138"/>
      <c r="WEI11" s="138"/>
      <c r="WEJ11" s="138"/>
      <c r="WEK11" s="138"/>
      <c r="WEL11" s="138"/>
      <c r="WEM11" s="138"/>
      <c r="WEN11" s="138"/>
      <c r="WEO11" s="138"/>
      <c r="WEP11" s="138"/>
      <c r="WEQ11" s="138"/>
      <c r="WER11" s="138"/>
      <c r="WES11" s="138"/>
      <c r="WET11" s="138"/>
      <c r="WEU11" s="138"/>
      <c r="WEV11" s="138"/>
      <c r="WEW11" s="138"/>
      <c r="WEX11" s="138"/>
      <c r="WEY11" s="138"/>
      <c r="WEZ11" s="138"/>
      <c r="WFA11" s="138"/>
      <c r="WFB11" s="138"/>
      <c r="WFC11" s="138"/>
      <c r="WFD11" s="138"/>
      <c r="WFE11" s="138"/>
      <c r="WFF11" s="138"/>
      <c r="WFG11" s="138"/>
      <c r="WFH11" s="138"/>
      <c r="WFI11" s="138"/>
      <c r="WFJ11" s="138"/>
      <c r="WFK11" s="138"/>
      <c r="WFL11" s="138"/>
      <c r="WFM11" s="138"/>
      <c r="WFN11" s="138"/>
      <c r="WFO11" s="138"/>
      <c r="WFP11" s="138"/>
      <c r="WFQ11" s="138"/>
      <c r="WFR11" s="138"/>
      <c r="WFS11" s="138"/>
      <c r="WFT11" s="138"/>
      <c r="WFU11" s="138"/>
      <c r="WFV11" s="138"/>
      <c r="WFW11" s="138"/>
      <c r="WFX11" s="138"/>
      <c r="WFY11" s="138"/>
      <c r="WFZ11" s="138"/>
      <c r="WGA11" s="138"/>
      <c r="WGB11" s="138"/>
      <c r="WGC11" s="138"/>
      <c r="WGD11" s="138"/>
      <c r="WGE11" s="138"/>
      <c r="WGF11" s="138"/>
      <c r="WGG11" s="138"/>
      <c r="WGH11" s="138"/>
      <c r="WGI11" s="138"/>
      <c r="WGJ11" s="138"/>
      <c r="WGK11" s="138"/>
      <c r="WGL11" s="138"/>
      <c r="WGM11" s="138"/>
      <c r="WGN11" s="138"/>
      <c r="WGO11" s="138"/>
      <c r="WGP11" s="138"/>
      <c r="WGQ11" s="138"/>
      <c r="WGR11" s="138"/>
      <c r="WGS11" s="138"/>
      <c r="WGT11" s="138"/>
      <c r="WGU11" s="138"/>
      <c r="WGV11" s="138"/>
      <c r="WGW11" s="138"/>
      <c r="WGX11" s="138"/>
      <c r="WGY11" s="138"/>
      <c r="WGZ11" s="138"/>
      <c r="WHA11" s="138"/>
      <c r="WHB11" s="138"/>
      <c r="WHC11" s="138"/>
      <c r="WHD11" s="138"/>
      <c r="WHE11" s="138"/>
      <c r="WHF11" s="138"/>
      <c r="WHG11" s="138"/>
      <c r="WHH11" s="138"/>
      <c r="WHI11" s="138"/>
      <c r="WHJ11" s="138"/>
      <c r="WHK11" s="138"/>
      <c r="WHL11" s="138"/>
      <c r="WHM11" s="138"/>
      <c r="WHN11" s="138"/>
      <c r="WHO11" s="138"/>
      <c r="WHP11" s="138"/>
      <c r="WHQ11" s="138"/>
      <c r="WHR11" s="138"/>
      <c r="WHS11" s="138"/>
      <c r="WHT11" s="138"/>
      <c r="WHU11" s="138"/>
      <c r="WHV11" s="138"/>
      <c r="WHW11" s="138"/>
      <c r="WHX11" s="138"/>
      <c r="WHY11" s="138"/>
      <c r="WHZ11" s="138"/>
      <c r="WIA11" s="138"/>
      <c r="WIB11" s="138"/>
      <c r="WIC11" s="138"/>
      <c r="WID11" s="138"/>
      <c r="WIE11" s="138"/>
      <c r="WIF11" s="138"/>
      <c r="WIG11" s="138"/>
      <c r="WIH11" s="138"/>
      <c r="WII11" s="138"/>
      <c r="WIJ11" s="138"/>
      <c r="WIK11" s="138"/>
      <c r="WIL11" s="138"/>
      <c r="WIM11" s="138"/>
      <c r="WIN11" s="138"/>
      <c r="WIO11" s="138"/>
      <c r="WIP11" s="138"/>
      <c r="WIQ11" s="138"/>
      <c r="WIR11" s="138"/>
      <c r="WIS11" s="138"/>
      <c r="WIT11" s="138"/>
      <c r="WIU11" s="138"/>
      <c r="WIV11" s="138"/>
      <c r="WIW11" s="138"/>
      <c r="WIX11" s="138"/>
      <c r="WIY11" s="138"/>
      <c r="WIZ11" s="138"/>
      <c r="WJA11" s="138"/>
      <c r="WJB11" s="138"/>
      <c r="WJC11" s="138"/>
      <c r="WJD11" s="138"/>
      <c r="WJE11" s="138"/>
      <c r="WJF11" s="138"/>
      <c r="WJG11" s="138"/>
      <c r="WJH11" s="138"/>
      <c r="WJI11" s="138"/>
      <c r="WJJ11" s="138"/>
      <c r="WJK11" s="138"/>
      <c r="WJL11" s="138"/>
      <c r="WJM11" s="138"/>
      <c r="WJN11" s="138"/>
      <c r="WJO11" s="138"/>
      <c r="WJP11" s="138"/>
      <c r="WJQ11" s="138"/>
      <c r="WJR11" s="138"/>
      <c r="WJS11" s="138"/>
      <c r="WJT11" s="138"/>
      <c r="WJU11" s="138"/>
      <c r="WJV11" s="138"/>
      <c r="WJW11" s="138"/>
      <c r="WJX11" s="138"/>
      <c r="WJY11" s="138"/>
      <c r="WJZ11" s="138"/>
      <c r="WKA11" s="138"/>
      <c r="WKB11" s="138"/>
      <c r="WKC11" s="138"/>
      <c r="WKD11" s="138"/>
      <c r="WKE11" s="138"/>
      <c r="WKF11" s="138"/>
      <c r="WKG11" s="138"/>
      <c r="WKH11" s="138"/>
      <c r="WKI11" s="138"/>
      <c r="WKJ11" s="138"/>
      <c r="WKK11" s="138"/>
      <c r="WKL11" s="138"/>
      <c r="WKM11" s="138"/>
      <c r="WKN11" s="138"/>
      <c r="WKO11" s="138"/>
      <c r="WKP11" s="138"/>
      <c r="WKQ11" s="138"/>
      <c r="WKR11" s="138"/>
      <c r="WKS11" s="138"/>
      <c r="WKT11" s="138"/>
      <c r="WKU11" s="138"/>
      <c r="WKV11" s="138"/>
      <c r="WKW11" s="138"/>
      <c r="WKX11" s="138"/>
      <c r="WKY11" s="138"/>
      <c r="WKZ11" s="138"/>
      <c r="WLA11" s="138"/>
      <c r="WLB11" s="138"/>
      <c r="WLC11" s="138"/>
      <c r="WLD11" s="138"/>
      <c r="WLE11" s="138"/>
      <c r="WLF11" s="138"/>
      <c r="WLG11" s="138"/>
      <c r="WLH11" s="138"/>
      <c r="WLI11" s="138"/>
      <c r="WLJ11" s="138"/>
      <c r="WLK11" s="138"/>
      <c r="WLL11" s="138"/>
      <c r="WLM11" s="138"/>
      <c r="WLN11" s="138"/>
      <c r="WLO11" s="138"/>
      <c r="WLP11" s="138"/>
      <c r="WLQ11" s="138"/>
      <c r="WLR11" s="138"/>
      <c r="WLS11" s="138"/>
      <c r="WLT11" s="138"/>
      <c r="WLU11" s="138"/>
      <c r="WLV11" s="138"/>
      <c r="WLW11" s="138"/>
      <c r="WLX11" s="138"/>
      <c r="WLY11" s="138"/>
      <c r="WLZ11" s="138"/>
      <c r="WMA11" s="138"/>
      <c r="WMB11" s="138"/>
      <c r="WMC11" s="138"/>
      <c r="WMD11" s="138"/>
      <c r="WME11" s="138"/>
      <c r="WMF11" s="138"/>
      <c r="WMG11" s="138"/>
      <c r="WMH11" s="138"/>
      <c r="WMI11" s="138"/>
      <c r="WMJ11" s="138"/>
      <c r="WMK11" s="138"/>
      <c r="WML11" s="138"/>
      <c r="WMM11" s="138"/>
      <c r="WMN11" s="138"/>
      <c r="WMO11" s="138"/>
      <c r="WMP11" s="138"/>
      <c r="WMQ11" s="138"/>
      <c r="WMR11" s="138"/>
      <c r="WMS11" s="138"/>
      <c r="WMT11" s="138"/>
      <c r="WMU11" s="138"/>
      <c r="WMV11" s="138"/>
      <c r="WMW11" s="138"/>
      <c r="WMX11" s="138"/>
      <c r="WMY11" s="138"/>
      <c r="WMZ11" s="138"/>
      <c r="WNA11" s="138"/>
      <c r="WNB11" s="138"/>
      <c r="WNC11" s="138"/>
      <c r="WND11" s="138"/>
      <c r="WNE11" s="138"/>
      <c r="WNF11" s="138"/>
      <c r="WNG11" s="138"/>
      <c r="WNH11" s="138"/>
      <c r="WNI11" s="138"/>
      <c r="WNJ11" s="138"/>
      <c r="WNK11" s="138"/>
      <c r="WNL11" s="138"/>
      <c r="WNM11" s="138"/>
      <c r="WNN11" s="138"/>
      <c r="WNO11" s="138"/>
      <c r="WNP11" s="138"/>
      <c r="WNQ11" s="138"/>
      <c r="WNR11" s="138"/>
      <c r="WNS11" s="138"/>
      <c r="WNT11" s="138"/>
      <c r="WNU11" s="138"/>
      <c r="WNV11" s="138"/>
      <c r="WNW11" s="138"/>
      <c r="WNX11" s="138"/>
      <c r="WNY11" s="138"/>
      <c r="WNZ11" s="138"/>
      <c r="WOA11" s="138"/>
      <c r="WOB11" s="138"/>
      <c r="WOC11" s="138"/>
      <c r="WOD11" s="138"/>
      <c r="WOE11" s="138"/>
      <c r="WOF11" s="138"/>
      <c r="WOG11" s="138"/>
      <c r="WOH11" s="138"/>
      <c r="WOI11" s="138"/>
      <c r="WOJ11" s="138"/>
      <c r="WOK11" s="138"/>
      <c r="WOL11" s="138"/>
      <c r="WOM11" s="138"/>
      <c r="WON11" s="138"/>
      <c r="WOO11" s="138"/>
      <c r="WOP11" s="138"/>
      <c r="WOQ11" s="138"/>
      <c r="WOR11" s="138"/>
      <c r="WOS11" s="138"/>
      <c r="WOT11" s="138"/>
      <c r="WOU11" s="138"/>
      <c r="WOV11" s="138"/>
      <c r="WOW11" s="138"/>
      <c r="WOX11" s="138"/>
      <c r="WOY11" s="138"/>
      <c r="WOZ11" s="138"/>
      <c r="WPA11" s="138"/>
      <c r="WPB11" s="138"/>
      <c r="WPC11" s="138"/>
      <c r="WPD11" s="138"/>
      <c r="WPE11" s="138"/>
      <c r="WPF11" s="138"/>
      <c r="WPG11" s="138"/>
      <c r="WPH11" s="138"/>
      <c r="WPI11" s="138"/>
      <c r="WPJ11" s="138"/>
      <c r="WPK11" s="138"/>
      <c r="WPL11" s="138"/>
      <c r="WPM11" s="138"/>
      <c r="WPN11" s="138"/>
      <c r="WPO11" s="138"/>
      <c r="WPP11" s="138"/>
      <c r="WPQ11" s="138"/>
      <c r="WPR11" s="138"/>
      <c r="WPS11" s="138"/>
      <c r="WPT11" s="138"/>
      <c r="WPU11" s="138"/>
      <c r="WPV11" s="138"/>
      <c r="WPW11" s="138"/>
      <c r="WPX11" s="138"/>
      <c r="WPY11" s="138"/>
      <c r="WPZ11" s="138"/>
      <c r="WQA11" s="138"/>
      <c r="WQB11" s="138"/>
      <c r="WQC11" s="138"/>
      <c r="WQD11" s="138"/>
      <c r="WQE11" s="138"/>
      <c r="WQF11" s="138"/>
      <c r="WQG11" s="138"/>
      <c r="WQH11" s="138"/>
      <c r="WQI11" s="138"/>
      <c r="WQJ11" s="138"/>
      <c r="WQK11" s="138"/>
      <c r="WQL11" s="138"/>
      <c r="WQM11" s="138"/>
      <c r="WQN11" s="138"/>
      <c r="WQO11" s="138"/>
      <c r="WQP11" s="138"/>
      <c r="WQQ11" s="138"/>
      <c r="WQR11" s="138"/>
      <c r="WQS11" s="138"/>
      <c r="WQT11" s="138"/>
      <c r="WQU11" s="138"/>
      <c r="WQV11" s="138"/>
      <c r="WQW11" s="138"/>
      <c r="WQX11" s="138"/>
      <c r="WQY11" s="138"/>
      <c r="WQZ11" s="138"/>
      <c r="WRA11" s="138"/>
      <c r="WRB11" s="138"/>
      <c r="WRC11" s="138"/>
      <c r="WRD11" s="138"/>
      <c r="WRE11" s="138"/>
      <c r="WRF11" s="138"/>
      <c r="WRG11" s="138"/>
      <c r="WRH11" s="138"/>
      <c r="WRI11" s="138"/>
      <c r="WRJ11" s="138"/>
      <c r="WRK11" s="138"/>
      <c r="WRL11" s="138"/>
      <c r="WRM11" s="138"/>
      <c r="WRN11" s="138"/>
      <c r="WRO11" s="138"/>
      <c r="WRP11" s="138"/>
      <c r="WRQ11" s="138"/>
      <c r="WRR11" s="138"/>
      <c r="WRS11" s="138"/>
      <c r="WRT11" s="138"/>
      <c r="WRU11" s="138"/>
      <c r="WRV11" s="138"/>
      <c r="WRW11" s="138"/>
      <c r="WRX11" s="138"/>
      <c r="WRY11" s="138"/>
      <c r="WRZ11" s="138"/>
      <c r="WSA11" s="138"/>
      <c r="WSB11" s="138"/>
      <c r="WSC11" s="138"/>
      <c r="WSD11" s="138"/>
      <c r="WSE11" s="138"/>
      <c r="WSF11" s="138"/>
      <c r="WSG11" s="138"/>
      <c r="WSH11" s="138"/>
      <c r="WSI11" s="138"/>
      <c r="WSJ11" s="138"/>
      <c r="WSK11" s="138"/>
      <c r="WSL11" s="138"/>
      <c r="WSM11" s="138"/>
      <c r="WSN11" s="138"/>
      <c r="WSO11" s="138"/>
      <c r="WSP11" s="138"/>
      <c r="WSQ11" s="138"/>
      <c r="WSR11" s="138"/>
      <c r="WSS11" s="138"/>
      <c r="WST11" s="138"/>
      <c r="WSU11" s="138"/>
      <c r="WSV11" s="138"/>
      <c r="WSW11" s="138"/>
      <c r="WSX11" s="138"/>
      <c r="WSY11" s="138"/>
      <c r="WSZ11" s="138"/>
      <c r="WTA11" s="138"/>
      <c r="WTB11" s="138"/>
      <c r="WTC11" s="138"/>
      <c r="WTD11" s="138"/>
      <c r="WTE11" s="138"/>
      <c r="WTF11" s="138"/>
      <c r="WTG11" s="138"/>
      <c r="WTH11" s="138"/>
      <c r="WTI11" s="138"/>
      <c r="WTJ11" s="138"/>
      <c r="WTK11" s="138"/>
      <c r="WTL11" s="138"/>
      <c r="WTM11" s="138"/>
      <c r="WTN11" s="138"/>
      <c r="WTO11" s="138"/>
      <c r="WTP11" s="138"/>
      <c r="WTQ11" s="138"/>
      <c r="WTR11" s="138"/>
      <c r="WTS11" s="138"/>
      <c r="WTT11" s="138"/>
      <c r="WTU11" s="138"/>
      <c r="WTV11" s="138"/>
      <c r="WTW11" s="138"/>
      <c r="WTX11" s="138"/>
      <c r="WTY11" s="138"/>
      <c r="WTZ11" s="138"/>
      <c r="WUA11" s="138"/>
      <c r="WUB11" s="138"/>
      <c r="WUC11" s="138"/>
      <c r="WUD11" s="138"/>
      <c r="WUE11" s="138"/>
      <c r="WUF11" s="138"/>
      <c r="WUG11" s="138"/>
      <c r="WUH11" s="138"/>
      <c r="WUI11" s="138"/>
      <c r="WUJ11" s="138"/>
      <c r="WUK11" s="138"/>
      <c r="WUL11" s="138"/>
      <c r="WUM11" s="138"/>
      <c r="WUN11" s="138"/>
      <c r="WUO11" s="138"/>
      <c r="WUP11" s="138"/>
      <c r="WUQ11" s="138"/>
      <c r="WUR11" s="138"/>
      <c r="WUS11" s="138"/>
      <c r="WUT11" s="138"/>
      <c r="WUU11" s="138"/>
      <c r="WUV11" s="138"/>
      <c r="WUW11" s="138"/>
      <c r="WUX11" s="138"/>
      <c r="WUY11" s="138"/>
      <c r="WUZ11" s="138"/>
      <c r="WVA11" s="138"/>
      <c r="WVB11" s="138"/>
      <c r="WVC11" s="138"/>
      <c r="WVD11" s="138"/>
      <c r="WVE11" s="138"/>
      <c r="WVF11" s="138"/>
      <c r="WVG11" s="138"/>
      <c r="WVH11" s="138"/>
      <c r="WVI11" s="138"/>
      <c r="WVJ11" s="138"/>
      <c r="WVK11" s="138"/>
      <c r="WVL11" s="138"/>
      <c r="WVM11" s="138"/>
      <c r="WVN11" s="138"/>
      <c r="WVO11" s="138"/>
      <c r="WVP11" s="138"/>
      <c r="WVQ11" s="138"/>
      <c r="WVR11" s="138"/>
      <c r="WVS11" s="138"/>
      <c r="WVT11" s="138"/>
      <c r="WVU11" s="138"/>
      <c r="WVV11" s="138"/>
      <c r="WVW11" s="138"/>
      <c r="WVX11" s="138"/>
      <c r="WVY11" s="138"/>
      <c r="WVZ11" s="138"/>
      <c r="WWA11" s="138"/>
      <c r="WWB11" s="138"/>
      <c r="WWC11" s="138"/>
      <c r="WWD11" s="138"/>
      <c r="WWE11" s="138"/>
      <c r="WWF11" s="138"/>
      <c r="WWG11" s="138"/>
      <c r="WWH11" s="138"/>
      <c r="WWI11" s="138"/>
      <c r="WWJ11" s="138"/>
      <c r="WWK11" s="138"/>
      <c r="WWL11" s="138"/>
      <c r="WWM11" s="138"/>
      <c r="WWN11" s="138"/>
      <c r="WWO11" s="138"/>
      <c r="WWP11" s="138"/>
      <c r="WWQ11" s="138"/>
      <c r="WWR11" s="138"/>
      <c r="WWS11" s="138"/>
      <c r="WWT11" s="138"/>
      <c r="WWU11" s="138"/>
      <c r="WWV11" s="138"/>
      <c r="WWW11" s="138"/>
      <c r="WWX11" s="138"/>
      <c r="WWY11" s="138"/>
      <c r="WWZ11" s="138"/>
      <c r="WXA11" s="138"/>
      <c r="WXB11" s="138"/>
      <c r="WXC11" s="138"/>
      <c r="WXD11" s="138"/>
      <c r="WXE11" s="138"/>
      <c r="WXF11" s="138"/>
      <c r="WXG11" s="138"/>
      <c r="WXH11" s="138"/>
      <c r="WXI11" s="138"/>
      <c r="WXJ11" s="138"/>
      <c r="WXK11" s="138"/>
      <c r="WXL11" s="138"/>
      <c r="WXM11" s="138"/>
      <c r="WXN11" s="138"/>
      <c r="WXO11" s="138"/>
      <c r="WXP11" s="138"/>
      <c r="WXQ11" s="138"/>
      <c r="WXR11" s="138"/>
      <c r="WXS11" s="138"/>
      <c r="WXT11" s="138"/>
      <c r="WXU11" s="138"/>
      <c r="WXV11" s="138"/>
      <c r="WXW11" s="138"/>
      <c r="WXX11" s="138"/>
      <c r="WXY11" s="138"/>
      <c r="WXZ11" s="138"/>
      <c r="WYA11" s="138"/>
      <c r="WYB11" s="138"/>
      <c r="WYC11" s="138"/>
      <c r="WYD11" s="138"/>
      <c r="WYE11" s="138"/>
      <c r="WYF11" s="138"/>
      <c r="WYG11" s="138"/>
      <c r="WYH11" s="138"/>
      <c r="WYI11" s="138"/>
      <c r="WYJ11" s="138"/>
      <c r="WYK11" s="138"/>
      <c r="WYL11" s="138"/>
      <c r="WYM11" s="138"/>
      <c r="WYN11" s="138"/>
      <c r="WYO11" s="138"/>
      <c r="WYP11" s="138"/>
      <c r="WYQ11" s="138"/>
      <c r="WYR11" s="138"/>
      <c r="WYS11" s="138"/>
      <c r="WYT11" s="138"/>
      <c r="WYU11" s="138"/>
      <c r="WYV11" s="138"/>
      <c r="WYW11" s="138"/>
      <c r="WYX11" s="138"/>
      <c r="WYY11" s="138"/>
      <c r="WYZ11" s="138"/>
      <c r="WZA11" s="138"/>
      <c r="WZB11" s="138"/>
      <c r="WZC11" s="138"/>
      <c r="WZD11" s="138"/>
      <c r="WZE11" s="138"/>
      <c r="WZF11" s="138"/>
      <c r="WZG11" s="138"/>
      <c r="WZH11" s="138"/>
      <c r="WZI11" s="138"/>
      <c r="WZJ11" s="138"/>
      <c r="WZK11" s="138"/>
      <c r="WZL11" s="138"/>
      <c r="WZM11" s="138"/>
      <c r="WZN11" s="138"/>
      <c r="WZO11" s="138"/>
      <c r="WZP11" s="138"/>
      <c r="WZQ11" s="138"/>
      <c r="WZR11" s="138"/>
      <c r="WZS11" s="138"/>
      <c r="WZT11" s="138"/>
      <c r="WZU11" s="138"/>
      <c r="WZV11" s="138"/>
      <c r="WZW11" s="138"/>
      <c r="WZX11" s="138"/>
      <c r="WZY11" s="138"/>
      <c r="WZZ11" s="138"/>
      <c r="XAA11" s="138"/>
      <c r="XAB11" s="138"/>
      <c r="XAC11" s="138"/>
      <c r="XAD11" s="138"/>
      <c r="XAE11" s="138"/>
      <c r="XAF11" s="138"/>
      <c r="XAG11" s="138"/>
      <c r="XAH11" s="138"/>
      <c r="XAI11" s="138"/>
      <c r="XAJ11" s="138"/>
      <c r="XAK11" s="138"/>
      <c r="XAL11" s="138"/>
      <c r="XAM11" s="138"/>
      <c r="XAN11" s="138"/>
      <c r="XAO11" s="138"/>
      <c r="XAP11" s="138"/>
      <c r="XAQ11" s="138"/>
      <c r="XAR11" s="138"/>
      <c r="XAS11" s="138"/>
      <c r="XAT11" s="138"/>
      <c r="XAU11" s="138"/>
      <c r="XAV11" s="138"/>
      <c r="XAW11" s="138"/>
      <c r="XAX11" s="138"/>
      <c r="XAY11" s="138"/>
      <c r="XAZ11" s="138"/>
      <c r="XBA11" s="138"/>
      <c r="XBB11" s="138"/>
      <c r="XBC11" s="138"/>
      <c r="XBD11" s="138"/>
      <c r="XBE11" s="138"/>
      <c r="XBF11" s="138"/>
      <c r="XBG11" s="138"/>
      <c r="XBH11" s="138"/>
      <c r="XBI11" s="138"/>
      <c r="XBJ11" s="138"/>
      <c r="XBK11" s="138"/>
      <c r="XBL11" s="138"/>
      <c r="XBM11" s="138"/>
      <c r="XBN11" s="138"/>
      <c r="XBO11" s="138"/>
      <c r="XBP11" s="138"/>
      <c r="XBQ11" s="138"/>
      <c r="XBR11" s="138"/>
      <c r="XBS11" s="138"/>
      <c r="XBT11" s="138"/>
      <c r="XBU11" s="138"/>
      <c r="XBV11" s="138"/>
      <c r="XBW11" s="138"/>
      <c r="XBX11" s="138"/>
      <c r="XBY11" s="138"/>
      <c r="XBZ11" s="138"/>
      <c r="XCA11" s="138"/>
      <c r="XCB11" s="138"/>
      <c r="XCC11" s="138"/>
      <c r="XCD11" s="138"/>
      <c r="XCE11" s="138"/>
      <c r="XCF11" s="138"/>
      <c r="XCG11" s="138"/>
      <c r="XCH11" s="138"/>
      <c r="XCI11" s="138"/>
      <c r="XCJ11" s="138"/>
      <c r="XCK11" s="138"/>
      <c r="XCL11" s="138"/>
      <c r="XCM11" s="138"/>
      <c r="XCN11" s="138"/>
      <c r="XCO11" s="138"/>
      <c r="XCP11" s="138"/>
      <c r="XCQ11" s="138"/>
      <c r="XCR11" s="138"/>
      <c r="XCS11" s="138"/>
      <c r="XCT11" s="138"/>
      <c r="XCU11" s="138"/>
      <c r="XCV11" s="138"/>
      <c r="XCW11" s="138"/>
      <c r="XCX11" s="138"/>
      <c r="XCY11" s="138"/>
      <c r="XCZ11" s="138"/>
      <c r="XDA11" s="138"/>
      <c r="XDB11" s="138"/>
      <c r="XDC11" s="138"/>
      <c r="XDD11" s="138"/>
      <c r="XDE11" s="138"/>
      <c r="XDF11" s="138"/>
      <c r="XDG11" s="138"/>
      <c r="XDH11" s="138"/>
      <c r="XDI11" s="138"/>
      <c r="XDJ11" s="138"/>
      <c r="XDK11" s="138"/>
      <c r="XDL11" s="138"/>
      <c r="XDM11" s="138"/>
      <c r="XDN11" s="138"/>
      <c r="XDO11" s="138"/>
      <c r="XDP11" s="138"/>
      <c r="XDQ11" s="138"/>
      <c r="XDR11" s="138"/>
      <c r="XDS11" s="138"/>
      <c r="XDT11" s="138"/>
      <c r="XDU11" s="138"/>
      <c r="XDV11" s="138"/>
      <c r="XDW11" s="138"/>
      <c r="XDX11" s="138"/>
      <c r="XDY11" s="138"/>
      <c r="XDZ11" s="138"/>
      <c r="XEA11" s="138"/>
      <c r="XEB11" s="138"/>
      <c r="XEC11" s="138"/>
      <c r="XED11" s="138"/>
      <c r="XEE11" s="138"/>
      <c r="XEF11" s="138"/>
      <c r="XEG11" s="138"/>
      <c r="XEH11" s="138"/>
      <c r="XEI11" s="138"/>
      <c r="XEJ11" s="138"/>
      <c r="XEK11" s="138"/>
      <c r="XEL11" s="138"/>
      <c r="XEM11" s="138"/>
      <c r="XEN11" s="138"/>
      <c r="XEO11" s="138"/>
      <c r="XEP11" s="138"/>
      <c r="XEQ11" s="138"/>
      <c r="XER11" s="138"/>
      <c r="XES11" s="138"/>
      <c r="XET11" s="138"/>
      <c r="XEU11" s="138"/>
      <c r="XEV11" s="138"/>
      <c r="XEW11" s="138"/>
      <c r="XEX11" s="138"/>
      <c r="XEY11" s="138"/>
      <c r="XEZ11" s="138"/>
      <c r="XFA11" s="138"/>
      <c r="XFB11" s="138"/>
    </row>
    <row r="12" spans="1:16382" ht="56" customHeight="1">
      <c r="A12" s="138"/>
      <c r="B12" s="1494" t="s">
        <v>1210</v>
      </c>
      <c r="C12" s="1494"/>
      <c r="D12" s="1494"/>
      <c r="E12" s="1494"/>
      <c r="F12" s="1494"/>
      <c r="G12" s="1494"/>
      <c r="H12" s="138"/>
      <c r="I12" s="1494" t="s">
        <v>1211</v>
      </c>
      <c r="J12" s="1494"/>
      <c r="K12" s="1494"/>
      <c r="L12" s="1494"/>
      <c r="M12" s="500"/>
      <c r="N12" s="138"/>
      <c r="O12" s="138"/>
      <c r="P12" s="138"/>
      <c r="Q12" s="138"/>
      <c r="R12" s="138"/>
      <c r="S12" s="138"/>
      <c r="T12" s="138"/>
      <c r="U12" s="138"/>
      <c r="V12" s="138"/>
      <c r="W12" s="138"/>
      <c r="X12" s="138"/>
      <c r="Y12" s="138"/>
      <c r="Z12" s="138"/>
      <c r="AA12" s="138"/>
      <c r="AB12" s="138"/>
      <c r="AC12" s="138"/>
      <c r="AD12" s="138"/>
      <c r="AE12" s="138"/>
      <c r="AF12" s="138"/>
      <c r="AG12" s="138"/>
      <c r="AH12" s="138"/>
      <c r="AI12" s="138"/>
      <c r="AJ12" s="138"/>
      <c r="AK12" s="138"/>
      <c r="AL12" s="138"/>
      <c r="AM12" s="138"/>
      <c r="AN12" s="138"/>
      <c r="AO12" s="138"/>
      <c r="AP12" s="138"/>
      <c r="AQ12" s="138"/>
      <c r="AR12" s="138"/>
      <c r="AS12" s="138"/>
      <c r="AT12" s="138"/>
      <c r="AU12" s="138"/>
      <c r="AV12" s="138"/>
      <c r="AW12" s="138"/>
      <c r="AX12" s="138"/>
      <c r="AY12" s="138"/>
      <c r="AZ12" s="138"/>
      <c r="BA12" s="138"/>
      <c r="BB12" s="138"/>
      <c r="BC12" s="138"/>
      <c r="BD12" s="138"/>
      <c r="BE12" s="138"/>
      <c r="BF12" s="138"/>
      <c r="BG12" s="138"/>
      <c r="BH12" s="138"/>
      <c r="BI12" s="138"/>
      <c r="BJ12" s="138"/>
      <c r="BK12" s="138"/>
      <c r="BL12" s="138"/>
      <c r="BM12" s="138"/>
      <c r="BN12" s="138"/>
      <c r="BO12" s="138"/>
      <c r="BP12" s="138"/>
      <c r="BQ12" s="138"/>
      <c r="BR12" s="138"/>
      <c r="BS12" s="138"/>
      <c r="BT12" s="138"/>
      <c r="BU12" s="138"/>
      <c r="BV12" s="138"/>
      <c r="BW12" s="138"/>
      <c r="BX12" s="138"/>
      <c r="BY12" s="138"/>
      <c r="BZ12" s="138"/>
      <c r="CA12" s="138"/>
      <c r="CB12" s="138"/>
      <c r="CC12" s="138"/>
      <c r="CD12" s="138"/>
      <c r="CE12" s="138"/>
      <c r="CF12" s="138"/>
      <c r="CG12" s="138"/>
      <c r="CH12" s="138"/>
      <c r="CI12" s="138"/>
      <c r="CJ12" s="138"/>
      <c r="CK12" s="138"/>
      <c r="CL12" s="138"/>
      <c r="CM12" s="138"/>
      <c r="CN12" s="138"/>
      <c r="CO12" s="138"/>
      <c r="CP12" s="138"/>
      <c r="CQ12" s="138"/>
      <c r="CR12" s="138"/>
      <c r="CS12" s="138"/>
      <c r="CT12" s="138"/>
      <c r="CU12" s="138"/>
      <c r="CV12" s="138"/>
      <c r="CW12" s="138"/>
      <c r="CX12" s="138"/>
      <c r="CY12" s="138"/>
      <c r="CZ12" s="138"/>
      <c r="DA12" s="138"/>
      <c r="DB12" s="138"/>
      <c r="DC12" s="138"/>
      <c r="DD12" s="138"/>
      <c r="DE12" s="138"/>
      <c r="DF12" s="138"/>
      <c r="DG12" s="138"/>
      <c r="DH12" s="138"/>
      <c r="DI12" s="138"/>
      <c r="DJ12" s="138"/>
      <c r="DK12" s="138"/>
      <c r="DL12" s="138"/>
      <c r="DM12" s="138"/>
      <c r="DN12" s="138"/>
      <c r="DO12" s="138"/>
      <c r="DP12" s="138"/>
      <c r="DQ12" s="138"/>
      <c r="DR12" s="138"/>
      <c r="DS12" s="138"/>
      <c r="DT12" s="138"/>
      <c r="DU12" s="138"/>
      <c r="DV12" s="138"/>
      <c r="DW12" s="138"/>
      <c r="DX12" s="138"/>
      <c r="DY12" s="138"/>
      <c r="DZ12" s="138"/>
      <c r="EA12" s="138"/>
      <c r="EB12" s="138"/>
      <c r="EC12" s="138"/>
      <c r="ED12" s="138"/>
      <c r="EE12" s="138"/>
      <c r="EF12" s="138"/>
      <c r="EG12" s="138"/>
      <c r="EH12" s="138"/>
      <c r="EI12" s="138"/>
      <c r="EJ12" s="138"/>
      <c r="EK12" s="138"/>
      <c r="EL12" s="138"/>
      <c r="EM12" s="138"/>
      <c r="EN12" s="138"/>
      <c r="EO12" s="138"/>
      <c r="EP12" s="138"/>
      <c r="EQ12" s="138"/>
      <c r="ER12" s="138"/>
      <c r="ES12" s="138"/>
      <c r="ET12" s="138"/>
      <c r="EU12" s="138"/>
      <c r="EV12" s="138"/>
      <c r="EW12" s="138"/>
      <c r="EX12" s="138"/>
      <c r="EY12" s="138"/>
      <c r="EZ12" s="138"/>
      <c r="FA12" s="138"/>
      <c r="FB12" s="138"/>
      <c r="FC12" s="138"/>
      <c r="FD12" s="138"/>
      <c r="FE12" s="138"/>
      <c r="FF12" s="138"/>
      <c r="FG12" s="138"/>
      <c r="FH12" s="138"/>
      <c r="FI12" s="138"/>
      <c r="FJ12" s="138"/>
      <c r="FK12" s="138"/>
      <c r="FL12" s="138"/>
      <c r="FM12" s="138"/>
      <c r="FN12" s="138"/>
      <c r="FO12" s="138"/>
      <c r="FP12" s="138"/>
      <c r="FQ12" s="138"/>
      <c r="FR12" s="138"/>
      <c r="FS12" s="138"/>
      <c r="FT12" s="138"/>
      <c r="FU12" s="138"/>
      <c r="FV12" s="138"/>
      <c r="FW12" s="138"/>
      <c r="FX12" s="138"/>
      <c r="FY12" s="138"/>
      <c r="FZ12" s="138"/>
      <c r="GA12" s="138"/>
      <c r="GB12" s="138"/>
      <c r="GC12" s="138"/>
      <c r="GD12" s="138"/>
      <c r="GE12" s="138"/>
      <c r="GF12" s="138"/>
      <c r="GG12" s="138"/>
      <c r="GH12" s="138"/>
      <c r="GI12" s="138"/>
      <c r="GJ12" s="138"/>
      <c r="GK12" s="138"/>
      <c r="GL12" s="138"/>
      <c r="GM12" s="138"/>
      <c r="GN12" s="138"/>
      <c r="GO12" s="138"/>
      <c r="GP12" s="138"/>
      <c r="GQ12" s="138"/>
      <c r="GR12" s="138"/>
      <c r="GS12" s="138"/>
      <c r="GT12" s="138"/>
      <c r="GU12" s="138"/>
      <c r="GV12" s="138"/>
      <c r="GW12" s="138"/>
      <c r="GX12" s="138"/>
      <c r="GY12" s="138"/>
      <c r="GZ12" s="138"/>
      <c r="HA12" s="138"/>
      <c r="HB12" s="138"/>
      <c r="HC12" s="138"/>
      <c r="HD12" s="138"/>
      <c r="HE12" s="138"/>
      <c r="HF12" s="138"/>
      <c r="HG12" s="138"/>
      <c r="HH12" s="138"/>
      <c r="HI12" s="138"/>
      <c r="HJ12" s="138"/>
      <c r="HK12" s="138"/>
      <c r="HL12" s="138"/>
      <c r="HM12" s="138"/>
      <c r="HN12" s="138"/>
      <c r="HO12" s="138"/>
      <c r="HP12" s="138"/>
      <c r="HQ12" s="138"/>
      <c r="HR12" s="138"/>
      <c r="HS12" s="138"/>
      <c r="HT12" s="138"/>
      <c r="HU12" s="138"/>
      <c r="HV12" s="138"/>
      <c r="HW12" s="138"/>
      <c r="HX12" s="138"/>
      <c r="HY12" s="138"/>
      <c r="HZ12" s="138"/>
      <c r="IA12" s="138"/>
      <c r="IB12" s="138"/>
      <c r="IC12" s="138"/>
      <c r="ID12" s="138"/>
      <c r="IE12" s="138"/>
      <c r="IF12" s="138"/>
      <c r="IG12" s="138"/>
      <c r="IH12" s="138"/>
      <c r="II12" s="138"/>
      <c r="IJ12" s="138"/>
      <c r="IK12" s="138"/>
      <c r="IL12" s="138"/>
      <c r="IM12" s="138"/>
      <c r="IN12" s="138"/>
      <c r="IO12" s="138"/>
      <c r="IP12" s="138"/>
      <c r="IQ12" s="138"/>
      <c r="IR12" s="138"/>
      <c r="IS12" s="138"/>
      <c r="IT12" s="138"/>
      <c r="IU12" s="138"/>
      <c r="IV12" s="138"/>
      <c r="IW12" s="138"/>
      <c r="IX12" s="138"/>
      <c r="IY12" s="138"/>
      <c r="IZ12" s="138"/>
      <c r="JA12" s="138"/>
      <c r="JB12" s="138"/>
      <c r="JC12" s="138"/>
      <c r="JD12" s="138"/>
      <c r="JE12" s="138"/>
      <c r="JF12" s="138"/>
      <c r="JG12" s="138"/>
      <c r="JH12" s="138"/>
      <c r="JI12" s="138"/>
      <c r="JJ12" s="138"/>
      <c r="JK12" s="138"/>
      <c r="JL12" s="138"/>
      <c r="JM12" s="138"/>
      <c r="JN12" s="138"/>
      <c r="JO12" s="138"/>
      <c r="JP12" s="138"/>
      <c r="JQ12" s="138"/>
      <c r="JR12" s="138"/>
      <c r="JS12" s="138"/>
      <c r="JT12" s="138"/>
      <c r="JU12" s="138"/>
      <c r="JV12" s="138"/>
      <c r="JW12" s="138"/>
      <c r="JX12" s="138"/>
      <c r="JY12" s="138"/>
      <c r="JZ12" s="138"/>
      <c r="KA12" s="138"/>
      <c r="KB12" s="138"/>
      <c r="KC12" s="138"/>
      <c r="KD12" s="138"/>
      <c r="KE12" s="138"/>
      <c r="KF12" s="138"/>
      <c r="KG12" s="138"/>
      <c r="KH12" s="138"/>
      <c r="KI12" s="138"/>
      <c r="KJ12" s="138"/>
      <c r="KK12" s="138"/>
      <c r="KL12" s="138"/>
      <c r="KM12" s="138"/>
      <c r="KN12" s="138"/>
      <c r="KO12" s="138"/>
      <c r="KP12" s="138"/>
      <c r="KQ12" s="138"/>
      <c r="KR12" s="138"/>
      <c r="KS12" s="138"/>
      <c r="KT12" s="138"/>
      <c r="KU12" s="138"/>
      <c r="KV12" s="138"/>
      <c r="KW12" s="138"/>
      <c r="KX12" s="138"/>
      <c r="KY12" s="138"/>
      <c r="KZ12" s="138"/>
      <c r="LA12" s="138"/>
      <c r="LB12" s="138"/>
      <c r="LC12" s="138"/>
      <c r="LD12" s="138"/>
      <c r="LE12" s="138"/>
      <c r="LF12" s="138"/>
      <c r="LG12" s="138"/>
      <c r="LH12" s="138"/>
      <c r="LI12" s="138"/>
      <c r="LJ12" s="138"/>
      <c r="LK12" s="138"/>
      <c r="LL12" s="138"/>
      <c r="LM12" s="138"/>
      <c r="LN12" s="138"/>
      <c r="LO12" s="138"/>
      <c r="LP12" s="138"/>
      <c r="LQ12" s="138"/>
      <c r="LR12" s="138"/>
      <c r="LS12" s="138"/>
      <c r="LT12" s="138"/>
      <c r="LU12" s="138"/>
      <c r="LV12" s="138"/>
      <c r="LW12" s="138"/>
      <c r="LX12" s="138"/>
      <c r="LY12" s="138"/>
      <c r="LZ12" s="138"/>
      <c r="MA12" s="138"/>
      <c r="MB12" s="138"/>
      <c r="MC12" s="138"/>
      <c r="MD12" s="138"/>
      <c r="ME12" s="138"/>
      <c r="MF12" s="138"/>
      <c r="MG12" s="138"/>
      <c r="MH12" s="138"/>
      <c r="MI12" s="138"/>
      <c r="MJ12" s="138"/>
      <c r="MK12" s="138"/>
      <c r="ML12" s="138"/>
      <c r="MM12" s="138"/>
      <c r="MN12" s="138"/>
      <c r="MO12" s="138"/>
      <c r="MP12" s="138"/>
      <c r="MQ12" s="138"/>
      <c r="MR12" s="138"/>
      <c r="MS12" s="138"/>
      <c r="MT12" s="138"/>
      <c r="MU12" s="138"/>
      <c r="MV12" s="138"/>
      <c r="MW12" s="138"/>
      <c r="MX12" s="138"/>
      <c r="MY12" s="138"/>
      <c r="MZ12" s="138"/>
      <c r="NA12" s="138"/>
      <c r="NB12" s="138"/>
      <c r="NC12" s="138"/>
      <c r="ND12" s="138"/>
      <c r="NE12" s="138"/>
      <c r="NF12" s="138"/>
      <c r="NG12" s="138"/>
      <c r="NH12" s="138"/>
      <c r="NI12" s="138"/>
      <c r="NJ12" s="138"/>
      <c r="NK12" s="138"/>
      <c r="NL12" s="138"/>
      <c r="NM12" s="138"/>
      <c r="NN12" s="138"/>
      <c r="NO12" s="138"/>
      <c r="NP12" s="138"/>
      <c r="NQ12" s="138"/>
      <c r="NR12" s="138"/>
      <c r="NS12" s="138"/>
      <c r="NT12" s="138"/>
      <c r="NU12" s="138"/>
      <c r="NV12" s="138"/>
      <c r="NW12" s="138"/>
      <c r="NX12" s="138"/>
      <c r="NY12" s="138"/>
      <c r="NZ12" s="138"/>
      <c r="OA12" s="138"/>
      <c r="OB12" s="138"/>
      <c r="OC12" s="138"/>
      <c r="OD12" s="138"/>
      <c r="OE12" s="138"/>
      <c r="OF12" s="138"/>
      <c r="OG12" s="138"/>
      <c r="OH12" s="138"/>
      <c r="OI12" s="138"/>
      <c r="OJ12" s="138"/>
      <c r="OK12" s="138"/>
      <c r="OL12" s="138"/>
      <c r="OM12" s="138"/>
      <c r="ON12" s="138"/>
      <c r="OO12" s="138"/>
      <c r="OP12" s="138"/>
      <c r="OQ12" s="138"/>
      <c r="OR12" s="138"/>
      <c r="OS12" s="138"/>
      <c r="OT12" s="138"/>
      <c r="OU12" s="138"/>
      <c r="OV12" s="138"/>
      <c r="OW12" s="138"/>
      <c r="OX12" s="138"/>
      <c r="OY12" s="138"/>
      <c r="OZ12" s="138"/>
      <c r="PA12" s="138"/>
      <c r="PB12" s="138"/>
      <c r="PC12" s="138"/>
      <c r="PD12" s="138"/>
      <c r="PE12" s="138"/>
      <c r="PF12" s="138"/>
      <c r="PG12" s="138"/>
      <c r="PH12" s="138"/>
      <c r="PI12" s="138"/>
      <c r="PJ12" s="138"/>
      <c r="PK12" s="138"/>
      <c r="PL12" s="138"/>
      <c r="PM12" s="138"/>
      <c r="PN12" s="138"/>
      <c r="PO12" s="138"/>
      <c r="PP12" s="138"/>
      <c r="PQ12" s="138"/>
      <c r="PR12" s="138"/>
      <c r="PS12" s="138"/>
      <c r="PT12" s="138"/>
      <c r="PU12" s="138"/>
      <c r="PV12" s="138"/>
      <c r="PW12" s="138"/>
      <c r="PX12" s="138"/>
      <c r="PY12" s="138"/>
      <c r="PZ12" s="138"/>
      <c r="QA12" s="138"/>
      <c r="QB12" s="138"/>
      <c r="QC12" s="138"/>
      <c r="QD12" s="138"/>
      <c r="QE12" s="138"/>
      <c r="QF12" s="138"/>
      <c r="QG12" s="138"/>
      <c r="QH12" s="138"/>
      <c r="QI12" s="138"/>
      <c r="QJ12" s="138"/>
      <c r="QK12" s="138"/>
      <c r="QL12" s="138"/>
      <c r="QM12" s="138"/>
      <c r="QN12" s="138"/>
      <c r="QO12" s="138"/>
      <c r="QP12" s="138"/>
      <c r="QQ12" s="138"/>
      <c r="QR12" s="138"/>
      <c r="QS12" s="138"/>
      <c r="QT12" s="138"/>
      <c r="QU12" s="138"/>
      <c r="QV12" s="138"/>
      <c r="QW12" s="138"/>
      <c r="QX12" s="138"/>
      <c r="QY12" s="138"/>
      <c r="QZ12" s="138"/>
      <c r="RA12" s="138"/>
      <c r="RB12" s="138"/>
      <c r="RC12" s="138"/>
      <c r="RD12" s="138"/>
      <c r="RE12" s="138"/>
      <c r="RF12" s="138"/>
      <c r="RG12" s="138"/>
      <c r="RH12" s="138"/>
      <c r="RI12" s="138"/>
      <c r="RJ12" s="138"/>
      <c r="RK12" s="138"/>
      <c r="RL12" s="138"/>
      <c r="RM12" s="138"/>
      <c r="RN12" s="138"/>
      <c r="RO12" s="138"/>
      <c r="RP12" s="138"/>
      <c r="RQ12" s="138"/>
      <c r="RR12" s="138"/>
      <c r="RS12" s="138"/>
      <c r="RT12" s="138"/>
      <c r="RU12" s="138"/>
      <c r="RV12" s="138"/>
      <c r="RW12" s="138"/>
      <c r="RX12" s="138"/>
      <c r="RY12" s="138"/>
      <c r="RZ12" s="138"/>
      <c r="SA12" s="138"/>
      <c r="SB12" s="138"/>
      <c r="SC12" s="138"/>
      <c r="SD12" s="138"/>
      <c r="SE12" s="138"/>
      <c r="SF12" s="138"/>
      <c r="SG12" s="138"/>
      <c r="SH12" s="138"/>
      <c r="SI12" s="138"/>
      <c r="SJ12" s="138"/>
      <c r="SK12" s="138"/>
      <c r="SL12" s="138"/>
      <c r="SM12" s="138"/>
      <c r="SN12" s="138"/>
      <c r="SO12" s="138"/>
      <c r="SP12" s="138"/>
      <c r="SQ12" s="138"/>
      <c r="SR12" s="138"/>
      <c r="SS12" s="138"/>
      <c r="ST12" s="138"/>
      <c r="SU12" s="138"/>
      <c r="SV12" s="138"/>
      <c r="SW12" s="138"/>
      <c r="SX12" s="138"/>
      <c r="SY12" s="138"/>
      <c r="SZ12" s="138"/>
      <c r="TA12" s="138"/>
      <c r="TB12" s="138"/>
      <c r="TC12" s="138"/>
      <c r="TD12" s="138"/>
      <c r="TE12" s="138"/>
      <c r="TF12" s="138"/>
      <c r="TG12" s="138"/>
      <c r="TH12" s="138"/>
      <c r="TI12" s="138"/>
      <c r="TJ12" s="138"/>
      <c r="TK12" s="138"/>
      <c r="TL12" s="138"/>
      <c r="TM12" s="138"/>
      <c r="TN12" s="138"/>
      <c r="TO12" s="138"/>
      <c r="TP12" s="138"/>
      <c r="TQ12" s="138"/>
      <c r="TR12" s="138"/>
      <c r="TS12" s="138"/>
      <c r="TT12" s="138"/>
      <c r="TU12" s="138"/>
      <c r="TV12" s="138"/>
      <c r="TW12" s="138"/>
      <c r="TX12" s="138"/>
      <c r="TY12" s="138"/>
      <c r="TZ12" s="138"/>
      <c r="UA12" s="138"/>
      <c r="UB12" s="138"/>
      <c r="UC12" s="138"/>
      <c r="UD12" s="138"/>
      <c r="UE12" s="138"/>
      <c r="UF12" s="138"/>
      <c r="UG12" s="138"/>
      <c r="UH12" s="138"/>
      <c r="UI12" s="138"/>
      <c r="UJ12" s="138"/>
      <c r="UK12" s="138"/>
      <c r="UL12" s="138"/>
      <c r="UM12" s="138"/>
      <c r="UN12" s="138"/>
      <c r="UO12" s="138"/>
      <c r="UP12" s="138"/>
      <c r="UQ12" s="138"/>
      <c r="UR12" s="138"/>
      <c r="US12" s="138"/>
      <c r="UT12" s="138"/>
      <c r="UU12" s="138"/>
      <c r="UV12" s="138"/>
      <c r="UW12" s="138"/>
      <c r="UX12" s="138"/>
      <c r="UY12" s="138"/>
      <c r="UZ12" s="138"/>
      <c r="VA12" s="138"/>
      <c r="VB12" s="138"/>
      <c r="VC12" s="138"/>
      <c r="VD12" s="138"/>
      <c r="VE12" s="138"/>
      <c r="VF12" s="138"/>
      <c r="VG12" s="138"/>
      <c r="VH12" s="138"/>
      <c r="VI12" s="138"/>
      <c r="VJ12" s="138"/>
      <c r="VK12" s="138"/>
      <c r="VL12" s="138"/>
      <c r="VM12" s="138"/>
      <c r="VN12" s="138"/>
      <c r="VO12" s="138"/>
      <c r="VP12" s="138"/>
      <c r="VQ12" s="138"/>
      <c r="VR12" s="138"/>
      <c r="VS12" s="138"/>
      <c r="VT12" s="138"/>
      <c r="VU12" s="138"/>
      <c r="VV12" s="138"/>
      <c r="VW12" s="138"/>
      <c r="VX12" s="138"/>
      <c r="VY12" s="138"/>
      <c r="VZ12" s="138"/>
      <c r="WA12" s="138"/>
      <c r="WB12" s="138"/>
      <c r="WC12" s="138"/>
      <c r="WD12" s="138"/>
      <c r="WE12" s="138"/>
      <c r="WF12" s="138"/>
      <c r="WG12" s="138"/>
      <c r="WH12" s="138"/>
      <c r="WI12" s="138"/>
      <c r="WJ12" s="138"/>
      <c r="WK12" s="138"/>
      <c r="WL12" s="138"/>
      <c r="WM12" s="138"/>
      <c r="WN12" s="138"/>
      <c r="WO12" s="138"/>
      <c r="WP12" s="138"/>
      <c r="WQ12" s="138"/>
      <c r="WR12" s="138"/>
      <c r="WS12" s="138"/>
      <c r="WT12" s="138"/>
      <c r="WU12" s="138"/>
      <c r="WV12" s="138"/>
      <c r="WW12" s="138"/>
      <c r="WX12" s="138"/>
      <c r="WY12" s="138"/>
      <c r="WZ12" s="138"/>
      <c r="XA12" s="138"/>
      <c r="XB12" s="138"/>
      <c r="XC12" s="138"/>
      <c r="XD12" s="138"/>
      <c r="XE12" s="138"/>
      <c r="XF12" s="138"/>
      <c r="XG12" s="138"/>
      <c r="XH12" s="138"/>
      <c r="XI12" s="138"/>
      <c r="XJ12" s="138"/>
      <c r="XK12" s="138"/>
      <c r="XL12" s="138"/>
      <c r="XM12" s="138"/>
      <c r="XN12" s="138"/>
      <c r="XO12" s="138"/>
      <c r="XP12" s="138"/>
      <c r="XQ12" s="138"/>
      <c r="XR12" s="138"/>
      <c r="XS12" s="138"/>
      <c r="XT12" s="138"/>
      <c r="XU12" s="138"/>
      <c r="XV12" s="138"/>
      <c r="XW12" s="138"/>
      <c r="XX12" s="138"/>
      <c r="XY12" s="138"/>
      <c r="XZ12" s="138"/>
      <c r="YA12" s="138"/>
      <c r="YB12" s="138"/>
      <c r="YC12" s="138"/>
      <c r="YD12" s="138"/>
      <c r="YE12" s="138"/>
      <c r="YF12" s="138"/>
      <c r="YG12" s="138"/>
      <c r="YH12" s="138"/>
      <c r="YI12" s="138"/>
      <c r="YJ12" s="138"/>
      <c r="YK12" s="138"/>
      <c r="YL12" s="138"/>
      <c r="YM12" s="138"/>
      <c r="YN12" s="138"/>
      <c r="YO12" s="138"/>
      <c r="YP12" s="138"/>
      <c r="YQ12" s="138"/>
      <c r="YR12" s="138"/>
      <c r="YS12" s="138"/>
      <c r="YT12" s="138"/>
      <c r="YU12" s="138"/>
      <c r="YV12" s="138"/>
      <c r="YW12" s="138"/>
      <c r="YX12" s="138"/>
      <c r="YY12" s="138"/>
      <c r="YZ12" s="138"/>
      <c r="ZA12" s="138"/>
      <c r="ZB12" s="138"/>
      <c r="ZC12" s="138"/>
      <c r="ZD12" s="138"/>
      <c r="ZE12" s="138"/>
      <c r="ZF12" s="138"/>
      <c r="ZG12" s="138"/>
      <c r="ZH12" s="138"/>
      <c r="ZI12" s="138"/>
      <c r="ZJ12" s="138"/>
      <c r="ZK12" s="138"/>
      <c r="ZL12" s="138"/>
      <c r="ZM12" s="138"/>
      <c r="ZN12" s="138"/>
      <c r="ZO12" s="138"/>
      <c r="ZP12" s="138"/>
      <c r="ZQ12" s="138"/>
      <c r="ZR12" s="138"/>
      <c r="ZS12" s="138"/>
      <c r="ZT12" s="138"/>
      <c r="ZU12" s="138"/>
      <c r="ZV12" s="138"/>
      <c r="ZW12" s="138"/>
      <c r="ZX12" s="138"/>
      <c r="ZY12" s="138"/>
      <c r="ZZ12" s="138"/>
      <c r="AAA12" s="138"/>
      <c r="AAB12" s="138"/>
      <c r="AAC12" s="138"/>
      <c r="AAD12" s="138"/>
      <c r="AAE12" s="138"/>
      <c r="AAF12" s="138"/>
      <c r="AAG12" s="138"/>
      <c r="AAH12" s="138"/>
      <c r="AAI12" s="138"/>
      <c r="AAJ12" s="138"/>
      <c r="AAK12" s="138"/>
      <c r="AAL12" s="138"/>
      <c r="AAM12" s="138"/>
      <c r="AAN12" s="138"/>
      <c r="AAO12" s="138"/>
      <c r="AAP12" s="138"/>
      <c r="AAQ12" s="138"/>
      <c r="AAR12" s="138"/>
      <c r="AAS12" s="138"/>
      <c r="AAT12" s="138"/>
      <c r="AAU12" s="138"/>
      <c r="AAV12" s="138"/>
      <c r="AAW12" s="138"/>
      <c r="AAX12" s="138"/>
      <c r="AAY12" s="138"/>
      <c r="AAZ12" s="138"/>
      <c r="ABA12" s="138"/>
      <c r="ABB12" s="138"/>
      <c r="ABC12" s="138"/>
      <c r="ABD12" s="138"/>
      <c r="ABE12" s="138"/>
      <c r="ABF12" s="138"/>
      <c r="ABG12" s="138"/>
      <c r="ABH12" s="138"/>
      <c r="ABI12" s="138"/>
      <c r="ABJ12" s="138"/>
      <c r="ABK12" s="138"/>
      <c r="ABL12" s="138"/>
      <c r="ABM12" s="138"/>
      <c r="ABN12" s="138"/>
      <c r="ABO12" s="138"/>
      <c r="ABP12" s="138"/>
      <c r="ABQ12" s="138"/>
      <c r="ABR12" s="138"/>
      <c r="ABS12" s="138"/>
      <c r="ABT12" s="138"/>
      <c r="ABU12" s="138"/>
      <c r="ABV12" s="138"/>
      <c r="ABW12" s="138"/>
      <c r="ABX12" s="138"/>
      <c r="ABY12" s="138"/>
      <c r="ABZ12" s="138"/>
      <c r="ACA12" s="138"/>
      <c r="ACB12" s="138"/>
      <c r="ACC12" s="138"/>
      <c r="ACD12" s="138"/>
      <c r="ACE12" s="138"/>
      <c r="ACF12" s="138"/>
      <c r="ACG12" s="138"/>
      <c r="ACH12" s="138"/>
      <c r="ACI12" s="138"/>
      <c r="ACJ12" s="138"/>
      <c r="ACK12" s="138"/>
      <c r="ACL12" s="138"/>
      <c r="ACM12" s="138"/>
      <c r="ACN12" s="138"/>
      <c r="ACO12" s="138"/>
      <c r="ACP12" s="138"/>
      <c r="ACQ12" s="138"/>
      <c r="ACR12" s="138"/>
      <c r="ACS12" s="138"/>
      <c r="ACT12" s="138"/>
      <c r="ACU12" s="138"/>
      <c r="ACV12" s="138"/>
      <c r="ACW12" s="138"/>
      <c r="ACX12" s="138"/>
      <c r="ACY12" s="138"/>
      <c r="ACZ12" s="138"/>
      <c r="ADA12" s="138"/>
      <c r="ADB12" s="138"/>
      <c r="ADC12" s="138"/>
      <c r="ADD12" s="138"/>
      <c r="ADE12" s="138"/>
      <c r="ADF12" s="138"/>
      <c r="ADG12" s="138"/>
      <c r="ADH12" s="138"/>
      <c r="ADI12" s="138"/>
      <c r="ADJ12" s="138"/>
      <c r="ADK12" s="138"/>
      <c r="ADL12" s="138"/>
      <c r="ADM12" s="138"/>
      <c r="ADN12" s="138"/>
      <c r="ADO12" s="138"/>
      <c r="ADP12" s="138"/>
      <c r="ADQ12" s="138"/>
      <c r="ADR12" s="138"/>
      <c r="ADS12" s="138"/>
      <c r="ADT12" s="138"/>
      <c r="ADU12" s="138"/>
      <c r="ADV12" s="138"/>
      <c r="ADW12" s="138"/>
      <c r="ADX12" s="138"/>
      <c r="ADY12" s="138"/>
      <c r="ADZ12" s="138"/>
      <c r="AEA12" s="138"/>
      <c r="AEB12" s="138"/>
      <c r="AEC12" s="138"/>
      <c r="AED12" s="138"/>
      <c r="AEE12" s="138"/>
      <c r="AEF12" s="138"/>
      <c r="AEG12" s="138"/>
      <c r="AEH12" s="138"/>
      <c r="AEI12" s="138"/>
      <c r="AEJ12" s="138"/>
      <c r="AEK12" s="138"/>
      <c r="AEL12" s="138"/>
      <c r="AEM12" s="138"/>
      <c r="AEN12" s="138"/>
      <c r="AEO12" s="138"/>
      <c r="AEP12" s="138"/>
      <c r="AEQ12" s="138"/>
      <c r="AER12" s="138"/>
      <c r="AES12" s="138"/>
      <c r="AET12" s="138"/>
      <c r="AEU12" s="138"/>
      <c r="AEV12" s="138"/>
      <c r="AEW12" s="138"/>
      <c r="AEX12" s="138"/>
      <c r="AEY12" s="138"/>
      <c r="AEZ12" s="138"/>
      <c r="AFA12" s="138"/>
      <c r="AFB12" s="138"/>
      <c r="AFC12" s="138"/>
      <c r="AFD12" s="138"/>
      <c r="AFE12" s="138"/>
      <c r="AFF12" s="138"/>
      <c r="AFG12" s="138"/>
      <c r="AFH12" s="138"/>
      <c r="AFI12" s="138"/>
      <c r="AFJ12" s="138"/>
      <c r="AFK12" s="138"/>
      <c r="AFL12" s="138"/>
      <c r="AFM12" s="138"/>
      <c r="AFN12" s="138"/>
      <c r="AFO12" s="138"/>
      <c r="AFP12" s="138"/>
      <c r="AFQ12" s="138"/>
      <c r="AFR12" s="138"/>
      <c r="AFS12" s="138"/>
      <c r="AFT12" s="138"/>
      <c r="AFU12" s="138"/>
      <c r="AFV12" s="138"/>
      <c r="AFW12" s="138"/>
      <c r="AFX12" s="138"/>
      <c r="AFY12" s="138"/>
      <c r="AFZ12" s="138"/>
      <c r="AGA12" s="138"/>
      <c r="AGB12" s="138"/>
      <c r="AGC12" s="138"/>
      <c r="AGD12" s="138"/>
      <c r="AGE12" s="138"/>
      <c r="AGF12" s="138"/>
      <c r="AGG12" s="138"/>
      <c r="AGH12" s="138"/>
      <c r="AGI12" s="138"/>
      <c r="AGJ12" s="138"/>
      <c r="AGK12" s="138"/>
      <c r="AGL12" s="138"/>
      <c r="AGM12" s="138"/>
      <c r="AGN12" s="138"/>
      <c r="AGO12" s="138"/>
      <c r="AGP12" s="138"/>
      <c r="AGQ12" s="138"/>
      <c r="AGR12" s="138"/>
      <c r="AGS12" s="138"/>
      <c r="AGT12" s="138"/>
      <c r="AGU12" s="138"/>
      <c r="AGV12" s="138"/>
      <c r="AGW12" s="138"/>
      <c r="AGX12" s="138"/>
      <c r="AGY12" s="138"/>
      <c r="AGZ12" s="138"/>
      <c r="AHA12" s="138"/>
      <c r="AHB12" s="138"/>
      <c r="AHC12" s="138"/>
      <c r="AHD12" s="138"/>
      <c r="AHE12" s="138"/>
      <c r="AHF12" s="138"/>
      <c r="AHG12" s="138"/>
      <c r="AHH12" s="138"/>
      <c r="AHI12" s="138"/>
      <c r="AHJ12" s="138"/>
      <c r="AHK12" s="138"/>
      <c r="AHL12" s="138"/>
      <c r="AHM12" s="138"/>
      <c r="AHN12" s="138"/>
      <c r="AHO12" s="138"/>
      <c r="AHP12" s="138"/>
      <c r="AHQ12" s="138"/>
      <c r="AHR12" s="138"/>
      <c r="AHS12" s="138"/>
      <c r="AHT12" s="138"/>
      <c r="AHU12" s="138"/>
      <c r="AHV12" s="138"/>
      <c r="AHW12" s="138"/>
      <c r="AHX12" s="138"/>
      <c r="AHY12" s="138"/>
      <c r="AHZ12" s="138"/>
      <c r="AIA12" s="138"/>
      <c r="AIB12" s="138"/>
      <c r="AIC12" s="138"/>
      <c r="AID12" s="138"/>
      <c r="AIE12" s="138"/>
      <c r="AIF12" s="138"/>
      <c r="AIG12" s="138"/>
      <c r="AIH12" s="138"/>
      <c r="AII12" s="138"/>
      <c r="AIJ12" s="138"/>
      <c r="AIK12" s="138"/>
      <c r="AIL12" s="138"/>
      <c r="AIM12" s="138"/>
      <c r="AIN12" s="138"/>
      <c r="AIO12" s="138"/>
      <c r="AIP12" s="138"/>
      <c r="AIQ12" s="138"/>
      <c r="AIR12" s="138"/>
      <c r="AIS12" s="138"/>
      <c r="AIT12" s="138"/>
      <c r="AIU12" s="138"/>
      <c r="AIV12" s="138"/>
      <c r="AIW12" s="138"/>
      <c r="AIX12" s="138"/>
      <c r="AIY12" s="138"/>
      <c r="AIZ12" s="138"/>
      <c r="AJA12" s="138"/>
      <c r="AJB12" s="138"/>
      <c r="AJC12" s="138"/>
      <c r="AJD12" s="138"/>
      <c r="AJE12" s="138"/>
      <c r="AJF12" s="138"/>
      <c r="AJG12" s="138"/>
      <c r="AJH12" s="138"/>
      <c r="AJI12" s="138"/>
      <c r="AJJ12" s="138"/>
      <c r="AJK12" s="138"/>
      <c r="AJL12" s="138"/>
      <c r="AJM12" s="138"/>
      <c r="AJN12" s="138"/>
      <c r="AJO12" s="138"/>
      <c r="AJP12" s="138"/>
      <c r="AJQ12" s="138"/>
      <c r="AJR12" s="138"/>
      <c r="AJS12" s="138"/>
      <c r="AJT12" s="138"/>
      <c r="AJU12" s="138"/>
      <c r="AJV12" s="138"/>
      <c r="AJW12" s="138"/>
      <c r="AJX12" s="138"/>
      <c r="AJY12" s="138"/>
      <c r="AJZ12" s="138"/>
      <c r="AKA12" s="138"/>
      <c r="AKB12" s="138"/>
      <c r="AKC12" s="138"/>
      <c r="AKD12" s="138"/>
      <c r="AKE12" s="138"/>
      <c r="AKF12" s="138"/>
      <c r="AKG12" s="138"/>
      <c r="AKH12" s="138"/>
      <c r="AKI12" s="138"/>
      <c r="AKJ12" s="138"/>
      <c r="AKK12" s="138"/>
      <c r="AKL12" s="138"/>
      <c r="AKM12" s="138"/>
      <c r="AKN12" s="138"/>
      <c r="AKO12" s="138"/>
      <c r="AKP12" s="138"/>
      <c r="AKQ12" s="138"/>
      <c r="AKR12" s="138"/>
      <c r="AKS12" s="138"/>
      <c r="AKT12" s="138"/>
      <c r="AKU12" s="138"/>
      <c r="AKV12" s="138"/>
      <c r="AKW12" s="138"/>
      <c r="AKX12" s="138"/>
      <c r="AKY12" s="138"/>
      <c r="AKZ12" s="138"/>
      <c r="ALA12" s="138"/>
      <c r="ALB12" s="138"/>
      <c r="ALC12" s="138"/>
      <c r="ALD12" s="138"/>
      <c r="ALE12" s="138"/>
      <c r="ALF12" s="138"/>
      <c r="ALG12" s="138"/>
      <c r="ALH12" s="138"/>
      <c r="ALI12" s="138"/>
      <c r="ALJ12" s="138"/>
      <c r="ALK12" s="138"/>
      <c r="ALL12" s="138"/>
      <c r="ALM12" s="138"/>
      <c r="ALN12" s="138"/>
      <c r="ALO12" s="138"/>
      <c r="ALP12" s="138"/>
      <c r="ALQ12" s="138"/>
      <c r="ALR12" s="138"/>
      <c r="ALS12" s="138"/>
      <c r="ALT12" s="138"/>
      <c r="ALU12" s="138"/>
      <c r="ALV12" s="138"/>
      <c r="ALW12" s="138"/>
      <c r="ALX12" s="138"/>
      <c r="ALY12" s="138"/>
      <c r="ALZ12" s="138"/>
      <c r="AMA12" s="138"/>
      <c r="AMB12" s="138"/>
      <c r="AMC12" s="138"/>
      <c r="AMD12" s="138"/>
      <c r="AME12" s="138"/>
      <c r="AMF12" s="138"/>
      <c r="AMG12" s="138"/>
      <c r="AMH12" s="138"/>
      <c r="AMI12" s="138"/>
      <c r="AMJ12" s="138"/>
      <c r="AMK12" s="138"/>
      <c r="AML12" s="138"/>
      <c r="AMM12" s="138"/>
      <c r="AMN12" s="138"/>
      <c r="AMO12" s="138"/>
      <c r="AMP12" s="138"/>
      <c r="AMQ12" s="138"/>
      <c r="AMR12" s="138"/>
      <c r="AMS12" s="138"/>
      <c r="AMT12" s="138"/>
      <c r="AMU12" s="138"/>
      <c r="AMV12" s="138"/>
      <c r="AMW12" s="138"/>
      <c r="AMX12" s="138"/>
      <c r="AMY12" s="138"/>
      <c r="AMZ12" s="138"/>
      <c r="ANA12" s="138"/>
      <c r="ANB12" s="138"/>
      <c r="ANC12" s="138"/>
      <c r="AND12" s="138"/>
      <c r="ANE12" s="138"/>
      <c r="ANF12" s="138"/>
      <c r="ANG12" s="138"/>
      <c r="ANH12" s="138"/>
      <c r="ANI12" s="138"/>
      <c r="ANJ12" s="138"/>
      <c r="ANK12" s="138"/>
      <c r="ANL12" s="138"/>
      <c r="ANM12" s="138"/>
      <c r="ANN12" s="138"/>
      <c r="ANO12" s="138"/>
      <c r="ANP12" s="138"/>
      <c r="ANQ12" s="138"/>
      <c r="ANR12" s="138"/>
      <c r="ANS12" s="138"/>
      <c r="ANT12" s="138"/>
      <c r="ANU12" s="138"/>
      <c r="ANV12" s="138"/>
      <c r="ANW12" s="138"/>
      <c r="ANX12" s="138"/>
      <c r="ANY12" s="138"/>
      <c r="ANZ12" s="138"/>
      <c r="AOA12" s="138"/>
      <c r="AOB12" s="138"/>
      <c r="AOC12" s="138"/>
      <c r="AOD12" s="138"/>
      <c r="AOE12" s="138"/>
      <c r="AOF12" s="138"/>
      <c r="AOG12" s="138"/>
      <c r="AOH12" s="138"/>
      <c r="AOI12" s="138"/>
      <c r="AOJ12" s="138"/>
      <c r="AOK12" s="138"/>
      <c r="AOL12" s="138"/>
      <c r="AOM12" s="138"/>
      <c r="AON12" s="138"/>
      <c r="AOO12" s="138"/>
      <c r="AOP12" s="138"/>
      <c r="AOQ12" s="138"/>
      <c r="AOR12" s="138"/>
      <c r="AOS12" s="138"/>
      <c r="AOT12" s="138"/>
      <c r="AOU12" s="138"/>
      <c r="AOV12" s="138"/>
      <c r="AOW12" s="138"/>
      <c r="AOX12" s="138"/>
      <c r="AOY12" s="138"/>
      <c r="AOZ12" s="138"/>
      <c r="APA12" s="138"/>
      <c r="APB12" s="138"/>
      <c r="APC12" s="138"/>
      <c r="APD12" s="138"/>
      <c r="APE12" s="138"/>
      <c r="APF12" s="138"/>
      <c r="APG12" s="138"/>
      <c r="APH12" s="138"/>
      <c r="API12" s="138"/>
      <c r="APJ12" s="138"/>
      <c r="APK12" s="138"/>
      <c r="APL12" s="138"/>
      <c r="APM12" s="138"/>
      <c r="APN12" s="138"/>
      <c r="APO12" s="138"/>
      <c r="APP12" s="138"/>
      <c r="APQ12" s="138"/>
      <c r="APR12" s="138"/>
      <c r="APS12" s="138"/>
      <c r="APT12" s="138"/>
      <c r="APU12" s="138"/>
      <c r="APV12" s="138"/>
      <c r="APW12" s="138"/>
      <c r="APX12" s="138"/>
      <c r="APY12" s="138"/>
      <c r="APZ12" s="138"/>
      <c r="AQA12" s="138"/>
      <c r="AQB12" s="138"/>
      <c r="AQC12" s="138"/>
      <c r="AQD12" s="138"/>
      <c r="AQE12" s="138"/>
      <c r="AQF12" s="138"/>
      <c r="AQG12" s="138"/>
      <c r="AQH12" s="138"/>
      <c r="AQI12" s="138"/>
      <c r="AQJ12" s="138"/>
      <c r="AQK12" s="138"/>
      <c r="AQL12" s="138"/>
      <c r="AQM12" s="138"/>
      <c r="AQN12" s="138"/>
      <c r="AQO12" s="138"/>
      <c r="AQP12" s="138"/>
      <c r="AQQ12" s="138"/>
      <c r="AQR12" s="138"/>
      <c r="AQS12" s="138"/>
      <c r="AQT12" s="138"/>
      <c r="AQU12" s="138"/>
      <c r="AQV12" s="138"/>
      <c r="AQW12" s="138"/>
      <c r="AQX12" s="138"/>
      <c r="AQY12" s="138"/>
      <c r="AQZ12" s="138"/>
      <c r="ARA12" s="138"/>
      <c r="ARB12" s="138"/>
      <c r="ARC12" s="138"/>
      <c r="ARD12" s="138"/>
      <c r="ARE12" s="138"/>
      <c r="ARF12" s="138"/>
      <c r="ARG12" s="138"/>
      <c r="ARH12" s="138"/>
      <c r="ARI12" s="138"/>
      <c r="ARJ12" s="138"/>
      <c r="ARK12" s="138"/>
      <c r="ARL12" s="138"/>
      <c r="ARM12" s="138"/>
      <c r="ARN12" s="138"/>
      <c r="ARO12" s="138"/>
      <c r="ARP12" s="138"/>
      <c r="ARQ12" s="138"/>
      <c r="ARR12" s="138"/>
      <c r="ARS12" s="138"/>
      <c r="ART12" s="138"/>
      <c r="ARU12" s="138"/>
      <c r="ARV12" s="138"/>
      <c r="ARW12" s="138"/>
      <c r="ARX12" s="138"/>
      <c r="ARY12" s="138"/>
      <c r="ARZ12" s="138"/>
      <c r="ASA12" s="138"/>
      <c r="ASB12" s="138"/>
      <c r="ASC12" s="138"/>
      <c r="ASD12" s="138"/>
      <c r="ASE12" s="138"/>
      <c r="ASF12" s="138"/>
      <c r="ASG12" s="138"/>
      <c r="ASH12" s="138"/>
      <c r="ASI12" s="138"/>
      <c r="ASJ12" s="138"/>
      <c r="ASK12" s="138"/>
      <c r="ASL12" s="138"/>
      <c r="ASM12" s="138"/>
      <c r="ASN12" s="138"/>
      <c r="ASO12" s="138"/>
      <c r="ASP12" s="138"/>
      <c r="ASQ12" s="138"/>
      <c r="ASR12" s="138"/>
      <c r="ASS12" s="138"/>
      <c r="AST12" s="138"/>
      <c r="ASU12" s="138"/>
      <c r="ASV12" s="138"/>
      <c r="ASW12" s="138"/>
      <c r="ASX12" s="138"/>
      <c r="ASY12" s="138"/>
      <c r="ASZ12" s="138"/>
      <c r="ATA12" s="138"/>
      <c r="ATB12" s="138"/>
      <c r="ATC12" s="138"/>
      <c r="ATD12" s="138"/>
      <c r="ATE12" s="138"/>
      <c r="ATF12" s="138"/>
      <c r="ATG12" s="138"/>
      <c r="ATH12" s="138"/>
      <c r="ATI12" s="138"/>
      <c r="ATJ12" s="138"/>
      <c r="ATK12" s="138"/>
      <c r="ATL12" s="138"/>
      <c r="ATM12" s="138"/>
      <c r="ATN12" s="138"/>
      <c r="ATO12" s="138"/>
      <c r="ATP12" s="138"/>
      <c r="ATQ12" s="138"/>
      <c r="ATR12" s="138"/>
      <c r="ATS12" s="138"/>
      <c r="ATT12" s="138"/>
      <c r="ATU12" s="138"/>
      <c r="ATV12" s="138"/>
      <c r="ATW12" s="138"/>
      <c r="ATX12" s="138"/>
      <c r="ATY12" s="138"/>
      <c r="ATZ12" s="138"/>
      <c r="AUA12" s="138"/>
      <c r="AUB12" s="138"/>
      <c r="AUC12" s="138"/>
      <c r="AUD12" s="138"/>
      <c r="AUE12" s="138"/>
      <c r="AUF12" s="138"/>
      <c r="AUG12" s="138"/>
      <c r="AUH12" s="138"/>
      <c r="AUI12" s="138"/>
      <c r="AUJ12" s="138"/>
      <c r="AUK12" s="138"/>
      <c r="AUL12" s="138"/>
      <c r="AUM12" s="138"/>
      <c r="AUN12" s="138"/>
      <c r="AUO12" s="138"/>
      <c r="AUP12" s="138"/>
      <c r="AUQ12" s="138"/>
      <c r="AUR12" s="138"/>
      <c r="AUS12" s="138"/>
      <c r="AUT12" s="138"/>
      <c r="AUU12" s="138"/>
      <c r="AUV12" s="138"/>
      <c r="AUW12" s="138"/>
      <c r="AUX12" s="138"/>
      <c r="AUY12" s="138"/>
      <c r="AUZ12" s="138"/>
      <c r="AVA12" s="138"/>
      <c r="AVB12" s="138"/>
      <c r="AVC12" s="138"/>
      <c r="AVD12" s="138"/>
      <c r="AVE12" s="138"/>
      <c r="AVF12" s="138"/>
      <c r="AVG12" s="138"/>
      <c r="AVH12" s="138"/>
      <c r="AVI12" s="138"/>
      <c r="AVJ12" s="138"/>
      <c r="AVK12" s="138"/>
      <c r="AVL12" s="138"/>
      <c r="AVM12" s="138"/>
      <c r="AVN12" s="138"/>
      <c r="AVO12" s="138"/>
      <c r="AVP12" s="138"/>
      <c r="AVQ12" s="138"/>
      <c r="AVR12" s="138"/>
      <c r="AVS12" s="138"/>
      <c r="AVT12" s="138"/>
      <c r="AVU12" s="138"/>
      <c r="AVV12" s="138"/>
      <c r="AVW12" s="138"/>
      <c r="AVX12" s="138"/>
      <c r="AVY12" s="138"/>
      <c r="AVZ12" s="138"/>
      <c r="AWA12" s="138"/>
      <c r="AWB12" s="138"/>
      <c r="AWC12" s="138"/>
      <c r="AWD12" s="138"/>
      <c r="AWE12" s="138"/>
      <c r="AWF12" s="138"/>
      <c r="AWG12" s="138"/>
      <c r="AWH12" s="138"/>
      <c r="AWI12" s="138"/>
      <c r="AWJ12" s="138"/>
      <c r="AWK12" s="138"/>
      <c r="AWL12" s="138"/>
      <c r="AWM12" s="138"/>
      <c r="AWN12" s="138"/>
      <c r="AWO12" s="138"/>
      <c r="AWP12" s="138"/>
      <c r="AWQ12" s="138"/>
      <c r="AWR12" s="138"/>
      <c r="AWS12" s="138"/>
      <c r="AWT12" s="138"/>
      <c r="AWU12" s="138"/>
      <c r="AWV12" s="138"/>
      <c r="AWW12" s="138"/>
      <c r="AWX12" s="138"/>
      <c r="AWY12" s="138"/>
      <c r="AWZ12" s="138"/>
      <c r="AXA12" s="138"/>
      <c r="AXB12" s="138"/>
      <c r="AXC12" s="138"/>
      <c r="AXD12" s="138"/>
      <c r="AXE12" s="138"/>
      <c r="AXF12" s="138"/>
      <c r="AXG12" s="138"/>
      <c r="AXH12" s="138"/>
      <c r="AXI12" s="138"/>
      <c r="AXJ12" s="138"/>
      <c r="AXK12" s="138"/>
      <c r="AXL12" s="138"/>
      <c r="AXM12" s="138"/>
      <c r="AXN12" s="138"/>
      <c r="AXO12" s="138"/>
      <c r="AXP12" s="138"/>
      <c r="AXQ12" s="138"/>
      <c r="AXR12" s="138"/>
      <c r="AXS12" s="138"/>
      <c r="AXT12" s="138"/>
      <c r="AXU12" s="138"/>
      <c r="AXV12" s="138"/>
      <c r="AXW12" s="138"/>
      <c r="AXX12" s="138"/>
      <c r="AXY12" s="138"/>
      <c r="AXZ12" s="138"/>
      <c r="AYA12" s="138"/>
      <c r="AYB12" s="138"/>
      <c r="AYC12" s="138"/>
      <c r="AYD12" s="138"/>
      <c r="AYE12" s="138"/>
      <c r="AYF12" s="138"/>
      <c r="AYG12" s="138"/>
      <c r="AYH12" s="138"/>
      <c r="AYI12" s="138"/>
      <c r="AYJ12" s="138"/>
      <c r="AYK12" s="138"/>
      <c r="AYL12" s="138"/>
      <c r="AYM12" s="138"/>
      <c r="AYN12" s="138"/>
      <c r="AYO12" s="138"/>
      <c r="AYP12" s="138"/>
      <c r="AYQ12" s="138"/>
      <c r="AYR12" s="138"/>
      <c r="AYS12" s="138"/>
      <c r="AYT12" s="138"/>
      <c r="AYU12" s="138"/>
      <c r="AYV12" s="138"/>
      <c r="AYW12" s="138"/>
      <c r="AYX12" s="138"/>
      <c r="AYY12" s="138"/>
      <c r="AYZ12" s="138"/>
      <c r="AZA12" s="138"/>
      <c r="AZB12" s="138"/>
      <c r="AZC12" s="138"/>
      <c r="AZD12" s="138"/>
      <c r="AZE12" s="138"/>
      <c r="AZF12" s="138"/>
      <c r="AZG12" s="138"/>
      <c r="AZH12" s="138"/>
      <c r="AZI12" s="138"/>
      <c r="AZJ12" s="138"/>
      <c r="AZK12" s="138"/>
      <c r="AZL12" s="138"/>
      <c r="AZM12" s="138"/>
      <c r="AZN12" s="138"/>
      <c r="AZO12" s="138"/>
      <c r="AZP12" s="138"/>
      <c r="AZQ12" s="138"/>
      <c r="AZR12" s="138"/>
      <c r="AZS12" s="138"/>
      <c r="AZT12" s="138"/>
      <c r="AZU12" s="138"/>
      <c r="AZV12" s="138"/>
      <c r="AZW12" s="138"/>
      <c r="AZX12" s="138"/>
      <c r="AZY12" s="138"/>
      <c r="AZZ12" s="138"/>
      <c r="BAA12" s="138"/>
      <c r="BAB12" s="138"/>
      <c r="BAC12" s="138"/>
      <c r="BAD12" s="138"/>
      <c r="BAE12" s="138"/>
      <c r="BAF12" s="138"/>
      <c r="BAG12" s="138"/>
      <c r="BAH12" s="138"/>
      <c r="BAI12" s="138"/>
      <c r="BAJ12" s="138"/>
      <c r="BAK12" s="138"/>
      <c r="BAL12" s="138"/>
      <c r="BAM12" s="138"/>
      <c r="BAN12" s="138"/>
      <c r="BAO12" s="138"/>
      <c r="BAP12" s="138"/>
      <c r="BAQ12" s="138"/>
      <c r="BAR12" s="138"/>
      <c r="BAS12" s="138"/>
      <c r="BAT12" s="138"/>
      <c r="BAU12" s="138"/>
      <c r="BAV12" s="138"/>
      <c r="BAW12" s="138"/>
      <c r="BAX12" s="138"/>
      <c r="BAY12" s="138"/>
      <c r="BAZ12" s="138"/>
      <c r="BBA12" s="138"/>
      <c r="BBB12" s="138"/>
      <c r="BBC12" s="138"/>
      <c r="BBD12" s="138"/>
      <c r="BBE12" s="138"/>
      <c r="BBF12" s="138"/>
      <c r="BBG12" s="138"/>
      <c r="BBH12" s="138"/>
      <c r="BBI12" s="138"/>
      <c r="BBJ12" s="138"/>
      <c r="BBK12" s="138"/>
      <c r="BBL12" s="138"/>
      <c r="BBM12" s="138"/>
      <c r="BBN12" s="138"/>
      <c r="BBO12" s="138"/>
      <c r="BBP12" s="138"/>
      <c r="BBQ12" s="138"/>
      <c r="BBR12" s="138"/>
      <c r="BBS12" s="138"/>
      <c r="BBT12" s="138"/>
      <c r="BBU12" s="138"/>
      <c r="BBV12" s="138"/>
      <c r="BBW12" s="138"/>
      <c r="BBX12" s="138"/>
      <c r="BBY12" s="138"/>
      <c r="BBZ12" s="138"/>
      <c r="BCA12" s="138"/>
      <c r="BCB12" s="138"/>
      <c r="BCC12" s="138"/>
      <c r="BCD12" s="138"/>
      <c r="BCE12" s="138"/>
      <c r="BCF12" s="138"/>
      <c r="BCG12" s="138"/>
      <c r="BCH12" s="138"/>
      <c r="BCI12" s="138"/>
      <c r="BCJ12" s="138"/>
      <c r="BCK12" s="138"/>
      <c r="BCL12" s="138"/>
      <c r="BCM12" s="138"/>
      <c r="BCN12" s="138"/>
      <c r="BCO12" s="138"/>
      <c r="BCP12" s="138"/>
      <c r="BCQ12" s="138"/>
      <c r="BCR12" s="138"/>
      <c r="BCS12" s="138"/>
      <c r="BCT12" s="138"/>
      <c r="BCU12" s="138"/>
      <c r="BCV12" s="138"/>
      <c r="BCW12" s="138"/>
      <c r="BCX12" s="138"/>
      <c r="BCY12" s="138"/>
      <c r="BCZ12" s="138"/>
      <c r="BDA12" s="138"/>
      <c r="BDB12" s="138"/>
      <c r="BDC12" s="138"/>
      <c r="BDD12" s="138"/>
      <c r="BDE12" s="138"/>
      <c r="BDF12" s="138"/>
      <c r="BDG12" s="138"/>
      <c r="BDH12" s="138"/>
      <c r="BDI12" s="138"/>
      <c r="BDJ12" s="138"/>
      <c r="BDK12" s="138"/>
      <c r="BDL12" s="138"/>
      <c r="BDM12" s="138"/>
      <c r="BDN12" s="138"/>
      <c r="BDO12" s="138"/>
      <c r="BDP12" s="138"/>
      <c r="BDQ12" s="138"/>
      <c r="BDR12" s="138"/>
      <c r="BDS12" s="138"/>
      <c r="BDT12" s="138"/>
      <c r="BDU12" s="138"/>
      <c r="BDV12" s="138"/>
      <c r="BDW12" s="138"/>
      <c r="BDX12" s="138"/>
      <c r="BDY12" s="138"/>
      <c r="BDZ12" s="138"/>
      <c r="BEA12" s="138"/>
      <c r="BEB12" s="138"/>
      <c r="BEC12" s="138"/>
      <c r="BED12" s="138"/>
      <c r="BEE12" s="138"/>
      <c r="BEF12" s="138"/>
      <c r="BEG12" s="138"/>
      <c r="BEH12" s="138"/>
      <c r="BEI12" s="138"/>
      <c r="BEJ12" s="138"/>
      <c r="BEK12" s="138"/>
      <c r="BEL12" s="138"/>
      <c r="BEM12" s="138"/>
      <c r="BEN12" s="138"/>
      <c r="BEO12" s="138"/>
      <c r="BEP12" s="138"/>
      <c r="BEQ12" s="138"/>
      <c r="BER12" s="138"/>
      <c r="BES12" s="138"/>
      <c r="BET12" s="138"/>
      <c r="BEU12" s="138"/>
      <c r="BEV12" s="138"/>
      <c r="BEW12" s="138"/>
      <c r="BEX12" s="138"/>
      <c r="BEY12" s="138"/>
      <c r="BEZ12" s="138"/>
      <c r="BFA12" s="138"/>
      <c r="BFB12" s="138"/>
      <c r="BFC12" s="138"/>
      <c r="BFD12" s="138"/>
      <c r="BFE12" s="138"/>
      <c r="BFF12" s="138"/>
      <c r="BFG12" s="138"/>
      <c r="BFH12" s="138"/>
      <c r="BFI12" s="138"/>
      <c r="BFJ12" s="138"/>
      <c r="BFK12" s="138"/>
      <c r="BFL12" s="138"/>
      <c r="BFM12" s="138"/>
      <c r="BFN12" s="138"/>
      <c r="BFO12" s="138"/>
      <c r="BFP12" s="138"/>
      <c r="BFQ12" s="138"/>
      <c r="BFR12" s="138"/>
      <c r="BFS12" s="138"/>
      <c r="BFT12" s="138"/>
      <c r="BFU12" s="138"/>
      <c r="BFV12" s="138"/>
      <c r="BFW12" s="138"/>
      <c r="BFX12" s="138"/>
      <c r="BFY12" s="138"/>
      <c r="BFZ12" s="138"/>
      <c r="BGA12" s="138"/>
      <c r="BGB12" s="138"/>
      <c r="BGC12" s="138"/>
      <c r="BGD12" s="138"/>
      <c r="BGE12" s="138"/>
      <c r="BGF12" s="138"/>
      <c r="BGG12" s="138"/>
      <c r="BGH12" s="138"/>
      <c r="BGI12" s="138"/>
      <c r="BGJ12" s="138"/>
      <c r="BGK12" s="138"/>
      <c r="BGL12" s="138"/>
      <c r="BGM12" s="138"/>
      <c r="BGN12" s="138"/>
      <c r="BGO12" s="138"/>
      <c r="BGP12" s="138"/>
      <c r="BGQ12" s="138"/>
      <c r="BGR12" s="138"/>
      <c r="BGS12" s="138"/>
      <c r="BGT12" s="138"/>
      <c r="BGU12" s="138"/>
      <c r="BGV12" s="138"/>
      <c r="BGW12" s="138"/>
      <c r="BGX12" s="138"/>
      <c r="BGY12" s="138"/>
      <c r="BGZ12" s="138"/>
      <c r="BHA12" s="138"/>
      <c r="BHB12" s="138"/>
      <c r="BHC12" s="138"/>
      <c r="BHD12" s="138"/>
      <c r="BHE12" s="138"/>
      <c r="BHF12" s="138"/>
      <c r="BHG12" s="138"/>
      <c r="BHH12" s="138"/>
      <c r="BHI12" s="138"/>
      <c r="BHJ12" s="138"/>
      <c r="BHK12" s="138"/>
      <c r="BHL12" s="138"/>
      <c r="BHM12" s="138"/>
      <c r="BHN12" s="138"/>
      <c r="BHO12" s="138"/>
      <c r="BHP12" s="138"/>
      <c r="BHQ12" s="138"/>
      <c r="BHR12" s="138"/>
      <c r="BHS12" s="138"/>
      <c r="BHT12" s="138"/>
      <c r="BHU12" s="138"/>
      <c r="BHV12" s="138"/>
      <c r="BHW12" s="138"/>
      <c r="BHX12" s="138"/>
      <c r="BHY12" s="138"/>
      <c r="BHZ12" s="138"/>
      <c r="BIA12" s="138"/>
      <c r="BIB12" s="138"/>
      <c r="BIC12" s="138"/>
      <c r="BID12" s="138"/>
      <c r="BIE12" s="138"/>
      <c r="BIF12" s="138"/>
      <c r="BIG12" s="138"/>
      <c r="BIH12" s="138"/>
      <c r="BII12" s="138"/>
      <c r="BIJ12" s="138"/>
      <c r="BIK12" s="138"/>
      <c r="BIL12" s="138"/>
      <c r="BIM12" s="138"/>
      <c r="BIN12" s="138"/>
      <c r="BIO12" s="138"/>
      <c r="BIP12" s="138"/>
      <c r="BIQ12" s="138"/>
      <c r="BIR12" s="138"/>
      <c r="BIS12" s="138"/>
      <c r="BIT12" s="138"/>
      <c r="BIU12" s="138"/>
      <c r="BIV12" s="138"/>
      <c r="BIW12" s="138"/>
      <c r="BIX12" s="138"/>
      <c r="BIY12" s="138"/>
      <c r="BIZ12" s="138"/>
      <c r="BJA12" s="138"/>
      <c r="BJB12" s="138"/>
      <c r="BJC12" s="138"/>
      <c r="BJD12" s="138"/>
      <c r="BJE12" s="138"/>
      <c r="BJF12" s="138"/>
      <c r="BJG12" s="138"/>
      <c r="BJH12" s="138"/>
      <c r="BJI12" s="138"/>
      <c r="BJJ12" s="138"/>
      <c r="BJK12" s="138"/>
      <c r="BJL12" s="138"/>
      <c r="BJM12" s="138"/>
      <c r="BJN12" s="138"/>
      <c r="BJO12" s="138"/>
      <c r="BJP12" s="138"/>
      <c r="BJQ12" s="138"/>
      <c r="BJR12" s="138"/>
      <c r="BJS12" s="138"/>
      <c r="BJT12" s="138"/>
      <c r="BJU12" s="138"/>
      <c r="BJV12" s="138"/>
      <c r="BJW12" s="138"/>
      <c r="BJX12" s="138"/>
      <c r="BJY12" s="138"/>
      <c r="BJZ12" s="138"/>
      <c r="BKA12" s="138"/>
      <c r="BKB12" s="138"/>
      <c r="BKC12" s="138"/>
      <c r="BKD12" s="138"/>
      <c r="BKE12" s="138"/>
      <c r="BKF12" s="138"/>
      <c r="BKG12" s="138"/>
      <c r="BKH12" s="138"/>
      <c r="BKI12" s="138"/>
      <c r="BKJ12" s="138"/>
      <c r="BKK12" s="138"/>
      <c r="BKL12" s="138"/>
      <c r="BKM12" s="138"/>
      <c r="BKN12" s="138"/>
      <c r="BKO12" s="138"/>
      <c r="BKP12" s="138"/>
      <c r="BKQ12" s="138"/>
      <c r="BKR12" s="138"/>
      <c r="BKS12" s="138"/>
      <c r="BKT12" s="138"/>
      <c r="BKU12" s="138"/>
      <c r="BKV12" s="138"/>
      <c r="BKW12" s="138"/>
      <c r="BKX12" s="138"/>
      <c r="BKY12" s="138"/>
      <c r="BKZ12" s="138"/>
      <c r="BLA12" s="138"/>
      <c r="BLB12" s="138"/>
      <c r="BLC12" s="138"/>
      <c r="BLD12" s="138"/>
      <c r="BLE12" s="138"/>
      <c r="BLF12" s="138"/>
      <c r="BLG12" s="138"/>
      <c r="BLH12" s="138"/>
      <c r="BLI12" s="138"/>
      <c r="BLJ12" s="138"/>
      <c r="BLK12" s="138"/>
      <c r="BLL12" s="138"/>
      <c r="BLM12" s="138"/>
      <c r="BLN12" s="138"/>
      <c r="BLO12" s="138"/>
      <c r="BLP12" s="138"/>
      <c r="BLQ12" s="138"/>
      <c r="BLR12" s="138"/>
      <c r="BLS12" s="138"/>
      <c r="BLT12" s="138"/>
      <c r="BLU12" s="138"/>
      <c r="BLV12" s="138"/>
      <c r="BLW12" s="138"/>
      <c r="BLX12" s="138"/>
      <c r="BLY12" s="138"/>
      <c r="BLZ12" s="138"/>
      <c r="BMA12" s="138"/>
      <c r="BMB12" s="138"/>
      <c r="BMC12" s="138"/>
      <c r="BMD12" s="138"/>
      <c r="BME12" s="138"/>
      <c r="BMF12" s="138"/>
      <c r="BMG12" s="138"/>
      <c r="BMH12" s="138"/>
      <c r="BMI12" s="138"/>
      <c r="BMJ12" s="138"/>
      <c r="BMK12" s="138"/>
      <c r="BML12" s="138"/>
      <c r="BMM12" s="138"/>
      <c r="BMN12" s="138"/>
      <c r="BMO12" s="138"/>
      <c r="BMP12" s="138"/>
      <c r="BMQ12" s="138"/>
      <c r="BMR12" s="138"/>
      <c r="BMS12" s="138"/>
      <c r="BMT12" s="138"/>
      <c r="BMU12" s="138"/>
      <c r="BMV12" s="138"/>
      <c r="BMW12" s="138"/>
      <c r="BMX12" s="138"/>
      <c r="BMY12" s="138"/>
      <c r="BMZ12" s="138"/>
      <c r="BNA12" s="138"/>
      <c r="BNB12" s="138"/>
      <c r="BNC12" s="138"/>
      <c r="BND12" s="138"/>
      <c r="BNE12" s="138"/>
      <c r="BNF12" s="138"/>
      <c r="BNG12" s="138"/>
      <c r="BNH12" s="138"/>
      <c r="BNI12" s="138"/>
      <c r="BNJ12" s="138"/>
      <c r="BNK12" s="138"/>
      <c r="BNL12" s="138"/>
      <c r="BNM12" s="138"/>
      <c r="BNN12" s="138"/>
      <c r="BNO12" s="138"/>
      <c r="BNP12" s="138"/>
      <c r="BNQ12" s="138"/>
      <c r="BNR12" s="138"/>
      <c r="BNS12" s="138"/>
      <c r="BNT12" s="138"/>
      <c r="BNU12" s="138"/>
      <c r="BNV12" s="138"/>
      <c r="BNW12" s="138"/>
      <c r="BNX12" s="138"/>
      <c r="BNY12" s="138"/>
      <c r="BNZ12" s="138"/>
      <c r="BOA12" s="138"/>
      <c r="BOB12" s="138"/>
      <c r="BOC12" s="138"/>
      <c r="BOD12" s="138"/>
      <c r="BOE12" s="138"/>
      <c r="BOF12" s="138"/>
      <c r="BOG12" s="138"/>
      <c r="BOH12" s="138"/>
      <c r="BOI12" s="138"/>
      <c r="BOJ12" s="138"/>
      <c r="BOK12" s="138"/>
      <c r="BOL12" s="138"/>
      <c r="BOM12" s="138"/>
      <c r="BON12" s="138"/>
      <c r="BOO12" s="138"/>
      <c r="BOP12" s="138"/>
      <c r="BOQ12" s="138"/>
      <c r="BOR12" s="138"/>
      <c r="BOS12" s="138"/>
      <c r="BOT12" s="138"/>
      <c r="BOU12" s="138"/>
      <c r="BOV12" s="138"/>
      <c r="BOW12" s="138"/>
      <c r="BOX12" s="138"/>
      <c r="BOY12" s="138"/>
      <c r="BOZ12" s="138"/>
      <c r="BPA12" s="138"/>
      <c r="BPB12" s="138"/>
      <c r="BPC12" s="138"/>
      <c r="BPD12" s="138"/>
      <c r="BPE12" s="138"/>
      <c r="BPF12" s="138"/>
      <c r="BPG12" s="138"/>
      <c r="BPH12" s="138"/>
      <c r="BPI12" s="138"/>
      <c r="BPJ12" s="138"/>
      <c r="BPK12" s="138"/>
      <c r="BPL12" s="138"/>
      <c r="BPM12" s="138"/>
      <c r="BPN12" s="138"/>
      <c r="BPO12" s="138"/>
      <c r="BPP12" s="138"/>
      <c r="BPQ12" s="138"/>
      <c r="BPR12" s="138"/>
      <c r="BPS12" s="138"/>
      <c r="BPT12" s="138"/>
      <c r="BPU12" s="138"/>
      <c r="BPV12" s="138"/>
      <c r="BPW12" s="138"/>
      <c r="BPX12" s="138"/>
      <c r="BPY12" s="138"/>
      <c r="BPZ12" s="138"/>
      <c r="BQA12" s="138"/>
      <c r="BQB12" s="138"/>
      <c r="BQC12" s="138"/>
      <c r="BQD12" s="138"/>
      <c r="BQE12" s="138"/>
      <c r="BQF12" s="138"/>
      <c r="BQG12" s="138"/>
      <c r="BQH12" s="138"/>
      <c r="BQI12" s="138"/>
      <c r="BQJ12" s="138"/>
      <c r="BQK12" s="138"/>
      <c r="BQL12" s="138"/>
      <c r="BQM12" s="138"/>
      <c r="BQN12" s="138"/>
      <c r="BQO12" s="138"/>
      <c r="BQP12" s="138"/>
      <c r="BQQ12" s="138"/>
      <c r="BQR12" s="138"/>
      <c r="BQS12" s="138"/>
      <c r="BQT12" s="138"/>
      <c r="BQU12" s="138"/>
      <c r="BQV12" s="138"/>
      <c r="BQW12" s="138"/>
      <c r="BQX12" s="138"/>
      <c r="BQY12" s="138"/>
      <c r="BQZ12" s="138"/>
      <c r="BRA12" s="138"/>
      <c r="BRB12" s="138"/>
      <c r="BRC12" s="138"/>
      <c r="BRD12" s="138"/>
      <c r="BRE12" s="138"/>
      <c r="BRF12" s="138"/>
      <c r="BRG12" s="138"/>
      <c r="BRH12" s="138"/>
      <c r="BRI12" s="138"/>
      <c r="BRJ12" s="138"/>
      <c r="BRK12" s="138"/>
      <c r="BRL12" s="138"/>
      <c r="BRM12" s="138"/>
      <c r="BRN12" s="138"/>
      <c r="BRO12" s="138"/>
      <c r="BRP12" s="138"/>
      <c r="BRQ12" s="138"/>
      <c r="BRR12" s="138"/>
      <c r="BRS12" s="138"/>
      <c r="BRT12" s="138"/>
      <c r="BRU12" s="138"/>
      <c r="BRV12" s="138"/>
      <c r="BRW12" s="138"/>
      <c r="BRX12" s="138"/>
      <c r="BRY12" s="138"/>
      <c r="BRZ12" s="138"/>
      <c r="BSA12" s="138"/>
      <c r="BSB12" s="138"/>
      <c r="BSC12" s="138"/>
      <c r="BSD12" s="138"/>
      <c r="BSE12" s="138"/>
      <c r="BSF12" s="138"/>
      <c r="BSG12" s="138"/>
      <c r="BSH12" s="138"/>
      <c r="BSI12" s="138"/>
      <c r="BSJ12" s="138"/>
      <c r="BSK12" s="138"/>
      <c r="BSL12" s="138"/>
      <c r="BSM12" s="138"/>
      <c r="BSN12" s="138"/>
      <c r="BSO12" s="138"/>
      <c r="BSP12" s="138"/>
      <c r="BSQ12" s="138"/>
      <c r="BSR12" s="138"/>
      <c r="BSS12" s="138"/>
      <c r="BST12" s="138"/>
      <c r="BSU12" s="138"/>
      <c r="BSV12" s="138"/>
      <c r="BSW12" s="138"/>
      <c r="BSX12" s="138"/>
      <c r="BSY12" s="138"/>
      <c r="BSZ12" s="138"/>
      <c r="BTA12" s="138"/>
      <c r="BTB12" s="138"/>
      <c r="BTC12" s="138"/>
      <c r="BTD12" s="138"/>
      <c r="BTE12" s="138"/>
      <c r="BTF12" s="138"/>
      <c r="BTG12" s="138"/>
      <c r="BTH12" s="138"/>
      <c r="BTI12" s="138"/>
      <c r="BTJ12" s="138"/>
      <c r="BTK12" s="138"/>
      <c r="BTL12" s="138"/>
      <c r="BTM12" s="138"/>
      <c r="BTN12" s="138"/>
      <c r="BTO12" s="138"/>
      <c r="BTP12" s="138"/>
      <c r="BTQ12" s="138"/>
      <c r="BTR12" s="138"/>
      <c r="BTS12" s="138"/>
      <c r="BTT12" s="138"/>
      <c r="BTU12" s="138"/>
      <c r="BTV12" s="138"/>
      <c r="BTW12" s="138"/>
      <c r="BTX12" s="138"/>
      <c r="BTY12" s="138"/>
      <c r="BTZ12" s="138"/>
      <c r="BUA12" s="138"/>
      <c r="BUB12" s="138"/>
      <c r="BUC12" s="138"/>
      <c r="BUD12" s="138"/>
      <c r="BUE12" s="138"/>
      <c r="BUF12" s="138"/>
      <c r="BUG12" s="138"/>
      <c r="BUH12" s="138"/>
      <c r="BUI12" s="138"/>
      <c r="BUJ12" s="138"/>
      <c r="BUK12" s="138"/>
      <c r="BUL12" s="138"/>
      <c r="BUM12" s="138"/>
      <c r="BUN12" s="138"/>
      <c r="BUO12" s="138"/>
      <c r="BUP12" s="138"/>
      <c r="BUQ12" s="138"/>
      <c r="BUR12" s="138"/>
      <c r="BUS12" s="138"/>
      <c r="BUT12" s="138"/>
      <c r="BUU12" s="138"/>
      <c r="BUV12" s="138"/>
      <c r="BUW12" s="138"/>
      <c r="BUX12" s="138"/>
      <c r="BUY12" s="138"/>
      <c r="BUZ12" s="138"/>
      <c r="BVA12" s="138"/>
      <c r="BVB12" s="138"/>
      <c r="BVC12" s="138"/>
      <c r="BVD12" s="138"/>
      <c r="BVE12" s="138"/>
      <c r="BVF12" s="138"/>
      <c r="BVG12" s="138"/>
      <c r="BVH12" s="138"/>
      <c r="BVI12" s="138"/>
      <c r="BVJ12" s="138"/>
      <c r="BVK12" s="138"/>
      <c r="BVL12" s="138"/>
      <c r="BVM12" s="138"/>
      <c r="BVN12" s="138"/>
      <c r="BVO12" s="138"/>
      <c r="BVP12" s="138"/>
      <c r="BVQ12" s="138"/>
      <c r="BVR12" s="138"/>
      <c r="BVS12" s="138"/>
      <c r="BVT12" s="138"/>
      <c r="BVU12" s="138"/>
      <c r="BVV12" s="138"/>
      <c r="BVW12" s="138"/>
      <c r="BVX12" s="138"/>
      <c r="BVY12" s="138"/>
      <c r="BVZ12" s="138"/>
      <c r="BWA12" s="138"/>
      <c r="BWB12" s="138"/>
      <c r="BWC12" s="138"/>
      <c r="BWD12" s="138"/>
      <c r="BWE12" s="138"/>
      <c r="BWF12" s="138"/>
      <c r="BWG12" s="138"/>
      <c r="BWH12" s="138"/>
      <c r="BWI12" s="138"/>
      <c r="BWJ12" s="138"/>
      <c r="BWK12" s="138"/>
      <c r="BWL12" s="138"/>
      <c r="BWM12" s="138"/>
      <c r="BWN12" s="138"/>
      <c r="BWO12" s="138"/>
      <c r="BWP12" s="138"/>
      <c r="BWQ12" s="138"/>
      <c r="BWR12" s="138"/>
      <c r="BWS12" s="138"/>
      <c r="BWT12" s="138"/>
      <c r="BWU12" s="138"/>
      <c r="BWV12" s="138"/>
      <c r="BWW12" s="138"/>
      <c r="BWX12" s="138"/>
      <c r="BWY12" s="138"/>
      <c r="BWZ12" s="138"/>
      <c r="BXA12" s="138"/>
      <c r="BXB12" s="138"/>
      <c r="BXC12" s="138"/>
      <c r="BXD12" s="138"/>
      <c r="BXE12" s="138"/>
      <c r="BXF12" s="138"/>
      <c r="BXG12" s="138"/>
      <c r="BXH12" s="138"/>
      <c r="BXI12" s="138"/>
      <c r="BXJ12" s="138"/>
      <c r="BXK12" s="138"/>
      <c r="BXL12" s="138"/>
      <c r="BXM12" s="138"/>
      <c r="BXN12" s="138"/>
      <c r="BXO12" s="138"/>
      <c r="BXP12" s="138"/>
      <c r="BXQ12" s="138"/>
      <c r="BXR12" s="138"/>
      <c r="BXS12" s="138"/>
      <c r="BXT12" s="138"/>
      <c r="BXU12" s="138"/>
      <c r="BXV12" s="138"/>
      <c r="BXW12" s="138"/>
      <c r="BXX12" s="138"/>
      <c r="BXY12" s="138"/>
      <c r="BXZ12" s="138"/>
      <c r="BYA12" s="138"/>
      <c r="BYB12" s="138"/>
      <c r="BYC12" s="138"/>
      <c r="BYD12" s="138"/>
      <c r="BYE12" s="138"/>
      <c r="BYF12" s="138"/>
      <c r="BYG12" s="138"/>
      <c r="BYH12" s="138"/>
      <c r="BYI12" s="138"/>
      <c r="BYJ12" s="138"/>
      <c r="BYK12" s="138"/>
      <c r="BYL12" s="138"/>
      <c r="BYM12" s="138"/>
      <c r="BYN12" s="138"/>
      <c r="BYO12" s="138"/>
      <c r="BYP12" s="138"/>
      <c r="BYQ12" s="138"/>
      <c r="BYR12" s="138"/>
      <c r="BYS12" s="138"/>
      <c r="BYT12" s="138"/>
      <c r="BYU12" s="138"/>
      <c r="BYV12" s="138"/>
      <c r="BYW12" s="138"/>
      <c r="BYX12" s="138"/>
      <c r="BYY12" s="138"/>
      <c r="BYZ12" s="138"/>
      <c r="BZA12" s="138"/>
      <c r="BZB12" s="138"/>
      <c r="BZC12" s="138"/>
      <c r="BZD12" s="138"/>
      <c r="BZE12" s="138"/>
      <c r="BZF12" s="138"/>
      <c r="BZG12" s="138"/>
      <c r="BZH12" s="138"/>
      <c r="BZI12" s="138"/>
      <c r="BZJ12" s="138"/>
      <c r="BZK12" s="138"/>
      <c r="BZL12" s="138"/>
      <c r="BZM12" s="138"/>
      <c r="BZN12" s="138"/>
      <c r="BZO12" s="138"/>
      <c r="BZP12" s="138"/>
      <c r="BZQ12" s="138"/>
      <c r="BZR12" s="138"/>
      <c r="BZS12" s="138"/>
      <c r="BZT12" s="138"/>
      <c r="BZU12" s="138"/>
      <c r="BZV12" s="138"/>
      <c r="BZW12" s="138"/>
      <c r="BZX12" s="138"/>
      <c r="BZY12" s="138"/>
      <c r="BZZ12" s="138"/>
      <c r="CAA12" s="138"/>
      <c r="CAB12" s="138"/>
      <c r="CAC12" s="138"/>
      <c r="CAD12" s="138"/>
      <c r="CAE12" s="138"/>
      <c r="CAF12" s="138"/>
      <c r="CAG12" s="138"/>
      <c r="CAH12" s="138"/>
      <c r="CAI12" s="138"/>
      <c r="CAJ12" s="138"/>
      <c r="CAK12" s="138"/>
      <c r="CAL12" s="138"/>
      <c r="CAM12" s="138"/>
      <c r="CAN12" s="138"/>
      <c r="CAO12" s="138"/>
      <c r="CAP12" s="138"/>
      <c r="CAQ12" s="138"/>
      <c r="CAR12" s="138"/>
      <c r="CAS12" s="138"/>
      <c r="CAT12" s="138"/>
      <c r="CAU12" s="138"/>
      <c r="CAV12" s="138"/>
      <c r="CAW12" s="138"/>
      <c r="CAX12" s="138"/>
      <c r="CAY12" s="138"/>
      <c r="CAZ12" s="138"/>
      <c r="CBA12" s="138"/>
      <c r="CBB12" s="138"/>
      <c r="CBC12" s="138"/>
      <c r="CBD12" s="138"/>
      <c r="CBE12" s="138"/>
      <c r="CBF12" s="138"/>
      <c r="CBG12" s="138"/>
      <c r="CBH12" s="138"/>
      <c r="CBI12" s="138"/>
      <c r="CBJ12" s="138"/>
      <c r="CBK12" s="138"/>
      <c r="CBL12" s="138"/>
      <c r="CBM12" s="138"/>
      <c r="CBN12" s="138"/>
      <c r="CBO12" s="138"/>
      <c r="CBP12" s="138"/>
      <c r="CBQ12" s="138"/>
      <c r="CBR12" s="138"/>
      <c r="CBS12" s="138"/>
      <c r="CBT12" s="138"/>
      <c r="CBU12" s="138"/>
      <c r="CBV12" s="138"/>
      <c r="CBW12" s="138"/>
      <c r="CBX12" s="138"/>
      <c r="CBY12" s="138"/>
      <c r="CBZ12" s="138"/>
      <c r="CCA12" s="138"/>
      <c r="CCB12" s="138"/>
      <c r="CCC12" s="138"/>
      <c r="CCD12" s="138"/>
      <c r="CCE12" s="138"/>
      <c r="CCF12" s="138"/>
      <c r="CCG12" s="138"/>
      <c r="CCH12" s="138"/>
      <c r="CCI12" s="138"/>
      <c r="CCJ12" s="138"/>
      <c r="CCK12" s="138"/>
      <c r="CCL12" s="138"/>
      <c r="CCM12" s="138"/>
      <c r="CCN12" s="138"/>
      <c r="CCO12" s="138"/>
      <c r="CCP12" s="138"/>
      <c r="CCQ12" s="138"/>
      <c r="CCR12" s="138"/>
      <c r="CCS12" s="138"/>
      <c r="CCT12" s="138"/>
      <c r="CCU12" s="138"/>
      <c r="CCV12" s="138"/>
      <c r="CCW12" s="138"/>
      <c r="CCX12" s="138"/>
      <c r="CCY12" s="138"/>
      <c r="CCZ12" s="138"/>
      <c r="CDA12" s="138"/>
      <c r="CDB12" s="138"/>
      <c r="CDC12" s="138"/>
      <c r="CDD12" s="138"/>
      <c r="CDE12" s="138"/>
      <c r="CDF12" s="138"/>
      <c r="CDG12" s="138"/>
      <c r="CDH12" s="138"/>
      <c r="CDI12" s="138"/>
      <c r="CDJ12" s="138"/>
      <c r="CDK12" s="138"/>
      <c r="CDL12" s="138"/>
      <c r="CDM12" s="138"/>
      <c r="CDN12" s="138"/>
      <c r="CDO12" s="138"/>
      <c r="CDP12" s="138"/>
      <c r="CDQ12" s="138"/>
      <c r="CDR12" s="138"/>
      <c r="CDS12" s="138"/>
      <c r="CDT12" s="138"/>
      <c r="CDU12" s="138"/>
      <c r="CDV12" s="138"/>
      <c r="CDW12" s="138"/>
      <c r="CDX12" s="138"/>
      <c r="CDY12" s="138"/>
      <c r="CDZ12" s="138"/>
      <c r="CEA12" s="138"/>
      <c r="CEB12" s="138"/>
      <c r="CEC12" s="138"/>
      <c r="CED12" s="138"/>
      <c r="CEE12" s="138"/>
      <c r="CEF12" s="138"/>
      <c r="CEG12" s="138"/>
      <c r="CEH12" s="138"/>
      <c r="CEI12" s="138"/>
      <c r="CEJ12" s="138"/>
      <c r="CEK12" s="138"/>
      <c r="CEL12" s="138"/>
      <c r="CEM12" s="138"/>
      <c r="CEN12" s="138"/>
      <c r="CEO12" s="138"/>
      <c r="CEP12" s="138"/>
      <c r="CEQ12" s="138"/>
      <c r="CER12" s="138"/>
      <c r="CES12" s="138"/>
      <c r="CET12" s="138"/>
      <c r="CEU12" s="138"/>
      <c r="CEV12" s="138"/>
      <c r="CEW12" s="138"/>
      <c r="CEX12" s="138"/>
      <c r="CEY12" s="138"/>
      <c r="CEZ12" s="138"/>
      <c r="CFA12" s="138"/>
      <c r="CFB12" s="138"/>
      <c r="CFC12" s="138"/>
      <c r="CFD12" s="138"/>
      <c r="CFE12" s="138"/>
      <c r="CFF12" s="138"/>
      <c r="CFG12" s="138"/>
      <c r="CFH12" s="138"/>
      <c r="CFI12" s="138"/>
      <c r="CFJ12" s="138"/>
      <c r="CFK12" s="138"/>
      <c r="CFL12" s="138"/>
      <c r="CFM12" s="138"/>
      <c r="CFN12" s="138"/>
      <c r="CFO12" s="138"/>
      <c r="CFP12" s="138"/>
      <c r="CFQ12" s="138"/>
      <c r="CFR12" s="138"/>
      <c r="CFS12" s="138"/>
      <c r="CFT12" s="138"/>
      <c r="CFU12" s="138"/>
      <c r="CFV12" s="138"/>
      <c r="CFW12" s="138"/>
      <c r="CFX12" s="138"/>
      <c r="CFY12" s="138"/>
      <c r="CFZ12" s="138"/>
      <c r="CGA12" s="138"/>
      <c r="CGB12" s="138"/>
      <c r="CGC12" s="138"/>
      <c r="CGD12" s="138"/>
      <c r="CGE12" s="138"/>
      <c r="CGF12" s="138"/>
      <c r="CGG12" s="138"/>
      <c r="CGH12" s="138"/>
      <c r="CGI12" s="138"/>
      <c r="CGJ12" s="138"/>
      <c r="CGK12" s="138"/>
      <c r="CGL12" s="138"/>
      <c r="CGM12" s="138"/>
      <c r="CGN12" s="138"/>
      <c r="CGO12" s="138"/>
      <c r="CGP12" s="138"/>
      <c r="CGQ12" s="138"/>
      <c r="CGR12" s="138"/>
      <c r="CGS12" s="138"/>
      <c r="CGT12" s="138"/>
      <c r="CGU12" s="138"/>
      <c r="CGV12" s="138"/>
      <c r="CGW12" s="138"/>
      <c r="CGX12" s="138"/>
      <c r="CGY12" s="138"/>
      <c r="CGZ12" s="138"/>
      <c r="CHA12" s="138"/>
      <c r="CHB12" s="138"/>
      <c r="CHC12" s="138"/>
      <c r="CHD12" s="138"/>
      <c r="CHE12" s="138"/>
      <c r="CHF12" s="138"/>
      <c r="CHG12" s="138"/>
      <c r="CHH12" s="138"/>
      <c r="CHI12" s="138"/>
      <c r="CHJ12" s="138"/>
      <c r="CHK12" s="138"/>
      <c r="CHL12" s="138"/>
      <c r="CHM12" s="138"/>
      <c r="CHN12" s="138"/>
      <c r="CHO12" s="138"/>
      <c r="CHP12" s="138"/>
      <c r="CHQ12" s="138"/>
      <c r="CHR12" s="138"/>
      <c r="CHS12" s="138"/>
      <c r="CHT12" s="138"/>
      <c r="CHU12" s="138"/>
      <c r="CHV12" s="138"/>
      <c r="CHW12" s="138"/>
      <c r="CHX12" s="138"/>
      <c r="CHY12" s="138"/>
      <c r="CHZ12" s="138"/>
      <c r="CIA12" s="138"/>
      <c r="CIB12" s="138"/>
      <c r="CIC12" s="138"/>
      <c r="CID12" s="138"/>
      <c r="CIE12" s="138"/>
      <c r="CIF12" s="138"/>
      <c r="CIG12" s="138"/>
      <c r="CIH12" s="138"/>
      <c r="CII12" s="138"/>
      <c r="CIJ12" s="138"/>
      <c r="CIK12" s="138"/>
      <c r="CIL12" s="138"/>
      <c r="CIM12" s="138"/>
      <c r="CIN12" s="138"/>
      <c r="CIO12" s="138"/>
      <c r="CIP12" s="138"/>
      <c r="CIQ12" s="138"/>
      <c r="CIR12" s="138"/>
      <c r="CIS12" s="138"/>
      <c r="CIT12" s="138"/>
      <c r="CIU12" s="138"/>
      <c r="CIV12" s="138"/>
      <c r="CIW12" s="138"/>
      <c r="CIX12" s="138"/>
      <c r="CIY12" s="138"/>
      <c r="CIZ12" s="138"/>
      <c r="CJA12" s="138"/>
      <c r="CJB12" s="138"/>
      <c r="CJC12" s="138"/>
      <c r="CJD12" s="138"/>
      <c r="CJE12" s="138"/>
      <c r="CJF12" s="138"/>
      <c r="CJG12" s="138"/>
      <c r="CJH12" s="138"/>
      <c r="CJI12" s="138"/>
      <c r="CJJ12" s="138"/>
      <c r="CJK12" s="138"/>
      <c r="CJL12" s="138"/>
      <c r="CJM12" s="138"/>
      <c r="CJN12" s="138"/>
      <c r="CJO12" s="138"/>
      <c r="CJP12" s="138"/>
      <c r="CJQ12" s="138"/>
      <c r="CJR12" s="138"/>
      <c r="CJS12" s="138"/>
      <c r="CJT12" s="138"/>
      <c r="CJU12" s="138"/>
      <c r="CJV12" s="138"/>
      <c r="CJW12" s="138"/>
      <c r="CJX12" s="138"/>
      <c r="CJY12" s="138"/>
      <c r="CJZ12" s="138"/>
      <c r="CKA12" s="138"/>
      <c r="CKB12" s="138"/>
      <c r="CKC12" s="138"/>
      <c r="CKD12" s="138"/>
      <c r="CKE12" s="138"/>
      <c r="CKF12" s="138"/>
      <c r="CKG12" s="138"/>
      <c r="CKH12" s="138"/>
      <c r="CKI12" s="138"/>
      <c r="CKJ12" s="138"/>
      <c r="CKK12" s="138"/>
      <c r="CKL12" s="138"/>
      <c r="CKM12" s="138"/>
      <c r="CKN12" s="138"/>
      <c r="CKO12" s="138"/>
      <c r="CKP12" s="138"/>
      <c r="CKQ12" s="138"/>
      <c r="CKR12" s="138"/>
      <c r="CKS12" s="138"/>
      <c r="CKT12" s="138"/>
      <c r="CKU12" s="138"/>
      <c r="CKV12" s="138"/>
      <c r="CKW12" s="138"/>
      <c r="CKX12" s="138"/>
      <c r="CKY12" s="138"/>
      <c r="CKZ12" s="138"/>
      <c r="CLA12" s="138"/>
      <c r="CLB12" s="138"/>
      <c r="CLC12" s="138"/>
      <c r="CLD12" s="138"/>
      <c r="CLE12" s="138"/>
      <c r="CLF12" s="138"/>
      <c r="CLG12" s="138"/>
      <c r="CLH12" s="138"/>
      <c r="CLI12" s="138"/>
      <c r="CLJ12" s="138"/>
      <c r="CLK12" s="138"/>
      <c r="CLL12" s="138"/>
      <c r="CLM12" s="138"/>
      <c r="CLN12" s="138"/>
      <c r="CLO12" s="138"/>
      <c r="CLP12" s="138"/>
      <c r="CLQ12" s="138"/>
      <c r="CLR12" s="138"/>
      <c r="CLS12" s="138"/>
      <c r="CLT12" s="138"/>
      <c r="CLU12" s="138"/>
      <c r="CLV12" s="138"/>
      <c r="CLW12" s="138"/>
      <c r="CLX12" s="138"/>
      <c r="CLY12" s="138"/>
      <c r="CLZ12" s="138"/>
      <c r="CMA12" s="138"/>
      <c r="CMB12" s="138"/>
      <c r="CMC12" s="138"/>
      <c r="CMD12" s="138"/>
      <c r="CME12" s="138"/>
      <c r="CMF12" s="138"/>
      <c r="CMG12" s="138"/>
      <c r="CMH12" s="138"/>
      <c r="CMI12" s="138"/>
      <c r="CMJ12" s="138"/>
      <c r="CMK12" s="138"/>
      <c r="CML12" s="138"/>
      <c r="CMM12" s="138"/>
      <c r="CMN12" s="138"/>
      <c r="CMO12" s="138"/>
      <c r="CMP12" s="138"/>
      <c r="CMQ12" s="138"/>
      <c r="CMR12" s="138"/>
      <c r="CMS12" s="138"/>
      <c r="CMT12" s="138"/>
      <c r="CMU12" s="138"/>
      <c r="CMV12" s="138"/>
      <c r="CMW12" s="138"/>
      <c r="CMX12" s="138"/>
      <c r="CMY12" s="138"/>
      <c r="CMZ12" s="138"/>
      <c r="CNA12" s="138"/>
      <c r="CNB12" s="138"/>
      <c r="CNC12" s="138"/>
      <c r="CND12" s="138"/>
      <c r="CNE12" s="138"/>
      <c r="CNF12" s="138"/>
      <c r="CNG12" s="138"/>
      <c r="CNH12" s="138"/>
      <c r="CNI12" s="138"/>
      <c r="CNJ12" s="138"/>
      <c r="CNK12" s="138"/>
      <c r="CNL12" s="138"/>
      <c r="CNM12" s="138"/>
      <c r="CNN12" s="138"/>
      <c r="CNO12" s="138"/>
      <c r="CNP12" s="138"/>
      <c r="CNQ12" s="138"/>
      <c r="CNR12" s="138"/>
      <c r="CNS12" s="138"/>
      <c r="CNT12" s="138"/>
      <c r="CNU12" s="138"/>
      <c r="CNV12" s="138"/>
      <c r="CNW12" s="138"/>
      <c r="CNX12" s="138"/>
      <c r="CNY12" s="138"/>
      <c r="CNZ12" s="138"/>
      <c r="COA12" s="138"/>
      <c r="COB12" s="138"/>
      <c r="COC12" s="138"/>
      <c r="COD12" s="138"/>
      <c r="COE12" s="138"/>
      <c r="COF12" s="138"/>
      <c r="COG12" s="138"/>
      <c r="COH12" s="138"/>
      <c r="COI12" s="138"/>
      <c r="COJ12" s="138"/>
      <c r="COK12" s="138"/>
      <c r="COL12" s="138"/>
      <c r="COM12" s="138"/>
      <c r="CON12" s="138"/>
      <c r="COO12" s="138"/>
      <c r="COP12" s="138"/>
      <c r="COQ12" s="138"/>
      <c r="COR12" s="138"/>
      <c r="COS12" s="138"/>
      <c r="COT12" s="138"/>
      <c r="COU12" s="138"/>
      <c r="COV12" s="138"/>
      <c r="COW12" s="138"/>
      <c r="COX12" s="138"/>
      <c r="COY12" s="138"/>
      <c r="COZ12" s="138"/>
      <c r="CPA12" s="138"/>
      <c r="CPB12" s="138"/>
      <c r="CPC12" s="138"/>
      <c r="CPD12" s="138"/>
      <c r="CPE12" s="138"/>
      <c r="CPF12" s="138"/>
      <c r="CPG12" s="138"/>
      <c r="CPH12" s="138"/>
      <c r="CPI12" s="138"/>
      <c r="CPJ12" s="138"/>
      <c r="CPK12" s="138"/>
      <c r="CPL12" s="138"/>
      <c r="CPM12" s="138"/>
      <c r="CPN12" s="138"/>
      <c r="CPO12" s="138"/>
      <c r="CPP12" s="138"/>
      <c r="CPQ12" s="138"/>
      <c r="CPR12" s="138"/>
      <c r="CPS12" s="138"/>
      <c r="CPT12" s="138"/>
      <c r="CPU12" s="138"/>
      <c r="CPV12" s="138"/>
      <c r="CPW12" s="138"/>
      <c r="CPX12" s="138"/>
      <c r="CPY12" s="138"/>
      <c r="CPZ12" s="138"/>
      <c r="CQA12" s="138"/>
      <c r="CQB12" s="138"/>
      <c r="CQC12" s="138"/>
      <c r="CQD12" s="138"/>
      <c r="CQE12" s="138"/>
      <c r="CQF12" s="138"/>
      <c r="CQG12" s="138"/>
      <c r="CQH12" s="138"/>
      <c r="CQI12" s="138"/>
      <c r="CQJ12" s="138"/>
      <c r="CQK12" s="138"/>
      <c r="CQL12" s="138"/>
      <c r="CQM12" s="138"/>
      <c r="CQN12" s="138"/>
      <c r="CQO12" s="138"/>
      <c r="CQP12" s="138"/>
      <c r="CQQ12" s="138"/>
      <c r="CQR12" s="138"/>
      <c r="CQS12" s="138"/>
      <c r="CQT12" s="138"/>
      <c r="CQU12" s="138"/>
      <c r="CQV12" s="138"/>
      <c r="CQW12" s="138"/>
      <c r="CQX12" s="138"/>
      <c r="CQY12" s="138"/>
      <c r="CQZ12" s="138"/>
      <c r="CRA12" s="138"/>
      <c r="CRB12" s="138"/>
      <c r="CRC12" s="138"/>
      <c r="CRD12" s="138"/>
      <c r="CRE12" s="138"/>
      <c r="CRF12" s="138"/>
      <c r="CRG12" s="138"/>
      <c r="CRH12" s="138"/>
      <c r="CRI12" s="138"/>
      <c r="CRJ12" s="138"/>
      <c r="CRK12" s="138"/>
      <c r="CRL12" s="138"/>
      <c r="CRM12" s="138"/>
      <c r="CRN12" s="138"/>
      <c r="CRO12" s="138"/>
      <c r="CRP12" s="138"/>
      <c r="CRQ12" s="138"/>
      <c r="CRR12" s="138"/>
      <c r="CRS12" s="138"/>
      <c r="CRT12" s="138"/>
      <c r="CRU12" s="138"/>
      <c r="CRV12" s="138"/>
      <c r="CRW12" s="138"/>
      <c r="CRX12" s="138"/>
      <c r="CRY12" s="138"/>
      <c r="CRZ12" s="138"/>
      <c r="CSA12" s="138"/>
      <c r="CSB12" s="138"/>
      <c r="CSC12" s="138"/>
      <c r="CSD12" s="138"/>
      <c r="CSE12" s="138"/>
      <c r="CSF12" s="138"/>
      <c r="CSG12" s="138"/>
      <c r="CSH12" s="138"/>
      <c r="CSI12" s="138"/>
      <c r="CSJ12" s="138"/>
      <c r="CSK12" s="138"/>
      <c r="CSL12" s="138"/>
      <c r="CSM12" s="138"/>
      <c r="CSN12" s="138"/>
      <c r="CSO12" s="138"/>
      <c r="CSP12" s="138"/>
      <c r="CSQ12" s="138"/>
      <c r="CSR12" s="138"/>
      <c r="CSS12" s="138"/>
      <c r="CST12" s="138"/>
      <c r="CSU12" s="138"/>
      <c r="CSV12" s="138"/>
      <c r="CSW12" s="138"/>
      <c r="CSX12" s="138"/>
      <c r="CSY12" s="138"/>
      <c r="CSZ12" s="138"/>
      <c r="CTA12" s="138"/>
      <c r="CTB12" s="138"/>
      <c r="CTC12" s="138"/>
      <c r="CTD12" s="138"/>
      <c r="CTE12" s="138"/>
      <c r="CTF12" s="138"/>
      <c r="CTG12" s="138"/>
      <c r="CTH12" s="138"/>
      <c r="CTI12" s="138"/>
      <c r="CTJ12" s="138"/>
      <c r="CTK12" s="138"/>
      <c r="CTL12" s="138"/>
      <c r="CTM12" s="138"/>
      <c r="CTN12" s="138"/>
      <c r="CTO12" s="138"/>
      <c r="CTP12" s="138"/>
      <c r="CTQ12" s="138"/>
      <c r="CTR12" s="138"/>
      <c r="CTS12" s="138"/>
      <c r="CTT12" s="138"/>
      <c r="CTU12" s="138"/>
      <c r="CTV12" s="138"/>
      <c r="CTW12" s="138"/>
      <c r="CTX12" s="138"/>
      <c r="CTY12" s="138"/>
      <c r="CTZ12" s="138"/>
      <c r="CUA12" s="138"/>
      <c r="CUB12" s="138"/>
      <c r="CUC12" s="138"/>
      <c r="CUD12" s="138"/>
      <c r="CUE12" s="138"/>
      <c r="CUF12" s="138"/>
      <c r="CUG12" s="138"/>
      <c r="CUH12" s="138"/>
      <c r="CUI12" s="138"/>
      <c r="CUJ12" s="138"/>
      <c r="CUK12" s="138"/>
      <c r="CUL12" s="138"/>
      <c r="CUM12" s="138"/>
      <c r="CUN12" s="138"/>
      <c r="CUO12" s="138"/>
      <c r="CUP12" s="138"/>
      <c r="CUQ12" s="138"/>
      <c r="CUR12" s="138"/>
      <c r="CUS12" s="138"/>
      <c r="CUT12" s="138"/>
      <c r="CUU12" s="138"/>
      <c r="CUV12" s="138"/>
      <c r="CUW12" s="138"/>
      <c r="CUX12" s="138"/>
      <c r="CUY12" s="138"/>
      <c r="CUZ12" s="138"/>
      <c r="CVA12" s="138"/>
      <c r="CVB12" s="138"/>
      <c r="CVC12" s="138"/>
      <c r="CVD12" s="138"/>
      <c r="CVE12" s="138"/>
      <c r="CVF12" s="138"/>
      <c r="CVG12" s="138"/>
      <c r="CVH12" s="138"/>
      <c r="CVI12" s="138"/>
      <c r="CVJ12" s="138"/>
      <c r="CVK12" s="138"/>
      <c r="CVL12" s="138"/>
      <c r="CVM12" s="138"/>
      <c r="CVN12" s="138"/>
      <c r="CVO12" s="138"/>
      <c r="CVP12" s="138"/>
      <c r="CVQ12" s="138"/>
      <c r="CVR12" s="138"/>
      <c r="CVS12" s="138"/>
      <c r="CVT12" s="138"/>
      <c r="CVU12" s="138"/>
      <c r="CVV12" s="138"/>
      <c r="CVW12" s="138"/>
      <c r="CVX12" s="138"/>
      <c r="CVY12" s="138"/>
      <c r="CVZ12" s="138"/>
      <c r="CWA12" s="138"/>
      <c r="CWB12" s="138"/>
      <c r="CWC12" s="138"/>
      <c r="CWD12" s="138"/>
      <c r="CWE12" s="138"/>
      <c r="CWF12" s="138"/>
      <c r="CWG12" s="138"/>
      <c r="CWH12" s="138"/>
      <c r="CWI12" s="138"/>
      <c r="CWJ12" s="138"/>
      <c r="CWK12" s="138"/>
      <c r="CWL12" s="138"/>
      <c r="CWM12" s="138"/>
      <c r="CWN12" s="138"/>
      <c r="CWO12" s="138"/>
      <c r="CWP12" s="138"/>
      <c r="CWQ12" s="138"/>
      <c r="CWR12" s="138"/>
      <c r="CWS12" s="138"/>
      <c r="CWT12" s="138"/>
      <c r="CWU12" s="138"/>
      <c r="CWV12" s="138"/>
      <c r="CWW12" s="138"/>
      <c r="CWX12" s="138"/>
      <c r="CWY12" s="138"/>
      <c r="CWZ12" s="138"/>
      <c r="CXA12" s="138"/>
      <c r="CXB12" s="138"/>
      <c r="CXC12" s="138"/>
      <c r="CXD12" s="138"/>
      <c r="CXE12" s="138"/>
      <c r="CXF12" s="138"/>
      <c r="CXG12" s="138"/>
      <c r="CXH12" s="138"/>
      <c r="CXI12" s="138"/>
      <c r="CXJ12" s="138"/>
      <c r="CXK12" s="138"/>
      <c r="CXL12" s="138"/>
      <c r="CXM12" s="138"/>
      <c r="CXN12" s="138"/>
      <c r="CXO12" s="138"/>
      <c r="CXP12" s="138"/>
      <c r="CXQ12" s="138"/>
      <c r="CXR12" s="138"/>
      <c r="CXS12" s="138"/>
      <c r="CXT12" s="138"/>
      <c r="CXU12" s="138"/>
      <c r="CXV12" s="138"/>
      <c r="CXW12" s="138"/>
      <c r="CXX12" s="138"/>
      <c r="CXY12" s="138"/>
      <c r="CXZ12" s="138"/>
      <c r="CYA12" s="138"/>
      <c r="CYB12" s="138"/>
      <c r="CYC12" s="138"/>
      <c r="CYD12" s="138"/>
      <c r="CYE12" s="138"/>
      <c r="CYF12" s="138"/>
      <c r="CYG12" s="138"/>
      <c r="CYH12" s="138"/>
      <c r="CYI12" s="138"/>
      <c r="CYJ12" s="138"/>
      <c r="CYK12" s="138"/>
      <c r="CYL12" s="138"/>
      <c r="CYM12" s="138"/>
      <c r="CYN12" s="138"/>
      <c r="CYO12" s="138"/>
      <c r="CYP12" s="138"/>
      <c r="CYQ12" s="138"/>
      <c r="CYR12" s="138"/>
      <c r="CYS12" s="138"/>
      <c r="CYT12" s="138"/>
      <c r="CYU12" s="138"/>
      <c r="CYV12" s="138"/>
      <c r="CYW12" s="138"/>
      <c r="CYX12" s="138"/>
      <c r="CYY12" s="138"/>
      <c r="CYZ12" s="138"/>
      <c r="CZA12" s="138"/>
      <c r="CZB12" s="138"/>
      <c r="CZC12" s="138"/>
      <c r="CZD12" s="138"/>
      <c r="CZE12" s="138"/>
      <c r="CZF12" s="138"/>
      <c r="CZG12" s="138"/>
      <c r="CZH12" s="138"/>
      <c r="CZI12" s="138"/>
      <c r="CZJ12" s="138"/>
      <c r="CZK12" s="138"/>
      <c r="CZL12" s="138"/>
      <c r="CZM12" s="138"/>
      <c r="CZN12" s="138"/>
      <c r="CZO12" s="138"/>
      <c r="CZP12" s="138"/>
      <c r="CZQ12" s="138"/>
      <c r="CZR12" s="138"/>
      <c r="CZS12" s="138"/>
      <c r="CZT12" s="138"/>
      <c r="CZU12" s="138"/>
      <c r="CZV12" s="138"/>
      <c r="CZW12" s="138"/>
      <c r="CZX12" s="138"/>
      <c r="CZY12" s="138"/>
      <c r="CZZ12" s="138"/>
      <c r="DAA12" s="138"/>
      <c r="DAB12" s="138"/>
      <c r="DAC12" s="138"/>
      <c r="DAD12" s="138"/>
      <c r="DAE12" s="138"/>
      <c r="DAF12" s="138"/>
      <c r="DAG12" s="138"/>
      <c r="DAH12" s="138"/>
      <c r="DAI12" s="138"/>
      <c r="DAJ12" s="138"/>
      <c r="DAK12" s="138"/>
      <c r="DAL12" s="138"/>
      <c r="DAM12" s="138"/>
      <c r="DAN12" s="138"/>
      <c r="DAO12" s="138"/>
      <c r="DAP12" s="138"/>
      <c r="DAQ12" s="138"/>
      <c r="DAR12" s="138"/>
      <c r="DAS12" s="138"/>
      <c r="DAT12" s="138"/>
      <c r="DAU12" s="138"/>
      <c r="DAV12" s="138"/>
      <c r="DAW12" s="138"/>
      <c r="DAX12" s="138"/>
      <c r="DAY12" s="138"/>
      <c r="DAZ12" s="138"/>
      <c r="DBA12" s="138"/>
      <c r="DBB12" s="138"/>
      <c r="DBC12" s="138"/>
      <c r="DBD12" s="138"/>
      <c r="DBE12" s="138"/>
      <c r="DBF12" s="138"/>
      <c r="DBG12" s="138"/>
      <c r="DBH12" s="138"/>
      <c r="DBI12" s="138"/>
      <c r="DBJ12" s="138"/>
      <c r="DBK12" s="138"/>
      <c r="DBL12" s="138"/>
      <c r="DBM12" s="138"/>
      <c r="DBN12" s="138"/>
      <c r="DBO12" s="138"/>
      <c r="DBP12" s="138"/>
      <c r="DBQ12" s="138"/>
      <c r="DBR12" s="138"/>
      <c r="DBS12" s="138"/>
      <c r="DBT12" s="138"/>
      <c r="DBU12" s="138"/>
      <c r="DBV12" s="138"/>
      <c r="DBW12" s="138"/>
      <c r="DBX12" s="138"/>
      <c r="DBY12" s="138"/>
      <c r="DBZ12" s="138"/>
      <c r="DCA12" s="138"/>
      <c r="DCB12" s="138"/>
      <c r="DCC12" s="138"/>
      <c r="DCD12" s="138"/>
      <c r="DCE12" s="138"/>
      <c r="DCF12" s="138"/>
      <c r="DCG12" s="138"/>
      <c r="DCH12" s="138"/>
      <c r="DCI12" s="138"/>
      <c r="DCJ12" s="138"/>
      <c r="DCK12" s="138"/>
      <c r="DCL12" s="138"/>
      <c r="DCM12" s="138"/>
      <c r="DCN12" s="138"/>
      <c r="DCO12" s="138"/>
      <c r="DCP12" s="138"/>
      <c r="DCQ12" s="138"/>
      <c r="DCR12" s="138"/>
      <c r="DCS12" s="138"/>
      <c r="DCT12" s="138"/>
      <c r="DCU12" s="138"/>
      <c r="DCV12" s="138"/>
      <c r="DCW12" s="138"/>
      <c r="DCX12" s="138"/>
      <c r="DCY12" s="138"/>
      <c r="DCZ12" s="138"/>
      <c r="DDA12" s="138"/>
      <c r="DDB12" s="138"/>
      <c r="DDC12" s="138"/>
      <c r="DDD12" s="138"/>
      <c r="DDE12" s="138"/>
      <c r="DDF12" s="138"/>
      <c r="DDG12" s="138"/>
      <c r="DDH12" s="138"/>
      <c r="DDI12" s="138"/>
      <c r="DDJ12" s="138"/>
      <c r="DDK12" s="138"/>
      <c r="DDL12" s="138"/>
      <c r="DDM12" s="138"/>
      <c r="DDN12" s="138"/>
      <c r="DDO12" s="138"/>
      <c r="DDP12" s="138"/>
      <c r="DDQ12" s="138"/>
      <c r="DDR12" s="138"/>
      <c r="DDS12" s="138"/>
      <c r="DDT12" s="138"/>
      <c r="DDU12" s="138"/>
      <c r="DDV12" s="138"/>
      <c r="DDW12" s="138"/>
      <c r="DDX12" s="138"/>
      <c r="DDY12" s="138"/>
      <c r="DDZ12" s="138"/>
      <c r="DEA12" s="138"/>
      <c r="DEB12" s="138"/>
      <c r="DEC12" s="138"/>
      <c r="DED12" s="138"/>
      <c r="DEE12" s="138"/>
      <c r="DEF12" s="138"/>
      <c r="DEG12" s="138"/>
      <c r="DEH12" s="138"/>
      <c r="DEI12" s="138"/>
      <c r="DEJ12" s="138"/>
      <c r="DEK12" s="138"/>
      <c r="DEL12" s="138"/>
      <c r="DEM12" s="138"/>
      <c r="DEN12" s="138"/>
      <c r="DEO12" s="138"/>
      <c r="DEP12" s="138"/>
      <c r="DEQ12" s="138"/>
      <c r="DER12" s="138"/>
      <c r="DES12" s="138"/>
      <c r="DET12" s="138"/>
      <c r="DEU12" s="138"/>
      <c r="DEV12" s="138"/>
      <c r="DEW12" s="138"/>
      <c r="DEX12" s="138"/>
      <c r="DEY12" s="138"/>
      <c r="DEZ12" s="138"/>
      <c r="DFA12" s="138"/>
      <c r="DFB12" s="138"/>
      <c r="DFC12" s="138"/>
      <c r="DFD12" s="138"/>
      <c r="DFE12" s="138"/>
      <c r="DFF12" s="138"/>
      <c r="DFG12" s="138"/>
      <c r="DFH12" s="138"/>
      <c r="DFI12" s="138"/>
      <c r="DFJ12" s="138"/>
      <c r="DFK12" s="138"/>
      <c r="DFL12" s="138"/>
      <c r="DFM12" s="138"/>
      <c r="DFN12" s="138"/>
      <c r="DFO12" s="138"/>
      <c r="DFP12" s="138"/>
      <c r="DFQ12" s="138"/>
      <c r="DFR12" s="138"/>
      <c r="DFS12" s="138"/>
      <c r="DFT12" s="138"/>
      <c r="DFU12" s="138"/>
      <c r="DFV12" s="138"/>
      <c r="DFW12" s="138"/>
      <c r="DFX12" s="138"/>
      <c r="DFY12" s="138"/>
      <c r="DFZ12" s="138"/>
      <c r="DGA12" s="138"/>
      <c r="DGB12" s="138"/>
      <c r="DGC12" s="138"/>
      <c r="DGD12" s="138"/>
      <c r="DGE12" s="138"/>
      <c r="DGF12" s="138"/>
      <c r="DGG12" s="138"/>
      <c r="DGH12" s="138"/>
      <c r="DGI12" s="138"/>
      <c r="DGJ12" s="138"/>
      <c r="DGK12" s="138"/>
      <c r="DGL12" s="138"/>
      <c r="DGM12" s="138"/>
      <c r="DGN12" s="138"/>
      <c r="DGO12" s="138"/>
      <c r="DGP12" s="138"/>
      <c r="DGQ12" s="138"/>
      <c r="DGR12" s="138"/>
      <c r="DGS12" s="138"/>
      <c r="DGT12" s="138"/>
      <c r="DGU12" s="138"/>
      <c r="DGV12" s="138"/>
      <c r="DGW12" s="138"/>
      <c r="DGX12" s="138"/>
      <c r="DGY12" s="138"/>
      <c r="DGZ12" s="138"/>
      <c r="DHA12" s="138"/>
      <c r="DHB12" s="138"/>
      <c r="DHC12" s="138"/>
      <c r="DHD12" s="138"/>
      <c r="DHE12" s="138"/>
      <c r="DHF12" s="138"/>
      <c r="DHG12" s="138"/>
      <c r="DHH12" s="138"/>
      <c r="DHI12" s="138"/>
      <c r="DHJ12" s="138"/>
      <c r="DHK12" s="138"/>
      <c r="DHL12" s="138"/>
      <c r="DHM12" s="138"/>
      <c r="DHN12" s="138"/>
      <c r="DHO12" s="138"/>
      <c r="DHP12" s="138"/>
      <c r="DHQ12" s="138"/>
      <c r="DHR12" s="138"/>
      <c r="DHS12" s="138"/>
      <c r="DHT12" s="138"/>
      <c r="DHU12" s="138"/>
      <c r="DHV12" s="138"/>
      <c r="DHW12" s="138"/>
      <c r="DHX12" s="138"/>
      <c r="DHY12" s="138"/>
      <c r="DHZ12" s="138"/>
      <c r="DIA12" s="138"/>
      <c r="DIB12" s="138"/>
      <c r="DIC12" s="138"/>
      <c r="DID12" s="138"/>
      <c r="DIE12" s="138"/>
      <c r="DIF12" s="138"/>
      <c r="DIG12" s="138"/>
      <c r="DIH12" s="138"/>
      <c r="DII12" s="138"/>
      <c r="DIJ12" s="138"/>
      <c r="DIK12" s="138"/>
      <c r="DIL12" s="138"/>
      <c r="DIM12" s="138"/>
      <c r="DIN12" s="138"/>
      <c r="DIO12" s="138"/>
      <c r="DIP12" s="138"/>
      <c r="DIQ12" s="138"/>
      <c r="DIR12" s="138"/>
      <c r="DIS12" s="138"/>
      <c r="DIT12" s="138"/>
      <c r="DIU12" s="138"/>
      <c r="DIV12" s="138"/>
      <c r="DIW12" s="138"/>
      <c r="DIX12" s="138"/>
      <c r="DIY12" s="138"/>
      <c r="DIZ12" s="138"/>
      <c r="DJA12" s="138"/>
      <c r="DJB12" s="138"/>
      <c r="DJC12" s="138"/>
      <c r="DJD12" s="138"/>
      <c r="DJE12" s="138"/>
      <c r="DJF12" s="138"/>
      <c r="DJG12" s="138"/>
      <c r="DJH12" s="138"/>
      <c r="DJI12" s="138"/>
      <c r="DJJ12" s="138"/>
      <c r="DJK12" s="138"/>
      <c r="DJL12" s="138"/>
      <c r="DJM12" s="138"/>
      <c r="DJN12" s="138"/>
      <c r="DJO12" s="138"/>
      <c r="DJP12" s="138"/>
      <c r="DJQ12" s="138"/>
      <c r="DJR12" s="138"/>
      <c r="DJS12" s="138"/>
      <c r="DJT12" s="138"/>
      <c r="DJU12" s="138"/>
      <c r="DJV12" s="138"/>
      <c r="DJW12" s="138"/>
      <c r="DJX12" s="138"/>
      <c r="DJY12" s="138"/>
      <c r="DJZ12" s="138"/>
      <c r="DKA12" s="138"/>
      <c r="DKB12" s="138"/>
      <c r="DKC12" s="138"/>
      <c r="DKD12" s="138"/>
      <c r="DKE12" s="138"/>
      <c r="DKF12" s="138"/>
      <c r="DKG12" s="138"/>
      <c r="DKH12" s="138"/>
      <c r="DKI12" s="138"/>
      <c r="DKJ12" s="138"/>
      <c r="DKK12" s="138"/>
      <c r="DKL12" s="138"/>
      <c r="DKM12" s="138"/>
      <c r="DKN12" s="138"/>
      <c r="DKO12" s="138"/>
      <c r="DKP12" s="138"/>
      <c r="DKQ12" s="138"/>
      <c r="DKR12" s="138"/>
      <c r="DKS12" s="138"/>
      <c r="DKT12" s="138"/>
      <c r="DKU12" s="138"/>
      <c r="DKV12" s="138"/>
      <c r="DKW12" s="138"/>
      <c r="DKX12" s="138"/>
      <c r="DKY12" s="138"/>
      <c r="DKZ12" s="138"/>
      <c r="DLA12" s="138"/>
      <c r="DLB12" s="138"/>
      <c r="DLC12" s="138"/>
      <c r="DLD12" s="138"/>
      <c r="DLE12" s="138"/>
      <c r="DLF12" s="138"/>
      <c r="DLG12" s="138"/>
      <c r="DLH12" s="138"/>
      <c r="DLI12" s="138"/>
      <c r="DLJ12" s="138"/>
      <c r="DLK12" s="138"/>
      <c r="DLL12" s="138"/>
      <c r="DLM12" s="138"/>
      <c r="DLN12" s="138"/>
      <c r="DLO12" s="138"/>
      <c r="DLP12" s="138"/>
      <c r="DLQ12" s="138"/>
      <c r="DLR12" s="138"/>
      <c r="DLS12" s="138"/>
      <c r="DLT12" s="138"/>
      <c r="DLU12" s="138"/>
      <c r="DLV12" s="138"/>
      <c r="DLW12" s="138"/>
      <c r="DLX12" s="138"/>
      <c r="DLY12" s="138"/>
      <c r="DLZ12" s="138"/>
      <c r="DMA12" s="138"/>
      <c r="DMB12" s="138"/>
      <c r="DMC12" s="138"/>
      <c r="DMD12" s="138"/>
      <c r="DME12" s="138"/>
      <c r="DMF12" s="138"/>
      <c r="DMG12" s="138"/>
      <c r="DMH12" s="138"/>
      <c r="DMI12" s="138"/>
      <c r="DMJ12" s="138"/>
      <c r="DMK12" s="138"/>
      <c r="DML12" s="138"/>
      <c r="DMM12" s="138"/>
      <c r="DMN12" s="138"/>
      <c r="DMO12" s="138"/>
      <c r="DMP12" s="138"/>
      <c r="DMQ12" s="138"/>
      <c r="DMR12" s="138"/>
      <c r="DMS12" s="138"/>
      <c r="DMT12" s="138"/>
      <c r="DMU12" s="138"/>
      <c r="DMV12" s="138"/>
      <c r="DMW12" s="138"/>
      <c r="DMX12" s="138"/>
      <c r="DMY12" s="138"/>
      <c r="DMZ12" s="138"/>
      <c r="DNA12" s="138"/>
      <c r="DNB12" s="138"/>
      <c r="DNC12" s="138"/>
      <c r="DND12" s="138"/>
      <c r="DNE12" s="138"/>
      <c r="DNF12" s="138"/>
      <c r="DNG12" s="138"/>
      <c r="DNH12" s="138"/>
      <c r="DNI12" s="138"/>
      <c r="DNJ12" s="138"/>
      <c r="DNK12" s="138"/>
      <c r="DNL12" s="138"/>
      <c r="DNM12" s="138"/>
      <c r="DNN12" s="138"/>
      <c r="DNO12" s="138"/>
      <c r="DNP12" s="138"/>
      <c r="DNQ12" s="138"/>
      <c r="DNR12" s="138"/>
      <c r="DNS12" s="138"/>
      <c r="DNT12" s="138"/>
      <c r="DNU12" s="138"/>
      <c r="DNV12" s="138"/>
      <c r="DNW12" s="138"/>
      <c r="DNX12" s="138"/>
      <c r="DNY12" s="138"/>
      <c r="DNZ12" s="138"/>
      <c r="DOA12" s="138"/>
      <c r="DOB12" s="138"/>
      <c r="DOC12" s="138"/>
      <c r="DOD12" s="138"/>
      <c r="DOE12" s="138"/>
      <c r="DOF12" s="138"/>
      <c r="DOG12" s="138"/>
      <c r="DOH12" s="138"/>
      <c r="DOI12" s="138"/>
      <c r="DOJ12" s="138"/>
      <c r="DOK12" s="138"/>
      <c r="DOL12" s="138"/>
      <c r="DOM12" s="138"/>
      <c r="DON12" s="138"/>
      <c r="DOO12" s="138"/>
      <c r="DOP12" s="138"/>
      <c r="DOQ12" s="138"/>
      <c r="DOR12" s="138"/>
      <c r="DOS12" s="138"/>
      <c r="DOT12" s="138"/>
      <c r="DOU12" s="138"/>
      <c r="DOV12" s="138"/>
      <c r="DOW12" s="138"/>
      <c r="DOX12" s="138"/>
      <c r="DOY12" s="138"/>
      <c r="DOZ12" s="138"/>
      <c r="DPA12" s="138"/>
      <c r="DPB12" s="138"/>
      <c r="DPC12" s="138"/>
      <c r="DPD12" s="138"/>
      <c r="DPE12" s="138"/>
      <c r="DPF12" s="138"/>
      <c r="DPG12" s="138"/>
      <c r="DPH12" s="138"/>
      <c r="DPI12" s="138"/>
      <c r="DPJ12" s="138"/>
      <c r="DPK12" s="138"/>
      <c r="DPL12" s="138"/>
      <c r="DPM12" s="138"/>
      <c r="DPN12" s="138"/>
      <c r="DPO12" s="138"/>
      <c r="DPP12" s="138"/>
      <c r="DPQ12" s="138"/>
      <c r="DPR12" s="138"/>
      <c r="DPS12" s="138"/>
      <c r="DPT12" s="138"/>
      <c r="DPU12" s="138"/>
      <c r="DPV12" s="138"/>
      <c r="DPW12" s="138"/>
      <c r="DPX12" s="138"/>
      <c r="DPY12" s="138"/>
      <c r="DPZ12" s="138"/>
      <c r="DQA12" s="138"/>
      <c r="DQB12" s="138"/>
      <c r="DQC12" s="138"/>
      <c r="DQD12" s="138"/>
      <c r="DQE12" s="138"/>
      <c r="DQF12" s="138"/>
      <c r="DQG12" s="138"/>
      <c r="DQH12" s="138"/>
      <c r="DQI12" s="138"/>
      <c r="DQJ12" s="138"/>
      <c r="DQK12" s="138"/>
      <c r="DQL12" s="138"/>
      <c r="DQM12" s="138"/>
      <c r="DQN12" s="138"/>
      <c r="DQO12" s="138"/>
      <c r="DQP12" s="138"/>
      <c r="DQQ12" s="138"/>
      <c r="DQR12" s="138"/>
      <c r="DQS12" s="138"/>
      <c r="DQT12" s="138"/>
      <c r="DQU12" s="138"/>
      <c r="DQV12" s="138"/>
      <c r="DQW12" s="138"/>
      <c r="DQX12" s="138"/>
      <c r="DQY12" s="138"/>
      <c r="DQZ12" s="138"/>
      <c r="DRA12" s="138"/>
      <c r="DRB12" s="138"/>
      <c r="DRC12" s="138"/>
      <c r="DRD12" s="138"/>
      <c r="DRE12" s="138"/>
      <c r="DRF12" s="138"/>
      <c r="DRG12" s="138"/>
      <c r="DRH12" s="138"/>
      <c r="DRI12" s="138"/>
      <c r="DRJ12" s="138"/>
      <c r="DRK12" s="138"/>
      <c r="DRL12" s="138"/>
      <c r="DRM12" s="138"/>
      <c r="DRN12" s="138"/>
      <c r="DRO12" s="138"/>
      <c r="DRP12" s="138"/>
      <c r="DRQ12" s="138"/>
      <c r="DRR12" s="138"/>
      <c r="DRS12" s="138"/>
      <c r="DRT12" s="138"/>
      <c r="DRU12" s="138"/>
      <c r="DRV12" s="138"/>
      <c r="DRW12" s="138"/>
      <c r="DRX12" s="138"/>
      <c r="DRY12" s="138"/>
      <c r="DRZ12" s="138"/>
      <c r="DSA12" s="138"/>
      <c r="DSB12" s="138"/>
      <c r="DSC12" s="138"/>
      <c r="DSD12" s="138"/>
      <c r="DSE12" s="138"/>
      <c r="DSF12" s="138"/>
      <c r="DSG12" s="138"/>
      <c r="DSH12" s="138"/>
      <c r="DSI12" s="138"/>
      <c r="DSJ12" s="138"/>
      <c r="DSK12" s="138"/>
      <c r="DSL12" s="138"/>
      <c r="DSM12" s="138"/>
      <c r="DSN12" s="138"/>
      <c r="DSO12" s="138"/>
      <c r="DSP12" s="138"/>
      <c r="DSQ12" s="138"/>
      <c r="DSR12" s="138"/>
      <c r="DSS12" s="138"/>
      <c r="DST12" s="138"/>
      <c r="DSU12" s="138"/>
      <c r="DSV12" s="138"/>
      <c r="DSW12" s="138"/>
      <c r="DSX12" s="138"/>
      <c r="DSY12" s="138"/>
      <c r="DSZ12" s="138"/>
      <c r="DTA12" s="138"/>
      <c r="DTB12" s="138"/>
      <c r="DTC12" s="138"/>
      <c r="DTD12" s="138"/>
      <c r="DTE12" s="138"/>
      <c r="DTF12" s="138"/>
      <c r="DTG12" s="138"/>
      <c r="DTH12" s="138"/>
      <c r="DTI12" s="138"/>
      <c r="DTJ12" s="138"/>
      <c r="DTK12" s="138"/>
      <c r="DTL12" s="138"/>
      <c r="DTM12" s="138"/>
      <c r="DTN12" s="138"/>
      <c r="DTO12" s="138"/>
      <c r="DTP12" s="138"/>
      <c r="DTQ12" s="138"/>
      <c r="DTR12" s="138"/>
      <c r="DTS12" s="138"/>
      <c r="DTT12" s="138"/>
      <c r="DTU12" s="138"/>
      <c r="DTV12" s="138"/>
      <c r="DTW12" s="138"/>
      <c r="DTX12" s="138"/>
      <c r="DTY12" s="138"/>
      <c r="DTZ12" s="138"/>
      <c r="DUA12" s="138"/>
      <c r="DUB12" s="138"/>
      <c r="DUC12" s="138"/>
      <c r="DUD12" s="138"/>
      <c r="DUE12" s="138"/>
      <c r="DUF12" s="138"/>
      <c r="DUG12" s="138"/>
      <c r="DUH12" s="138"/>
      <c r="DUI12" s="138"/>
      <c r="DUJ12" s="138"/>
      <c r="DUK12" s="138"/>
      <c r="DUL12" s="138"/>
      <c r="DUM12" s="138"/>
      <c r="DUN12" s="138"/>
      <c r="DUO12" s="138"/>
      <c r="DUP12" s="138"/>
      <c r="DUQ12" s="138"/>
      <c r="DUR12" s="138"/>
      <c r="DUS12" s="138"/>
      <c r="DUT12" s="138"/>
      <c r="DUU12" s="138"/>
      <c r="DUV12" s="138"/>
      <c r="DUW12" s="138"/>
      <c r="DUX12" s="138"/>
      <c r="DUY12" s="138"/>
      <c r="DUZ12" s="138"/>
      <c r="DVA12" s="138"/>
      <c r="DVB12" s="138"/>
      <c r="DVC12" s="138"/>
      <c r="DVD12" s="138"/>
      <c r="DVE12" s="138"/>
      <c r="DVF12" s="138"/>
      <c r="DVG12" s="138"/>
      <c r="DVH12" s="138"/>
      <c r="DVI12" s="138"/>
      <c r="DVJ12" s="138"/>
      <c r="DVK12" s="138"/>
      <c r="DVL12" s="138"/>
      <c r="DVM12" s="138"/>
      <c r="DVN12" s="138"/>
      <c r="DVO12" s="138"/>
      <c r="DVP12" s="138"/>
      <c r="DVQ12" s="138"/>
      <c r="DVR12" s="138"/>
      <c r="DVS12" s="138"/>
      <c r="DVT12" s="138"/>
      <c r="DVU12" s="138"/>
      <c r="DVV12" s="138"/>
      <c r="DVW12" s="138"/>
      <c r="DVX12" s="138"/>
      <c r="DVY12" s="138"/>
      <c r="DVZ12" s="138"/>
      <c r="DWA12" s="138"/>
      <c r="DWB12" s="138"/>
      <c r="DWC12" s="138"/>
      <c r="DWD12" s="138"/>
      <c r="DWE12" s="138"/>
      <c r="DWF12" s="138"/>
      <c r="DWG12" s="138"/>
      <c r="DWH12" s="138"/>
      <c r="DWI12" s="138"/>
      <c r="DWJ12" s="138"/>
      <c r="DWK12" s="138"/>
      <c r="DWL12" s="138"/>
      <c r="DWM12" s="138"/>
      <c r="DWN12" s="138"/>
      <c r="DWO12" s="138"/>
      <c r="DWP12" s="138"/>
      <c r="DWQ12" s="138"/>
      <c r="DWR12" s="138"/>
      <c r="DWS12" s="138"/>
      <c r="DWT12" s="138"/>
      <c r="DWU12" s="138"/>
      <c r="DWV12" s="138"/>
      <c r="DWW12" s="138"/>
      <c r="DWX12" s="138"/>
      <c r="DWY12" s="138"/>
      <c r="DWZ12" s="138"/>
      <c r="DXA12" s="138"/>
      <c r="DXB12" s="138"/>
      <c r="DXC12" s="138"/>
      <c r="DXD12" s="138"/>
      <c r="DXE12" s="138"/>
      <c r="DXF12" s="138"/>
      <c r="DXG12" s="138"/>
      <c r="DXH12" s="138"/>
      <c r="DXI12" s="138"/>
      <c r="DXJ12" s="138"/>
      <c r="DXK12" s="138"/>
      <c r="DXL12" s="138"/>
      <c r="DXM12" s="138"/>
      <c r="DXN12" s="138"/>
      <c r="DXO12" s="138"/>
      <c r="DXP12" s="138"/>
      <c r="DXQ12" s="138"/>
      <c r="DXR12" s="138"/>
      <c r="DXS12" s="138"/>
      <c r="DXT12" s="138"/>
      <c r="DXU12" s="138"/>
      <c r="DXV12" s="138"/>
      <c r="DXW12" s="138"/>
      <c r="DXX12" s="138"/>
      <c r="DXY12" s="138"/>
      <c r="DXZ12" s="138"/>
      <c r="DYA12" s="138"/>
      <c r="DYB12" s="138"/>
      <c r="DYC12" s="138"/>
      <c r="DYD12" s="138"/>
      <c r="DYE12" s="138"/>
      <c r="DYF12" s="138"/>
      <c r="DYG12" s="138"/>
      <c r="DYH12" s="138"/>
      <c r="DYI12" s="138"/>
      <c r="DYJ12" s="138"/>
      <c r="DYK12" s="138"/>
      <c r="DYL12" s="138"/>
      <c r="DYM12" s="138"/>
      <c r="DYN12" s="138"/>
      <c r="DYO12" s="138"/>
      <c r="DYP12" s="138"/>
      <c r="DYQ12" s="138"/>
      <c r="DYR12" s="138"/>
      <c r="DYS12" s="138"/>
      <c r="DYT12" s="138"/>
      <c r="DYU12" s="138"/>
      <c r="DYV12" s="138"/>
      <c r="DYW12" s="138"/>
      <c r="DYX12" s="138"/>
      <c r="DYY12" s="138"/>
      <c r="DYZ12" s="138"/>
      <c r="DZA12" s="138"/>
      <c r="DZB12" s="138"/>
      <c r="DZC12" s="138"/>
      <c r="DZD12" s="138"/>
      <c r="DZE12" s="138"/>
      <c r="DZF12" s="138"/>
      <c r="DZG12" s="138"/>
      <c r="DZH12" s="138"/>
      <c r="DZI12" s="138"/>
      <c r="DZJ12" s="138"/>
      <c r="DZK12" s="138"/>
      <c r="DZL12" s="138"/>
      <c r="DZM12" s="138"/>
      <c r="DZN12" s="138"/>
      <c r="DZO12" s="138"/>
      <c r="DZP12" s="138"/>
      <c r="DZQ12" s="138"/>
      <c r="DZR12" s="138"/>
      <c r="DZS12" s="138"/>
      <c r="DZT12" s="138"/>
      <c r="DZU12" s="138"/>
      <c r="DZV12" s="138"/>
      <c r="DZW12" s="138"/>
      <c r="DZX12" s="138"/>
      <c r="DZY12" s="138"/>
      <c r="DZZ12" s="138"/>
      <c r="EAA12" s="138"/>
      <c r="EAB12" s="138"/>
      <c r="EAC12" s="138"/>
      <c r="EAD12" s="138"/>
      <c r="EAE12" s="138"/>
      <c r="EAF12" s="138"/>
      <c r="EAG12" s="138"/>
      <c r="EAH12" s="138"/>
      <c r="EAI12" s="138"/>
      <c r="EAJ12" s="138"/>
      <c r="EAK12" s="138"/>
      <c r="EAL12" s="138"/>
      <c r="EAM12" s="138"/>
      <c r="EAN12" s="138"/>
      <c r="EAO12" s="138"/>
      <c r="EAP12" s="138"/>
      <c r="EAQ12" s="138"/>
      <c r="EAR12" s="138"/>
      <c r="EAS12" s="138"/>
      <c r="EAT12" s="138"/>
      <c r="EAU12" s="138"/>
      <c r="EAV12" s="138"/>
      <c r="EAW12" s="138"/>
      <c r="EAX12" s="138"/>
      <c r="EAY12" s="138"/>
      <c r="EAZ12" s="138"/>
      <c r="EBA12" s="138"/>
      <c r="EBB12" s="138"/>
      <c r="EBC12" s="138"/>
      <c r="EBD12" s="138"/>
      <c r="EBE12" s="138"/>
      <c r="EBF12" s="138"/>
      <c r="EBG12" s="138"/>
      <c r="EBH12" s="138"/>
      <c r="EBI12" s="138"/>
      <c r="EBJ12" s="138"/>
      <c r="EBK12" s="138"/>
      <c r="EBL12" s="138"/>
      <c r="EBM12" s="138"/>
      <c r="EBN12" s="138"/>
      <c r="EBO12" s="138"/>
      <c r="EBP12" s="138"/>
      <c r="EBQ12" s="138"/>
      <c r="EBR12" s="138"/>
      <c r="EBS12" s="138"/>
      <c r="EBT12" s="138"/>
      <c r="EBU12" s="138"/>
      <c r="EBV12" s="138"/>
      <c r="EBW12" s="138"/>
      <c r="EBX12" s="138"/>
      <c r="EBY12" s="138"/>
      <c r="EBZ12" s="138"/>
      <c r="ECA12" s="138"/>
      <c r="ECB12" s="138"/>
      <c r="ECC12" s="138"/>
      <c r="ECD12" s="138"/>
      <c r="ECE12" s="138"/>
      <c r="ECF12" s="138"/>
      <c r="ECG12" s="138"/>
      <c r="ECH12" s="138"/>
      <c r="ECI12" s="138"/>
      <c r="ECJ12" s="138"/>
      <c r="ECK12" s="138"/>
      <c r="ECL12" s="138"/>
      <c r="ECM12" s="138"/>
      <c r="ECN12" s="138"/>
      <c r="ECO12" s="138"/>
      <c r="ECP12" s="138"/>
      <c r="ECQ12" s="138"/>
      <c r="ECR12" s="138"/>
      <c r="ECS12" s="138"/>
      <c r="ECT12" s="138"/>
      <c r="ECU12" s="138"/>
      <c r="ECV12" s="138"/>
      <c r="ECW12" s="138"/>
      <c r="ECX12" s="138"/>
      <c r="ECY12" s="138"/>
      <c r="ECZ12" s="138"/>
      <c r="EDA12" s="138"/>
      <c r="EDB12" s="138"/>
      <c r="EDC12" s="138"/>
      <c r="EDD12" s="138"/>
      <c r="EDE12" s="138"/>
      <c r="EDF12" s="138"/>
      <c r="EDG12" s="138"/>
      <c r="EDH12" s="138"/>
      <c r="EDI12" s="138"/>
      <c r="EDJ12" s="138"/>
      <c r="EDK12" s="138"/>
      <c r="EDL12" s="138"/>
      <c r="EDM12" s="138"/>
      <c r="EDN12" s="138"/>
      <c r="EDO12" s="138"/>
      <c r="EDP12" s="138"/>
      <c r="EDQ12" s="138"/>
      <c r="EDR12" s="138"/>
      <c r="EDS12" s="138"/>
      <c r="EDT12" s="138"/>
      <c r="EDU12" s="138"/>
      <c r="EDV12" s="138"/>
      <c r="EDW12" s="138"/>
      <c r="EDX12" s="138"/>
      <c r="EDY12" s="138"/>
      <c r="EDZ12" s="138"/>
      <c r="EEA12" s="138"/>
      <c r="EEB12" s="138"/>
      <c r="EEC12" s="138"/>
      <c r="EED12" s="138"/>
      <c r="EEE12" s="138"/>
      <c r="EEF12" s="138"/>
      <c r="EEG12" s="138"/>
      <c r="EEH12" s="138"/>
      <c r="EEI12" s="138"/>
      <c r="EEJ12" s="138"/>
      <c r="EEK12" s="138"/>
      <c r="EEL12" s="138"/>
      <c r="EEM12" s="138"/>
      <c r="EEN12" s="138"/>
      <c r="EEO12" s="138"/>
      <c r="EEP12" s="138"/>
      <c r="EEQ12" s="138"/>
      <c r="EER12" s="138"/>
      <c r="EES12" s="138"/>
      <c r="EET12" s="138"/>
      <c r="EEU12" s="138"/>
      <c r="EEV12" s="138"/>
      <c r="EEW12" s="138"/>
      <c r="EEX12" s="138"/>
      <c r="EEY12" s="138"/>
      <c r="EEZ12" s="138"/>
      <c r="EFA12" s="138"/>
      <c r="EFB12" s="138"/>
      <c r="EFC12" s="138"/>
      <c r="EFD12" s="138"/>
      <c r="EFE12" s="138"/>
      <c r="EFF12" s="138"/>
      <c r="EFG12" s="138"/>
      <c r="EFH12" s="138"/>
      <c r="EFI12" s="138"/>
      <c r="EFJ12" s="138"/>
      <c r="EFK12" s="138"/>
      <c r="EFL12" s="138"/>
      <c r="EFM12" s="138"/>
      <c r="EFN12" s="138"/>
      <c r="EFO12" s="138"/>
      <c r="EFP12" s="138"/>
      <c r="EFQ12" s="138"/>
      <c r="EFR12" s="138"/>
      <c r="EFS12" s="138"/>
      <c r="EFT12" s="138"/>
      <c r="EFU12" s="138"/>
      <c r="EFV12" s="138"/>
      <c r="EFW12" s="138"/>
      <c r="EFX12" s="138"/>
      <c r="EFY12" s="138"/>
      <c r="EFZ12" s="138"/>
      <c r="EGA12" s="138"/>
      <c r="EGB12" s="138"/>
      <c r="EGC12" s="138"/>
      <c r="EGD12" s="138"/>
      <c r="EGE12" s="138"/>
      <c r="EGF12" s="138"/>
      <c r="EGG12" s="138"/>
      <c r="EGH12" s="138"/>
      <c r="EGI12" s="138"/>
      <c r="EGJ12" s="138"/>
      <c r="EGK12" s="138"/>
      <c r="EGL12" s="138"/>
      <c r="EGM12" s="138"/>
      <c r="EGN12" s="138"/>
      <c r="EGO12" s="138"/>
      <c r="EGP12" s="138"/>
      <c r="EGQ12" s="138"/>
      <c r="EGR12" s="138"/>
      <c r="EGS12" s="138"/>
      <c r="EGT12" s="138"/>
      <c r="EGU12" s="138"/>
      <c r="EGV12" s="138"/>
      <c r="EGW12" s="138"/>
      <c r="EGX12" s="138"/>
      <c r="EGY12" s="138"/>
      <c r="EGZ12" s="138"/>
      <c r="EHA12" s="138"/>
      <c r="EHB12" s="138"/>
      <c r="EHC12" s="138"/>
      <c r="EHD12" s="138"/>
      <c r="EHE12" s="138"/>
      <c r="EHF12" s="138"/>
      <c r="EHG12" s="138"/>
      <c r="EHH12" s="138"/>
      <c r="EHI12" s="138"/>
      <c r="EHJ12" s="138"/>
      <c r="EHK12" s="138"/>
      <c r="EHL12" s="138"/>
      <c r="EHM12" s="138"/>
      <c r="EHN12" s="138"/>
      <c r="EHO12" s="138"/>
      <c r="EHP12" s="138"/>
      <c r="EHQ12" s="138"/>
      <c r="EHR12" s="138"/>
      <c r="EHS12" s="138"/>
      <c r="EHT12" s="138"/>
      <c r="EHU12" s="138"/>
      <c r="EHV12" s="138"/>
      <c r="EHW12" s="138"/>
      <c r="EHX12" s="138"/>
      <c r="EHY12" s="138"/>
      <c r="EHZ12" s="138"/>
      <c r="EIA12" s="138"/>
      <c r="EIB12" s="138"/>
      <c r="EIC12" s="138"/>
      <c r="EID12" s="138"/>
      <c r="EIE12" s="138"/>
      <c r="EIF12" s="138"/>
      <c r="EIG12" s="138"/>
      <c r="EIH12" s="138"/>
      <c r="EII12" s="138"/>
      <c r="EIJ12" s="138"/>
      <c r="EIK12" s="138"/>
      <c r="EIL12" s="138"/>
      <c r="EIM12" s="138"/>
      <c r="EIN12" s="138"/>
      <c r="EIO12" s="138"/>
      <c r="EIP12" s="138"/>
      <c r="EIQ12" s="138"/>
      <c r="EIR12" s="138"/>
      <c r="EIS12" s="138"/>
      <c r="EIT12" s="138"/>
      <c r="EIU12" s="138"/>
      <c r="EIV12" s="138"/>
      <c r="EIW12" s="138"/>
      <c r="EIX12" s="138"/>
      <c r="EIY12" s="138"/>
      <c r="EIZ12" s="138"/>
      <c r="EJA12" s="138"/>
      <c r="EJB12" s="138"/>
      <c r="EJC12" s="138"/>
      <c r="EJD12" s="138"/>
      <c r="EJE12" s="138"/>
      <c r="EJF12" s="138"/>
      <c r="EJG12" s="138"/>
      <c r="EJH12" s="138"/>
      <c r="EJI12" s="138"/>
      <c r="EJJ12" s="138"/>
      <c r="EJK12" s="138"/>
      <c r="EJL12" s="138"/>
      <c r="EJM12" s="138"/>
      <c r="EJN12" s="138"/>
      <c r="EJO12" s="138"/>
      <c r="EJP12" s="138"/>
      <c r="EJQ12" s="138"/>
      <c r="EJR12" s="138"/>
      <c r="EJS12" s="138"/>
      <c r="EJT12" s="138"/>
      <c r="EJU12" s="138"/>
      <c r="EJV12" s="138"/>
      <c r="EJW12" s="138"/>
      <c r="EJX12" s="138"/>
      <c r="EJY12" s="138"/>
      <c r="EJZ12" s="138"/>
      <c r="EKA12" s="138"/>
      <c r="EKB12" s="138"/>
      <c r="EKC12" s="138"/>
      <c r="EKD12" s="138"/>
      <c r="EKE12" s="138"/>
      <c r="EKF12" s="138"/>
      <c r="EKG12" s="138"/>
      <c r="EKH12" s="138"/>
      <c r="EKI12" s="138"/>
      <c r="EKJ12" s="138"/>
      <c r="EKK12" s="138"/>
      <c r="EKL12" s="138"/>
      <c r="EKM12" s="138"/>
      <c r="EKN12" s="138"/>
      <c r="EKO12" s="138"/>
      <c r="EKP12" s="138"/>
      <c r="EKQ12" s="138"/>
      <c r="EKR12" s="138"/>
      <c r="EKS12" s="138"/>
      <c r="EKT12" s="138"/>
      <c r="EKU12" s="138"/>
      <c r="EKV12" s="138"/>
      <c r="EKW12" s="138"/>
      <c r="EKX12" s="138"/>
      <c r="EKY12" s="138"/>
      <c r="EKZ12" s="138"/>
      <c r="ELA12" s="138"/>
      <c r="ELB12" s="138"/>
      <c r="ELC12" s="138"/>
      <c r="ELD12" s="138"/>
      <c r="ELE12" s="138"/>
      <c r="ELF12" s="138"/>
      <c r="ELG12" s="138"/>
      <c r="ELH12" s="138"/>
      <c r="ELI12" s="138"/>
      <c r="ELJ12" s="138"/>
      <c r="ELK12" s="138"/>
      <c r="ELL12" s="138"/>
      <c r="ELM12" s="138"/>
      <c r="ELN12" s="138"/>
      <c r="ELO12" s="138"/>
      <c r="ELP12" s="138"/>
      <c r="ELQ12" s="138"/>
      <c r="ELR12" s="138"/>
      <c r="ELS12" s="138"/>
      <c r="ELT12" s="138"/>
      <c r="ELU12" s="138"/>
      <c r="ELV12" s="138"/>
      <c r="ELW12" s="138"/>
      <c r="ELX12" s="138"/>
      <c r="ELY12" s="138"/>
      <c r="ELZ12" s="138"/>
      <c r="EMA12" s="138"/>
      <c r="EMB12" s="138"/>
      <c r="EMC12" s="138"/>
      <c r="EMD12" s="138"/>
      <c r="EME12" s="138"/>
      <c r="EMF12" s="138"/>
      <c r="EMG12" s="138"/>
      <c r="EMH12" s="138"/>
      <c r="EMI12" s="138"/>
      <c r="EMJ12" s="138"/>
      <c r="EMK12" s="138"/>
      <c r="EML12" s="138"/>
      <c r="EMM12" s="138"/>
      <c r="EMN12" s="138"/>
      <c r="EMO12" s="138"/>
      <c r="EMP12" s="138"/>
      <c r="EMQ12" s="138"/>
      <c r="EMR12" s="138"/>
      <c r="EMS12" s="138"/>
      <c r="EMT12" s="138"/>
      <c r="EMU12" s="138"/>
      <c r="EMV12" s="138"/>
      <c r="EMW12" s="138"/>
      <c r="EMX12" s="138"/>
      <c r="EMY12" s="138"/>
      <c r="EMZ12" s="138"/>
      <c r="ENA12" s="138"/>
      <c r="ENB12" s="138"/>
      <c r="ENC12" s="138"/>
      <c r="END12" s="138"/>
      <c r="ENE12" s="138"/>
      <c r="ENF12" s="138"/>
      <c r="ENG12" s="138"/>
      <c r="ENH12" s="138"/>
      <c r="ENI12" s="138"/>
      <c r="ENJ12" s="138"/>
      <c r="ENK12" s="138"/>
      <c r="ENL12" s="138"/>
      <c r="ENM12" s="138"/>
      <c r="ENN12" s="138"/>
      <c r="ENO12" s="138"/>
      <c r="ENP12" s="138"/>
      <c r="ENQ12" s="138"/>
      <c r="ENR12" s="138"/>
      <c r="ENS12" s="138"/>
      <c r="ENT12" s="138"/>
      <c r="ENU12" s="138"/>
      <c r="ENV12" s="138"/>
      <c r="ENW12" s="138"/>
      <c r="ENX12" s="138"/>
      <c r="ENY12" s="138"/>
      <c r="ENZ12" s="138"/>
      <c r="EOA12" s="138"/>
      <c r="EOB12" s="138"/>
      <c r="EOC12" s="138"/>
      <c r="EOD12" s="138"/>
      <c r="EOE12" s="138"/>
      <c r="EOF12" s="138"/>
      <c r="EOG12" s="138"/>
      <c r="EOH12" s="138"/>
      <c r="EOI12" s="138"/>
      <c r="EOJ12" s="138"/>
      <c r="EOK12" s="138"/>
      <c r="EOL12" s="138"/>
      <c r="EOM12" s="138"/>
      <c r="EON12" s="138"/>
      <c r="EOO12" s="138"/>
      <c r="EOP12" s="138"/>
      <c r="EOQ12" s="138"/>
      <c r="EOR12" s="138"/>
      <c r="EOS12" s="138"/>
      <c r="EOT12" s="138"/>
      <c r="EOU12" s="138"/>
      <c r="EOV12" s="138"/>
      <c r="EOW12" s="138"/>
      <c r="EOX12" s="138"/>
      <c r="EOY12" s="138"/>
      <c r="EOZ12" s="138"/>
      <c r="EPA12" s="138"/>
      <c r="EPB12" s="138"/>
      <c r="EPC12" s="138"/>
      <c r="EPD12" s="138"/>
      <c r="EPE12" s="138"/>
      <c r="EPF12" s="138"/>
      <c r="EPG12" s="138"/>
      <c r="EPH12" s="138"/>
      <c r="EPI12" s="138"/>
      <c r="EPJ12" s="138"/>
      <c r="EPK12" s="138"/>
      <c r="EPL12" s="138"/>
      <c r="EPM12" s="138"/>
      <c r="EPN12" s="138"/>
      <c r="EPO12" s="138"/>
      <c r="EPP12" s="138"/>
      <c r="EPQ12" s="138"/>
      <c r="EPR12" s="138"/>
      <c r="EPS12" s="138"/>
      <c r="EPT12" s="138"/>
      <c r="EPU12" s="138"/>
      <c r="EPV12" s="138"/>
      <c r="EPW12" s="138"/>
      <c r="EPX12" s="138"/>
      <c r="EPY12" s="138"/>
      <c r="EPZ12" s="138"/>
      <c r="EQA12" s="138"/>
      <c r="EQB12" s="138"/>
      <c r="EQC12" s="138"/>
      <c r="EQD12" s="138"/>
      <c r="EQE12" s="138"/>
      <c r="EQF12" s="138"/>
      <c r="EQG12" s="138"/>
      <c r="EQH12" s="138"/>
      <c r="EQI12" s="138"/>
      <c r="EQJ12" s="138"/>
      <c r="EQK12" s="138"/>
      <c r="EQL12" s="138"/>
      <c r="EQM12" s="138"/>
      <c r="EQN12" s="138"/>
      <c r="EQO12" s="138"/>
      <c r="EQP12" s="138"/>
      <c r="EQQ12" s="138"/>
      <c r="EQR12" s="138"/>
      <c r="EQS12" s="138"/>
      <c r="EQT12" s="138"/>
      <c r="EQU12" s="138"/>
      <c r="EQV12" s="138"/>
      <c r="EQW12" s="138"/>
      <c r="EQX12" s="138"/>
      <c r="EQY12" s="138"/>
      <c r="EQZ12" s="138"/>
      <c r="ERA12" s="138"/>
      <c r="ERB12" s="138"/>
      <c r="ERC12" s="138"/>
      <c r="ERD12" s="138"/>
      <c r="ERE12" s="138"/>
      <c r="ERF12" s="138"/>
      <c r="ERG12" s="138"/>
      <c r="ERH12" s="138"/>
      <c r="ERI12" s="138"/>
      <c r="ERJ12" s="138"/>
      <c r="ERK12" s="138"/>
      <c r="ERL12" s="138"/>
      <c r="ERM12" s="138"/>
      <c r="ERN12" s="138"/>
      <c r="ERO12" s="138"/>
      <c r="ERP12" s="138"/>
      <c r="ERQ12" s="138"/>
      <c r="ERR12" s="138"/>
      <c r="ERS12" s="138"/>
      <c r="ERT12" s="138"/>
      <c r="ERU12" s="138"/>
      <c r="ERV12" s="138"/>
      <c r="ERW12" s="138"/>
      <c r="ERX12" s="138"/>
      <c r="ERY12" s="138"/>
      <c r="ERZ12" s="138"/>
      <c r="ESA12" s="138"/>
      <c r="ESB12" s="138"/>
      <c r="ESC12" s="138"/>
      <c r="ESD12" s="138"/>
      <c r="ESE12" s="138"/>
      <c r="ESF12" s="138"/>
      <c r="ESG12" s="138"/>
      <c r="ESH12" s="138"/>
      <c r="ESI12" s="138"/>
      <c r="ESJ12" s="138"/>
      <c r="ESK12" s="138"/>
      <c r="ESL12" s="138"/>
      <c r="ESM12" s="138"/>
      <c r="ESN12" s="138"/>
      <c r="ESO12" s="138"/>
      <c r="ESP12" s="138"/>
      <c r="ESQ12" s="138"/>
      <c r="ESR12" s="138"/>
      <c r="ESS12" s="138"/>
      <c r="EST12" s="138"/>
      <c r="ESU12" s="138"/>
      <c r="ESV12" s="138"/>
      <c r="ESW12" s="138"/>
      <c r="ESX12" s="138"/>
      <c r="ESY12" s="138"/>
      <c r="ESZ12" s="138"/>
      <c r="ETA12" s="138"/>
      <c r="ETB12" s="138"/>
      <c r="ETC12" s="138"/>
      <c r="ETD12" s="138"/>
      <c r="ETE12" s="138"/>
      <c r="ETF12" s="138"/>
      <c r="ETG12" s="138"/>
      <c r="ETH12" s="138"/>
      <c r="ETI12" s="138"/>
      <c r="ETJ12" s="138"/>
      <c r="ETK12" s="138"/>
      <c r="ETL12" s="138"/>
      <c r="ETM12" s="138"/>
      <c r="ETN12" s="138"/>
      <c r="ETO12" s="138"/>
      <c r="ETP12" s="138"/>
      <c r="ETQ12" s="138"/>
      <c r="ETR12" s="138"/>
      <c r="ETS12" s="138"/>
      <c r="ETT12" s="138"/>
      <c r="ETU12" s="138"/>
      <c r="ETV12" s="138"/>
      <c r="ETW12" s="138"/>
      <c r="ETX12" s="138"/>
      <c r="ETY12" s="138"/>
      <c r="ETZ12" s="138"/>
      <c r="EUA12" s="138"/>
      <c r="EUB12" s="138"/>
      <c r="EUC12" s="138"/>
      <c r="EUD12" s="138"/>
      <c r="EUE12" s="138"/>
      <c r="EUF12" s="138"/>
      <c r="EUG12" s="138"/>
      <c r="EUH12" s="138"/>
      <c r="EUI12" s="138"/>
      <c r="EUJ12" s="138"/>
      <c r="EUK12" s="138"/>
      <c r="EUL12" s="138"/>
      <c r="EUM12" s="138"/>
      <c r="EUN12" s="138"/>
      <c r="EUO12" s="138"/>
      <c r="EUP12" s="138"/>
      <c r="EUQ12" s="138"/>
      <c r="EUR12" s="138"/>
      <c r="EUS12" s="138"/>
      <c r="EUT12" s="138"/>
      <c r="EUU12" s="138"/>
      <c r="EUV12" s="138"/>
      <c r="EUW12" s="138"/>
      <c r="EUX12" s="138"/>
      <c r="EUY12" s="138"/>
      <c r="EUZ12" s="138"/>
      <c r="EVA12" s="138"/>
      <c r="EVB12" s="138"/>
      <c r="EVC12" s="138"/>
      <c r="EVD12" s="138"/>
      <c r="EVE12" s="138"/>
      <c r="EVF12" s="138"/>
      <c r="EVG12" s="138"/>
      <c r="EVH12" s="138"/>
      <c r="EVI12" s="138"/>
      <c r="EVJ12" s="138"/>
      <c r="EVK12" s="138"/>
      <c r="EVL12" s="138"/>
      <c r="EVM12" s="138"/>
      <c r="EVN12" s="138"/>
      <c r="EVO12" s="138"/>
      <c r="EVP12" s="138"/>
      <c r="EVQ12" s="138"/>
      <c r="EVR12" s="138"/>
      <c r="EVS12" s="138"/>
      <c r="EVT12" s="138"/>
      <c r="EVU12" s="138"/>
      <c r="EVV12" s="138"/>
      <c r="EVW12" s="138"/>
      <c r="EVX12" s="138"/>
      <c r="EVY12" s="138"/>
      <c r="EVZ12" s="138"/>
      <c r="EWA12" s="138"/>
      <c r="EWB12" s="138"/>
      <c r="EWC12" s="138"/>
      <c r="EWD12" s="138"/>
      <c r="EWE12" s="138"/>
      <c r="EWF12" s="138"/>
      <c r="EWG12" s="138"/>
      <c r="EWH12" s="138"/>
      <c r="EWI12" s="138"/>
      <c r="EWJ12" s="138"/>
      <c r="EWK12" s="138"/>
      <c r="EWL12" s="138"/>
      <c r="EWM12" s="138"/>
      <c r="EWN12" s="138"/>
      <c r="EWO12" s="138"/>
      <c r="EWP12" s="138"/>
      <c r="EWQ12" s="138"/>
      <c r="EWR12" s="138"/>
      <c r="EWS12" s="138"/>
      <c r="EWT12" s="138"/>
      <c r="EWU12" s="138"/>
      <c r="EWV12" s="138"/>
      <c r="EWW12" s="138"/>
      <c r="EWX12" s="138"/>
      <c r="EWY12" s="138"/>
      <c r="EWZ12" s="138"/>
      <c r="EXA12" s="138"/>
      <c r="EXB12" s="138"/>
      <c r="EXC12" s="138"/>
      <c r="EXD12" s="138"/>
      <c r="EXE12" s="138"/>
      <c r="EXF12" s="138"/>
      <c r="EXG12" s="138"/>
      <c r="EXH12" s="138"/>
      <c r="EXI12" s="138"/>
      <c r="EXJ12" s="138"/>
      <c r="EXK12" s="138"/>
      <c r="EXL12" s="138"/>
      <c r="EXM12" s="138"/>
      <c r="EXN12" s="138"/>
      <c r="EXO12" s="138"/>
      <c r="EXP12" s="138"/>
      <c r="EXQ12" s="138"/>
      <c r="EXR12" s="138"/>
      <c r="EXS12" s="138"/>
      <c r="EXT12" s="138"/>
      <c r="EXU12" s="138"/>
      <c r="EXV12" s="138"/>
      <c r="EXW12" s="138"/>
      <c r="EXX12" s="138"/>
      <c r="EXY12" s="138"/>
      <c r="EXZ12" s="138"/>
      <c r="EYA12" s="138"/>
      <c r="EYB12" s="138"/>
      <c r="EYC12" s="138"/>
      <c r="EYD12" s="138"/>
      <c r="EYE12" s="138"/>
      <c r="EYF12" s="138"/>
      <c r="EYG12" s="138"/>
      <c r="EYH12" s="138"/>
      <c r="EYI12" s="138"/>
      <c r="EYJ12" s="138"/>
      <c r="EYK12" s="138"/>
      <c r="EYL12" s="138"/>
      <c r="EYM12" s="138"/>
      <c r="EYN12" s="138"/>
      <c r="EYO12" s="138"/>
      <c r="EYP12" s="138"/>
      <c r="EYQ12" s="138"/>
      <c r="EYR12" s="138"/>
      <c r="EYS12" s="138"/>
      <c r="EYT12" s="138"/>
      <c r="EYU12" s="138"/>
      <c r="EYV12" s="138"/>
      <c r="EYW12" s="138"/>
      <c r="EYX12" s="138"/>
      <c r="EYY12" s="138"/>
      <c r="EYZ12" s="138"/>
      <c r="EZA12" s="138"/>
      <c r="EZB12" s="138"/>
      <c r="EZC12" s="138"/>
      <c r="EZD12" s="138"/>
      <c r="EZE12" s="138"/>
      <c r="EZF12" s="138"/>
      <c r="EZG12" s="138"/>
      <c r="EZH12" s="138"/>
      <c r="EZI12" s="138"/>
      <c r="EZJ12" s="138"/>
      <c r="EZK12" s="138"/>
      <c r="EZL12" s="138"/>
      <c r="EZM12" s="138"/>
      <c r="EZN12" s="138"/>
      <c r="EZO12" s="138"/>
      <c r="EZP12" s="138"/>
      <c r="EZQ12" s="138"/>
      <c r="EZR12" s="138"/>
      <c r="EZS12" s="138"/>
      <c r="EZT12" s="138"/>
      <c r="EZU12" s="138"/>
      <c r="EZV12" s="138"/>
      <c r="EZW12" s="138"/>
      <c r="EZX12" s="138"/>
      <c r="EZY12" s="138"/>
      <c r="EZZ12" s="138"/>
      <c r="FAA12" s="138"/>
      <c r="FAB12" s="138"/>
      <c r="FAC12" s="138"/>
      <c r="FAD12" s="138"/>
      <c r="FAE12" s="138"/>
      <c r="FAF12" s="138"/>
      <c r="FAG12" s="138"/>
      <c r="FAH12" s="138"/>
      <c r="FAI12" s="138"/>
      <c r="FAJ12" s="138"/>
      <c r="FAK12" s="138"/>
      <c r="FAL12" s="138"/>
      <c r="FAM12" s="138"/>
      <c r="FAN12" s="138"/>
      <c r="FAO12" s="138"/>
      <c r="FAP12" s="138"/>
      <c r="FAQ12" s="138"/>
      <c r="FAR12" s="138"/>
      <c r="FAS12" s="138"/>
      <c r="FAT12" s="138"/>
      <c r="FAU12" s="138"/>
      <c r="FAV12" s="138"/>
      <c r="FAW12" s="138"/>
      <c r="FAX12" s="138"/>
      <c r="FAY12" s="138"/>
      <c r="FAZ12" s="138"/>
      <c r="FBA12" s="138"/>
      <c r="FBB12" s="138"/>
      <c r="FBC12" s="138"/>
      <c r="FBD12" s="138"/>
      <c r="FBE12" s="138"/>
      <c r="FBF12" s="138"/>
      <c r="FBG12" s="138"/>
      <c r="FBH12" s="138"/>
      <c r="FBI12" s="138"/>
      <c r="FBJ12" s="138"/>
      <c r="FBK12" s="138"/>
      <c r="FBL12" s="138"/>
      <c r="FBM12" s="138"/>
      <c r="FBN12" s="138"/>
      <c r="FBO12" s="138"/>
      <c r="FBP12" s="138"/>
      <c r="FBQ12" s="138"/>
      <c r="FBR12" s="138"/>
      <c r="FBS12" s="138"/>
      <c r="FBT12" s="138"/>
      <c r="FBU12" s="138"/>
      <c r="FBV12" s="138"/>
      <c r="FBW12" s="138"/>
      <c r="FBX12" s="138"/>
      <c r="FBY12" s="138"/>
      <c r="FBZ12" s="138"/>
      <c r="FCA12" s="138"/>
      <c r="FCB12" s="138"/>
      <c r="FCC12" s="138"/>
      <c r="FCD12" s="138"/>
      <c r="FCE12" s="138"/>
      <c r="FCF12" s="138"/>
      <c r="FCG12" s="138"/>
      <c r="FCH12" s="138"/>
      <c r="FCI12" s="138"/>
      <c r="FCJ12" s="138"/>
      <c r="FCK12" s="138"/>
      <c r="FCL12" s="138"/>
      <c r="FCM12" s="138"/>
      <c r="FCN12" s="138"/>
      <c r="FCO12" s="138"/>
      <c r="FCP12" s="138"/>
      <c r="FCQ12" s="138"/>
      <c r="FCR12" s="138"/>
      <c r="FCS12" s="138"/>
      <c r="FCT12" s="138"/>
      <c r="FCU12" s="138"/>
      <c r="FCV12" s="138"/>
      <c r="FCW12" s="138"/>
      <c r="FCX12" s="138"/>
      <c r="FCY12" s="138"/>
      <c r="FCZ12" s="138"/>
      <c r="FDA12" s="138"/>
      <c r="FDB12" s="138"/>
      <c r="FDC12" s="138"/>
      <c r="FDD12" s="138"/>
      <c r="FDE12" s="138"/>
      <c r="FDF12" s="138"/>
      <c r="FDG12" s="138"/>
      <c r="FDH12" s="138"/>
      <c r="FDI12" s="138"/>
      <c r="FDJ12" s="138"/>
      <c r="FDK12" s="138"/>
      <c r="FDL12" s="138"/>
      <c r="FDM12" s="138"/>
      <c r="FDN12" s="138"/>
      <c r="FDO12" s="138"/>
      <c r="FDP12" s="138"/>
      <c r="FDQ12" s="138"/>
      <c r="FDR12" s="138"/>
      <c r="FDS12" s="138"/>
      <c r="FDT12" s="138"/>
      <c r="FDU12" s="138"/>
      <c r="FDV12" s="138"/>
      <c r="FDW12" s="138"/>
      <c r="FDX12" s="138"/>
      <c r="FDY12" s="138"/>
      <c r="FDZ12" s="138"/>
      <c r="FEA12" s="138"/>
      <c r="FEB12" s="138"/>
      <c r="FEC12" s="138"/>
      <c r="FED12" s="138"/>
      <c r="FEE12" s="138"/>
      <c r="FEF12" s="138"/>
      <c r="FEG12" s="138"/>
      <c r="FEH12" s="138"/>
      <c r="FEI12" s="138"/>
      <c r="FEJ12" s="138"/>
      <c r="FEK12" s="138"/>
      <c r="FEL12" s="138"/>
      <c r="FEM12" s="138"/>
      <c r="FEN12" s="138"/>
      <c r="FEO12" s="138"/>
      <c r="FEP12" s="138"/>
      <c r="FEQ12" s="138"/>
      <c r="FER12" s="138"/>
      <c r="FES12" s="138"/>
      <c r="FET12" s="138"/>
      <c r="FEU12" s="138"/>
      <c r="FEV12" s="138"/>
      <c r="FEW12" s="138"/>
      <c r="FEX12" s="138"/>
      <c r="FEY12" s="138"/>
      <c r="FEZ12" s="138"/>
      <c r="FFA12" s="138"/>
      <c r="FFB12" s="138"/>
      <c r="FFC12" s="138"/>
      <c r="FFD12" s="138"/>
      <c r="FFE12" s="138"/>
      <c r="FFF12" s="138"/>
      <c r="FFG12" s="138"/>
      <c r="FFH12" s="138"/>
      <c r="FFI12" s="138"/>
      <c r="FFJ12" s="138"/>
      <c r="FFK12" s="138"/>
      <c r="FFL12" s="138"/>
      <c r="FFM12" s="138"/>
      <c r="FFN12" s="138"/>
      <c r="FFO12" s="138"/>
      <c r="FFP12" s="138"/>
      <c r="FFQ12" s="138"/>
      <c r="FFR12" s="138"/>
      <c r="FFS12" s="138"/>
      <c r="FFT12" s="138"/>
      <c r="FFU12" s="138"/>
      <c r="FFV12" s="138"/>
      <c r="FFW12" s="138"/>
      <c r="FFX12" s="138"/>
      <c r="FFY12" s="138"/>
      <c r="FFZ12" s="138"/>
      <c r="FGA12" s="138"/>
      <c r="FGB12" s="138"/>
      <c r="FGC12" s="138"/>
      <c r="FGD12" s="138"/>
      <c r="FGE12" s="138"/>
      <c r="FGF12" s="138"/>
      <c r="FGG12" s="138"/>
      <c r="FGH12" s="138"/>
      <c r="FGI12" s="138"/>
      <c r="FGJ12" s="138"/>
      <c r="FGK12" s="138"/>
      <c r="FGL12" s="138"/>
      <c r="FGM12" s="138"/>
      <c r="FGN12" s="138"/>
      <c r="FGO12" s="138"/>
      <c r="FGP12" s="138"/>
      <c r="FGQ12" s="138"/>
      <c r="FGR12" s="138"/>
      <c r="FGS12" s="138"/>
      <c r="FGT12" s="138"/>
      <c r="FGU12" s="138"/>
      <c r="FGV12" s="138"/>
      <c r="FGW12" s="138"/>
      <c r="FGX12" s="138"/>
      <c r="FGY12" s="138"/>
      <c r="FGZ12" s="138"/>
      <c r="FHA12" s="138"/>
      <c r="FHB12" s="138"/>
      <c r="FHC12" s="138"/>
      <c r="FHD12" s="138"/>
      <c r="FHE12" s="138"/>
      <c r="FHF12" s="138"/>
      <c r="FHG12" s="138"/>
      <c r="FHH12" s="138"/>
      <c r="FHI12" s="138"/>
      <c r="FHJ12" s="138"/>
      <c r="FHK12" s="138"/>
      <c r="FHL12" s="138"/>
      <c r="FHM12" s="138"/>
      <c r="FHN12" s="138"/>
      <c r="FHO12" s="138"/>
      <c r="FHP12" s="138"/>
      <c r="FHQ12" s="138"/>
      <c r="FHR12" s="138"/>
      <c r="FHS12" s="138"/>
      <c r="FHT12" s="138"/>
      <c r="FHU12" s="138"/>
      <c r="FHV12" s="138"/>
      <c r="FHW12" s="138"/>
      <c r="FHX12" s="138"/>
      <c r="FHY12" s="138"/>
      <c r="FHZ12" s="138"/>
      <c r="FIA12" s="138"/>
      <c r="FIB12" s="138"/>
      <c r="FIC12" s="138"/>
      <c r="FID12" s="138"/>
      <c r="FIE12" s="138"/>
      <c r="FIF12" s="138"/>
      <c r="FIG12" s="138"/>
      <c r="FIH12" s="138"/>
      <c r="FII12" s="138"/>
      <c r="FIJ12" s="138"/>
      <c r="FIK12" s="138"/>
      <c r="FIL12" s="138"/>
      <c r="FIM12" s="138"/>
      <c r="FIN12" s="138"/>
      <c r="FIO12" s="138"/>
      <c r="FIP12" s="138"/>
      <c r="FIQ12" s="138"/>
      <c r="FIR12" s="138"/>
      <c r="FIS12" s="138"/>
      <c r="FIT12" s="138"/>
      <c r="FIU12" s="138"/>
      <c r="FIV12" s="138"/>
      <c r="FIW12" s="138"/>
      <c r="FIX12" s="138"/>
      <c r="FIY12" s="138"/>
      <c r="FIZ12" s="138"/>
      <c r="FJA12" s="138"/>
      <c r="FJB12" s="138"/>
      <c r="FJC12" s="138"/>
      <c r="FJD12" s="138"/>
      <c r="FJE12" s="138"/>
      <c r="FJF12" s="138"/>
      <c r="FJG12" s="138"/>
      <c r="FJH12" s="138"/>
      <c r="FJI12" s="138"/>
      <c r="FJJ12" s="138"/>
      <c r="FJK12" s="138"/>
      <c r="FJL12" s="138"/>
      <c r="FJM12" s="138"/>
      <c r="FJN12" s="138"/>
      <c r="FJO12" s="138"/>
      <c r="FJP12" s="138"/>
      <c r="FJQ12" s="138"/>
      <c r="FJR12" s="138"/>
      <c r="FJS12" s="138"/>
      <c r="FJT12" s="138"/>
      <c r="FJU12" s="138"/>
      <c r="FJV12" s="138"/>
      <c r="FJW12" s="138"/>
      <c r="FJX12" s="138"/>
      <c r="FJY12" s="138"/>
      <c r="FJZ12" s="138"/>
      <c r="FKA12" s="138"/>
      <c r="FKB12" s="138"/>
      <c r="FKC12" s="138"/>
      <c r="FKD12" s="138"/>
      <c r="FKE12" s="138"/>
      <c r="FKF12" s="138"/>
      <c r="FKG12" s="138"/>
      <c r="FKH12" s="138"/>
      <c r="FKI12" s="138"/>
      <c r="FKJ12" s="138"/>
      <c r="FKK12" s="138"/>
      <c r="FKL12" s="138"/>
      <c r="FKM12" s="138"/>
      <c r="FKN12" s="138"/>
      <c r="FKO12" s="138"/>
      <c r="FKP12" s="138"/>
      <c r="FKQ12" s="138"/>
      <c r="FKR12" s="138"/>
      <c r="FKS12" s="138"/>
      <c r="FKT12" s="138"/>
      <c r="FKU12" s="138"/>
      <c r="FKV12" s="138"/>
      <c r="FKW12" s="138"/>
      <c r="FKX12" s="138"/>
      <c r="FKY12" s="138"/>
      <c r="FKZ12" s="138"/>
      <c r="FLA12" s="138"/>
      <c r="FLB12" s="138"/>
      <c r="FLC12" s="138"/>
      <c r="FLD12" s="138"/>
      <c r="FLE12" s="138"/>
      <c r="FLF12" s="138"/>
      <c r="FLG12" s="138"/>
      <c r="FLH12" s="138"/>
      <c r="FLI12" s="138"/>
      <c r="FLJ12" s="138"/>
      <c r="FLK12" s="138"/>
      <c r="FLL12" s="138"/>
      <c r="FLM12" s="138"/>
      <c r="FLN12" s="138"/>
      <c r="FLO12" s="138"/>
      <c r="FLP12" s="138"/>
      <c r="FLQ12" s="138"/>
      <c r="FLR12" s="138"/>
      <c r="FLS12" s="138"/>
      <c r="FLT12" s="138"/>
      <c r="FLU12" s="138"/>
      <c r="FLV12" s="138"/>
      <c r="FLW12" s="138"/>
      <c r="FLX12" s="138"/>
      <c r="FLY12" s="138"/>
      <c r="FLZ12" s="138"/>
      <c r="FMA12" s="138"/>
      <c r="FMB12" s="138"/>
      <c r="FMC12" s="138"/>
      <c r="FMD12" s="138"/>
      <c r="FME12" s="138"/>
      <c r="FMF12" s="138"/>
      <c r="FMG12" s="138"/>
      <c r="FMH12" s="138"/>
      <c r="FMI12" s="138"/>
      <c r="FMJ12" s="138"/>
      <c r="FMK12" s="138"/>
      <c r="FML12" s="138"/>
      <c r="FMM12" s="138"/>
      <c r="FMN12" s="138"/>
      <c r="FMO12" s="138"/>
      <c r="FMP12" s="138"/>
      <c r="FMQ12" s="138"/>
      <c r="FMR12" s="138"/>
      <c r="FMS12" s="138"/>
      <c r="FMT12" s="138"/>
      <c r="FMU12" s="138"/>
      <c r="FMV12" s="138"/>
      <c r="FMW12" s="138"/>
      <c r="FMX12" s="138"/>
      <c r="FMY12" s="138"/>
      <c r="FMZ12" s="138"/>
      <c r="FNA12" s="138"/>
      <c r="FNB12" s="138"/>
      <c r="FNC12" s="138"/>
      <c r="FND12" s="138"/>
      <c r="FNE12" s="138"/>
      <c r="FNF12" s="138"/>
      <c r="FNG12" s="138"/>
      <c r="FNH12" s="138"/>
      <c r="FNI12" s="138"/>
      <c r="FNJ12" s="138"/>
      <c r="FNK12" s="138"/>
      <c r="FNL12" s="138"/>
      <c r="FNM12" s="138"/>
      <c r="FNN12" s="138"/>
      <c r="FNO12" s="138"/>
      <c r="FNP12" s="138"/>
      <c r="FNQ12" s="138"/>
      <c r="FNR12" s="138"/>
      <c r="FNS12" s="138"/>
      <c r="FNT12" s="138"/>
      <c r="FNU12" s="138"/>
      <c r="FNV12" s="138"/>
      <c r="FNW12" s="138"/>
      <c r="FNX12" s="138"/>
      <c r="FNY12" s="138"/>
      <c r="FNZ12" s="138"/>
      <c r="FOA12" s="138"/>
      <c r="FOB12" s="138"/>
      <c r="FOC12" s="138"/>
      <c r="FOD12" s="138"/>
      <c r="FOE12" s="138"/>
      <c r="FOF12" s="138"/>
      <c r="FOG12" s="138"/>
      <c r="FOH12" s="138"/>
      <c r="FOI12" s="138"/>
      <c r="FOJ12" s="138"/>
      <c r="FOK12" s="138"/>
      <c r="FOL12" s="138"/>
      <c r="FOM12" s="138"/>
      <c r="FON12" s="138"/>
      <c r="FOO12" s="138"/>
      <c r="FOP12" s="138"/>
      <c r="FOQ12" s="138"/>
      <c r="FOR12" s="138"/>
      <c r="FOS12" s="138"/>
      <c r="FOT12" s="138"/>
      <c r="FOU12" s="138"/>
      <c r="FOV12" s="138"/>
      <c r="FOW12" s="138"/>
      <c r="FOX12" s="138"/>
      <c r="FOY12" s="138"/>
      <c r="FOZ12" s="138"/>
      <c r="FPA12" s="138"/>
      <c r="FPB12" s="138"/>
      <c r="FPC12" s="138"/>
      <c r="FPD12" s="138"/>
      <c r="FPE12" s="138"/>
      <c r="FPF12" s="138"/>
      <c r="FPG12" s="138"/>
      <c r="FPH12" s="138"/>
      <c r="FPI12" s="138"/>
      <c r="FPJ12" s="138"/>
      <c r="FPK12" s="138"/>
      <c r="FPL12" s="138"/>
      <c r="FPM12" s="138"/>
      <c r="FPN12" s="138"/>
      <c r="FPO12" s="138"/>
      <c r="FPP12" s="138"/>
      <c r="FPQ12" s="138"/>
      <c r="FPR12" s="138"/>
      <c r="FPS12" s="138"/>
      <c r="FPT12" s="138"/>
      <c r="FPU12" s="138"/>
      <c r="FPV12" s="138"/>
      <c r="FPW12" s="138"/>
      <c r="FPX12" s="138"/>
      <c r="FPY12" s="138"/>
      <c r="FPZ12" s="138"/>
      <c r="FQA12" s="138"/>
      <c r="FQB12" s="138"/>
      <c r="FQC12" s="138"/>
      <c r="FQD12" s="138"/>
      <c r="FQE12" s="138"/>
      <c r="FQF12" s="138"/>
      <c r="FQG12" s="138"/>
      <c r="FQH12" s="138"/>
      <c r="FQI12" s="138"/>
      <c r="FQJ12" s="138"/>
      <c r="FQK12" s="138"/>
      <c r="FQL12" s="138"/>
      <c r="FQM12" s="138"/>
      <c r="FQN12" s="138"/>
      <c r="FQO12" s="138"/>
      <c r="FQP12" s="138"/>
      <c r="FQQ12" s="138"/>
      <c r="FQR12" s="138"/>
      <c r="FQS12" s="138"/>
      <c r="FQT12" s="138"/>
      <c r="FQU12" s="138"/>
      <c r="FQV12" s="138"/>
      <c r="FQW12" s="138"/>
      <c r="FQX12" s="138"/>
      <c r="FQY12" s="138"/>
      <c r="FQZ12" s="138"/>
      <c r="FRA12" s="138"/>
      <c r="FRB12" s="138"/>
      <c r="FRC12" s="138"/>
      <c r="FRD12" s="138"/>
      <c r="FRE12" s="138"/>
      <c r="FRF12" s="138"/>
      <c r="FRG12" s="138"/>
      <c r="FRH12" s="138"/>
      <c r="FRI12" s="138"/>
      <c r="FRJ12" s="138"/>
      <c r="FRK12" s="138"/>
      <c r="FRL12" s="138"/>
      <c r="FRM12" s="138"/>
      <c r="FRN12" s="138"/>
      <c r="FRO12" s="138"/>
      <c r="FRP12" s="138"/>
      <c r="FRQ12" s="138"/>
      <c r="FRR12" s="138"/>
      <c r="FRS12" s="138"/>
      <c r="FRT12" s="138"/>
      <c r="FRU12" s="138"/>
      <c r="FRV12" s="138"/>
      <c r="FRW12" s="138"/>
      <c r="FRX12" s="138"/>
      <c r="FRY12" s="138"/>
      <c r="FRZ12" s="138"/>
      <c r="FSA12" s="138"/>
      <c r="FSB12" s="138"/>
      <c r="FSC12" s="138"/>
      <c r="FSD12" s="138"/>
      <c r="FSE12" s="138"/>
      <c r="FSF12" s="138"/>
      <c r="FSG12" s="138"/>
      <c r="FSH12" s="138"/>
      <c r="FSI12" s="138"/>
      <c r="FSJ12" s="138"/>
      <c r="FSK12" s="138"/>
      <c r="FSL12" s="138"/>
      <c r="FSM12" s="138"/>
      <c r="FSN12" s="138"/>
      <c r="FSO12" s="138"/>
      <c r="FSP12" s="138"/>
      <c r="FSQ12" s="138"/>
      <c r="FSR12" s="138"/>
      <c r="FSS12" s="138"/>
      <c r="FST12" s="138"/>
      <c r="FSU12" s="138"/>
      <c r="FSV12" s="138"/>
      <c r="FSW12" s="138"/>
      <c r="FSX12" s="138"/>
      <c r="FSY12" s="138"/>
      <c r="FSZ12" s="138"/>
      <c r="FTA12" s="138"/>
      <c r="FTB12" s="138"/>
      <c r="FTC12" s="138"/>
      <c r="FTD12" s="138"/>
      <c r="FTE12" s="138"/>
      <c r="FTF12" s="138"/>
      <c r="FTG12" s="138"/>
      <c r="FTH12" s="138"/>
      <c r="FTI12" s="138"/>
      <c r="FTJ12" s="138"/>
      <c r="FTK12" s="138"/>
      <c r="FTL12" s="138"/>
      <c r="FTM12" s="138"/>
      <c r="FTN12" s="138"/>
      <c r="FTO12" s="138"/>
      <c r="FTP12" s="138"/>
      <c r="FTQ12" s="138"/>
      <c r="FTR12" s="138"/>
      <c r="FTS12" s="138"/>
      <c r="FTT12" s="138"/>
      <c r="FTU12" s="138"/>
      <c r="FTV12" s="138"/>
      <c r="FTW12" s="138"/>
      <c r="FTX12" s="138"/>
      <c r="FTY12" s="138"/>
      <c r="FTZ12" s="138"/>
      <c r="FUA12" s="138"/>
      <c r="FUB12" s="138"/>
      <c r="FUC12" s="138"/>
      <c r="FUD12" s="138"/>
      <c r="FUE12" s="138"/>
      <c r="FUF12" s="138"/>
      <c r="FUG12" s="138"/>
      <c r="FUH12" s="138"/>
      <c r="FUI12" s="138"/>
      <c r="FUJ12" s="138"/>
      <c r="FUK12" s="138"/>
      <c r="FUL12" s="138"/>
      <c r="FUM12" s="138"/>
      <c r="FUN12" s="138"/>
      <c r="FUO12" s="138"/>
      <c r="FUP12" s="138"/>
      <c r="FUQ12" s="138"/>
      <c r="FUR12" s="138"/>
      <c r="FUS12" s="138"/>
      <c r="FUT12" s="138"/>
      <c r="FUU12" s="138"/>
      <c r="FUV12" s="138"/>
      <c r="FUW12" s="138"/>
      <c r="FUX12" s="138"/>
      <c r="FUY12" s="138"/>
      <c r="FUZ12" s="138"/>
      <c r="FVA12" s="138"/>
      <c r="FVB12" s="138"/>
      <c r="FVC12" s="138"/>
      <c r="FVD12" s="138"/>
      <c r="FVE12" s="138"/>
      <c r="FVF12" s="138"/>
      <c r="FVG12" s="138"/>
      <c r="FVH12" s="138"/>
      <c r="FVI12" s="138"/>
      <c r="FVJ12" s="138"/>
      <c r="FVK12" s="138"/>
      <c r="FVL12" s="138"/>
      <c r="FVM12" s="138"/>
      <c r="FVN12" s="138"/>
      <c r="FVO12" s="138"/>
      <c r="FVP12" s="138"/>
      <c r="FVQ12" s="138"/>
      <c r="FVR12" s="138"/>
      <c r="FVS12" s="138"/>
      <c r="FVT12" s="138"/>
      <c r="FVU12" s="138"/>
      <c r="FVV12" s="138"/>
      <c r="FVW12" s="138"/>
      <c r="FVX12" s="138"/>
      <c r="FVY12" s="138"/>
      <c r="FVZ12" s="138"/>
      <c r="FWA12" s="138"/>
      <c r="FWB12" s="138"/>
      <c r="FWC12" s="138"/>
      <c r="FWD12" s="138"/>
      <c r="FWE12" s="138"/>
      <c r="FWF12" s="138"/>
      <c r="FWG12" s="138"/>
      <c r="FWH12" s="138"/>
      <c r="FWI12" s="138"/>
      <c r="FWJ12" s="138"/>
      <c r="FWK12" s="138"/>
      <c r="FWL12" s="138"/>
      <c r="FWM12" s="138"/>
      <c r="FWN12" s="138"/>
      <c r="FWO12" s="138"/>
      <c r="FWP12" s="138"/>
      <c r="FWQ12" s="138"/>
      <c r="FWR12" s="138"/>
      <c r="FWS12" s="138"/>
      <c r="FWT12" s="138"/>
      <c r="FWU12" s="138"/>
      <c r="FWV12" s="138"/>
      <c r="FWW12" s="138"/>
      <c r="FWX12" s="138"/>
      <c r="FWY12" s="138"/>
      <c r="FWZ12" s="138"/>
      <c r="FXA12" s="138"/>
      <c r="FXB12" s="138"/>
      <c r="FXC12" s="138"/>
      <c r="FXD12" s="138"/>
      <c r="FXE12" s="138"/>
      <c r="FXF12" s="138"/>
      <c r="FXG12" s="138"/>
      <c r="FXH12" s="138"/>
      <c r="FXI12" s="138"/>
      <c r="FXJ12" s="138"/>
      <c r="FXK12" s="138"/>
      <c r="FXL12" s="138"/>
      <c r="FXM12" s="138"/>
      <c r="FXN12" s="138"/>
      <c r="FXO12" s="138"/>
      <c r="FXP12" s="138"/>
      <c r="FXQ12" s="138"/>
      <c r="FXR12" s="138"/>
      <c r="FXS12" s="138"/>
      <c r="FXT12" s="138"/>
      <c r="FXU12" s="138"/>
      <c r="FXV12" s="138"/>
      <c r="FXW12" s="138"/>
      <c r="FXX12" s="138"/>
      <c r="FXY12" s="138"/>
      <c r="FXZ12" s="138"/>
      <c r="FYA12" s="138"/>
      <c r="FYB12" s="138"/>
      <c r="FYC12" s="138"/>
      <c r="FYD12" s="138"/>
      <c r="FYE12" s="138"/>
      <c r="FYF12" s="138"/>
      <c r="FYG12" s="138"/>
      <c r="FYH12" s="138"/>
      <c r="FYI12" s="138"/>
      <c r="FYJ12" s="138"/>
      <c r="FYK12" s="138"/>
      <c r="FYL12" s="138"/>
      <c r="FYM12" s="138"/>
      <c r="FYN12" s="138"/>
      <c r="FYO12" s="138"/>
      <c r="FYP12" s="138"/>
      <c r="FYQ12" s="138"/>
      <c r="FYR12" s="138"/>
      <c r="FYS12" s="138"/>
      <c r="FYT12" s="138"/>
      <c r="FYU12" s="138"/>
      <c r="FYV12" s="138"/>
      <c r="FYW12" s="138"/>
      <c r="FYX12" s="138"/>
      <c r="FYY12" s="138"/>
      <c r="FYZ12" s="138"/>
      <c r="FZA12" s="138"/>
      <c r="FZB12" s="138"/>
      <c r="FZC12" s="138"/>
      <c r="FZD12" s="138"/>
      <c r="FZE12" s="138"/>
      <c r="FZF12" s="138"/>
      <c r="FZG12" s="138"/>
      <c r="FZH12" s="138"/>
      <c r="FZI12" s="138"/>
      <c r="FZJ12" s="138"/>
      <c r="FZK12" s="138"/>
      <c r="FZL12" s="138"/>
      <c r="FZM12" s="138"/>
      <c r="FZN12" s="138"/>
      <c r="FZO12" s="138"/>
      <c r="FZP12" s="138"/>
      <c r="FZQ12" s="138"/>
      <c r="FZR12" s="138"/>
      <c r="FZS12" s="138"/>
      <c r="FZT12" s="138"/>
      <c r="FZU12" s="138"/>
      <c r="FZV12" s="138"/>
      <c r="FZW12" s="138"/>
      <c r="FZX12" s="138"/>
      <c r="FZY12" s="138"/>
      <c r="FZZ12" s="138"/>
      <c r="GAA12" s="138"/>
      <c r="GAB12" s="138"/>
      <c r="GAC12" s="138"/>
      <c r="GAD12" s="138"/>
      <c r="GAE12" s="138"/>
      <c r="GAF12" s="138"/>
      <c r="GAG12" s="138"/>
      <c r="GAH12" s="138"/>
      <c r="GAI12" s="138"/>
      <c r="GAJ12" s="138"/>
      <c r="GAK12" s="138"/>
      <c r="GAL12" s="138"/>
      <c r="GAM12" s="138"/>
      <c r="GAN12" s="138"/>
      <c r="GAO12" s="138"/>
      <c r="GAP12" s="138"/>
      <c r="GAQ12" s="138"/>
      <c r="GAR12" s="138"/>
      <c r="GAS12" s="138"/>
      <c r="GAT12" s="138"/>
      <c r="GAU12" s="138"/>
      <c r="GAV12" s="138"/>
      <c r="GAW12" s="138"/>
      <c r="GAX12" s="138"/>
      <c r="GAY12" s="138"/>
      <c r="GAZ12" s="138"/>
      <c r="GBA12" s="138"/>
      <c r="GBB12" s="138"/>
      <c r="GBC12" s="138"/>
      <c r="GBD12" s="138"/>
      <c r="GBE12" s="138"/>
      <c r="GBF12" s="138"/>
      <c r="GBG12" s="138"/>
      <c r="GBH12" s="138"/>
      <c r="GBI12" s="138"/>
      <c r="GBJ12" s="138"/>
      <c r="GBK12" s="138"/>
      <c r="GBL12" s="138"/>
      <c r="GBM12" s="138"/>
      <c r="GBN12" s="138"/>
      <c r="GBO12" s="138"/>
      <c r="GBP12" s="138"/>
      <c r="GBQ12" s="138"/>
      <c r="GBR12" s="138"/>
      <c r="GBS12" s="138"/>
      <c r="GBT12" s="138"/>
      <c r="GBU12" s="138"/>
      <c r="GBV12" s="138"/>
      <c r="GBW12" s="138"/>
      <c r="GBX12" s="138"/>
      <c r="GBY12" s="138"/>
      <c r="GBZ12" s="138"/>
      <c r="GCA12" s="138"/>
      <c r="GCB12" s="138"/>
      <c r="GCC12" s="138"/>
      <c r="GCD12" s="138"/>
      <c r="GCE12" s="138"/>
      <c r="GCF12" s="138"/>
      <c r="GCG12" s="138"/>
      <c r="GCH12" s="138"/>
      <c r="GCI12" s="138"/>
      <c r="GCJ12" s="138"/>
      <c r="GCK12" s="138"/>
      <c r="GCL12" s="138"/>
      <c r="GCM12" s="138"/>
      <c r="GCN12" s="138"/>
      <c r="GCO12" s="138"/>
      <c r="GCP12" s="138"/>
      <c r="GCQ12" s="138"/>
      <c r="GCR12" s="138"/>
      <c r="GCS12" s="138"/>
      <c r="GCT12" s="138"/>
      <c r="GCU12" s="138"/>
      <c r="GCV12" s="138"/>
      <c r="GCW12" s="138"/>
      <c r="GCX12" s="138"/>
      <c r="GCY12" s="138"/>
      <c r="GCZ12" s="138"/>
      <c r="GDA12" s="138"/>
      <c r="GDB12" s="138"/>
      <c r="GDC12" s="138"/>
      <c r="GDD12" s="138"/>
      <c r="GDE12" s="138"/>
      <c r="GDF12" s="138"/>
      <c r="GDG12" s="138"/>
      <c r="GDH12" s="138"/>
      <c r="GDI12" s="138"/>
      <c r="GDJ12" s="138"/>
      <c r="GDK12" s="138"/>
      <c r="GDL12" s="138"/>
      <c r="GDM12" s="138"/>
      <c r="GDN12" s="138"/>
      <c r="GDO12" s="138"/>
      <c r="GDP12" s="138"/>
      <c r="GDQ12" s="138"/>
      <c r="GDR12" s="138"/>
      <c r="GDS12" s="138"/>
      <c r="GDT12" s="138"/>
      <c r="GDU12" s="138"/>
      <c r="GDV12" s="138"/>
      <c r="GDW12" s="138"/>
      <c r="GDX12" s="138"/>
      <c r="GDY12" s="138"/>
      <c r="GDZ12" s="138"/>
      <c r="GEA12" s="138"/>
      <c r="GEB12" s="138"/>
      <c r="GEC12" s="138"/>
      <c r="GED12" s="138"/>
      <c r="GEE12" s="138"/>
      <c r="GEF12" s="138"/>
      <c r="GEG12" s="138"/>
      <c r="GEH12" s="138"/>
      <c r="GEI12" s="138"/>
      <c r="GEJ12" s="138"/>
      <c r="GEK12" s="138"/>
      <c r="GEL12" s="138"/>
      <c r="GEM12" s="138"/>
      <c r="GEN12" s="138"/>
      <c r="GEO12" s="138"/>
      <c r="GEP12" s="138"/>
      <c r="GEQ12" s="138"/>
      <c r="GER12" s="138"/>
      <c r="GES12" s="138"/>
      <c r="GET12" s="138"/>
      <c r="GEU12" s="138"/>
      <c r="GEV12" s="138"/>
      <c r="GEW12" s="138"/>
      <c r="GEX12" s="138"/>
      <c r="GEY12" s="138"/>
      <c r="GEZ12" s="138"/>
      <c r="GFA12" s="138"/>
      <c r="GFB12" s="138"/>
      <c r="GFC12" s="138"/>
      <c r="GFD12" s="138"/>
      <c r="GFE12" s="138"/>
      <c r="GFF12" s="138"/>
      <c r="GFG12" s="138"/>
      <c r="GFH12" s="138"/>
      <c r="GFI12" s="138"/>
      <c r="GFJ12" s="138"/>
      <c r="GFK12" s="138"/>
      <c r="GFL12" s="138"/>
      <c r="GFM12" s="138"/>
      <c r="GFN12" s="138"/>
      <c r="GFO12" s="138"/>
      <c r="GFP12" s="138"/>
      <c r="GFQ12" s="138"/>
      <c r="GFR12" s="138"/>
      <c r="GFS12" s="138"/>
      <c r="GFT12" s="138"/>
      <c r="GFU12" s="138"/>
      <c r="GFV12" s="138"/>
      <c r="GFW12" s="138"/>
      <c r="GFX12" s="138"/>
      <c r="GFY12" s="138"/>
      <c r="GFZ12" s="138"/>
      <c r="GGA12" s="138"/>
      <c r="GGB12" s="138"/>
      <c r="GGC12" s="138"/>
      <c r="GGD12" s="138"/>
      <c r="GGE12" s="138"/>
      <c r="GGF12" s="138"/>
      <c r="GGG12" s="138"/>
      <c r="GGH12" s="138"/>
      <c r="GGI12" s="138"/>
      <c r="GGJ12" s="138"/>
      <c r="GGK12" s="138"/>
      <c r="GGL12" s="138"/>
      <c r="GGM12" s="138"/>
      <c r="GGN12" s="138"/>
      <c r="GGO12" s="138"/>
      <c r="GGP12" s="138"/>
      <c r="GGQ12" s="138"/>
      <c r="GGR12" s="138"/>
      <c r="GGS12" s="138"/>
      <c r="GGT12" s="138"/>
      <c r="GGU12" s="138"/>
      <c r="GGV12" s="138"/>
      <c r="GGW12" s="138"/>
      <c r="GGX12" s="138"/>
      <c r="GGY12" s="138"/>
      <c r="GGZ12" s="138"/>
      <c r="GHA12" s="138"/>
      <c r="GHB12" s="138"/>
      <c r="GHC12" s="138"/>
      <c r="GHD12" s="138"/>
      <c r="GHE12" s="138"/>
      <c r="GHF12" s="138"/>
      <c r="GHG12" s="138"/>
      <c r="GHH12" s="138"/>
      <c r="GHI12" s="138"/>
      <c r="GHJ12" s="138"/>
      <c r="GHK12" s="138"/>
      <c r="GHL12" s="138"/>
      <c r="GHM12" s="138"/>
      <c r="GHN12" s="138"/>
      <c r="GHO12" s="138"/>
      <c r="GHP12" s="138"/>
      <c r="GHQ12" s="138"/>
      <c r="GHR12" s="138"/>
      <c r="GHS12" s="138"/>
      <c r="GHT12" s="138"/>
      <c r="GHU12" s="138"/>
      <c r="GHV12" s="138"/>
      <c r="GHW12" s="138"/>
      <c r="GHX12" s="138"/>
      <c r="GHY12" s="138"/>
      <c r="GHZ12" s="138"/>
      <c r="GIA12" s="138"/>
      <c r="GIB12" s="138"/>
      <c r="GIC12" s="138"/>
      <c r="GID12" s="138"/>
      <c r="GIE12" s="138"/>
      <c r="GIF12" s="138"/>
      <c r="GIG12" s="138"/>
      <c r="GIH12" s="138"/>
      <c r="GII12" s="138"/>
      <c r="GIJ12" s="138"/>
      <c r="GIK12" s="138"/>
      <c r="GIL12" s="138"/>
      <c r="GIM12" s="138"/>
      <c r="GIN12" s="138"/>
      <c r="GIO12" s="138"/>
      <c r="GIP12" s="138"/>
      <c r="GIQ12" s="138"/>
      <c r="GIR12" s="138"/>
      <c r="GIS12" s="138"/>
      <c r="GIT12" s="138"/>
      <c r="GIU12" s="138"/>
      <c r="GIV12" s="138"/>
      <c r="GIW12" s="138"/>
      <c r="GIX12" s="138"/>
      <c r="GIY12" s="138"/>
      <c r="GIZ12" s="138"/>
      <c r="GJA12" s="138"/>
      <c r="GJB12" s="138"/>
      <c r="GJC12" s="138"/>
      <c r="GJD12" s="138"/>
      <c r="GJE12" s="138"/>
      <c r="GJF12" s="138"/>
      <c r="GJG12" s="138"/>
      <c r="GJH12" s="138"/>
      <c r="GJI12" s="138"/>
      <c r="GJJ12" s="138"/>
      <c r="GJK12" s="138"/>
      <c r="GJL12" s="138"/>
      <c r="GJM12" s="138"/>
      <c r="GJN12" s="138"/>
      <c r="GJO12" s="138"/>
      <c r="GJP12" s="138"/>
      <c r="GJQ12" s="138"/>
      <c r="GJR12" s="138"/>
      <c r="GJS12" s="138"/>
      <c r="GJT12" s="138"/>
      <c r="GJU12" s="138"/>
      <c r="GJV12" s="138"/>
      <c r="GJW12" s="138"/>
      <c r="GJX12" s="138"/>
      <c r="GJY12" s="138"/>
      <c r="GJZ12" s="138"/>
      <c r="GKA12" s="138"/>
      <c r="GKB12" s="138"/>
      <c r="GKC12" s="138"/>
      <c r="GKD12" s="138"/>
      <c r="GKE12" s="138"/>
      <c r="GKF12" s="138"/>
      <c r="GKG12" s="138"/>
      <c r="GKH12" s="138"/>
      <c r="GKI12" s="138"/>
      <c r="GKJ12" s="138"/>
      <c r="GKK12" s="138"/>
      <c r="GKL12" s="138"/>
      <c r="GKM12" s="138"/>
      <c r="GKN12" s="138"/>
      <c r="GKO12" s="138"/>
      <c r="GKP12" s="138"/>
      <c r="GKQ12" s="138"/>
      <c r="GKR12" s="138"/>
      <c r="GKS12" s="138"/>
      <c r="GKT12" s="138"/>
      <c r="GKU12" s="138"/>
      <c r="GKV12" s="138"/>
      <c r="GKW12" s="138"/>
      <c r="GKX12" s="138"/>
      <c r="GKY12" s="138"/>
      <c r="GKZ12" s="138"/>
      <c r="GLA12" s="138"/>
      <c r="GLB12" s="138"/>
      <c r="GLC12" s="138"/>
      <c r="GLD12" s="138"/>
      <c r="GLE12" s="138"/>
      <c r="GLF12" s="138"/>
      <c r="GLG12" s="138"/>
      <c r="GLH12" s="138"/>
      <c r="GLI12" s="138"/>
      <c r="GLJ12" s="138"/>
      <c r="GLK12" s="138"/>
      <c r="GLL12" s="138"/>
      <c r="GLM12" s="138"/>
      <c r="GLN12" s="138"/>
      <c r="GLO12" s="138"/>
      <c r="GLP12" s="138"/>
      <c r="GLQ12" s="138"/>
      <c r="GLR12" s="138"/>
      <c r="GLS12" s="138"/>
      <c r="GLT12" s="138"/>
      <c r="GLU12" s="138"/>
      <c r="GLV12" s="138"/>
      <c r="GLW12" s="138"/>
      <c r="GLX12" s="138"/>
      <c r="GLY12" s="138"/>
      <c r="GLZ12" s="138"/>
      <c r="GMA12" s="138"/>
      <c r="GMB12" s="138"/>
      <c r="GMC12" s="138"/>
      <c r="GMD12" s="138"/>
      <c r="GME12" s="138"/>
      <c r="GMF12" s="138"/>
      <c r="GMG12" s="138"/>
      <c r="GMH12" s="138"/>
      <c r="GMI12" s="138"/>
      <c r="GMJ12" s="138"/>
      <c r="GMK12" s="138"/>
      <c r="GML12" s="138"/>
      <c r="GMM12" s="138"/>
      <c r="GMN12" s="138"/>
      <c r="GMO12" s="138"/>
      <c r="GMP12" s="138"/>
      <c r="GMQ12" s="138"/>
      <c r="GMR12" s="138"/>
      <c r="GMS12" s="138"/>
      <c r="GMT12" s="138"/>
      <c r="GMU12" s="138"/>
      <c r="GMV12" s="138"/>
      <c r="GMW12" s="138"/>
      <c r="GMX12" s="138"/>
      <c r="GMY12" s="138"/>
      <c r="GMZ12" s="138"/>
      <c r="GNA12" s="138"/>
      <c r="GNB12" s="138"/>
      <c r="GNC12" s="138"/>
      <c r="GND12" s="138"/>
      <c r="GNE12" s="138"/>
      <c r="GNF12" s="138"/>
      <c r="GNG12" s="138"/>
      <c r="GNH12" s="138"/>
      <c r="GNI12" s="138"/>
      <c r="GNJ12" s="138"/>
      <c r="GNK12" s="138"/>
      <c r="GNL12" s="138"/>
      <c r="GNM12" s="138"/>
      <c r="GNN12" s="138"/>
      <c r="GNO12" s="138"/>
      <c r="GNP12" s="138"/>
      <c r="GNQ12" s="138"/>
      <c r="GNR12" s="138"/>
      <c r="GNS12" s="138"/>
      <c r="GNT12" s="138"/>
      <c r="GNU12" s="138"/>
      <c r="GNV12" s="138"/>
      <c r="GNW12" s="138"/>
      <c r="GNX12" s="138"/>
      <c r="GNY12" s="138"/>
      <c r="GNZ12" s="138"/>
      <c r="GOA12" s="138"/>
      <c r="GOB12" s="138"/>
      <c r="GOC12" s="138"/>
      <c r="GOD12" s="138"/>
      <c r="GOE12" s="138"/>
      <c r="GOF12" s="138"/>
      <c r="GOG12" s="138"/>
      <c r="GOH12" s="138"/>
      <c r="GOI12" s="138"/>
      <c r="GOJ12" s="138"/>
      <c r="GOK12" s="138"/>
      <c r="GOL12" s="138"/>
      <c r="GOM12" s="138"/>
      <c r="GON12" s="138"/>
      <c r="GOO12" s="138"/>
      <c r="GOP12" s="138"/>
      <c r="GOQ12" s="138"/>
      <c r="GOR12" s="138"/>
      <c r="GOS12" s="138"/>
      <c r="GOT12" s="138"/>
      <c r="GOU12" s="138"/>
      <c r="GOV12" s="138"/>
      <c r="GOW12" s="138"/>
      <c r="GOX12" s="138"/>
      <c r="GOY12" s="138"/>
      <c r="GOZ12" s="138"/>
      <c r="GPA12" s="138"/>
      <c r="GPB12" s="138"/>
      <c r="GPC12" s="138"/>
      <c r="GPD12" s="138"/>
      <c r="GPE12" s="138"/>
      <c r="GPF12" s="138"/>
      <c r="GPG12" s="138"/>
      <c r="GPH12" s="138"/>
      <c r="GPI12" s="138"/>
      <c r="GPJ12" s="138"/>
      <c r="GPK12" s="138"/>
      <c r="GPL12" s="138"/>
      <c r="GPM12" s="138"/>
      <c r="GPN12" s="138"/>
      <c r="GPO12" s="138"/>
      <c r="GPP12" s="138"/>
      <c r="GPQ12" s="138"/>
      <c r="GPR12" s="138"/>
      <c r="GPS12" s="138"/>
      <c r="GPT12" s="138"/>
      <c r="GPU12" s="138"/>
      <c r="GPV12" s="138"/>
      <c r="GPW12" s="138"/>
      <c r="GPX12" s="138"/>
      <c r="GPY12" s="138"/>
      <c r="GPZ12" s="138"/>
      <c r="GQA12" s="138"/>
      <c r="GQB12" s="138"/>
      <c r="GQC12" s="138"/>
      <c r="GQD12" s="138"/>
      <c r="GQE12" s="138"/>
      <c r="GQF12" s="138"/>
      <c r="GQG12" s="138"/>
      <c r="GQH12" s="138"/>
      <c r="GQI12" s="138"/>
      <c r="GQJ12" s="138"/>
      <c r="GQK12" s="138"/>
      <c r="GQL12" s="138"/>
      <c r="GQM12" s="138"/>
      <c r="GQN12" s="138"/>
      <c r="GQO12" s="138"/>
      <c r="GQP12" s="138"/>
      <c r="GQQ12" s="138"/>
      <c r="GQR12" s="138"/>
      <c r="GQS12" s="138"/>
      <c r="GQT12" s="138"/>
      <c r="GQU12" s="138"/>
      <c r="GQV12" s="138"/>
      <c r="GQW12" s="138"/>
      <c r="GQX12" s="138"/>
      <c r="GQY12" s="138"/>
      <c r="GQZ12" s="138"/>
      <c r="GRA12" s="138"/>
      <c r="GRB12" s="138"/>
      <c r="GRC12" s="138"/>
      <c r="GRD12" s="138"/>
      <c r="GRE12" s="138"/>
      <c r="GRF12" s="138"/>
      <c r="GRG12" s="138"/>
      <c r="GRH12" s="138"/>
      <c r="GRI12" s="138"/>
      <c r="GRJ12" s="138"/>
      <c r="GRK12" s="138"/>
      <c r="GRL12" s="138"/>
      <c r="GRM12" s="138"/>
      <c r="GRN12" s="138"/>
      <c r="GRO12" s="138"/>
      <c r="GRP12" s="138"/>
      <c r="GRQ12" s="138"/>
      <c r="GRR12" s="138"/>
      <c r="GRS12" s="138"/>
      <c r="GRT12" s="138"/>
      <c r="GRU12" s="138"/>
      <c r="GRV12" s="138"/>
      <c r="GRW12" s="138"/>
      <c r="GRX12" s="138"/>
      <c r="GRY12" s="138"/>
      <c r="GRZ12" s="138"/>
      <c r="GSA12" s="138"/>
      <c r="GSB12" s="138"/>
      <c r="GSC12" s="138"/>
      <c r="GSD12" s="138"/>
      <c r="GSE12" s="138"/>
      <c r="GSF12" s="138"/>
      <c r="GSG12" s="138"/>
      <c r="GSH12" s="138"/>
      <c r="GSI12" s="138"/>
      <c r="GSJ12" s="138"/>
      <c r="GSK12" s="138"/>
      <c r="GSL12" s="138"/>
      <c r="GSM12" s="138"/>
      <c r="GSN12" s="138"/>
      <c r="GSO12" s="138"/>
      <c r="GSP12" s="138"/>
      <c r="GSQ12" s="138"/>
      <c r="GSR12" s="138"/>
      <c r="GSS12" s="138"/>
      <c r="GST12" s="138"/>
      <c r="GSU12" s="138"/>
      <c r="GSV12" s="138"/>
      <c r="GSW12" s="138"/>
      <c r="GSX12" s="138"/>
      <c r="GSY12" s="138"/>
      <c r="GSZ12" s="138"/>
      <c r="GTA12" s="138"/>
      <c r="GTB12" s="138"/>
      <c r="GTC12" s="138"/>
      <c r="GTD12" s="138"/>
      <c r="GTE12" s="138"/>
      <c r="GTF12" s="138"/>
      <c r="GTG12" s="138"/>
      <c r="GTH12" s="138"/>
      <c r="GTI12" s="138"/>
      <c r="GTJ12" s="138"/>
      <c r="GTK12" s="138"/>
      <c r="GTL12" s="138"/>
      <c r="GTM12" s="138"/>
      <c r="GTN12" s="138"/>
      <c r="GTO12" s="138"/>
      <c r="GTP12" s="138"/>
      <c r="GTQ12" s="138"/>
      <c r="GTR12" s="138"/>
      <c r="GTS12" s="138"/>
      <c r="GTT12" s="138"/>
      <c r="GTU12" s="138"/>
      <c r="GTV12" s="138"/>
      <c r="GTW12" s="138"/>
      <c r="GTX12" s="138"/>
      <c r="GTY12" s="138"/>
      <c r="GTZ12" s="138"/>
      <c r="GUA12" s="138"/>
      <c r="GUB12" s="138"/>
      <c r="GUC12" s="138"/>
      <c r="GUD12" s="138"/>
      <c r="GUE12" s="138"/>
      <c r="GUF12" s="138"/>
      <c r="GUG12" s="138"/>
      <c r="GUH12" s="138"/>
      <c r="GUI12" s="138"/>
      <c r="GUJ12" s="138"/>
      <c r="GUK12" s="138"/>
      <c r="GUL12" s="138"/>
      <c r="GUM12" s="138"/>
      <c r="GUN12" s="138"/>
      <c r="GUO12" s="138"/>
      <c r="GUP12" s="138"/>
      <c r="GUQ12" s="138"/>
      <c r="GUR12" s="138"/>
      <c r="GUS12" s="138"/>
      <c r="GUT12" s="138"/>
      <c r="GUU12" s="138"/>
      <c r="GUV12" s="138"/>
      <c r="GUW12" s="138"/>
      <c r="GUX12" s="138"/>
      <c r="GUY12" s="138"/>
      <c r="GUZ12" s="138"/>
      <c r="GVA12" s="138"/>
      <c r="GVB12" s="138"/>
      <c r="GVC12" s="138"/>
      <c r="GVD12" s="138"/>
      <c r="GVE12" s="138"/>
      <c r="GVF12" s="138"/>
      <c r="GVG12" s="138"/>
      <c r="GVH12" s="138"/>
      <c r="GVI12" s="138"/>
      <c r="GVJ12" s="138"/>
      <c r="GVK12" s="138"/>
      <c r="GVL12" s="138"/>
      <c r="GVM12" s="138"/>
      <c r="GVN12" s="138"/>
      <c r="GVO12" s="138"/>
      <c r="GVP12" s="138"/>
      <c r="GVQ12" s="138"/>
      <c r="GVR12" s="138"/>
      <c r="GVS12" s="138"/>
      <c r="GVT12" s="138"/>
      <c r="GVU12" s="138"/>
      <c r="GVV12" s="138"/>
      <c r="GVW12" s="138"/>
      <c r="GVX12" s="138"/>
      <c r="GVY12" s="138"/>
      <c r="GVZ12" s="138"/>
      <c r="GWA12" s="138"/>
      <c r="GWB12" s="138"/>
      <c r="GWC12" s="138"/>
      <c r="GWD12" s="138"/>
      <c r="GWE12" s="138"/>
      <c r="GWF12" s="138"/>
      <c r="GWG12" s="138"/>
      <c r="GWH12" s="138"/>
      <c r="GWI12" s="138"/>
      <c r="GWJ12" s="138"/>
      <c r="GWK12" s="138"/>
      <c r="GWL12" s="138"/>
      <c r="GWM12" s="138"/>
      <c r="GWN12" s="138"/>
      <c r="GWO12" s="138"/>
      <c r="GWP12" s="138"/>
      <c r="GWQ12" s="138"/>
      <c r="GWR12" s="138"/>
      <c r="GWS12" s="138"/>
      <c r="GWT12" s="138"/>
      <c r="GWU12" s="138"/>
      <c r="GWV12" s="138"/>
      <c r="GWW12" s="138"/>
      <c r="GWX12" s="138"/>
      <c r="GWY12" s="138"/>
      <c r="GWZ12" s="138"/>
      <c r="GXA12" s="138"/>
      <c r="GXB12" s="138"/>
      <c r="GXC12" s="138"/>
      <c r="GXD12" s="138"/>
      <c r="GXE12" s="138"/>
      <c r="GXF12" s="138"/>
      <c r="GXG12" s="138"/>
      <c r="GXH12" s="138"/>
      <c r="GXI12" s="138"/>
      <c r="GXJ12" s="138"/>
      <c r="GXK12" s="138"/>
      <c r="GXL12" s="138"/>
      <c r="GXM12" s="138"/>
      <c r="GXN12" s="138"/>
      <c r="GXO12" s="138"/>
      <c r="GXP12" s="138"/>
      <c r="GXQ12" s="138"/>
      <c r="GXR12" s="138"/>
      <c r="GXS12" s="138"/>
      <c r="GXT12" s="138"/>
      <c r="GXU12" s="138"/>
      <c r="GXV12" s="138"/>
      <c r="GXW12" s="138"/>
      <c r="GXX12" s="138"/>
      <c r="GXY12" s="138"/>
      <c r="GXZ12" s="138"/>
      <c r="GYA12" s="138"/>
      <c r="GYB12" s="138"/>
      <c r="GYC12" s="138"/>
      <c r="GYD12" s="138"/>
      <c r="GYE12" s="138"/>
      <c r="GYF12" s="138"/>
      <c r="GYG12" s="138"/>
      <c r="GYH12" s="138"/>
      <c r="GYI12" s="138"/>
      <c r="GYJ12" s="138"/>
      <c r="GYK12" s="138"/>
      <c r="GYL12" s="138"/>
      <c r="GYM12" s="138"/>
      <c r="GYN12" s="138"/>
      <c r="GYO12" s="138"/>
      <c r="GYP12" s="138"/>
      <c r="GYQ12" s="138"/>
      <c r="GYR12" s="138"/>
      <c r="GYS12" s="138"/>
      <c r="GYT12" s="138"/>
      <c r="GYU12" s="138"/>
      <c r="GYV12" s="138"/>
      <c r="GYW12" s="138"/>
      <c r="GYX12" s="138"/>
      <c r="GYY12" s="138"/>
      <c r="GYZ12" s="138"/>
      <c r="GZA12" s="138"/>
      <c r="GZB12" s="138"/>
      <c r="GZC12" s="138"/>
      <c r="GZD12" s="138"/>
      <c r="GZE12" s="138"/>
      <c r="GZF12" s="138"/>
      <c r="GZG12" s="138"/>
      <c r="GZH12" s="138"/>
      <c r="GZI12" s="138"/>
      <c r="GZJ12" s="138"/>
      <c r="GZK12" s="138"/>
      <c r="GZL12" s="138"/>
      <c r="GZM12" s="138"/>
      <c r="GZN12" s="138"/>
      <c r="GZO12" s="138"/>
      <c r="GZP12" s="138"/>
      <c r="GZQ12" s="138"/>
      <c r="GZR12" s="138"/>
      <c r="GZS12" s="138"/>
      <c r="GZT12" s="138"/>
      <c r="GZU12" s="138"/>
      <c r="GZV12" s="138"/>
      <c r="GZW12" s="138"/>
      <c r="GZX12" s="138"/>
      <c r="GZY12" s="138"/>
      <c r="GZZ12" s="138"/>
      <c r="HAA12" s="138"/>
      <c r="HAB12" s="138"/>
      <c r="HAC12" s="138"/>
      <c r="HAD12" s="138"/>
      <c r="HAE12" s="138"/>
      <c r="HAF12" s="138"/>
      <c r="HAG12" s="138"/>
      <c r="HAH12" s="138"/>
      <c r="HAI12" s="138"/>
      <c r="HAJ12" s="138"/>
      <c r="HAK12" s="138"/>
      <c r="HAL12" s="138"/>
      <c r="HAM12" s="138"/>
      <c r="HAN12" s="138"/>
      <c r="HAO12" s="138"/>
      <c r="HAP12" s="138"/>
      <c r="HAQ12" s="138"/>
      <c r="HAR12" s="138"/>
      <c r="HAS12" s="138"/>
      <c r="HAT12" s="138"/>
      <c r="HAU12" s="138"/>
      <c r="HAV12" s="138"/>
      <c r="HAW12" s="138"/>
      <c r="HAX12" s="138"/>
      <c r="HAY12" s="138"/>
      <c r="HAZ12" s="138"/>
      <c r="HBA12" s="138"/>
      <c r="HBB12" s="138"/>
      <c r="HBC12" s="138"/>
      <c r="HBD12" s="138"/>
      <c r="HBE12" s="138"/>
      <c r="HBF12" s="138"/>
      <c r="HBG12" s="138"/>
      <c r="HBH12" s="138"/>
      <c r="HBI12" s="138"/>
      <c r="HBJ12" s="138"/>
      <c r="HBK12" s="138"/>
      <c r="HBL12" s="138"/>
      <c r="HBM12" s="138"/>
      <c r="HBN12" s="138"/>
      <c r="HBO12" s="138"/>
      <c r="HBP12" s="138"/>
      <c r="HBQ12" s="138"/>
      <c r="HBR12" s="138"/>
      <c r="HBS12" s="138"/>
      <c r="HBT12" s="138"/>
      <c r="HBU12" s="138"/>
      <c r="HBV12" s="138"/>
      <c r="HBW12" s="138"/>
      <c r="HBX12" s="138"/>
      <c r="HBY12" s="138"/>
      <c r="HBZ12" s="138"/>
      <c r="HCA12" s="138"/>
      <c r="HCB12" s="138"/>
      <c r="HCC12" s="138"/>
      <c r="HCD12" s="138"/>
      <c r="HCE12" s="138"/>
      <c r="HCF12" s="138"/>
      <c r="HCG12" s="138"/>
      <c r="HCH12" s="138"/>
      <c r="HCI12" s="138"/>
      <c r="HCJ12" s="138"/>
      <c r="HCK12" s="138"/>
      <c r="HCL12" s="138"/>
      <c r="HCM12" s="138"/>
      <c r="HCN12" s="138"/>
      <c r="HCO12" s="138"/>
      <c r="HCP12" s="138"/>
      <c r="HCQ12" s="138"/>
      <c r="HCR12" s="138"/>
      <c r="HCS12" s="138"/>
      <c r="HCT12" s="138"/>
      <c r="HCU12" s="138"/>
      <c r="HCV12" s="138"/>
      <c r="HCW12" s="138"/>
      <c r="HCX12" s="138"/>
      <c r="HCY12" s="138"/>
      <c r="HCZ12" s="138"/>
      <c r="HDA12" s="138"/>
      <c r="HDB12" s="138"/>
      <c r="HDC12" s="138"/>
      <c r="HDD12" s="138"/>
      <c r="HDE12" s="138"/>
      <c r="HDF12" s="138"/>
      <c r="HDG12" s="138"/>
      <c r="HDH12" s="138"/>
      <c r="HDI12" s="138"/>
      <c r="HDJ12" s="138"/>
      <c r="HDK12" s="138"/>
      <c r="HDL12" s="138"/>
      <c r="HDM12" s="138"/>
      <c r="HDN12" s="138"/>
      <c r="HDO12" s="138"/>
      <c r="HDP12" s="138"/>
      <c r="HDQ12" s="138"/>
      <c r="HDR12" s="138"/>
      <c r="HDS12" s="138"/>
      <c r="HDT12" s="138"/>
      <c r="HDU12" s="138"/>
      <c r="HDV12" s="138"/>
      <c r="HDW12" s="138"/>
      <c r="HDX12" s="138"/>
      <c r="HDY12" s="138"/>
      <c r="HDZ12" s="138"/>
      <c r="HEA12" s="138"/>
      <c r="HEB12" s="138"/>
      <c r="HEC12" s="138"/>
      <c r="HED12" s="138"/>
      <c r="HEE12" s="138"/>
      <c r="HEF12" s="138"/>
      <c r="HEG12" s="138"/>
      <c r="HEH12" s="138"/>
      <c r="HEI12" s="138"/>
      <c r="HEJ12" s="138"/>
      <c r="HEK12" s="138"/>
      <c r="HEL12" s="138"/>
      <c r="HEM12" s="138"/>
      <c r="HEN12" s="138"/>
      <c r="HEO12" s="138"/>
      <c r="HEP12" s="138"/>
      <c r="HEQ12" s="138"/>
      <c r="HER12" s="138"/>
      <c r="HES12" s="138"/>
      <c r="HET12" s="138"/>
      <c r="HEU12" s="138"/>
      <c r="HEV12" s="138"/>
      <c r="HEW12" s="138"/>
      <c r="HEX12" s="138"/>
      <c r="HEY12" s="138"/>
      <c r="HEZ12" s="138"/>
      <c r="HFA12" s="138"/>
      <c r="HFB12" s="138"/>
      <c r="HFC12" s="138"/>
      <c r="HFD12" s="138"/>
      <c r="HFE12" s="138"/>
      <c r="HFF12" s="138"/>
      <c r="HFG12" s="138"/>
      <c r="HFH12" s="138"/>
      <c r="HFI12" s="138"/>
      <c r="HFJ12" s="138"/>
      <c r="HFK12" s="138"/>
      <c r="HFL12" s="138"/>
      <c r="HFM12" s="138"/>
      <c r="HFN12" s="138"/>
      <c r="HFO12" s="138"/>
      <c r="HFP12" s="138"/>
      <c r="HFQ12" s="138"/>
      <c r="HFR12" s="138"/>
      <c r="HFS12" s="138"/>
      <c r="HFT12" s="138"/>
      <c r="HFU12" s="138"/>
      <c r="HFV12" s="138"/>
      <c r="HFW12" s="138"/>
      <c r="HFX12" s="138"/>
      <c r="HFY12" s="138"/>
      <c r="HFZ12" s="138"/>
      <c r="HGA12" s="138"/>
      <c r="HGB12" s="138"/>
      <c r="HGC12" s="138"/>
      <c r="HGD12" s="138"/>
      <c r="HGE12" s="138"/>
      <c r="HGF12" s="138"/>
      <c r="HGG12" s="138"/>
      <c r="HGH12" s="138"/>
      <c r="HGI12" s="138"/>
      <c r="HGJ12" s="138"/>
      <c r="HGK12" s="138"/>
      <c r="HGL12" s="138"/>
      <c r="HGM12" s="138"/>
      <c r="HGN12" s="138"/>
      <c r="HGO12" s="138"/>
      <c r="HGP12" s="138"/>
      <c r="HGQ12" s="138"/>
      <c r="HGR12" s="138"/>
      <c r="HGS12" s="138"/>
      <c r="HGT12" s="138"/>
      <c r="HGU12" s="138"/>
      <c r="HGV12" s="138"/>
      <c r="HGW12" s="138"/>
      <c r="HGX12" s="138"/>
      <c r="HGY12" s="138"/>
      <c r="HGZ12" s="138"/>
      <c r="HHA12" s="138"/>
      <c r="HHB12" s="138"/>
      <c r="HHC12" s="138"/>
      <c r="HHD12" s="138"/>
      <c r="HHE12" s="138"/>
      <c r="HHF12" s="138"/>
      <c r="HHG12" s="138"/>
      <c r="HHH12" s="138"/>
      <c r="HHI12" s="138"/>
      <c r="HHJ12" s="138"/>
      <c r="HHK12" s="138"/>
      <c r="HHL12" s="138"/>
      <c r="HHM12" s="138"/>
      <c r="HHN12" s="138"/>
      <c r="HHO12" s="138"/>
      <c r="HHP12" s="138"/>
      <c r="HHQ12" s="138"/>
      <c r="HHR12" s="138"/>
      <c r="HHS12" s="138"/>
      <c r="HHT12" s="138"/>
      <c r="HHU12" s="138"/>
      <c r="HHV12" s="138"/>
      <c r="HHW12" s="138"/>
      <c r="HHX12" s="138"/>
      <c r="HHY12" s="138"/>
      <c r="HHZ12" s="138"/>
      <c r="HIA12" s="138"/>
      <c r="HIB12" s="138"/>
      <c r="HIC12" s="138"/>
      <c r="HID12" s="138"/>
      <c r="HIE12" s="138"/>
      <c r="HIF12" s="138"/>
      <c r="HIG12" s="138"/>
      <c r="HIH12" s="138"/>
      <c r="HII12" s="138"/>
      <c r="HIJ12" s="138"/>
      <c r="HIK12" s="138"/>
      <c r="HIL12" s="138"/>
      <c r="HIM12" s="138"/>
      <c r="HIN12" s="138"/>
      <c r="HIO12" s="138"/>
      <c r="HIP12" s="138"/>
      <c r="HIQ12" s="138"/>
      <c r="HIR12" s="138"/>
      <c r="HIS12" s="138"/>
      <c r="HIT12" s="138"/>
      <c r="HIU12" s="138"/>
      <c r="HIV12" s="138"/>
      <c r="HIW12" s="138"/>
      <c r="HIX12" s="138"/>
      <c r="HIY12" s="138"/>
      <c r="HIZ12" s="138"/>
      <c r="HJA12" s="138"/>
      <c r="HJB12" s="138"/>
      <c r="HJC12" s="138"/>
      <c r="HJD12" s="138"/>
      <c r="HJE12" s="138"/>
      <c r="HJF12" s="138"/>
      <c r="HJG12" s="138"/>
      <c r="HJH12" s="138"/>
      <c r="HJI12" s="138"/>
      <c r="HJJ12" s="138"/>
      <c r="HJK12" s="138"/>
      <c r="HJL12" s="138"/>
      <c r="HJM12" s="138"/>
      <c r="HJN12" s="138"/>
      <c r="HJO12" s="138"/>
      <c r="HJP12" s="138"/>
      <c r="HJQ12" s="138"/>
      <c r="HJR12" s="138"/>
      <c r="HJS12" s="138"/>
      <c r="HJT12" s="138"/>
      <c r="HJU12" s="138"/>
      <c r="HJV12" s="138"/>
      <c r="HJW12" s="138"/>
      <c r="HJX12" s="138"/>
      <c r="HJY12" s="138"/>
      <c r="HJZ12" s="138"/>
      <c r="HKA12" s="138"/>
      <c r="HKB12" s="138"/>
      <c r="HKC12" s="138"/>
      <c r="HKD12" s="138"/>
      <c r="HKE12" s="138"/>
      <c r="HKF12" s="138"/>
      <c r="HKG12" s="138"/>
      <c r="HKH12" s="138"/>
      <c r="HKI12" s="138"/>
      <c r="HKJ12" s="138"/>
      <c r="HKK12" s="138"/>
      <c r="HKL12" s="138"/>
      <c r="HKM12" s="138"/>
      <c r="HKN12" s="138"/>
      <c r="HKO12" s="138"/>
      <c r="HKP12" s="138"/>
      <c r="HKQ12" s="138"/>
      <c r="HKR12" s="138"/>
      <c r="HKS12" s="138"/>
      <c r="HKT12" s="138"/>
      <c r="HKU12" s="138"/>
      <c r="HKV12" s="138"/>
      <c r="HKW12" s="138"/>
      <c r="HKX12" s="138"/>
      <c r="HKY12" s="138"/>
      <c r="HKZ12" s="138"/>
      <c r="HLA12" s="138"/>
      <c r="HLB12" s="138"/>
      <c r="HLC12" s="138"/>
      <c r="HLD12" s="138"/>
      <c r="HLE12" s="138"/>
      <c r="HLF12" s="138"/>
      <c r="HLG12" s="138"/>
      <c r="HLH12" s="138"/>
      <c r="HLI12" s="138"/>
      <c r="HLJ12" s="138"/>
      <c r="HLK12" s="138"/>
      <c r="HLL12" s="138"/>
      <c r="HLM12" s="138"/>
      <c r="HLN12" s="138"/>
      <c r="HLO12" s="138"/>
      <c r="HLP12" s="138"/>
      <c r="HLQ12" s="138"/>
      <c r="HLR12" s="138"/>
      <c r="HLS12" s="138"/>
      <c r="HLT12" s="138"/>
      <c r="HLU12" s="138"/>
      <c r="HLV12" s="138"/>
      <c r="HLW12" s="138"/>
      <c r="HLX12" s="138"/>
      <c r="HLY12" s="138"/>
      <c r="HLZ12" s="138"/>
      <c r="HMA12" s="138"/>
      <c r="HMB12" s="138"/>
      <c r="HMC12" s="138"/>
      <c r="HMD12" s="138"/>
      <c r="HME12" s="138"/>
      <c r="HMF12" s="138"/>
      <c r="HMG12" s="138"/>
      <c r="HMH12" s="138"/>
      <c r="HMI12" s="138"/>
      <c r="HMJ12" s="138"/>
      <c r="HMK12" s="138"/>
      <c r="HML12" s="138"/>
      <c r="HMM12" s="138"/>
      <c r="HMN12" s="138"/>
      <c r="HMO12" s="138"/>
      <c r="HMP12" s="138"/>
      <c r="HMQ12" s="138"/>
      <c r="HMR12" s="138"/>
      <c r="HMS12" s="138"/>
      <c r="HMT12" s="138"/>
      <c r="HMU12" s="138"/>
      <c r="HMV12" s="138"/>
      <c r="HMW12" s="138"/>
      <c r="HMX12" s="138"/>
      <c r="HMY12" s="138"/>
      <c r="HMZ12" s="138"/>
      <c r="HNA12" s="138"/>
      <c r="HNB12" s="138"/>
      <c r="HNC12" s="138"/>
      <c r="HND12" s="138"/>
      <c r="HNE12" s="138"/>
      <c r="HNF12" s="138"/>
      <c r="HNG12" s="138"/>
      <c r="HNH12" s="138"/>
      <c r="HNI12" s="138"/>
      <c r="HNJ12" s="138"/>
      <c r="HNK12" s="138"/>
      <c r="HNL12" s="138"/>
      <c r="HNM12" s="138"/>
      <c r="HNN12" s="138"/>
      <c r="HNO12" s="138"/>
      <c r="HNP12" s="138"/>
      <c r="HNQ12" s="138"/>
      <c r="HNR12" s="138"/>
      <c r="HNS12" s="138"/>
      <c r="HNT12" s="138"/>
      <c r="HNU12" s="138"/>
      <c r="HNV12" s="138"/>
      <c r="HNW12" s="138"/>
      <c r="HNX12" s="138"/>
      <c r="HNY12" s="138"/>
      <c r="HNZ12" s="138"/>
      <c r="HOA12" s="138"/>
      <c r="HOB12" s="138"/>
      <c r="HOC12" s="138"/>
      <c r="HOD12" s="138"/>
      <c r="HOE12" s="138"/>
      <c r="HOF12" s="138"/>
      <c r="HOG12" s="138"/>
      <c r="HOH12" s="138"/>
      <c r="HOI12" s="138"/>
      <c r="HOJ12" s="138"/>
      <c r="HOK12" s="138"/>
      <c r="HOL12" s="138"/>
      <c r="HOM12" s="138"/>
      <c r="HON12" s="138"/>
      <c r="HOO12" s="138"/>
      <c r="HOP12" s="138"/>
      <c r="HOQ12" s="138"/>
      <c r="HOR12" s="138"/>
      <c r="HOS12" s="138"/>
      <c r="HOT12" s="138"/>
      <c r="HOU12" s="138"/>
      <c r="HOV12" s="138"/>
      <c r="HOW12" s="138"/>
      <c r="HOX12" s="138"/>
      <c r="HOY12" s="138"/>
      <c r="HOZ12" s="138"/>
      <c r="HPA12" s="138"/>
      <c r="HPB12" s="138"/>
      <c r="HPC12" s="138"/>
      <c r="HPD12" s="138"/>
      <c r="HPE12" s="138"/>
      <c r="HPF12" s="138"/>
      <c r="HPG12" s="138"/>
      <c r="HPH12" s="138"/>
      <c r="HPI12" s="138"/>
      <c r="HPJ12" s="138"/>
      <c r="HPK12" s="138"/>
      <c r="HPL12" s="138"/>
      <c r="HPM12" s="138"/>
      <c r="HPN12" s="138"/>
      <c r="HPO12" s="138"/>
      <c r="HPP12" s="138"/>
      <c r="HPQ12" s="138"/>
      <c r="HPR12" s="138"/>
      <c r="HPS12" s="138"/>
      <c r="HPT12" s="138"/>
      <c r="HPU12" s="138"/>
      <c r="HPV12" s="138"/>
      <c r="HPW12" s="138"/>
      <c r="HPX12" s="138"/>
      <c r="HPY12" s="138"/>
      <c r="HPZ12" s="138"/>
      <c r="HQA12" s="138"/>
      <c r="HQB12" s="138"/>
      <c r="HQC12" s="138"/>
      <c r="HQD12" s="138"/>
      <c r="HQE12" s="138"/>
      <c r="HQF12" s="138"/>
      <c r="HQG12" s="138"/>
      <c r="HQH12" s="138"/>
      <c r="HQI12" s="138"/>
      <c r="HQJ12" s="138"/>
      <c r="HQK12" s="138"/>
      <c r="HQL12" s="138"/>
      <c r="HQM12" s="138"/>
      <c r="HQN12" s="138"/>
      <c r="HQO12" s="138"/>
      <c r="HQP12" s="138"/>
      <c r="HQQ12" s="138"/>
      <c r="HQR12" s="138"/>
      <c r="HQS12" s="138"/>
      <c r="HQT12" s="138"/>
      <c r="HQU12" s="138"/>
      <c r="HQV12" s="138"/>
      <c r="HQW12" s="138"/>
      <c r="HQX12" s="138"/>
      <c r="HQY12" s="138"/>
      <c r="HQZ12" s="138"/>
      <c r="HRA12" s="138"/>
      <c r="HRB12" s="138"/>
      <c r="HRC12" s="138"/>
      <c r="HRD12" s="138"/>
      <c r="HRE12" s="138"/>
      <c r="HRF12" s="138"/>
      <c r="HRG12" s="138"/>
      <c r="HRH12" s="138"/>
      <c r="HRI12" s="138"/>
      <c r="HRJ12" s="138"/>
      <c r="HRK12" s="138"/>
      <c r="HRL12" s="138"/>
      <c r="HRM12" s="138"/>
      <c r="HRN12" s="138"/>
      <c r="HRO12" s="138"/>
      <c r="HRP12" s="138"/>
      <c r="HRQ12" s="138"/>
      <c r="HRR12" s="138"/>
      <c r="HRS12" s="138"/>
      <c r="HRT12" s="138"/>
      <c r="HRU12" s="138"/>
      <c r="HRV12" s="138"/>
      <c r="HRW12" s="138"/>
      <c r="HRX12" s="138"/>
      <c r="HRY12" s="138"/>
      <c r="HRZ12" s="138"/>
      <c r="HSA12" s="138"/>
      <c r="HSB12" s="138"/>
      <c r="HSC12" s="138"/>
      <c r="HSD12" s="138"/>
      <c r="HSE12" s="138"/>
      <c r="HSF12" s="138"/>
      <c r="HSG12" s="138"/>
      <c r="HSH12" s="138"/>
      <c r="HSI12" s="138"/>
      <c r="HSJ12" s="138"/>
      <c r="HSK12" s="138"/>
      <c r="HSL12" s="138"/>
      <c r="HSM12" s="138"/>
      <c r="HSN12" s="138"/>
      <c r="HSO12" s="138"/>
      <c r="HSP12" s="138"/>
      <c r="HSQ12" s="138"/>
      <c r="HSR12" s="138"/>
      <c r="HSS12" s="138"/>
      <c r="HST12" s="138"/>
      <c r="HSU12" s="138"/>
      <c r="HSV12" s="138"/>
      <c r="HSW12" s="138"/>
      <c r="HSX12" s="138"/>
      <c r="HSY12" s="138"/>
      <c r="HSZ12" s="138"/>
      <c r="HTA12" s="138"/>
      <c r="HTB12" s="138"/>
      <c r="HTC12" s="138"/>
      <c r="HTD12" s="138"/>
      <c r="HTE12" s="138"/>
      <c r="HTF12" s="138"/>
      <c r="HTG12" s="138"/>
      <c r="HTH12" s="138"/>
      <c r="HTI12" s="138"/>
      <c r="HTJ12" s="138"/>
      <c r="HTK12" s="138"/>
      <c r="HTL12" s="138"/>
      <c r="HTM12" s="138"/>
      <c r="HTN12" s="138"/>
      <c r="HTO12" s="138"/>
      <c r="HTP12" s="138"/>
      <c r="HTQ12" s="138"/>
      <c r="HTR12" s="138"/>
      <c r="HTS12" s="138"/>
      <c r="HTT12" s="138"/>
      <c r="HTU12" s="138"/>
      <c r="HTV12" s="138"/>
      <c r="HTW12" s="138"/>
      <c r="HTX12" s="138"/>
      <c r="HTY12" s="138"/>
      <c r="HTZ12" s="138"/>
      <c r="HUA12" s="138"/>
      <c r="HUB12" s="138"/>
      <c r="HUC12" s="138"/>
      <c r="HUD12" s="138"/>
      <c r="HUE12" s="138"/>
      <c r="HUF12" s="138"/>
      <c r="HUG12" s="138"/>
      <c r="HUH12" s="138"/>
      <c r="HUI12" s="138"/>
      <c r="HUJ12" s="138"/>
      <c r="HUK12" s="138"/>
      <c r="HUL12" s="138"/>
      <c r="HUM12" s="138"/>
      <c r="HUN12" s="138"/>
      <c r="HUO12" s="138"/>
      <c r="HUP12" s="138"/>
      <c r="HUQ12" s="138"/>
      <c r="HUR12" s="138"/>
      <c r="HUS12" s="138"/>
      <c r="HUT12" s="138"/>
      <c r="HUU12" s="138"/>
      <c r="HUV12" s="138"/>
      <c r="HUW12" s="138"/>
      <c r="HUX12" s="138"/>
      <c r="HUY12" s="138"/>
      <c r="HUZ12" s="138"/>
      <c r="HVA12" s="138"/>
      <c r="HVB12" s="138"/>
      <c r="HVC12" s="138"/>
      <c r="HVD12" s="138"/>
      <c r="HVE12" s="138"/>
      <c r="HVF12" s="138"/>
      <c r="HVG12" s="138"/>
      <c r="HVH12" s="138"/>
      <c r="HVI12" s="138"/>
      <c r="HVJ12" s="138"/>
      <c r="HVK12" s="138"/>
      <c r="HVL12" s="138"/>
      <c r="HVM12" s="138"/>
      <c r="HVN12" s="138"/>
      <c r="HVO12" s="138"/>
      <c r="HVP12" s="138"/>
      <c r="HVQ12" s="138"/>
      <c r="HVR12" s="138"/>
      <c r="HVS12" s="138"/>
      <c r="HVT12" s="138"/>
      <c r="HVU12" s="138"/>
      <c r="HVV12" s="138"/>
      <c r="HVW12" s="138"/>
      <c r="HVX12" s="138"/>
      <c r="HVY12" s="138"/>
      <c r="HVZ12" s="138"/>
      <c r="HWA12" s="138"/>
      <c r="HWB12" s="138"/>
      <c r="HWC12" s="138"/>
      <c r="HWD12" s="138"/>
      <c r="HWE12" s="138"/>
      <c r="HWF12" s="138"/>
      <c r="HWG12" s="138"/>
      <c r="HWH12" s="138"/>
      <c r="HWI12" s="138"/>
      <c r="HWJ12" s="138"/>
      <c r="HWK12" s="138"/>
      <c r="HWL12" s="138"/>
      <c r="HWM12" s="138"/>
      <c r="HWN12" s="138"/>
      <c r="HWO12" s="138"/>
      <c r="HWP12" s="138"/>
      <c r="HWQ12" s="138"/>
      <c r="HWR12" s="138"/>
      <c r="HWS12" s="138"/>
      <c r="HWT12" s="138"/>
      <c r="HWU12" s="138"/>
      <c r="HWV12" s="138"/>
      <c r="HWW12" s="138"/>
      <c r="HWX12" s="138"/>
      <c r="HWY12" s="138"/>
      <c r="HWZ12" s="138"/>
      <c r="HXA12" s="138"/>
      <c r="HXB12" s="138"/>
      <c r="HXC12" s="138"/>
      <c r="HXD12" s="138"/>
      <c r="HXE12" s="138"/>
      <c r="HXF12" s="138"/>
      <c r="HXG12" s="138"/>
      <c r="HXH12" s="138"/>
      <c r="HXI12" s="138"/>
      <c r="HXJ12" s="138"/>
      <c r="HXK12" s="138"/>
      <c r="HXL12" s="138"/>
      <c r="HXM12" s="138"/>
      <c r="HXN12" s="138"/>
      <c r="HXO12" s="138"/>
      <c r="HXP12" s="138"/>
      <c r="HXQ12" s="138"/>
      <c r="HXR12" s="138"/>
      <c r="HXS12" s="138"/>
      <c r="HXT12" s="138"/>
      <c r="HXU12" s="138"/>
      <c r="HXV12" s="138"/>
      <c r="HXW12" s="138"/>
      <c r="HXX12" s="138"/>
      <c r="HXY12" s="138"/>
      <c r="HXZ12" s="138"/>
      <c r="HYA12" s="138"/>
      <c r="HYB12" s="138"/>
      <c r="HYC12" s="138"/>
      <c r="HYD12" s="138"/>
      <c r="HYE12" s="138"/>
      <c r="HYF12" s="138"/>
      <c r="HYG12" s="138"/>
      <c r="HYH12" s="138"/>
      <c r="HYI12" s="138"/>
      <c r="HYJ12" s="138"/>
      <c r="HYK12" s="138"/>
      <c r="HYL12" s="138"/>
      <c r="HYM12" s="138"/>
      <c r="HYN12" s="138"/>
      <c r="HYO12" s="138"/>
      <c r="HYP12" s="138"/>
      <c r="HYQ12" s="138"/>
      <c r="HYR12" s="138"/>
      <c r="HYS12" s="138"/>
      <c r="HYT12" s="138"/>
      <c r="HYU12" s="138"/>
      <c r="HYV12" s="138"/>
      <c r="HYW12" s="138"/>
      <c r="HYX12" s="138"/>
      <c r="HYY12" s="138"/>
      <c r="HYZ12" s="138"/>
      <c r="HZA12" s="138"/>
      <c r="HZB12" s="138"/>
      <c r="HZC12" s="138"/>
      <c r="HZD12" s="138"/>
      <c r="HZE12" s="138"/>
      <c r="HZF12" s="138"/>
      <c r="HZG12" s="138"/>
      <c r="HZH12" s="138"/>
      <c r="HZI12" s="138"/>
      <c r="HZJ12" s="138"/>
      <c r="HZK12" s="138"/>
      <c r="HZL12" s="138"/>
      <c r="HZM12" s="138"/>
      <c r="HZN12" s="138"/>
      <c r="HZO12" s="138"/>
      <c r="HZP12" s="138"/>
      <c r="HZQ12" s="138"/>
      <c r="HZR12" s="138"/>
      <c r="HZS12" s="138"/>
      <c r="HZT12" s="138"/>
      <c r="HZU12" s="138"/>
      <c r="HZV12" s="138"/>
      <c r="HZW12" s="138"/>
      <c r="HZX12" s="138"/>
      <c r="HZY12" s="138"/>
      <c r="HZZ12" s="138"/>
      <c r="IAA12" s="138"/>
      <c r="IAB12" s="138"/>
      <c r="IAC12" s="138"/>
      <c r="IAD12" s="138"/>
      <c r="IAE12" s="138"/>
      <c r="IAF12" s="138"/>
      <c r="IAG12" s="138"/>
      <c r="IAH12" s="138"/>
      <c r="IAI12" s="138"/>
      <c r="IAJ12" s="138"/>
      <c r="IAK12" s="138"/>
      <c r="IAL12" s="138"/>
      <c r="IAM12" s="138"/>
      <c r="IAN12" s="138"/>
      <c r="IAO12" s="138"/>
      <c r="IAP12" s="138"/>
      <c r="IAQ12" s="138"/>
      <c r="IAR12" s="138"/>
      <c r="IAS12" s="138"/>
      <c r="IAT12" s="138"/>
      <c r="IAU12" s="138"/>
      <c r="IAV12" s="138"/>
      <c r="IAW12" s="138"/>
      <c r="IAX12" s="138"/>
      <c r="IAY12" s="138"/>
      <c r="IAZ12" s="138"/>
      <c r="IBA12" s="138"/>
      <c r="IBB12" s="138"/>
      <c r="IBC12" s="138"/>
      <c r="IBD12" s="138"/>
      <c r="IBE12" s="138"/>
      <c r="IBF12" s="138"/>
      <c r="IBG12" s="138"/>
      <c r="IBH12" s="138"/>
      <c r="IBI12" s="138"/>
      <c r="IBJ12" s="138"/>
      <c r="IBK12" s="138"/>
      <c r="IBL12" s="138"/>
      <c r="IBM12" s="138"/>
      <c r="IBN12" s="138"/>
      <c r="IBO12" s="138"/>
      <c r="IBP12" s="138"/>
      <c r="IBQ12" s="138"/>
      <c r="IBR12" s="138"/>
      <c r="IBS12" s="138"/>
      <c r="IBT12" s="138"/>
      <c r="IBU12" s="138"/>
      <c r="IBV12" s="138"/>
      <c r="IBW12" s="138"/>
      <c r="IBX12" s="138"/>
      <c r="IBY12" s="138"/>
      <c r="IBZ12" s="138"/>
      <c r="ICA12" s="138"/>
      <c r="ICB12" s="138"/>
      <c r="ICC12" s="138"/>
      <c r="ICD12" s="138"/>
      <c r="ICE12" s="138"/>
      <c r="ICF12" s="138"/>
      <c r="ICG12" s="138"/>
      <c r="ICH12" s="138"/>
      <c r="ICI12" s="138"/>
      <c r="ICJ12" s="138"/>
      <c r="ICK12" s="138"/>
      <c r="ICL12" s="138"/>
      <c r="ICM12" s="138"/>
      <c r="ICN12" s="138"/>
      <c r="ICO12" s="138"/>
      <c r="ICP12" s="138"/>
      <c r="ICQ12" s="138"/>
      <c r="ICR12" s="138"/>
      <c r="ICS12" s="138"/>
      <c r="ICT12" s="138"/>
      <c r="ICU12" s="138"/>
      <c r="ICV12" s="138"/>
      <c r="ICW12" s="138"/>
      <c r="ICX12" s="138"/>
      <c r="ICY12" s="138"/>
      <c r="ICZ12" s="138"/>
      <c r="IDA12" s="138"/>
      <c r="IDB12" s="138"/>
      <c r="IDC12" s="138"/>
      <c r="IDD12" s="138"/>
      <c r="IDE12" s="138"/>
      <c r="IDF12" s="138"/>
      <c r="IDG12" s="138"/>
      <c r="IDH12" s="138"/>
      <c r="IDI12" s="138"/>
      <c r="IDJ12" s="138"/>
      <c r="IDK12" s="138"/>
      <c r="IDL12" s="138"/>
      <c r="IDM12" s="138"/>
      <c r="IDN12" s="138"/>
      <c r="IDO12" s="138"/>
      <c r="IDP12" s="138"/>
      <c r="IDQ12" s="138"/>
      <c r="IDR12" s="138"/>
      <c r="IDS12" s="138"/>
      <c r="IDT12" s="138"/>
      <c r="IDU12" s="138"/>
      <c r="IDV12" s="138"/>
      <c r="IDW12" s="138"/>
      <c r="IDX12" s="138"/>
      <c r="IDY12" s="138"/>
      <c r="IDZ12" s="138"/>
      <c r="IEA12" s="138"/>
      <c r="IEB12" s="138"/>
      <c r="IEC12" s="138"/>
      <c r="IED12" s="138"/>
      <c r="IEE12" s="138"/>
      <c r="IEF12" s="138"/>
      <c r="IEG12" s="138"/>
      <c r="IEH12" s="138"/>
      <c r="IEI12" s="138"/>
      <c r="IEJ12" s="138"/>
      <c r="IEK12" s="138"/>
      <c r="IEL12" s="138"/>
      <c r="IEM12" s="138"/>
      <c r="IEN12" s="138"/>
      <c r="IEO12" s="138"/>
      <c r="IEP12" s="138"/>
      <c r="IEQ12" s="138"/>
      <c r="IER12" s="138"/>
      <c r="IES12" s="138"/>
      <c r="IET12" s="138"/>
      <c r="IEU12" s="138"/>
      <c r="IEV12" s="138"/>
      <c r="IEW12" s="138"/>
      <c r="IEX12" s="138"/>
      <c r="IEY12" s="138"/>
      <c r="IEZ12" s="138"/>
      <c r="IFA12" s="138"/>
      <c r="IFB12" s="138"/>
      <c r="IFC12" s="138"/>
      <c r="IFD12" s="138"/>
      <c r="IFE12" s="138"/>
      <c r="IFF12" s="138"/>
      <c r="IFG12" s="138"/>
      <c r="IFH12" s="138"/>
      <c r="IFI12" s="138"/>
      <c r="IFJ12" s="138"/>
      <c r="IFK12" s="138"/>
      <c r="IFL12" s="138"/>
      <c r="IFM12" s="138"/>
      <c r="IFN12" s="138"/>
      <c r="IFO12" s="138"/>
      <c r="IFP12" s="138"/>
      <c r="IFQ12" s="138"/>
      <c r="IFR12" s="138"/>
      <c r="IFS12" s="138"/>
      <c r="IFT12" s="138"/>
      <c r="IFU12" s="138"/>
      <c r="IFV12" s="138"/>
      <c r="IFW12" s="138"/>
      <c r="IFX12" s="138"/>
      <c r="IFY12" s="138"/>
      <c r="IFZ12" s="138"/>
      <c r="IGA12" s="138"/>
      <c r="IGB12" s="138"/>
      <c r="IGC12" s="138"/>
      <c r="IGD12" s="138"/>
      <c r="IGE12" s="138"/>
      <c r="IGF12" s="138"/>
      <c r="IGG12" s="138"/>
      <c r="IGH12" s="138"/>
      <c r="IGI12" s="138"/>
      <c r="IGJ12" s="138"/>
      <c r="IGK12" s="138"/>
      <c r="IGL12" s="138"/>
      <c r="IGM12" s="138"/>
      <c r="IGN12" s="138"/>
      <c r="IGO12" s="138"/>
      <c r="IGP12" s="138"/>
      <c r="IGQ12" s="138"/>
      <c r="IGR12" s="138"/>
      <c r="IGS12" s="138"/>
      <c r="IGT12" s="138"/>
      <c r="IGU12" s="138"/>
      <c r="IGV12" s="138"/>
      <c r="IGW12" s="138"/>
      <c r="IGX12" s="138"/>
      <c r="IGY12" s="138"/>
      <c r="IGZ12" s="138"/>
      <c r="IHA12" s="138"/>
      <c r="IHB12" s="138"/>
      <c r="IHC12" s="138"/>
      <c r="IHD12" s="138"/>
      <c r="IHE12" s="138"/>
      <c r="IHF12" s="138"/>
      <c r="IHG12" s="138"/>
      <c r="IHH12" s="138"/>
      <c r="IHI12" s="138"/>
      <c r="IHJ12" s="138"/>
      <c r="IHK12" s="138"/>
      <c r="IHL12" s="138"/>
      <c r="IHM12" s="138"/>
      <c r="IHN12" s="138"/>
      <c r="IHO12" s="138"/>
      <c r="IHP12" s="138"/>
      <c r="IHQ12" s="138"/>
      <c r="IHR12" s="138"/>
      <c r="IHS12" s="138"/>
      <c r="IHT12" s="138"/>
      <c r="IHU12" s="138"/>
      <c r="IHV12" s="138"/>
      <c r="IHW12" s="138"/>
      <c r="IHX12" s="138"/>
      <c r="IHY12" s="138"/>
      <c r="IHZ12" s="138"/>
      <c r="IIA12" s="138"/>
      <c r="IIB12" s="138"/>
      <c r="IIC12" s="138"/>
      <c r="IID12" s="138"/>
      <c r="IIE12" s="138"/>
      <c r="IIF12" s="138"/>
      <c r="IIG12" s="138"/>
      <c r="IIH12" s="138"/>
      <c r="III12" s="138"/>
      <c r="IIJ12" s="138"/>
      <c r="IIK12" s="138"/>
      <c r="IIL12" s="138"/>
      <c r="IIM12" s="138"/>
      <c r="IIN12" s="138"/>
      <c r="IIO12" s="138"/>
      <c r="IIP12" s="138"/>
      <c r="IIQ12" s="138"/>
      <c r="IIR12" s="138"/>
      <c r="IIS12" s="138"/>
      <c r="IIT12" s="138"/>
      <c r="IIU12" s="138"/>
      <c r="IIV12" s="138"/>
      <c r="IIW12" s="138"/>
      <c r="IIX12" s="138"/>
      <c r="IIY12" s="138"/>
      <c r="IIZ12" s="138"/>
      <c r="IJA12" s="138"/>
      <c r="IJB12" s="138"/>
      <c r="IJC12" s="138"/>
      <c r="IJD12" s="138"/>
      <c r="IJE12" s="138"/>
      <c r="IJF12" s="138"/>
      <c r="IJG12" s="138"/>
      <c r="IJH12" s="138"/>
      <c r="IJI12" s="138"/>
      <c r="IJJ12" s="138"/>
      <c r="IJK12" s="138"/>
      <c r="IJL12" s="138"/>
      <c r="IJM12" s="138"/>
      <c r="IJN12" s="138"/>
      <c r="IJO12" s="138"/>
      <c r="IJP12" s="138"/>
      <c r="IJQ12" s="138"/>
      <c r="IJR12" s="138"/>
      <c r="IJS12" s="138"/>
      <c r="IJT12" s="138"/>
      <c r="IJU12" s="138"/>
      <c r="IJV12" s="138"/>
      <c r="IJW12" s="138"/>
      <c r="IJX12" s="138"/>
      <c r="IJY12" s="138"/>
      <c r="IJZ12" s="138"/>
      <c r="IKA12" s="138"/>
      <c r="IKB12" s="138"/>
      <c r="IKC12" s="138"/>
      <c r="IKD12" s="138"/>
      <c r="IKE12" s="138"/>
      <c r="IKF12" s="138"/>
      <c r="IKG12" s="138"/>
      <c r="IKH12" s="138"/>
      <c r="IKI12" s="138"/>
      <c r="IKJ12" s="138"/>
      <c r="IKK12" s="138"/>
      <c r="IKL12" s="138"/>
      <c r="IKM12" s="138"/>
      <c r="IKN12" s="138"/>
      <c r="IKO12" s="138"/>
      <c r="IKP12" s="138"/>
      <c r="IKQ12" s="138"/>
      <c r="IKR12" s="138"/>
      <c r="IKS12" s="138"/>
      <c r="IKT12" s="138"/>
      <c r="IKU12" s="138"/>
      <c r="IKV12" s="138"/>
      <c r="IKW12" s="138"/>
      <c r="IKX12" s="138"/>
      <c r="IKY12" s="138"/>
      <c r="IKZ12" s="138"/>
      <c r="ILA12" s="138"/>
      <c r="ILB12" s="138"/>
      <c r="ILC12" s="138"/>
      <c r="ILD12" s="138"/>
      <c r="ILE12" s="138"/>
      <c r="ILF12" s="138"/>
      <c r="ILG12" s="138"/>
      <c r="ILH12" s="138"/>
      <c r="ILI12" s="138"/>
      <c r="ILJ12" s="138"/>
      <c r="ILK12" s="138"/>
      <c r="ILL12" s="138"/>
      <c r="ILM12" s="138"/>
      <c r="ILN12" s="138"/>
      <c r="ILO12" s="138"/>
      <c r="ILP12" s="138"/>
      <c r="ILQ12" s="138"/>
      <c r="ILR12" s="138"/>
      <c r="ILS12" s="138"/>
      <c r="ILT12" s="138"/>
      <c r="ILU12" s="138"/>
      <c r="ILV12" s="138"/>
      <c r="ILW12" s="138"/>
      <c r="ILX12" s="138"/>
      <c r="ILY12" s="138"/>
      <c r="ILZ12" s="138"/>
      <c r="IMA12" s="138"/>
      <c r="IMB12" s="138"/>
      <c r="IMC12" s="138"/>
      <c r="IMD12" s="138"/>
      <c r="IME12" s="138"/>
      <c r="IMF12" s="138"/>
      <c r="IMG12" s="138"/>
      <c r="IMH12" s="138"/>
      <c r="IMI12" s="138"/>
      <c r="IMJ12" s="138"/>
      <c r="IMK12" s="138"/>
      <c r="IML12" s="138"/>
      <c r="IMM12" s="138"/>
      <c r="IMN12" s="138"/>
      <c r="IMO12" s="138"/>
      <c r="IMP12" s="138"/>
      <c r="IMQ12" s="138"/>
      <c r="IMR12" s="138"/>
      <c r="IMS12" s="138"/>
      <c r="IMT12" s="138"/>
      <c r="IMU12" s="138"/>
      <c r="IMV12" s="138"/>
      <c r="IMW12" s="138"/>
      <c r="IMX12" s="138"/>
      <c r="IMY12" s="138"/>
      <c r="IMZ12" s="138"/>
      <c r="INA12" s="138"/>
      <c r="INB12" s="138"/>
      <c r="INC12" s="138"/>
      <c r="IND12" s="138"/>
      <c r="INE12" s="138"/>
      <c r="INF12" s="138"/>
      <c r="ING12" s="138"/>
      <c r="INH12" s="138"/>
      <c r="INI12" s="138"/>
      <c r="INJ12" s="138"/>
      <c r="INK12" s="138"/>
      <c r="INL12" s="138"/>
      <c r="INM12" s="138"/>
      <c r="INN12" s="138"/>
      <c r="INO12" s="138"/>
      <c r="INP12" s="138"/>
      <c r="INQ12" s="138"/>
      <c r="INR12" s="138"/>
      <c r="INS12" s="138"/>
      <c r="INT12" s="138"/>
      <c r="INU12" s="138"/>
      <c r="INV12" s="138"/>
      <c r="INW12" s="138"/>
      <c r="INX12" s="138"/>
      <c r="INY12" s="138"/>
      <c r="INZ12" s="138"/>
      <c r="IOA12" s="138"/>
      <c r="IOB12" s="138"/>
      <c r="IOC12" s="138"/>
      <c r="IOD12" s="138"/>
      <c r="IOE12" s="138"/>
      <c r="IOF12" s="138"/>
      <c r="IOG12" s="138"/>
      <c r="IOH12" s="138"/>
      <c r="IOI12" s="138"/>
      <c r="IOJ12" s="138"/>
      <c r="IOK12" s="138"/>
      <c r="IOL12" s="138"/>
      <c r="IOM12" s="138"/>
      <c r="ION12" s="138"/>
      <c r="IOO12" s="138"/>
      <c r="IOP12" s="138"/>
      <c r="IOQ12" s="138"/>
      <c r="IOR12" s="138"/>
      <c r="IOS12" s="138"/>
      <c r="IOT12" s="138"/>
      <c r="IOU12" s="138"/>
      <c r="IOV12" s="138"/>
      <c r="IOW12" s="138"/>
      <c r="IOX12" s="138"/>
      <c r="IOY12" s="138"/>
      <c r="IOZ12" s="138"/>
      <c r="IPA12" s="138"/>
      <c r="IPB12" s="138"/>
      <c r="IPC12" s="138"/>
      <c r="IPD12" s="138"/>
      <c r="IPE12" s="138"/>
      <c r="IPF12" s="138"/>
      <c r="IPG12" s="138"/>
      <c r="IPH12" s="138"/>
      <c r="IPI12" s="138"/>
      <c r="IPJ12" s="138"/>
      <c r="IPK12" s="138"/>
      <c r="IPL12" s="138"/>
      <c r="IPM12" s="138"/>
      <c r="IPN12" s="138"/>
      <c r="IPO12" s="138"/>
      <c r="IPP12" s="138"/>
      <c r="IPQ12" s="138"/>
      <c r="IPR12" s="138"/>
      <c r="IPS12" s="138"/>
      <c r="IPT12" s="138"/>
      <c r="IPU12" s="138"/>
      <c r="IPV12" s="138"/>
      <c r="IPW12" s="138"/>
      <c r="IPX12" s="138"/>
      <c r="IPY12" s="138"/>
      <c r="IPZ12" s="138"/>
      <c r="IQA12" s="138"/>
      <c r="IQB12" s="138"/>
      <c r="IQC12" s="138"/>
      <c r="IQD12" s="138"/>
      <c r="IQE12" s="138"/>
      <c r="IQF12" s="138"/>
      <c r="IQG12" s="138"/>
      <c r="IQH12" s="138"/>
      <c r="IQI12" s="138"/>
      <c r="IQJ12" s="138"/>
      <c r="IQK12" s="138"/>
      <c r="IQL12" s="138"/>
      <c r="IQM12" s="138"/>
      <c r="IQN12" s="138"/>
      <c r="IQO12" s="138"/>
      <c r="IQP12" s="138"/>
      <c r="IQQ12" s="138"/>
      <c r="IQR12" s="138"/>
      <c r="IQS12" s="138"/>
      <c r="IQT12" s="138"/>
      <c r="IQU12" s="138"/>
      <c r="IQV12" s="138"/>
      <c r="IQW12" s="138"/>
      <c r="IQX12" s="138"/>
      <c r="IQY12" s="138"/>
      <c r="IQZ12" s="138"/>
      <c r="IRA12" s="138"/>
      <c r="IRB12" s="138"/>
      <c r="IRC12" s="138"/>
      <c r="IRD12" s="138"/>
      <c r="IRE12" s="138"/>
      <c r="IRF12" s="138"/>
      <c r="IRG12" s="138"/>
      <c r="IRH12" s="138"/>
      <c r="IRI12" s="138"/>
      <c r="IRJ12" s="138"/>
      <c r="IRK12" s="138"/>
      <c r="IRL12" s="138"/>
      <c r="IRM12" s="138"/>
      <c r="IRN12" s="138"/>
      <c r="IRO12" s="138"/>
      <c r="IRP12" s="138"/>
      <c r="IRQ12" s="138"/>
      <c r="IRR12" s="138"/>
      <c r="IRS12" s="138"/>
      <c r="IRT12" s="138"/>
      <c r="IRU12" s="138"/>
      <c r="IRV12" s="138"/>
      <c r="IRW12" s="138"/>
      <c r="IRX12" s="138"/>
      <c r="IRY12" s="138"/>
      <c r="IRZ12" s="138"/>
      <c r="ISA12" s="138"/>
      <c r="ISB12" s="138"/>
      <c r="ISC12" s="138"/>
      <c r="ISD12" s="138"/>
      <c r="ISE12" s="138"/>
      <c r="ISF12" s="138"/>
      <c r="ISG12" s="138"/>
      <c r="ISH12" s="138"/>
      <c r="ISI12" s="138"/>
      <c r="ISJ12" s="138"/>
      <c r="ISK12" s="138"/>
      <c r="ISL12" s="138"/>
      <c r="ISM12" s="138"/>
      <c r="ISN12" s="138"/>
      <c r="ISO12" s="138"/>
      <c r="ISP12" s="138"/>
      <c r="ISQ12" s="138"/>
      <c r="ISR12" s="138"/>
      <c r="ISS12" s="138"/>
      <c r="IST12" s="138"/>
      <c r="ISU12" s="138"/>
      <c r="ISV12" s="138"/>
      <c r="ISW12" s="138"/>
      <c r="ISX12" s="138"/>
      <c r="ISY12" s="138"/>
      <c r="ISZ12" s="138"/>
      <c r="ITA12" s="138"/>
      <c r="ITB12" s="138"/>
      <c r="ITC12" s="138"/>
      <c r="ITD12" s="138"/>
      <c r="ITE12" s="138"/>
      <c r="ITF12" s="138"/>
      <c r="ITG12" s="138"/>
      <c r="ITH12" s="138"/>
      <c r="ITI12" s="138"/>
      <c r="ITJ12" s="138"/>
      <c r="ITK12" s="138"/>
      <c r="ITL12" s="138"/>
      <c r="ITM12" s="138"/>
      <c r="ITN12" s="138"/>
      <c r="ITO12" s="138"/>
      <c r="ITP12" s="138"/>
      <c r="ITQ12" s="138"/>
      <c r="ITR12" s="138"/>
      <c r="ITS12" s="138"/>
      <c r="ITT12" s="138"/>
      <c r="ITU12" s="138"/>
      <c r="ITV12" s="138"/>
      <c r="ITW12" s="138"/>
      <c r="ITX12" s="138"/>
      <c r="ITY12" s="138"/>
      <c r="ITZ12" s="138"/>
      <c r="IUA12" s="138"/>
      <c r="IUB12" s="138"/>
      <c r="IUC12" s="138"/>
      <c r="IUD12" s="138"/>
      <c r="IUE12" s="138"/>
      <c r="IUF12" s="138"/>
      <c r="IUG12" s="138"/>
      <c r="IUH12" s="138"/>
      <c r="IUI12" s="138"/>
      <c r="IUJ12" s="138"/>
      <c r="IUK12" s="138"/>
      <c r="IUL12" s="138"/>
      <c r="IUM12" s="138"/>
      <c r="IUN12" s="138"/>
      <c r="IUO12" s="138"/>
      <c r="IUP12" s="138"/>
      <c r="IUQ12" s="138"/>
      <c r="IUR12" s="138"/>
      <c r="IUS12" s="138"/>
      <c r="IUT12" s="138"/>
      <c r="IUU12" s="138"/>
      <c r="IUV12" s="138"/>
      <c r="IUW12" s="138"/>
      <c r="IUX12" s="138"/>
      <c r="IUY12" s="138"/>
      <c r="IUZ12" s="138"/>
      <c r="IVA12" s="138"/>
      <c r="IVB12" s="138"/>
      <c r="IVC12" s="138"/>
      <c r="IVD12" s="138"/>
      <c r="IVE12" s="138"/>
      <c r="IVF12" s="138"/>
      <c r="IVG12" s="138"/>
      <c r="IVH12" s="138"/>
      <c r="IVI12" s="138"/>
      <c r="IVJ12" s="138"/>
      <c r="IVK12" s="138"/>
      <c r="IVL12" s="138"/>
      <c r="IVM12" s="138"/>
      <c r="IVN12" s="138"/>
      <c r="IVO12" s="138"/>
      <c r="IVP12" s="138"/>
      <c r="IVQ12" s="138"/>
      <c r="IVR12" s="138"/>
      <c r="IVS12" s="138"/>
      <c r="IVT12" s="138"/>
      <c r="IVU12" s="138"/>
      <c r="IVV12" s="138"/>
      <c r="IVW12" s="138"/>
      <c r="IVX12" s="138"/>
      <c r="IVY12" s="138"/>
      <c r="IVZ12" s="138"/>
      <c r="IWA12" s="138"/>
      <c r="IWB12" s="138"/>
      <c r="IWC12" s="138"/>
      <c r="IWD12" s="138"/>
      <c r="IWE12" s="138"/>
      <c r="IWF12" s="138"/>
      <c r="IWG12" s="138"/>
      <c r="IWH12" s="138"/>
      <c r="IWI12" s="138"/>
      <c r="IWJ12" s="138"/>
      <c r="IWK12" s="138"/>
      <c r="IWL12" s="138"/>
      <c r="IWM12" s="138"/>
      <c r="IWN12" s="138"/>
      <c r="IWO12" s="138"/>
      <c r="IWP12" s="138"/>
      <c r="IWQ12" s="138"/>
      <c r="IWR12" s="138"/>
      <c r="IWS12" s="138"/>
      <c r="IWT12" s="138"/>
      <c r="IWU12" s="138"/>
      <c r="IWV12" s="138"/>
      <c r="IWW12" s="138"/>
      <c r="IWX12" s="138"/>
      <c r="IWY12" s="138"/>
      <c r="IWZ12" s="138"/>
      <c r="IXA12" s="138"/>
      <c r="IXB12" s="138"/>
      <c r="IXC12" s="138"/>
      <c r="IXD12" s="138"/>
      <c r="IXE12" s="138"/>
      <c r="IXF12" s="138"/>
      <c r="IXG12" s="138"/>
      <c r="IXH12" s="138"/>
      <c r="IXI12" s="138"/>
      <c r="IXJ12" s="138"/>
      <c r="IXK12" s="138"/>
      <c r="IXL12" s="138"/>
      <c r="IXM12" s="138"/>
      <c r="IXN12" s="138"/>
      <c r="IXO12" s="138"/>
      <c r="IXP12" s="138"/>
      <c r="IXQ12" s="138"/>
      <c r="IXR12" s="138"/>
      <c r="IXS12" s="138"/>
      <c r="IXT12" s="138"/>
      <c r="IXU12" s="138"/>
      <c r="IXV12" s="138"/>
      <c r="IXW12" s="138"/>
      <c r="IXX12" s="138"/>
      <c r="IXY12" s="138"/>
      <c r="IXZ12" s="138"/>
      <c r="IYA12" s="138"/>
      <c r="IYB12" s="138"/>
      <c r="IYC12" s="138"/>
      <c r="IYD12" s="138"/>
      <c r="IYE12" s="138"/>
      <c r="IYF12" s="138"/>
      <c r="IYG12" s="138"/>
      <c r="IYH12" s="138"/>
      <c r="IYI12" s="138"/>
      <c r="IYJ12" s="138"/>
      <c r="IYK12" s="138"/>
      <c r="IYL12" s="138"/>
      <c r="IYM12" s="138"/>
      <c r="IYN12" s="138"/>
      <c r="IYO12" s="138"/>
      <c r="IYP12" s="138"/>
      <c r="IYQ12" s="138"/>
      <c r="IYR12" s="138"/>
      <c r="IYS12" s="138"/>
      <c r="IYT12" s="138"/>
      <c r="IYU12" s="138"/>
      <c r="IYV12" s="138"/>
      <c r="IYW12" s="138"/>
      <c r="IYX12" s="138"/>
      <c r="IYY12" s="138"/>
      <c r="IYZ12" s="138"/>
      <c r="IZA12" s="138"/>
      <c r="IZB12" s="138"/>
      <c r="IZC12" s="138"/>
      <c r="IZD12" s="138"/>
      <c r="IZE12" s="138"/>
      <c r="IZF12" s="138"/>
      <c r="IZG12" s="138"/>
      <c r="IZH12" s="138"/>
      <c r="IZI12" s="138"/>
      <c r="IZJ12" s="138"/>
      <c r="IZK12" s="138"/>
      <c r="IZL12" s="138"/>
      <c r="IZM12" s="138"/>
      <c r="IZN12" s="138"/>
      <c r="IZO12" s="138"/>
      <c r="IZP12" s="138"/>
      <c r="IZQ12" s="138"/>
      <c r="IZR12" s="138"/>
      <c r="IZS12" s="138"/>
      <c r="IZT12" s="138"/>
      <c r="IZU12" s="138"/>
      <c r="IZV12" s="138"/>
      <c r="IZW12" s="138"/>
      <c r="IZX12" s="138"/>
      <c r="IZY12" s="138"/>
      <c r="IZZ12" s="138"/>
      <c r="JAA12" s="138"/>
      <c r="JAB12" s="138"/>
      <c r="JAC12" s="138"/>
      <c r="JAD12" s="138"/>
      <c r="JAE12" s="138"/>
      <c r="JAF12" s="138"/>
      <c r="JAG12" s="138"/>
      <c r="JAH12" s="138"/>
      <c r="JAI12" s="138"/>
      <c r="JAJ12" s="138"/>
      <c r="JAK12" s="138"/>
      <c r="JAL12" s="138"/>
      <c r="JAM12" s="138"/>
      <c r="JAN12" s="138"/>
      <c r="JAO12" s="138"/>
      <c r="JAP12" s="138"/>
      <c r="JAQ12" s="138"/>
      <c r="JAR12" s="138"/>
      <c r="JAS12" s="138"/>
      <c r="JAT12" s="138"/>
      <c r="JAU12" s="138"/>
      <c r="JAV12" s="138"/>
      <c r="JAW12" s="138"/>
      <c r="JAX12" s="138"/>
      <c r="JAY12" s="138"/>
      <c r="JAZ12" s="138"/>
      <c r="JBA12" s="138"/>
      <c r="JBB12" s="138"/>
      <c r="JBC12" s="138"/>
      <c r="JBD12" s="138"/>
      <c r="JBE12" s="138"/>
      <c r="JBF12" s="138"/>
      <c r="JBG12" s="138"/>
      <c r="JBH12" s="138"/>
      <c r="JBI12" s="138"/>
      <c r="JBJ12" s="138"/>
      <c r="JBK12" s="138"/>
      <c r="JBL12" s="138"/>
      <c r="JBM12" s="138"/>
      <c r="JBN12" s="138"/>
      <c r="JBO12" s="138"/>
      <c r="JBP12" s="138"/>
      <c r="JBQ12" s="138"/>
      <c r="JBR12" s="138"/>
      <c r="JBS12" s="138"/>
      <c r="JBT12" s="138"/>
      <c r="JBU12" s="138"/>
      <c r="JBV12" s="138"/>
      <c r="JBW12" s="138"/>
      <c r="JBX12" s="138"/>
      <c r="JBY12" s="138"/>
      <c r="JBZ12" s="138"/>
      <c r="JCA12" s="138"/>
      <c r="JCB12" s="138"/>
      <c r="JCC12" s="138"/>
      <c r="JCD12" s="138"/>
      <c r="JCE12" s="138"/>
      <c r="JCF12" s="138"/>
      <c r="JCG12" s="138"/>
      <c r="JCH12" s="138"/>
      <c r="JCI12" s="138"/>
      <c r="JCJ12" s="138"/>
      <c r="JCK12" s="138"/>
      <c r="JCL12" s="138"/>
      <c r="JCM12" s="138"/>
      <c r="JCN12" s="138"/>
      <c r="JCO12" s="138"/>
      <c r="JCP12" s="138"/>
      <c r="JCQ12" s="138"/>
      <c r="JCR12" s="138"/>
      <c r="JCS12" s="138"/>
      <c r="JCT12" s="138"/>
      <c r="JCU12" s="138"/>
      <c r="JCV12" s="138"/>
      <c r="JCW12" s="138"/>
      <c r="JCX12" s="138"/>
      <c r="JCY12" s="138"/>
      <c r="JCZ12" s="138"/>
      <c r="JDA12" s="138"/>
      <c r="JDB12" s="138"/>
      <c r="JDC12" s="138"/>
      <c r="JDD12" s="138"/>
      <c r="JDE12" s="138"/>
      <c r="JDF12" s="138"/>
      <c r="JDG12" s="138"/>
      <c r="JDH12" s="138"/>
      <c r="JDI12" s="138"/>
      <c r="JDJ12" s="138"/>
      <c r="JDK12" s="138"/>
      <c r="JDL12" s="138"/>
      <c r="JDM12" s="138"/>
      <c r="JDN12" s="138"/>
      <c r="JDO12" s="138"/>
      <c r="JDP12" s="138"/>
      <c r="JDQ12" s="138"/>
      <c r="JDR12" s="138"/>
      <c r="JDS12" s="138"/>
      <c r="JDT12" s="138"/>
      <c r="JDU12" s="138"/>
      <c r="JDV12" s="138"/>
      <c r="JDW12" s="138"/>
      <c r="JDX12" s="138"/>
      <c r="JDY12" s="138"/>
      <c r="JDZ12" s="138"/>
      <c r="JEA12" s="138"/>
      <c r="JEB12" s="138"/>
      <c r="JEC12" s="138"/>
      <c r="JED12" s="138"/>
      <c r="JEE12" s="138"/>
      <c r="JEF12" s="138"/>
      <c r="JEG12" s="138"/>
      <c r="JEH12" s="138"/>
      <c r="JEI12" s="138"/>
      <c r="JEJ12" s="138"/>
      <c r="JEK12" s="138"/>
      <c r="JEL12" s="138"/>
      <c r="JEM12" s="138"/>
      <c r="JEN12" s="138"/>
      <c r="JEO12" s="138"/>
      <c r="JEP12" s="138"/>
      <c r="JEQ12" s="138"/>
      <c r="JER12" s="138"/>
      <c r="JES12" s="138"/>
      <c r="JET12" s="138"/>
      <c r="JEU12" s="138"/>
      <c r="JEV12" s="138"/>
      <c r="JEW12" s="138"/>
      <c r="JEX12" s="138"/>
      <c r="JEY12" s="138"/>
      <c r="JEZ12" s="138"/>
      <c r="JFA12" s="138"/>
      <c r="JFB12" s="138"/>
      <c r="JFC12" s="138"/>
      <c r="JFD12" s="138"/>
      <c r="JFE12" s="138"/>
      <c r="JFF12" s="138"/>
      <c r="JFG12" s="138"/>
      <c r="JFH12" s="138"/>
      <c r="JFI12" s="138"/>
      <c r="JFJ12" s="138"/>
      <c r="JFK12" s="138"/>
      <c r="JFL12" s="138"/>
      <c r="JFM12" s="138"/>
      <c r="JFN12" s="138"/>
      <c r="JFO12" s="138"/>
      <c r="JFP12" s="138"/>
      <c r="JFQ12" s="138"/>
      <c r="JFR12" s="138"/>
      <c r="JFS12" s="138"/>
      <c r="JFT12" s="138"/>
      <c r="JFU12" s="138"/>
      <c r="JFV12" s="138"/>
      <c r="JFW12" s="138"/>
      <c r="JFX12" s="138"/>
      <c r="JFY12" s="138"/>
      <c r="JFZ12" s="138"/>
      <c r="JGA12" s="138"/>
      <c r="JGB12" s="138"/>
      <c r="JGC12" s="138"/>
      <c r="JGD12" s="138"/>
      <c r="JGE12" s="138"/>
      <c r="JGF12" s="138"/>
      <c r="JGG12" s="138"/>
      <c r="JGH12" s="138"/>
      <c r="JGI12" s="138"/>
      <c r="JGJ12" s="138"/>
      <c r="JGK12" s="138"/>
      <c r="JGL12" s="138"/>
      <c r="JGM12" s="138"/>
      <c r="JGN12" s="138"/>
      <c r="JGO12" s="138"/>
      <c r="JGP12" s="138"/>
      <c r="JGQ12" s="138"/>
      <c r="JGR12" s="138"/>
      <c r="JGS12" s="138"/>
      <c r="JGT12" s="138"/>
      <c r="JGU12" s="138"/>
      <c r="JGV12" s="138"/>
      <c r="JGW12" s="138"/>
      <c r="JGX12" s="138"/>
      <c r="JGY12" s="138"/>
      <c r="JGZ12" s="138"/>
      <c r="JHA12" s="138"/>
      <c r="JHB12" s="138"/>
      <c r="JHC12" s="138"/>
      <c r="JHD12" s="138"/>
      <c r="JHE12" s="138"/>
      <c r="JHF12" s="138"/>
      <c r="JHG12" s="138"/>
      <c r="JHH12" s="138"/>
      <c r="JHI12" s="138"/>
      <c r="JHJ12" s="138"/>
      <c r="JHK12" s="138"/>
      <c r="JHL12" s="138"/>
      <c r="JHM12" s="138"/>
      <c r="JHN12" s="138"/>
      <c r="JHO12" s="138"/>
      <c r="JHP12" s="138"/>
      <c r="JHQ12" s="138"/>
      <c r="JHR12" s="138"/>
      <c r="JHS12" s="138"/>
      <c r="JHT12" s="138"/>
      <c r="JHU12" s="138"/>
      <c r="JHV12" s="138"/>
      <c r="JHW12" s="138"/>
      <c r="JHX12" s="138"/>
      <c r="JHY12" s="138"/>
      <c r="JHZ12" s="138"/>
      <c r="JIA12" s="138"/>
      <c r="JIB12" s="138"/>
      <c r="JIC12" s="138"/>
      <c r="JID12" s="138"/>
      <c r="JIE12" s="138"/>
      <c r="JIF12" s="138"/>
      <c r="JIG12" s="138"/>
      <c r="JIH12" s="138"/>
      <c r="JII12" s="138"/>
      <c r="JIJ12" s="138"/>
      <c r="JIK12" s="138"/>
      <c r="JIL12" s="138"/>
      <c r="JIM12" s="138"/>
      <c r="JIN12" s="138"/>
      <c r="JIO12" s="138"/>
      <c r="JIP12" s="138"/>
      <c r="JIQ12" s="138"/>
      <c r="JIR12" s="138"/>
      <c r="JIS12" s="138"/>
      <c r="JIT12" s="138"/>
      <c r="JIU12" s="138"/>
      <c r="JIV12" s="138"/>
      <c r="JIW12" s="138"/>
      <c r="JIX12" s="138"/>
      <c r="JIY12" s="138"/>
      <c r="JIZ12" s="138"/>
      <c r="JJA12" s="138"/>
      <c r="JJB12" s="138"/>
      <c r="JJC12" s="138"/>
      <c r="JJD12" s="138"/>
      <c r="JJE12" s="138"/>
      <c r="JJF12" s="138"/>
      <c r="JJG12" s="138"/>
      <c r="JJH12" s="138"/>
      <c r="JJI12" s="138"/>
      <c r="JJJ12" s="138"/>
      <c r="JJK12" s="138"/>
      <c r="JJL12" s="138"/>
      <c r="JJM12" s="138"/>
      <c r="JJN12" s="138"/>
      <c r="JJO12" s="138"/>
      <c r="JJP12" s="138"/>
      <c r="JJQ12" s="138"/>
      <c r="JJR12" s="138"/>
      <c r="JJS12" s="138"/>
      <c r="JJT12" s="138"/>
      <c r="JJU12" s="138"/>
      <c r="JJV12" s="138"/>
      <c r="JJW12" s="138"/>
      <c r="JJX12" s="138"/>
      <c r="JJY12" s="138"/>
      <c r="JJZ12" s="138"/>
      <c r="JKA12" s="138"/>
      <c r="JKB12" s="138"/>
      <c r="JKC12" s="138"/>
      <c r="JKD12" s="138"/>
      <c r="JKE12" s="138"/>
      <c r="JKF12" s="138"/>
      <c r="JKG12" s="138"/>
      <c r="JKH12" s="138"/>
      <c r="JKI12" s="138"/>
      <c r="JKJ12" s="138"/>
      <c r="JKK12" s="138"/>
      <c r="JKL12" s="138"/>
      <c r="JKM12" s="138"/>
      <c r="JKN12" s="138"/>
      <c r="JKO12" s="138"/>
      <c r="JKP12" s="138"/>
      <c r="JKQ12" s="138"/>
      <c r="JKR12" s="138"/>
      <c r="JKS12" s="138"/>
      <c r="JKT12" s="138"/>
      <c r="JKU12" s="138"/>
      <c r="JKV12" s="138"/>
      <c r="JKW12" s="138"/>
      <c r="JKX12" s="138"/>
      <c r="JKY12" s="138"/>
      <c r="JKZ12" s="138"/>
      <c r="JLA12" s="138"/>
      <c r="JLB12" s="138"/>
      <c r="JLC12" s="138"/>
      <c r="JLD12" s="138"/>
      <c r="JLE12" s="138"/>
      <c r="JLF12" s="138"/>
      <c r="JLG12" s="138"/>
      <c r="JLH12" s="138"/>
      <c r="JLI12" s="138"/>
      <c r="JLJ12" s="138"/>
      <c r="JLK12" s="138"/>
      <c r="JLL12" s="138"/>
      <c r="JLM12" s="138"/>
      <c r="JLN12" s="138"/>
      <c r="JLO12" s="138"/>
      <c r="JLP12" s="138"/>
      <c r="JLQ12" s="138"/>
      <c r="JLR12" s="138"/>
      <c r="JLS12" s="138"/>
      <c r="JLT12" s="138"/>
      <c r="JLU12" s="138"/>
      <c r="JLV12" s="138"/>
      <c r="JLW12" s="138"/>
      <c r="JLX12" s="138"/>
      <c r="JLY12" s="138"/>
      <c r="JLZ12" s="138"/>
      <c r="JMA12" s="138"/>
      <c r="JMB12" s="138"/>
      <c r="JMC12" s="138"/>
      <c r="JMD12" s="138"/>
      <c r="JME12" s="138"/>
      <c r="JMF12" s="138"/>
      <c r="JMG12" s="138"/>
      <c r="JMH12" s="138"/>
      <c r="JMI12" s="138"/>
      <c r="JMJ12" s="138"/>
      <c r="JMK12" s="138"/>
      <c r="JML12" s="138"/>
      <c r="JMM12" s="138"/>
      <c r="JMN12" s="138"/>
      <c r="JMO12" s="138"/>
      <c r="JMP12" s="138"/>
      <c r="JMQ12" s="138"/>
      <c r="JMR12" s="138"/>
      <c r="JMS12" s="138"/>
      <c r="JMT12" s="138"/>
      <c r="JMU12" s="138"/>
      <c r="JMV12" s="138"/>
      <c r="JMW12" s="138"/>
      <c r="JMX12" s="138"/>
      <c r="JMY12" s="138"/>
      <c r="JMZ12" s="138"/>
      <c r="JNA12" s="138"/>
      <c r="JNB12" s="138"/>
      <c r="JNC12" s="138"/>
      <c r="JND12" s="138"/>
      <c r="JNE12" s="138"/>
      <c r="JNF12" s="138"/>
      <c r="JNG12" s="138"/>
      <c r="JNH12" s="138"/>
      <c r="JNI12" s="138"/>
      <c r="JNJ12" s="138"/>
      <c r="JNK12" s="138"/>
      <c r="JNL12" s="138"/>
      <c r="JNM12" s="138"/>
      <c r="JNN12" s="138"/>
      <c r="JNO12" s="138"/>
      <c r="JNP12" s="138"/>
      <c r="JNQ12" s="138"/>
      <c r="JNR12" s="138"/>
      <c r="JNS12" s="138"/>
      <c r="JNT12" s="138"/>
      <c r="JNU12" s="138"/>
      <c r="JNV12" s="138"/>
      <c r="JNW12" s="138"/>
      <c r="JNX12" s="138"/>
      <c r="JNY12" s="138"/>
      <c r="JNZ12" s="138"/>
      <c r="JOA12" s="138"/>
      <c r="JOB12" s="138"/>
      <c r="JOC12" s="138"/>
      <c r="JOD12" s="138"/>
      <c r="JOE12" s="138"/>
      <c r="JOF12" s="138"/>
      <c r="JOG12" s="138"/>
      <c r="JOH12" s="138"/>
      <c r="JOI12" s="138"/>
      <c r="JOJ12" s="138"/>
      <c r="JOK12" s="138"/>
      <c r="JOL12" s="138"/>
      <c r="JOM12" s="138"/>
      <c r="JON12" s="138"/>
      <c r="JOO12" s="138"/>
      <c r="JOP12" s="138"/>
      <c r="JOQ12" s="138"/>
      <c r="JOR12" s="138"/>
      <c r="JOS12" s="138"/>
      <c r="JOT12" s="138"/>
      <c r="JOU12" s="138"/>
      <c r="JOV12" s="138"/>
      <c r="JOW12" s="138"/>
      <c r="JOX12" s="138"/>
      <c r="JOY12" s="138"/>
      <c r="JOZ12" s="138"/>
      <c r="JPA12" s="138"/>
      <c r="JPB12" s="138"/>
      <c r="JPC12" s="138"/>
      <c r="JPD12" s="138"/>
      <c r="JPE12" s="138"/>
      <c r="JPF12" s="138"/>
      <c r="JPG12" s="138"/>
      <c r="JPH12" s="138"/>
      <c r="JPI12" s="138"/>
      <c r="JPJ12" s="138"/>
      <c r="JPK12" s="138"/>
      <c r="JPL12" s="138"/>
      <c r="JPM12" s="138"/>
      <c r="JPN12" s="138"/>
      <c r="JPO12" s="138"/>
      <c r="JPP12" s="138"/>
      <c r="JPQ12" s="138"/>
      <c r="JPR12" s="138"/>
      <c r="JPS12" s="138"/>
      <c r="JPT12" s="138"/>
      <c r="JPU12" s="138"/>
      <c r="JPV12" s="138"/>
      <c r="JPW12" s="138"/>
      <c r="JPX12" s="138"/>
      <c r="JPY12" s="138"/>
      <c r="JPZ12" s="138"/>
      <c r="JQA12" s="138"/>
      <c r="JQB12" s="138"/>
      <c r="JQC12" s="138"/>
      <c r="JQD12" s="138"/>
      <c r="JQE12" s="138"/>
      <c r="JQF12" s="138"/>
      <c r="JQG12" s="138"/>
      <c r="JQH12" s="138"/>
      <c r="JQI12" s="138"/>
      <c r="JQJ12" s="138"/>
      <c r="JQK12" s="138"/>
      <c r="JQL12" s="138"/>
      <c r="JQM12" s="138"/>
      <c r="JQN12" s="138"/>
      <c r="JQO12" s="138"/>
      <c r="JQP12" s="138"/>
      <c r="JQQ12" s="138"/>
      <c r="JQR12" s="138"/>
      <c r="JQS12" s="138"/>
      <c r="JQT12" s="138"/>
      <c r="JQU12" s="138"/>
      <c r="JQV12" s="138"/>
      <c r="JQW12" s="138"/>
      <c r="JQX12" s="138"/>
      <c r="JQY12" s="138"/>
      <c r="JQZ12" s="138"/>
      <c r="JRA12" s="138"/>
      <c r="JRB12" s="138"/>
      <c r="JRC12" s="138"/>
      <c r="JRD12" s="138"/>
      <c r="JRE12" s="138"/>
      <c r="JRF12" s="138"/>
      <c r="JRG12" s="138"/>
      <c r="JRH12" s="138"/>
      <c r="JRI12" s="138"/>
      <c r="JRJ12" s="138"/>
      <c r="JRK12" s="138"/>
      <c r="JRL12" s="138"/>
      <c r="JRM12" s="138"/>
      <c r="JRN12" s="138"/>
      <c r="JRO12" s="138"/>
      <c r="JRP12" s="138"/>
      <c r="JRQ12" s="138"/>
      <c r="JRR12" s="138"/>
      <c r="JRS12" s="138"/>
      <c r="JRT12" s="138"/>
      <c r="JRU12" s="138"/>
      <c r="JRV12" s="138"/>
      <c r="JRW12" s="138"/>
      <c r="JRX12" s="138"/>
      <c r="JRY12" s="138"/>
      <c r="JRZ12" s="138"/>
      <c r="JSA12" s="138"/>
      <c r="JSB12" s="138"/>
      <c r="JSC12" s="138"/>
      <c r="JSD12" s="138"/>
      <c r="JSE12" s="138"/>
      <c r="JSF12" s="138"/>
      <c r="JSG12" s="138"/>
      <c r="JSH12" s="138"/>
      <c r="JSI12" s="138"/>
      <c r="JSJ12" s="138"/>
      <c r="JSK12" s="138"/>
      <c r="JSL12" s="138"/>
      <c r="JSM12" s="138"/>
      <c r="JSN12" s="138"/>
      <c r="JSO12" s="138"/>
      <c r="JSP12" s="138"/>
      <c r="JSQ12" s="138"/>
      <c r="JSR12" s="138"/>
      <c r="JSS12" s="138"/>
      <c r="JST12" s="138"/>
      <c r="JSU12" s="138"/>
      <c r="JSV12" s="138"/>
      <c r="JSW12" s="138"/>
      <c r="JSX12" s="138"/>
      <c r="JSY12" s="138"/>
      <c r="JSZ12" s="138"/>
      <c r="JTA12" s="138"/>
      <c r="JTB12" s="138"/>
      <c r="JTC12" s="138"/>
      <c r="JTD12" s="138"/>
      <c r="JTE12" s="138"/>
      <c r="JTF12" s="138"/>
      <c r="JTG12" s="138"/>
      <c r="JTH12" s="138"/>
      <c r="JTI12" s="138"/>
      <c r="JTJ12" s="138"/>
      <c r="JTK12" s="138"/>
      <c r="JTL12" s="138"/>
      <c r="JTM12" s="138"/>
      <c r="JTN12" s="138"/>
      <c r="JTO12" s="138"/>
      <c r="JTP12" s="138"/>
      <c r="JTQ12" s="138"/>
      <c r="JTR12" s="138"/>
      <c r="JTS12" s="138"/>
      <c r="JTT12" s="138"/>
      <c r="JTU12" s="138"/>
      <c r="JTV12" s="138"/>
      <c r="JTW12" s="138"/>
      <c r="JTX12" s="138"/>
      <c r="JTY12" s="138"/>
      <c r="JTZ12" s="138"/>
      <c r="JUA12" s="138"/>
      <c r="JUB12" s="138"/>
      <c r="JUC12" s="138"/>
      <c r="JUD12" s="138"/>
      <c r="JUE12" s="138"/>
      <c r="JUF12" s="138"/>
      <c r="JUG12" s="138"/>
      <c r="JUH12" s="138"/>
      <c r="JUI12" s="138"/>
      <c r="JUJ12" s="138"/>
      <c r="JUK12" s="138"/>
      <c r="JUL12" s="138"/>
      <c r="JUM12" s="138"/>
      <c r="JUN12" s="138"/>
      <c r="JUO12" s="138"/>
      <c r="JUP12" s="138"/>
      <c r="JUQ12" s="138"/>
      <c r="JUR12" s="138"/>
      <c r="JUS12" s="138"/>
      <c r="JUT12" s="138"/>
      <c r="JUU12" s="138"/>
      <c r="JUV12" s="138"/>
      <c r="JUW12" s="138"/>
      <c r="JUX12" s="138"/>
      <c r="JUY12" s="138"/>
      <c r="JUZ12" s="138"/>
      <c r="JVA12" s="138"/>
      <c r="JVB12" s="138"/>
      <c r="JVC12" s="138"/>
      <c r="JVD12" s="138"/>
      <c r="JVE12" s="138"/>
      <c r="JVF12" s="138"/>
      <c r="JVG12" s="138"/>
      <c r="JVH12" s="138"/>
      <c r="JVI12" s="138"/>
      <c r="JVJ12" s="138"/>
      <c r="JVK12" s="138"/>
      <c r="JVL12" s="138"/>
      <c r="JVM12" s="138"/>
      <c r="JVN12" s="138"/>
      <c r="JVO12" s="138"/>
      <c r="JVP12" s="138"/>
      <c r="JVQ12" s="138"/>
      <c r="JVR12" s="138"/>
      <c r="JVS12" s="138"/>
      <c r="JVT12" s="138"/>
      <c r="JVU12" s="138"/>
      <c r="JVV12" s="138"/>
      <c r="JVW12" s="138"/>
      <c r="JVX12" s="138"/>
      <c r="JVY12" s="138"/>
      <c r="JVZ12" s="138"/>
      <c r="JWA12" s="138"/>
      <c r="JWB12" s="138"/>
      <c r="JWC12" s="138"/>
      <c r="JWD12" s="138"/>
      <c r="JWE12" s="138"/>
      <c r="JWF12" s="138"/>
      <c r="JWG12" s="138"/>
      <c r="JWH12" s="138"/>
      <c r="JWI12" s="138"/>
      <c r="JWJ12" s="138"/>
      <c r="JWK12" s="138"/>
      <c r="JWL12" s="138"/>
      <c r="JWM12" s="138"/>
      <c r="JWN12" s="138"/>
      <c r="JWO12" s="138"/>
      <c r="JWP12" s="138"/>
      <c r="JWQ12" s="138"/>
      <c r="JWR12" s="138"/>
      <c r="JWS12" s="138"/>
      <c r="JWT12" s="138"/>
      <c r="JWU12" s="138"/>
      <c r="JWV12" s="138"/>
      <c r="JWW12" s="138"/>
      <c r="JWX12" s="138"/>
      <c r="JWY12" s="138"/>
      <c r="JWZ12" s="138"/>
      <c r="JXA12" s="138"/>
      <c r="JXB12" s="138"/>
      <c r="JXC12" s="138"/>
      <c r="JXD12" s="138"/>
      <c r="JXE12" s="138"/>
      <c r="JXF12" s="138"/>
      <c r="JXG12" s="138"/>
      <c r="JXH12" s="138"/>
      <c r="JXI12" s="138"/>
      <c r="JXJ12" s="138"/>
      <c r="JXK12" s="138"/>
      <c r="JXL12" s="138"/>
      <c r="JXM12" s="138"/>
      <c r="JXN12" s="138"/>
      <c r="JXO12" s="138"/>
      <c r="JXP12" s="138"/>
      <c r="JXQ12" s="138"/>
      <c r="JXR12" s="138"/>
      <c r="JXS12" s="138"/>
      <c r="JXT12" s="138"/>
      <c r="JXU12" s="138"/>
      <c r="JXV12" s="138"/>
      <c r="JXW12" s="138"/>
      <c r="JXX12" s="138"/>
      <c r="JXY12" s="138"/>
      <c r="JXZ12" s="138"/>
      <c r="JYA12" s="138"/>
      <c r="JYB12" s="138"/>
      <c r="JYC12" s="138"/>
      <c r="JYD12" s="138"/>
      <c r="JYE12" s="138"/>
      <c r="JYF12" s="138"/>
      <c r="JYG12" s="138"/>
      <c r="JYH12" s="138"/>
      <c r="JYI12" s="138"/>
      <c r="JYJ12" s="138"/>
      <c r="JYK12" s="138"/>
      <c r="JYL12" s="138"/>
      <c r="JYM12" s="138"/>
      <c r="JYN12" s="138"/>
      <c r="JYO12" s="138"/>
      <c r="JYP12" s="138"/>
      <c r="JYQ12" s="138"/>
      <c r="JYR12" s="138"/>
      <c r="JYS12" s="138"/>
      <c r="JYT12" s="138"/>
      <c r="JYU12" s="138"/>
      <c r="JYV12" s="138"/>
      <c r="JYW12" s="138"/>
      <c r="JYX12" s="138"/>
      <c r="JYY12" s="138"/>
      <c r="JYZ12" s="138"/>
      <c r="JZA12" s="138"/>
      <c r="JZB12" s="138"/>
      <c r="JZC12" s="138"/>
      <c r="JZD12" s="138"/>
      <c r="JZE12" s="138"/>
      <c r="JZF12" s="138"/>
      <c r="JZG12" s="138"/>
      <c r="JZH12" s="138"/>
      <c r="JZI12" s="138"/>
      <c r="JZJ12" s="138"/>
      <c r="JZK12" s="138"/>
      <c r="JZL12" s="138"/>
      <c r="JZM12" s="138"/>
      <c r="JZN12" s="138"/>
      <c r="JZO12" s="138"/>
      <c r="JZP12" s="138"/>
      <c r="JZQ12" s="138"/>
      <c r="JZR12" s="138"/>
      <c r="JZS12" s="138"/>
      <c r="JZT12" s="138"/>
      <c r="JZU12" s="138"/>
      <c r="JZV12" s="138"/>
      <c r="JZW12" s="138"/>
      <c r="JZX12" s="138"/>
      <c r="JZY12" s="138"/>
      <c r="JZZ12" s="138"/>
      <c r="KAA12" s="138"/>
      <c r="KAB12" s="138"/>
      <c r="KAC12" s="138"/>
      <c r="KAD12" s="138"/>
      <c r="KAE12" s="138"/>
      <c r="KAF12" s="138"/>
      <c r="KAG12" s="138"/>
      <c r="KAH12" s="138"/>
      <c r="KAI12" s="138"/>
      <c r="KAJ12" s="138"/>
      <c r="KAK12" s="138"/>
      <c r="KAL12" s="138"/>
      <c r="KAM12" s="138"/>
      <c r="KAN12" s="138"/>
      <c r="KAO12" s="138"/>
      <c r="KAP12" s="138"/>
      <c r="KAQ12" s="138"/>
      <c r="KAR12" s="138"/>
      <c r="KAS12" s="138"/>
      <c r="KAT12" s="138"/>
      <c r="KAU12" s="138"/>
      <c r="KAV12" s="138"/>
      <c r="KAW12" s="138"/>
      <c r="KAX12" s="138"/>
      <c r="KAY12" s="138"/>
      <c r="KAZ12" s="138"/>
      <c r="KBA12" s="138"/>
      <c r="KBB12" s="138"/>
      <c r="KBC12" s="138"/>
      <c r="KBD12" s="138"/>
      <c r="KBE12" s="138"/>
      <c r="KBF12" s="138"/>
      <c r="KBG12" s="138"/>
      <c r="KBH12" s="138"/>
      <c r="KBI12" s="138"/>
      <c r="KBJ12" s="138"/>
      <c r="KBK12" s="138"/>
      <c r="KBL12" s="138"/>
      <c r="KBM12" s="138"/>
      <c r="KBN12" s="138"/>
      <c r="KBO12" s="138"/>
      <c r="KBP12" s="138"/>
      <c r="KBQ12" s="138"/>
      <c r="KBR12" s="138"/>
      <c r="KBS12" s="138"/>
      <c r="KBT12" s="138"/>
      <c r="KBU12" s="138"/>
      <c r="KBV12" s="138"/>
      <c r="KBW12" s="138"/>
      <c r="KBX12" s="138"/>
      <c r="KBY12" s="138"/>
      <c r="KBZ12" s="138"/>
      <c r="KCA12" s="138"/>
      <c r="KCB12" s="138"/>
      <c r="KCC12" s="138"/>
      <c r="KCD12" s="138"/>
      <c r="KCE12" s="138"/>
      <c r="KCF12" s="138"/>
      <c r="KCG12" s="138"/>
      <c r="KCH12" s="138"/>
      <c r="KCI12" s="138"/>
      <c r="KCJ12" s="138"/>
      <c r="KCK12" s="138"/>
      <c r="KCL12" s="138"/>
      <c r="KCM12" s="138"/>
      <c r="KCN12" s="138"/>
      <c r="KCO12" s="138"/>
      <c r="KCP12" s="138"/>
      <c r="KCQ12" s="138"/>
      <c r="KCR12" s="138"/>
      <c r="KCS12" s="138"/>
      <c r="KCT12" s="138"/>
      <c r="KCU12" s="138"/>
      <c r="KCV12" s="138"/>
      <c r="KCW12" s="138"/>
      <c r="KCX12" s="138"/>
      <c r="KCY12" s="138"/>
      <c r="KCZ12" s="138"/>
      <c r="KDA12" s="138"/>
      <c r="KDB12" s="138"/>
      <c r="KDC12" s="138"/>
      <c r="KDD12" s="138"/>
      <c r="KDE12" s="138"/>
      <c r="KDF12" s="138"/>
      <c r="KDG12" s="138"/>
      <c r="KDH12" s="138"/>
      <c r="KDI12" s="138"/>
      <c r="KDJ12" s="138"/>
      <c r="KDK12" s="138"/>
      <c r="KDL12" s="138"/>
      <c r="KDM12" s="138"/>
      <c r="KDN12" s="138"/>
      <c r="KDO12" s="138"/>
      <c r="KDP12" s="138"/>
      <c r="KDQ12" s="138"/>
      <c r="KDR12" s="138"/>
      <c r="KDS12" s="138"/>
      <c r="KDT12" s="138"/>
      <c r="KDU12" s="138"/>
      <c r="KDV12" s="138"/>
      <c r="KDW12" s="138"/>
      <c r="KDX12" s="138"/>
      <c r="KDY12" s="138"/>
      <c r="KDZ12" s="138"/>
      <c r="KEA12" s="138"/>
      <c r="KEB12" s="138"/>
      <c r="KEC12" s="138"/>
      <c r="KED12" s="138"/>
      <c r="KEE12" s="138"/>
      <c r="KEF12" s="138"/>
      <c r="KEG12" s="138"/>
      <c r="KEH12" s="138"/>
      <c r="KEI12" s="138"/>
      <c r="KEJ12" s="138"/>
      <c r="KEK12" s="138"/>
      <c r="KEL12" s="138"/>
      <c r="KEM12" s="138"/>
      <c r="KEN12" s="138"/>
      <c r="KEO12" s="138"/>
      <c r="KEP12" s="138"/>
      <c r="KEQ12" s="138"/>
      <c r="KER12" s="138"/>
      <c r="KES12" s="138"/>
      <c r="KET12" s="138"/>
      <c r="KEU12" s="138"/>
      <c r="KEV12" s="138"/>
      <c r="KEW12" s="138"/>
      <c r="KEX12" s="138"/>
      <c r="KEY12" s="138"/>
      <c r="KEZ12" s="138"/>
      <c r="KFA12" s="138"/>
      <c r="KFB12" s="138"/>
      <c r="KFC12" s="138"/>
      <c r="KFD12" s="138"/>
      <c r="KFE12" s="138"/>
      <c r="KFF12" s="138"/>
      <c r="KFG12" s="138"/>
      <c r="KFH12" s="138"/>
      <c r="KFI12" s="138"/>
      <c r="KFJ12" s="138"/>
      <c r="KFK12" s="138"/>
      <c r="KFL12" s="138"/>
      <c r="KFM12" s="138"/>
      <c r="KFN12" s="138"/>
      <c r="KFO12" s="138"/>
      <c r="KFP12" s="138"/>
      <c r="KFQ12" s="138"/>
      <c r="KFR12" s="138"/>
      <c r="KFS12" s="138"/>
      <c r="KFT12" s="138"/>
      <c r="KFU12" s="138"/>
      <c r="KFV12" s="138"/>
      <c r="KFW12" s="138"/>
      <c r="KFX12" s="138"/>
      <c r="KFY12" s="138"/>
      <c r="KFZ12" s="138"/>
      <c r="KGA12" s="138"/>
      <c r="KGB12" s="138"/>
      <c r="KGC12" s="138"/>
      <c r="KGD12" s="138"/>
      <c r="KGE12" s="138"/>
      <c r="KGF12" s="138"/>
      <c r="KGG12" s="138"/>
      <c r="KGH12" s="138"/>
      <c r="KGI12" s="138"/>
      <c r="KGJ12" s="138"/>
      <c r="KGK12" s="138"/>
      <c r="KGL12" s="138"/>
      <c r="KGM12" s="138"/>
      <c r="KGN12" s="138"/>
      <c r="KGO12" s="138"/>
      <c r="KGP12" s="138"/>
      <c r="KGQ12" s="138"/>
      <c r="KGR12" s="138"/>
      <c r="KGS12" s="138"/>
      <c r="KGT12" s="138"/>
      <c r="KGU12" s="138"/>
      <c r="KGV12" s="138"/>
      <c r="KGW12" s="138"/>
      <c r="KGX12" s="138"/>
      <c r="KGY12" s="138"/>
      <c r="KGZ12" s="138"/>
      <c r="KHA12" s="138"/>
      <c r="KHB12" s="138"/>
      <c r="KHC12" s="138"/>
      <c r="KHD12" s="138"/>
      <c r="KHE12" s="138"/>
      <c r="KHF12" s="138"/>
      <c r="KHG12" s="138"/>
      <c r="KHH12" s="138"/>
      <c r="KHI12" s="138"/>
      <c r="KHJ12" s="138"/>
      <c r="KHK12" s="138"/>
      <c r="KHL12" s="138"/>
      <c r="KHM12" s="138"/>
      <c r="KHN12" s="138"/>
      <c r="KHO12" s="138"/>
      <c r="KHP12" s="138"/>
      <c r="KHQ12" s="138"/>
      <c r="KHR12" s="138"/>
      <c r="KHS12" s="138"/>
      <c r="KHT12" s="138"/>
      <c r="KHU12" s="138"/>
      <c r="KHV12" s="138"/>
      <c r="KHW12" s="138"/>
      <c r="KHX12" s="138"/>
      <c r="KHY12" s="138"/>
      <c r="KHZ12" s="138"/>
      <c r="KIA12" s="138"/>
      <c r="KIB12" s="138"/>
      <c r="KIC12" s="138"/>
      <c r="KID12" s="138"/>
      <c r="KIE12" s="138"/>
      <c r="KIF12" s="138"/>
      <c r="KIG12" s="138"/>
      <c r="KIH12" s="138"/>
      <c r="KII12" s="138"/>
      <c r="KIJ12" s="138"/>
      <c r="KIK12" s="138"/>
      <c r="KIL12" s="138"/>
      <c r="KIM12" s="138"/>
      <c r="KIN12" s="138"/>
      <c r="KIO12" s="138"/>
      <c r="KIP12" s="138"/>
      <c r="KIQ12" s="138"/>
      <c r="KIR12" s="138"/>
      <c r="KIS12" s="138"/>
      <c r="KIT12" s="138"/>
      <c r="KIU12" s="138"/>
      <c r="KIV12" s="138"/>
      <c r="KIW12" s="138"/>
      <c r="KIX12" s="138"/>
      <c r="KIY12" s="138"/>
      <c r="KIZ12" s="138"/>
      <c r="KJA12" s="138"/>
      <c r="KJB12" s="138"/>
      <c r="KJC12" s="138"/>
      <c r="KJD12" s="138"/>
      <c r="KJE12" s="138"/>
      <c r="KJF12" s="138"/>
      <c r="KJG12" s="138"/>
      <c r="KJH12" s="138"/>
      <c r="KJI12" s="138"/>
      <c r="KJJ12" s="138"/>
      <c r="KJK12" s="138"/>
      <c r="KJL12" s="138"/>
      <c r="KJM12" s="138"/>
      <c r="KJN12" s="138"/>
      <c r="KJO12" s="138"/>
      <c r="KJP12" s="138"/>
      <c r="KJQ12" s="138"/>
      <c r="KJR12" s="138"/>
      <c r="KJS12" s="138"/>
      <c r="KJT12" s="138"/>
      <c r="KJU12" s="138"/>
      <c r="KJV12" s="138"/>
      <c r="KJW12" s="138"/>
      <c r="KJX12" s="138"/>
      <c r="KJY12" s="138"/>
      <c r="KJZ12" s="138"/>
      <c r="KKA12" s="138"/>
      <c r="KKB12" s="138"/>
      <c r="KKC12" s="138"/>
      <c r="KKD12" s="138"/>
      <c r="KKE12" s="138"/>
      <c r="KKF12" s="138"/>
      <c r="KKG12" s="138"/>
      <c r="KKH12" s="138"/>
      <c r="KKI12" s="138"/>
      <c r="KKJ12" s="138"/>
      <c r="KKK12" s="138"/>
      <c r="KKL12" s="138"/>
      <c r="KKM12" s="138"/>
      <c r="KKN12" s="138"/>
      <c r="KKO12" s="138"/>
      <c r="KKP12" s="138"/>
      <c r="KKQ12" s="138"/>
      <c r="KKR12" s="138"/>
      <c r="KKS12" s="138"/>
      <c r="KKT12" s="138"/>
      <c r="KKU12" s="138"/>
      <c r="KKV12" s="138"/>
      <c r="KKW12" s="138"/>
      <c r="KKX12" s="138"/>
      <c r="KKY12" s="138"/>
      <c r="KKZ12" s="138"/>
      <c r="KLA12" s="138"/>
      <c r="KLB12" s="138"/>
      <c r="KLC12" s="138"/>
      <c r="KLD12" s="138"/>
      <c r="KLE12" s="138"/>
      <c r="KLF12" s="138"/>
      <c r="KLG12" s="138"/>
      <c r="KLH12" s="138"/>
      <c r="KLI12" s="138"/>
      <c r="KLJ12" s="138"/>
      <c r="KLK12" s="138"/>
      <c r="KLL12" s="138"/>
      <c r="KLM12" s="138"/>
      <c r="KLN12" s="138"/>
      <c r="KLO12" s="138"/>
      <c r="KLP12" s="138"/>
      <c r="KLQ12" s="138"/>
      <c r="KLR12" s="138"/>
      <c r="KLS12" s="138"/>
      <c r="KLT12" s="138"/>
      <c r="KLU12" s="138"/>
      <c r="KLV12" s="138"/>
      <c r="KLW12" s="138"/>
      <c r="KLX12" s="138"/>
      <c r="KLY12" s="138"/>
      <c r="KLZ12" s="138"/>
      <c r="KMA12" s="138"/>
      <c r="KMB12" s="138"/>
      <c r="KMC12" s="138"/>
      <c r="KMD12" s="138"/>
      <c r="KME12" s="138"/>
      <c r="KMF12" s="138"/>
      <c r="KMG12" s="138"/>
      <c r="KMH12" s="138"/>
      <c r="KMI12" s="138"/>
      <c r="KMJ12" s="138"/>
      <c r="KMK12" s="138"/>
      <c r="KML12" s="138"/>
      <c r="KMM12" s="138"/>
      <c r="KMN12" s="138"/>
      <c r="KMO12" s="138"/>
      <c r="KMP12" s="138"/>
      <c r="KMQ12" s="138"/>
      <c r="KMR12" s="138"/>
      <c r="KMS12" s="138"/>
      <c r="KMT12" s="138"/>
      <c r="KMU12" s="138"/>
      <c r="KMV12" s="138"/>
      <c r="KMW12" s="138"/>
      <c r="KMX12" s="138"/>
      <c r="KMY12" s="138"/>
      <c r="KMZ12" s="138"/>
      <c r="KNA12" s="138"/>
      <c r="KNB12" s="138"/>
      <c r="KNC12" s="138"/>
      <c r="KND12" s="138"/>
      <c r="KNE12" s="138"/>
      <c r="KNF12" s="138"/>
      <c r="KNG12" s="138"/>
      <c r="KNH12" s="138"/>
      <c r="KNI12" s="138"/>
      <c r="KNJ12" s="138"/>
      <c r="KNK12" s="138"/>
      <c r="KNL12" s="138"/>
      <c r="KNM12" s="138"/>
      <c r="KNN12" s="138"/>
      <c r="KNO12" s="138"/>
      <c r="KNP12" s="138"/>
      <c r="KNQ12" s="138"/>
      <c r="KNR12" s="138"/>
      <c r="KNS12" s="138"/>
      <c r="KNT12" s="138"/>
      <c r="KNU12" s="138"/>
      <c r="KNV12" s="138"/>
      <c r="KNW12" s="138"/>
      <c r="KNX12" s="138"/>
      <c r="KNY12" s="138"/>
      <c r="KNZ12" s="138"/>
      <c r="KOA12" s="138"/>
      <c r="KOB12" s="138"/>
      <c r="KOC12" s="138"/>
      <c r="KOD12" s="138"/>
      <c r="KOE12" s="138"/>
      <c r="KOF12" s="138"/>
      <c r="KOG12" s="138"/>
      <c r="KOH12" s="138"/>
      <c r="KOI12" s="138"/>
      <c r="KOJ12" s="138"/>
      <c r="KOK12" s="138"/>
      <c r="KOL12" s="138"/>
      <c r="KOM12" s="138"/>
      <c r="KON12" s="138"/>
      <c r="KOO12" s="138"/>
      <c r="KOP12" s="138"/>
      <c r="KOQ12" s="138"/>
      <c r="KOR12" s="138"/>
      <c r="KOS12" s="138"/>
      <c r="KOT12" s="138"/>
      <c r="KOU12" s="138"/>
      <c r="KOV12" s="138"/>
      <c r="KOW12" s="138"/>
      <c r="KOX12" s="138"/>
      <c r="KOY12" s="138"/>
      <c r="KOZ12" s="138"/>
      <c r="KPA12" s="138"/>
      <c r="KPB12" s="138"/>
      <c r="KPC12" s="138"/>
      <c r="KPD12" s="138"/>
      <c r="KPE12" s="138"/>
      <c r="KPF12" s="138"/>
      <c r="KPG12" s="138"/>
      <c r="KPH12" s="138"/>
      <c r="KPI12" s="138"/>
      <c r="KPJ12" s="138"/>
      <c r="KPK12" s="138"/>
      <c r="KPL12" s="138"/>
      <c r="KPM12" s="138"/>
      <c r="KPN12" s="138"/>
      <c r="KPO12" s="138"/>
      <c r="KPP12" s="138"/>
      <c r="KPQ12" s="138"/>
      <c r="KPR12" s="138"/>
      <c r="KPS12" s="138"/>
      <c r="KPT12" s="138"/>
      <c r="KPU12" s="138"/>
      <c r="KPV12" s="138"/>
      <c r="KPW12" s="138"/>
      <c r="KPX12" s="138"/>
      <c r="KPY12" s="138"/>
      <c r="KPZ12" s="138"/>
      <c r="KQA12" s="138"/>
      <c r="KQB12" s="138"/>
      <c r="KQC12" s="138"/>
      <c r="KQD12" s="138"/>
      <c r="KQE12" s="138"/>
      <c r="KQF12" s="138"/>
      <c r="KQG12" s="138"/>
      <c r="KQH12" s="138"/>
      <c r="KQI12" s="138"/>
      <c r="KQJ12" s="138"/>
      <c r="KQK12" s="138"/>
      <c r="KQL12" s="138"/>
      <c r="KQM12" s="138"/>
      <c r="KQN12" s="138"/>
      <c r="KQO12" s="138"/>
      <c r="KQP12" s="138"/>
      <c r="KQQ12" s="138"/>
      <c r="KQR12" s="138"/>
      <c r="KQS12" s="138"/>
      <c r="KQT12" s="138"/>
      <c r="KQU12" s="138"/>
      <c r="KQV12" s="138"/>
      <c r="KQW12" s="138"/>
      <c r="KQX12" s="138"/>
      <c r="KQY12" s="138"/>
      <c r="KQZ12" s="138"/>
      <c r="KRA12" s="138"/>
      <c r="KRB12" s="138"/>
      <c r="KRC12" s="138"/>
      <c r="KRD12" s="138"/>
      <c r="KRE12" s="138"/>
      <c r="KRF12" s="138"/>
      <c r="KRG12" s="138"/>
      <c r="KRH12" s="138"/>
      <c r="KRI12" s="138"/>
      <c r="KRJ12" s="138"/>
      <c r="KRK12" s="138"/>
      <c r="KRL12" s="138"/>
      <c r="KRM12" s="138"/>
      <c r="KRN12" s="138"/>
      <c r="KRO12" s="138"/>
      <c r="KRP12" s="138"/>
      <c r="KRQ12" s="138"/>
      <c r="KRR12" s="138"/>
      <c r="KRS12" s="138"/>
      <c r="KRT12" s="138"/>
      <c r="KRU12" s="138"/>
      <c r="KRV12" s="138"/>
      <c r="KRW12" s="138"/>
      <c r="KRX12" s="138"/>
      <c r="KRY12" s="138"/>
      <c r="KRZ12" s="138"/>
      <c r="KSA12" s="138"/>
      <c r="KSB12" s="138"/>
      <c r="KSC12" s="138"/>
      <c r="KSD12" s="138"/>
      <c r="KSE12" s="138"/>
      <c r="KSF12" s="138"/>
      <c r="KSG12" s="138"/>
      <c r="KSH12" s="138"/>
      <c r="KSI12" s="138"/>
      <c r="KSJ12" s="138"/>
      <c r="KSK12" s="138"/>
      <c r="KSL12" s="138"/>
      <c r="KSM12" s="138"/>
      <c r="KSN12" s="138"/>
      <c r="KSO12" s="138"/>
      <c r="KSP12" s="138"/>
      <c r="KSQ12" s="138"/>
      <c r="KSR12" s="138"/>
      <c r="KSS12" s="138"/>
      <c r="KST12" s="138"/>
      <c r="KSU12" s="138"/>
      <c r="KSV12" s="138"/>
      <c r="KSW12" s="138"/>
      <c r="KSX12" s="138"/>
      <c r="KSY12" s="138"/>
      <c r="KSZ12" s="138"/>
      <c r="KTA12" s="138"/>
      <c r="KTB12" s="138"/>
      <c r="KTC12" s="138"/>
      <c r="KTD12" s="138"/>
      <c r="KTE12" s="138"/>
      <c r="KTF12" s="138"/>
      <c r="KTG12" s="138"/>
      <c r="KTH12" s="138"/>
      <c r="KTI12" s="138"/>
      <c r="KTJ12" s="138"/>
      <c r="KTK12" s="138"/>
      <c r="KTL12" s="138"/>
      <c r="KTM12" s="138"/>
      <c r="KTN12" s="138"/>
      <c r="KTO12" s="138"/>
      <c r="KTP12" s="138"/>
      <c r="KTQ12" s="138"/>
      <c r="KTR12" s="138"/>
      <c r="KTS12" s="138"/>
      <c r="KTT12" s="138"/>
      <c r="KTU12" s="138"/>
      <c r="KTV12" s="138"/>
      <c r="KTW12" s="138"/>
      <c r="KTX12" s="138"/>
      <c r="KTY12" s="138"/>
      <c r="KTZ12" s="138"/>
      <c r="KUA12" s="138"/>
      <c r="KUB12" s="138"/>
      <c r="KUC12" s="138"/>
      <c r="KUD12" s="138"/>
      <c r="KUE12" s="138"/>
      <c r="KUF12" s="138"/>
      <c r="KUG12" s="138"/>
      <c r="KUH12" s="138"/>
      <c r="KUI12" s="138"/>
      <c r="KUJ12" s="138"/>
      <c r="KUK12" s="138"/>
      <c r="KUL12" s="138"/>
      <c r="KUM12" s="138"/>
      <c r="KUN12" s="138"/>
      <c r="KUO12" s="138"/>
      <c r="KUP12" s="138"/>
      <c r="KUQ12" s="138"/>
      <c r="KUR12" s="138"/>
      <c r="KUS12" s="138"/>
      <c r="KUT12" s="138"/>
      <c r="KUU12" s="138"/>
      <c r="KUV12" s="138"/>
      <c r="KUW12" s="138"/>
      <c r="KUX12" s="138"/>
      <c r="KUY12" s="138"/>
      <c r="KUZ12" s="138"/>
      <c r="KVA12" s="138"/>
      <c r="KVB12" s="138"/>
      <c r="KVC12" s="138"/>
      <c r="KVD12" s="138"/>
      <c r="KVE12" s="138"/>
      <c r="KVF12" s="138"/>
      <c r="KVG12" s="138"/>
      <c r="KVH12" s="138"/>
      <c r="KVI12" s="138"/>
      <c r="KVJ12" s="138"/>
      <c r="KVK12" s="138"/>
      <c r="KVL12" s="138"/>
      <c r="KVM12" s="138"/>
      <c r="KVN12" s="138"/>
      <c r="KVO12" s="138"/>
      <c r="KVP12" s="138"/>
      <c r="KVQ12" s="138"/>
      <c r="KVR12" s="138"/>
      <c r="KVS12" s="138"/>
      <c r="KVT12" s="138"/>
      <c r="KVU12" s="138"/>
      <c r="KVV12" s="138"/>
      <c r="KVW12" s="138"/>
      <c r="KVX12" s="138"/>
      <c r="KVY12" s="138"/>
      <c r="KVZ12" s="138"/>
      <c r="KWA12" s="138"/>
      <c r="KWB12" s="138"/>
      <c r="KWC12" s="138"/>
      <c r="KWD12" s="138"/>
      <c r="KWE12" s="138"/>
      <c r="KWF12" s="138"/>
      <c r="KWG12" s="138"/>
      <c r="KWH12" s="138"/>
      <c r="KWI12" s="138"/>
      <c r="KWJ12" s="138"/>
      <c r="KWK12" s="138"/>
      <c r="KWL12" s="138"/>
      <c r="KWM12" s="138"/>
      <c r="KWN12" s="138"/>
      <c r="KWO12" s="138"/>
      <c r="KWP12" s="138"/>
      <c r="KWQ12" s="138"/>
      <c r="KWR12" s="138"/>
      <c r="KWS12" s="138"/>
      <c r="KWT12" s="138"/>
      <c r="KWU12" s="138"/>
      <c r="KWV12" s="138"/>
      <c r="KWW12" s="138"/>
      <c r="KWX12" s="138"/>
      <c r="KWY12" s="138"/>
      <c r="KWZ12" s="138"/>
      <c r="KXA12" s="138"/>
      <c r="KXB12" s="138"/>
      <c r="KXC12" s="138"/>
      <c r="KXD12" s="138"/>
      <c r="KXE12" s="138"/>
      <c r="KXF12" s="138"/>
      <c r="KXG12" s="138"/>
      <c r="KXH12" s="138"/>
      <c r="KXI12" s="138"/>
      <c r="KXJ12" s="138"/>
      <c r="KXK12" s="138"/>
      <c r="KXL12" s="138"/>
      <c r="KXM12" s="138"/>
      <c r="KXN12" s="138"/>
      <c r="KXO12" s="138"/>
      <c r="KXP12" s="138"/>
      <c r="KXQ12" s="138"/>
      <c r="KXR12" s="138"/>
      <c r="KXS12" s="138"/>
      <c r="KXT12" s="138"/>
      <c r="KXU12" s="138"/>
      <c r="KXV12" s="138"/>
      <c r="KXW12" s="138"/>
      <c r="KXX12" s="138"/>
      <c r="KXY12" s="138"/>
      <c r="KXZ12" s="138"/>
      <c r="KYA12" s="138"/>
      <c r="KYB12" s="138"/>
      <c r="KYC12" s="138"/>
      <c r="KYD12" s="138"/>
      <c r="KYE12" s="138"/>
      <c r="KYF12" s="138"/>
      <c r="KYG12" s="138"/>
      <c r="KYH12" s="138"/>
      <c r="KYI12" s="138"/>
      <c r="KYJ12" s="138"/>
      <c r="KYK12" s="138"/>
      <c r="KYL12" s="138"/>
      <c r="KYM12" s="138"/>
      <c r="KYN12" s="138"/>
      <c r="KYO12" s="138"/>
      <c r="KYP12" s="138"/>
      <c r="KYQ12" s="138"/>
      <c r="KYR12" s="138"/>
      <c r="KYS12" s="138"/>
      <c r="KYT12" s="138"/>
      <c r="KYU12" s="138"/>
      <c r="KYV12" s="138"/>
      <c r="KYW12" s="138"/>
      <c r="KYX12" s="138"/>
      <c r="KYY12" s="138"/>
      <c r="KYZ12" s="138"/>
      <c r="KZA12" s="138"/>
      <c r="KZB12" s="138"/>
      <c r="KZC12" s="138"/>
      <c r="KZD12" s="138"/>
      <c r="KZE12" s="138"/>
      <c r="KZF12" s="138"/>
      <c r="KZG12" s="138"/>
      <c r="KZH12" s="138"/>
      <c r="KZI12" s="138"/>
      <c r="KZJ12" s="138"/>
      <c r="KZK12" s="138"/>
      <c r="KZL12" s="138"/>
      <c r="KZM12" s="138"/>
      <c r="KZN12" s="138"/>
      <c r="KZO12" s="138"/>
      <c r="KZP12" s="138"/>
      <c r="KZQ12" s="138"/>
      <c r="KZR12" s="138"/>
      <c r="KZS12" s="138"/>
      <c r="KZT12" s="138"/>
      <c r="KZU12" s="138"/>
      <c r="KZV12" s="138"/>
      <c r="KZW12" s="138"/>
      <c r="KZX12" s="138"/>
      <c r="KZY12" s="138"/>
      <c r="KZZ12" s="138"/>
      <c r="LAA12" s="138"/>
      <c r="LAB12" s="138"/>
      <c r="LAC12" s="138"/>
      <c r="LAD12" s="138"/>
      <c r="LAE12" s="138"/>
      <c r="LAF12" s="138"/>
      <c r="LAG12" s="138"/>
      <c r="LAH12" s="138"/>
      <c r="LAI12" s="138"/>
      <c r="LAJ12" s="138"/>
      <c r="LAK12" s="138"/>
      <c r="LAL12" s="138"/>
      <c r="LAM12" s="138"/>
      <c r="LAN12" s="138"/>
      <c r="LAO12" s="138"/>
      <c r="LAP12" s="138"/>
      <c r="LAQ12" s="138"/>
      <c r="LAR12" s="138"/>
      <c r="LAS12" s="138"/>
      <c r="LAT12" s="138"/>
      <c r="LAU12" s="138"/>
      <c r="LAV12" s="138"/>
      <c r="LAW12" s="138"/>
      <c r="LAX12" s="138"/>
      <c r="LAY12" s="138"/>
      <c r="LAZ12" s="138"/>
      <c r="LBA12" s="138"/>
      <c r="LBB12" s="138"/>
      <c r="LBC12" s="138"/>
      <c r="LBD12" s="138"/>
      <c r="LBE12" s="138"/>
      <c r="LBF12" s="138"/>
      <c r="LBG12" s="138"/>
      <c r="LBH12" s="138"/>
      <c r="LBI12" s="138"/>
      <c r="LBJ12" s="138"/>
      <c r="LBK12" s="138"/>
      <c r="LBL12" s="138"/>
      <c r="LBM12" s="138"/>
      <c r="LBN12" s="138"/>
      <c r="LBO12" s="138"/>
      <c r="LBP12" s="138"/>
      <c r="LBQ12" s="138"/>
      <c r="LBR12" s="138"/>
      <c r="LBS12" s="138"/>
      <c r="LBT12" s="138"/>
      <c r="LBU12" s="138"/>
      <c r="LBV12" s="138"/>
      <c r="LBW12" s="138"/>
      <c r="LBX12" s="138"/>
      <c r="LBY12" s="138"/>
      <c r="LBZ12" s="138"/>
      <c r="LCA12" s="138"/>
      <c r="LCB12" s="138"/>
      <c r="LCC12" s="138"/>
      <c r="LCD12" s="138"/>
      <c r="LCE12" s="138"/>
      <c r="LCF12" s="138"/>
      <c r="LCG12" s="138"/>
      <c r="LCH12" s="138"/>
      <c r="LCI12" s="138"/>
      <c r="LCJ12" s="138"/>
      <c r="LCK12" s="138"/>
      <c r="LCL12" s="138"/>
      <c r="LCM12" s="138"/>
      <c r="LCN12" s="138"/>
      <c r="LCO12" s="138"/>
      <c r="LCP12" s="138"/>
      <c r="LCQ12" s="138"/>
      <c r="LCR12" s="138"/>
      <c r="LCS12" s="138"/>
      <c r="LCT12" s="138"/>
      <c r="LCU12" s="138"/>
      <c r="LCV12" s="138"/>
      <c r="LCW12" s="138"/>
      <c r="LCX12" s="138"/>
      <c r="LCY12" s="138"/>
      <c r="LCZ12" s="138"/>
      <c r="LDA12" s="138"/>
      <c r="LDB12" s="138"/>
      <c r="LDC12" s="138"/>
      <c r="LDD12" s="138"/>
      <c r="LDE12" s="138"/>
      <c r="LDF12" s="138"/>
      <c r="LDG12" s="138"/>
      <c r="LDH12" s="138"/>
      <c r="LDI12" s="138"/>
      <c r="LDJ12" s="138"/>
      <c r="LDK12" s="138"/>
      <c r="LDL12" s="138"/>
      <c r="LDM12" s="138"/>
      <c r="LDN12" s="138"/>
      <c r="LDO12" s="138"/>
      <c r="LDP12" s="138"/>
      <c r="LDQ12" s="138"/>
      <c r="LDR12" s="138"/>
      <c r="LDS12" s="138"/>
      <c r="LDT12" s="138"/>
      <c r="LDU12" s="138"/>
      <c r="LDV12" s="138"/>
      <c r="LDW12" s="138"/>
      <c r="LDX12" s="138"/>
      <c r="LDY12" s="138"/>
      <c r="LDZ12" s="138"/>
      <c r="LEA12" s="138"/>
      <c r="LEB12" s="138"/>
      <c r="LEC12" s="138"/>
      <c r="LED12" s="138"/>
      <c r="LEE12" s="138"/>
      <c r="LEF12" s="138"/>
      <c r="LEG12" s="138"/>
      <c r="LEH12" s="138"/>
      <c r="LEI12" s="138"/>
      <c r="LEJ12" s="138"/>
      <c r="LEK12" s="138"/>
      <c r="LEL12" s="138"/>
      <c r="LEM12" s="138"/>
      <c r="LEN12" s="138"/>
      <c r="LEO12" s="138"/>
      <c r="LEP12" s="138"/>
      <c r="LEQ12" s="138"/>
      <c r="LER12" s="138"/>
      <c r="LES12" s="138"/>
      <c r="LET12" s="138"/>
      <c r="LEU12" s="138"/>
      <c r="LEV12" s="138"/>
      <c r="LEW12" s="138"/>
      <c r="LEX12" s="138"/>
      <c r="LEY12" s="138"/>
      <c r="LEZ12" s="138"/>
      <c r="LFA12" s="138"/>
      <c r="LFB12" s="138"/>
      <c r="LFC12" s="138"/>
      <c r="LFD12" s="138"/>
      <c r="LFE12" s="138"/>
      <c r="LFF12" s="138"/>
      <c r="LFG12" s="138"/>
      <c r="LFH12" s="138"/>
      <c r="LFI12" s="138"/>
      <c r="LFJ12" s="138"/>
      <c r="LFK12" s="138"/>
      <c r="LFL12" s="138"/>
      <c r="LFM12" s="138"/>
      <c r="LFN12" s="138"/>
      <c r="LFO12" s="138"/>
      <c r="LFP12" s="138"/>
      <c r="LFQ12" s="138"/>
      <c r="LFR12" s="138"/>
      <c r="LFS12" s="138"/>
      <c r="LFT12" s="138"/>
      <c r="LFU12" s="138"/>
      <c r="LFV12" s="138"/>
      <c r="LFW12" s="138"/>
      <c r="LFX12" s="138"/>
      <c r="LFY12" s="138"/>
      <c r="LFZ12" s="138"/>
      <c r="LGA12" s="138"/>
      <c r="LGB12" s="138"/>
      <c r="LGC12" s="138"/>
      <c r="LGD12" s="138"/>
      <c r="LGE12" s="138"/>
      <c r="LGF12" s="138"/>
      <c r="LGG12" s="138"/>
      <c r="LGH12" s="138"/>
      <c r="LGI12" s="138"/>
      <c r="LGJ12" s="138"/>
      <c r="LGK12" s="138"/>
      <c r="LGL12" s="138"/>
      <c r="LGM12" s="138"/>
      <c r="LGN12" s="138"/>
      <c r="LGO12" s="138"/>
      <c r="LGP12" s="138"/>
      <c r="LGQ12" s="138"/>
      <c r="LGR12" s="138"/>
      <c r="LGS12" s="138"/>
      <c r="LGT12" s="138"/>
      <c r="LGU12" s="138"/>
      <c r="LGV12" s="138"/>
      <c r="LGW12" s="138"/>
      <c r="LGX12" s="138"/>
      <c r="LGY12" s="138"/>
      <c r="LGZ12" s="138"/>
      <c r="LHA12" s="138"/>
      <c r="LHB12" s="138"/>
      <c r="LHC12" s="138"/>
      <c r="LHD12" s="138"/>
      <c r="LHE12" s="138"/>
      <c r="LHF12" s="138"/>
      <c r="LHG12" s="138"/>
      <c r="LHH12" s="138"/>
      <c r="LHI12" s="138"/>
      <c r="LHJ12" s="138"/>
      <c r="LHK12" s="138"/>
      <c r="LHL12" s="138"/>
      <c r="LHM12" s="138"/>
      <c r="LHN12" s="138"/>
      <c r="LHO12" s="138"/>
      <c r="LHP12" s="138"/>
      <c r="LHQ12" s="138"/>
      <c r="LHR12" s="138"/>
      <c r="LHS12" s="138"/>
      <c r="LHT12" s="138"/>
      <c r="LHU12" s="138"/>
      <c r="LHV12" s="138"/>
      <c r="LHW12" s="138"/>
      <c r="LHX12" s="138"/>
      <c r="LHY12" s="138"/>
      <c r="LHZ12" s="138"/>
      <c r="LIA12" s="138"/>
      <c r="LIB12" s="138"/>
      <c r="LIC12" s="138"/>
      <c r="LID12" s="138"/>
      <c r="LIE12" s="138"/>
      <c r="LIF12" s="138"/>
      <c r="LIG12" s="138"/>
      <c r="LIH12" s="138"/>
      <c r="LII12" s="138"/>
      <c r="LIJ12" s="138"/>
      <c r="LIK12" s="138"/>
      <c r="LIL12" s="138"/>
      <c r="LIM12" s="138"/>
      <c r="LIN12" s="138"/>
      <c r="LIO12" s="138"/>
      <c r="LIP12" s="138"/>
      <c r="LIQ12" s="138"/>
      <c r="LIR12" s="138"/>
      <c r="LIS12" s="138"/>
      <c r="LIT12" s="138"/>
      <c r="LIU12" s="138"/>
      <c r="LIV12" s="138"/>
      <c r="LIW12" s="138"/>
      <c r="LIX12" s="138"/>
      <c r="LIY12" s="138"/>
      <c r="LIZ12" s="138"/>
      <c r="LJA12" s="138"/>
      <c r="LJB12" s="138"/>
      <c r="LJC12" s="138"/>
      <c r="LJD12" s="138"/>
      <c r="LJE12" s="138"/>
      <c r="LJF12" s="138"/>
      <c r="LJG12" s="138"/>
      <c r="LJH12" s="138"/>
      <c r="LJI12" s="138"/>
      <c r="LJJ12" s="138"/>
      <c r="LJK12" s="138"/>
      <c r="LJL12" s="138"/>
      <c r="LJM12" s="138"/>
      <c r="LJN12" s="138"/>
      <c r="LJO12" s="138"/>
      <c r="LJP12" s="138"/>
      <c r="LJQ12" s="138"/>
      <c r="LJR12" s="138"/>
      <c r="LJS12" s="138"/>
      <c r="LJT12" s="138"/>
      <c r="LJU12" s="138"/>
      <c r="LJV12" s="138"/>
      <c r="LJW12" s="138"/>
      <c r="LJX12" s="138"/>
      <c r="LJY12" s="138"/>
      <c r="LJZ12" s="138"/>
      <c r="LKA12" s="138"/>
      <c r="LKB12" s="138"/>
      <c r="LKC12" s="138"/>
      <c r="LKD12" s="138"/>
      <c r="LKE12" s="138"/>
      <c r="LKF12" s="138"/>
      <c r="LKG12" s="138"/>
      <c r="LKH12" s="138"/>
      <c r="LKI12" s="138"/>
      <c r="LKJ12" s="138"/>
      <c r="LKK12" s="138"/>
      <c r="LKL12" s="138"/>
      <c r="LKM12" s="138"/>
      <c r="LKN12" s="138"/>
      <c r="LKO12" s="138"/>
      <c r="LKP12" s="138"/>
      <c r="LKQ12" s="138"/>
      <c r="LKR12" s="138"/>
      <c r="LKS12" s="138"/>
      <c r="LKT12" s="138"/>
      <c r="LKU12" s="138"/>
      <c r="LKV12" s="138"/>
      <c r="LKW12" s="138"/>
      <c r="LKX12" s="138"/>
      <c r="LKY12" s="138"/>
      <c r="LKZ12" s="138"/>
      <c r="LLA12" s="138"/>
      <c r="LLB12" s="138"/>
      <c r="LLC12" s="138"/>
      <c r="LLD12" s="138"/>
      <c r="LLE12" s="138"/>
      <c r="LLF12" s="138"/>
      <c r="LLG12" s="138"/>
      <c r="LLH12" s="138"/>
      <c r="LLI12" s="138"/>
      <c r="LLJ12" s="138"/>
      <c r="LLK12" s="138"/>
      <c r="LLL12" s="138"/>
      <c r="LLM12" s="138"/>
      <c r="LLN12" s="138"/>
      <c r="LLO12" s="138"/>
      <c r="LLP12" s="138"/>
      <c r="LLQ12" s="138"/>
      <c r="LLR12" s="138"/>
      <c r="LLS12" s="138"/>
      <c r="LLT12" s="138"/>
      <c r="LLU12" s="138"/>
      <c r="LLV12" s="138"/>
      <c r="LLW12" s="138"/>
      <c r="LLX12" s="138"/>
      <c r="LLY12" s="138"/>
      <c r="LLZ12" s="138"/>
      <c r="LMA12" s="138"/>
      <c r="LMB12" s="138"/>
      <c r="LMC12" s="138"/>
      <c r="LMD12" s="138"/>
      <c r="LME12" s="138"/>
      <c r="LMF12" s="138"/>
      <c r="LMG12" s="138"/>
      <c r="LMH12" s="138"/>
      <c r="LMI12" s="138"/>
      <c r="LMJ12" s="138"/>
      <c r="LMK12" s="138"/>
      <c r="LML12" s="138"/>
      <c r="LMM12" s="138"/>
      <c r="LMN12" s="138"/>
      <c r="LMO12" s="138"/>
      <c r="LMP12" s="138"/>
      <c r="LMQ12" s="138"/>
      <c r="LMR12" s="138"/>
      <c r="LMS12" s="138"/>
      <c r="LMT12" s="138"/>
      <c r="LMU12" s="138"/>
      <c r="LMV12" s="138"/>
      <c r="LMW12" s="138"/>
      <c r="LMX12" s="138"/>
      <c r="LMY12" s="138"/>
      <c r="LMZ12" s="138"/>
      <c r="LNA12" s="138"/>
      <c r="LNB12" s="138"/>
      <c r="LNC12" s="138"/>
      <c r="LND12" s="138"/>
      <c r="LNE12" s="138"/>
      <c r="LNF12" s="138"/>
      <c r="LNG12" s="138"/>
      <c r="LNH12" s="138"/>
      <c r="LNI12" s="138"/>
      <c r="LNJ12" s="138"/>
      <c r="LNK12" s="138"/>
      <c r="LNL12" s="138"/>
      <c r="LNM12" s="138"/>
      <c r="LNN12" s="138"/>
      <c r="LNO12" s="138"/>
      <c r="LNP12" s="138"/>
      <c r="LNQ12" s="138"/>
      <c r="LNR12" s="138"/>
      <c r="LNS12" s="138"/>
      <c r="LNT12" s="138"/>
      <c r="LNU12" s="138"/>
      <c r="LNV12" s="138"/>
      <c r="LNW12" s="138"/>
      <c r="LNX12" s="138"/>
      <c r="LNY12" s="138"/>
      <c r="LNZ12" s="138"/>
      <c r="LOA12" s="138"/>
      <c r="LOB12" s="138"/>
      <c r="LOC12" s="138"/>
      <c r="LOD12" s="138"/>
      <c r="LOE12" s="138"/>
      <c r="LOF12" s="138"/>
      <c r="LOG12" s="138"/>
      <c r="LOH12" s="138"/>
      <c r="LOI12" s="138"/>
      <c r="LOJ12" s="138"/>
      <c r="LOK12" s="138"/>
      <c r="LOL12" s="138"/>
      <c r="LOM12" s="138"/>
      <c r="LON12" s="138"/>
      <c r="LOO12" s="138"/>
      <c r="LOP12" s="138"/>
      <c r="LOQ12" s="138"/>
      <c r="LOR12" s="138"/>
      <c r="LOS12" s="138"/>
      <c r="LOT12" s="138"/>
      <c r="LOU12" s="138"/>
      <c r="LOV12" s="138"/>
      <c r="LOW12" s="138"/>
      <c r="LOX12" s="138"/>
      <c r="LOY12" s="138"/>
      <c r="LOZ12" s="138"/>
      <c r="LPA12" s="138"/>
      <c r="LPB12" s="138"/>
      <c r="LPC12" s="138"/>
      <c r="LPD12" s="138"/>
      <c r="LPE12" s="138"/>
      <c r="LPF12" s="138"/>
      <c r="LPG12" s="138"/>
      <c r="LPH12" s="138"/>
      <c r="LPI12" s="138"/>
      <c r="LPJ12" s="138"/>
      <c r="LPK12" s="138"/>
      <c r="LPL12" s="138"/>
      <c r="LPM12" s="138"/>
      <c r="LPN12" s="138"/>
      <c r="LPO12" s="138"/>
      <c r="LPP12" s="138"/>
      <c r="LPQ12" s="138"/>
      <c r="LPR12" s="138"/>
      <c r="LPS12" s="138"/>
      <c r="LPT12" s="138"/>
      <c r="LPU12" s="138"/>
      <c r="LPV12" s="138"/>
      <c r="LPW12" s="138"/>
      <c r="LPX12" s="138"/>
      <c r="LPY12" s="138"/>
      <c r="LPZ12" s="138"/>
      <c r="LQA12" s="138"/>
      <c r="LQB12" s="138"/>
      <c r="LQC12" s="138"/>
      <c r="LQD12" s="138"/>
      <c r="LQE12" s="138"/>
      <c r="LQF12" s="138"/>
      <c r="LQG12" s="138"/>
      <c r="LQH12" s="138"/>
      <c r="LQI12" s="138"/>
      <c r="LQJ12" s="138"/>
      <c r="LQK12" s="138"/>
      <c r="LQL12" s="138"/>
      <c r="LQM12" s="138"/>
      <c r="LQN12" s="138"/>
      <c r="LQO12" s="138"/>
      <c r="LQP12" s="138"/>
      <c r="LQQ12" s="138"/>
      <c r="LQR12" s="138"/>
      <c r="LQS12" s="138"/>
      <c r="LQT12" s="138"/>
      <c r="LQU12" s="138"/>
      <c r="LQV12" s="138"/>
      <c r="LQW12" s="138"/>
      <c r="LQX12" s="138"/>
      <c r="LQY12" s="138"/>
      <c r="LQZ12" s="138"/>
      <c r="LRA12" s="138"/>
      <c r="LRB12" s="138"/>
      <c r="LRC12" s="138"/>
      <c r="LRD12" s="138"/>
      <c r="LRE12" s="138"/>
      <c r="LRF12" s="138"/>
      <c r="LRG12" s="138"/>
      <c r="LRH12" s="138"/>
      <c r="LRI12" s="138"/>
      <c r="LRJ12" s="138"/>
      <c r="LRK12" s="138"/>
      <c r="LRL12" s="138"/>
      <c r="LRM12" s="138"/>
      <c r="LRN12" s="138"/>
      <c r="LRO12" s="138"/>
      <c r="LRP12" s="138"/>
      <c r="LRQ12" s="138"/>
      <c r="LRR12" s="138"/>
      <c r="LRS12" s="138"/>
      <c r="LRT12" s="138"/>
      <c r="LRU12" s="138"/>
      <c r="LRV12" s="138"/>
      <c r="LRW12" s="138"/>
      <c r="LRX12" s="138"/>
      <c r="LRY12" s="138"/>
      <c r="LRZ12" s="138"/>
      <c r="LSA12" s="138"/>
      <c r="LSB12" s="138"/>
      <c r="LSC12" s="138"/>
      <c r="LSD12" s="138"/>
      <c r="LSE12" s="138"/>
      <c r="LSF12" s="138"/>
      <c r="LSG12" s="138"/>
      <c r="LSH12" s="138"/>
      <c r="LSI12" s="138"/>
      <c r="LSJ12" s="138"/>
      <c r="LSK12" s="138"/>
      <c r="LSL12" s="138"/>
      <c r="LSM12" s="138"/>
      <c r="LSN12" s="138"/>
      <c r="LSO12" s="138"/>
      <c r="LSP12" s="138"/>
      <c r="LSQ12" s="138"/>
      <c r="LSR12" s="138"/>
      <c r="LSS12" s="138"/>
      <c r="LST12" s="138"/>
      <c r="LSU12" s="138"/>
      <c r="LSV12" s="138"/>
      <c r="LSW12" s="138"/>
      <c r="LSX12" s="138"/>
      <c r="LSY12" s="138"/>
      <c r="LSZ12" s="138"/>
      <c r="LTA12" s="138"/>
      <c r="LTB12" s="138"/>
      <c r="LTC12" s="138"/>
      <c r="LTD12" s="138"/>
      <c r="LTE12" s="138"/>
      <c r="LTF12" s="138"/>
      <c r="LTG12" s="138"/>
      <c r="LTH12" s="138"/>
      <c r="LTI12" s="138"/>
      <c r="LTJ12" s="138"/>
      <c r="LTK12" s="138"/>
      <c r="LTL12" s="138"/>
      <c r="LTM12" s="138"/>
      <c r="LTN12" s="138"/>
      <c r="LTO12" s="138"/>
      <c r="LTP12" s="138"/>
      <c r="LTQ12" s="138"/>
      <c r="LTR12" s="138"/>
      <c r="LTS12" s="138"/>
      <c r="LTT12" s="138"/>
      <c r="LTU12" s="138"/>
      <c r="LTV12" s="138"/>
      <c r="LTW12" s="138"/>
      <c r="LTX12" s="138"/>
      <c r="LTY12" s="138"/>
      <c r="LTZ12" s="138"/>
      <c r="LUA12" s="138"/>
      <c r="LUB12" s="138"/>
      <c r="LUC12" s="138"/>
      <c r="LUD12" s="138"/>
      <c r="LUE12" s="138"/>
      <c r="LUF12" s="138"/>
      <c r="LUG12" s="138"/>
      <c r="LUH12" s="138"/>
      <c r="LUI12" s="138"/>
      <c r="LUJ12" s="138"/>
      <c r="LUK12" s="138"/>
      <c r="LUL12" s="138"/>
      <c r="LUM12" s="138"/>
      <c r="LUN12" s="138"/>
      <c r="LUO12" s="138"/>
      <c r="LUP12" s="138"/>
      <c r="LUQ12" s="138"/>
      <c r="LUR12" s="138"/>
      <c r="LUS12" s="138"/>
      <c r="LUT12" s="138"/>
      <c r="LUU12" s="138"/>
      <c r="LUV12" s="138"/>
      <c r="LUW12" s="138"/>
      <c r="LUX12" s="138"/>
      <c r="LUY12" s="138"/>
      <c r="LUZ12" s="138"/>
      <c r="LVA12" s="138"/>
      <c r="LVB12" s="138"/>
      <c r="LVC12" s="138"/>
      <c r="LVD12" s="138"/>
      <c r="LVE12" s="138"/>
      <c r="LVF12" s="138"/>
      <c r="LVG12" s="138"/>
      <c r="LVH12" s="138"/>
      <c r="LVI12" s="138"/>
      <c r="LVJ12" s="138"/>
      <c r="LVK12" s="138"/>
      <c r="LVL12" s="138"/>
      <c r="LVM12" s="138"/>
      <c r="LVN12" s="138"/>
      <c r="LVO12" s="138"/>
      <c r="LVP12" s="138"/>
      <c r="LVQ12" s="138"/>
      <c r="LVR12" s="138"/>
      <c r="LVS12" s="138"/>
      <c r="LVT12" s="138"/>
      <c r="LVU12" s="138"/>
      <c r="LVV12" s="138"/>
      <c r="LVW12" s="138"/>
      <c r="LVX12" s="138"/>
      <c r="LVY12" s="138"/>
      <c r="LVZ12" s="138"/>
      <c r="LWA12" s="138"/>
      <c r="LWB12" s="138"/>
      <c r="LWC12" s="138"/>
      <c r="LWD12" s="138"/>
      <c r="LWE12" s="138"/>
      <c r="LWF12" s="138"/>
      <c r="LWG12" s="138"/>
      <c r="LWH12" s="138"/>
      <c r="LWI12" s="138"/>
      <c r="LWJ12" s="138"/>
      <c r="LWK12" s="138"/>
      <c r="LWL12" s="138"/>
      <c r="LWM12" s="138"/>
      <c r="LWN12" s="138"/>
      <c r="LWO12" s="138"/>
      <c r="LWP12" s="138"/>
      <c r="LWQ12" s="138"/>
      <c r="LWR12" s="138"/>
      <c r="LWS12" s="138"/>
      <c r="LWT12" s="138"/>
      <c r="LWU12" s="138"/>
      <c r="LWV12" s="138"/>
      <c r="LWW12" s="138"/>
      <c r="LWX12" s="138"/>
      <c r="LWY12" s="138"/>
      <c r="LWZ12" s="138"/>
      <c r="LXA12" s="138"/>
      <c r="LXB12" s="138"/>
      <c r="LXC12" s="138"/>
      <c r="LXD12" s="138"/>
      <c r="LXE12" s="138"/>
      <c r="LXF12" s="138"/>
      <c r="LXG12" s="138"/>
      <c r="LXH12" s="138"/>
      <c r="LXI12" s="138"/>
      <c r="LXJ12" s="138"/>
      <c r="LXK12" s="138"/>
      <c r="LXL12" s="138"/>
      <c r="LXM12" s="138"/>
      <c r="LXN12" s="138"/>
      <c r="LXO12" s="138"/>
      <c r="LXP12" s="138"/>
      <c r="LXQ12" s="138"/>
      <c r="LXR12" s="138"/>
      <c r="LXS12" s="138"/>
      <c r="LXT12" s="138"/>
      <c r="LXU12" s="138"/>
      <c r="LXV12" s="138"/>
      <c r="LXW12" s="138"/>
      <c r="LXX12" s="138"/>
      <c r="LXY12" s="138"/>
      <c r="LXZ12" s="138"/>
      <c r="LYA12" s="138"/>
      <c r="LYB12" s="138"/>
      <c r="LYC12" s="138"/>
      <c r="LYD12" s="138"/>
      <c r="LYE12" s="138"/>
      <c r="LYF12" s="138"/>
      <c r="LYG12" s="138"/>
      <c r="LYH12" s="138"/>
      <c r="LYI12" s="138"/>
      <c r="LYJ12" s="138"/>
      <c r="LYK12" s="138"/>
      <c r="LYL12" s="138"/>
      <c r="LYM12" s="138"/>
      <c r="LYN12" s="138"/>
      <c r="LYO12" s="138"/>
      <c r="LYP12" s="138"/>
      <c r="LYQ12" s="138"/>
      <c r="LYR12" s="138"/>
      <c r="LYS12" s="138"/>
      <c r="LYT12" s="138"/>
      <c r="LYU12" s="138"/>
      <c r="LYV12" s="138"/>
      <c r="LYW12" s="138"/>
      <c r="LYX12" s="138"/>
      <c r="LYY12" s="138"/>
      <c r="LYZ12" s="138"/>
      <c r="LZA12" s="138"/>
      <c r="LZB12" s="138"/>
      <c r="LZC12" s="138"/>
      <c r="LZD12" s="138"/>
      <c r="LZE12" s="138"/>
      <c r="LZF12" s="138"/>
      <c r="LZG12" s="138"/>
      <c r="LZH12" s="138"/>
      <c r="LZI12" s="138"/>
      <c r="LZJ12" s="138"/>
      <c r="LZK12" s="138"/>
      <c r="LZL12" s="138"/>
      <c r="LZM12" s="138"/>
      <c r="LZN12" s="138"/>
      <c r="LZO12" s="138"/>
      <c r="LZP12" s="138"/>
      <c r="LZQ12" s="138"/>
      <c r="LZR12" s="138"/>
      <c r="LZS12" s="138"/>
      <c r="LZT12" s="138"/>
      <c r="LZU12" s="138"/>
      <c r="LZV12" s="138"/>
      <c r="LZW12" s="138"/>
      <c r="LZX12" s="138"/>
      <c r="LZY12" s="138"/>
      <c r="LZZ12" s="138"/>
      <c r="MAA12" s="138"/>
      <c r="MAB12" s="138"/>
      <c r="MAC12" s="138"/>
      <c r="MAD12" s="138"/>
      <c r="MAE12" s="138"/>
      <c r="MAF12" s="138"/>
      <c r="MAG12" s="138"/>
      <c r="MAH12" s="138"/>
      <c r="MAI12" s="138"/>
      <c r="MAJ12" s="138"/>
      <c r="MAK12" s="138"/>
      <c r="MAL12" s="138"/>
      <c r="MAM12" s="138"/>
      <c r="MAN12" s="138"/>
      <c r="MAO12" s="138"/>
      <c r="MAP12" s="138"/>
      <c r="MAQ12" s="138"/>
      <c r="MAR12" s="138"/>
      <c r="MAS12" s="138"/>
      <c r="MAT12" s="138"/>
      <c r="MAU12" s="138"/>
      <c r="MAV12" s="138"/>
      <c r="MAW12" s="138"/>
      <c r="MAX12" s="138"/>
      <c r="MAY12" s="138"/>
      <c r="MAZ12" s="138"/>
      <c r="MBA12" s="138"/>
      <c r="MBB12" s="138"/>
      <c r="MBC12" s="138"/>
      <c r="MBD12" s="138"/>
      <c r="MBE12" s="138"/>
      <c r="MBF12" s="138"/>
      <c r="MBG12" s="138"/>
      <c r="MBH12" s="138"/>
      <c r="MBI12" s="138"/>
      <c r="MBJ12" s="138"/>
      <c r="MBK12" s="138"/>
      <c r="MBL12" s="138"/>
      <c r="MBM12" s="138"/>
      <c r="MBN12" s="138"/>
      <c r="MBO12" s="138"/>
      <c r="MBP12" s="138"/>
      <c r="MBQ12" s="138"/>
      <c r="MBR12" s="138"/>
      <c r="MBS12" s="138"/>
      <c r="MBT12" s="138"/>
      <c r="MBU12" s="138"/>
      <c r="MBV12" s="138"/>
      <c r="MBW12" s="138"/>
      <c r="MBX12" s="138"/>
      <c r="MBY12" s="138"/>
      <c r="MBZ12" s="138"/>
      <c r="MCA12" s="138"/>
      <c r="MCB12" s="138"/>
      <c r="MCC12" s="138"/>
      <c r="MCD12" s="138"/>
      <c r="MCE12" s="138"/>
      <c r="MCF12" s="138"/>
      <c r="MCG12" s="138"/>
      <c r="MCH12" s="138"/>
      <c r="MCI12" s="138"/>
      <c r="MCJ12" s="138"/>
      <c r="MCK12" s="138"/>
      <c r="MCL12" s="138"/>
      <c r="MCM12" s="138"/>
      <c r="MCN12" s="138"/>
      <c r="MCO12" s="138"/>
      <c r="MCP12" s="138"/>
      <c r="MCQ12" s="138"/>
      <c r="MCR12" s="138"/>
      <c r="MCS12" s="138"/>
      <c r="MCT12" s="138"/>
      <c r="MCU12" s="138"/>
      <c r="MCV12" s="138"/>
      <c r="MCW12" s="138"/>
      <c r="MCX12" s="138"/>
      <c r="MCY12" s="138"/>
      <c r="MCZ12" s="138"/>
      <c r="MDA12" s="138"/>
      <c r="MDB12" s="138"/>
      <c r="MDC12" s="138"/>
      <c r="MDD12" s="138"/>
      <c r="MDE12" s="138"/>
      <c r="MDF12" s="138"/>
      <c r="MDG12" s="138"/>
      <c r="MDH12" s="138"/>
      <c r="MDI12" s="138"/>
      <c r="MDJ12" s="138"/>
      <c r="MDK12" s="138"/>
      <c r="MDL12" s="138"/>
      <c r="MDM12" s="138"/>
      <c r="MDN12" s="138"/>
      <c r="MDO12" s="138"/>
      <c r="MDP12" s="138"/>
      <c r="MDQ12" s="138"/>
      <c r="MDR12" s="138"/>
      <c r="MDS12" s="138"/>
      <c r="MDT12" s="138"/>
      <c r="MDU12" s="138"/>
      <c r="MDV12" s="138"/>
      <c r="MDW12" s="138"/>
      <c r="MDX12" s="138"/>
      <c r="MDY12" s="138"/>
      <c r="MDZ12" s="138"/>
      <c r="MEA12" s="138"/>
      <c r="MEB12" s="138"/>
      <c r="MEC12" s="138"/>
      <c r="MED12" s="138"/>
      <c r="MEE12" s="138"/>
      <c r="MEF12" s="138"/>
      <c r="MEG12" s="138"/>
      <c r="MEH12" s="138"/>
      <c r="MEI12" s="138"/>
      <c r="MEJ12" s="138"/>
      <c r="MEK12" s="138"/>
      <c r="MEL12" s="138"/>
      <c r="MEM12" s="138"/>
      <c r="MEN12" s="138"/>
      <c r="MEO12" s="138"/>
      <c r="MEP12" s="138"/>
      <c r="MEQ12" s="138"/>
      <c r="MER12" s="138"/>
      <c r="MES12" s="138"/>
      <c r="MET12" s="138"/>
      <c r="MEU12" s="138"/>
      <c r="MEV12" s="138"/>
      <c r="MEW12" s="138"/>
      <c r="MEX12" s="138"/>
      <c r="MEY12" s="138"/>
      <c r="MEZ12" s="138"/>
      <c r="MFA12" s="138"/>
      <c r="MFB12" s="138"/>
      <c r="MFC12" s="138"/>
      <c r="MFD12" s="138"/>
      <c r="MFE12" s="138"/>
      <c r="MFF12" s="138"/>
      <c r="MFG12" s="138"/>
      <c r="MFH12" s="138"/>
      <c r="MFI12" s="138"/>
      <c r="MFJ12" s="138"/>
      <c r="MFK12" s="138"/>
      <c r="MFL12" s="138"/>
      <c r="MFM12" s="138"/>
      <c r="MFN12" s="138"/>
      <c r="MFO12" s="138"/>
      <c r="MFP12" s="138"/>
      <c r="MFQ12" s="138"/>
      <c r="MFR12" s="138"/>
      <c r="MFS12" s="138"/>
      <c r="MFT12" s="138"/>
      <c r="MFU12" s="138"/>
      <c r="MFV12" s="138"/>
      <c r="MFW12" s="138"/>
      <c r="MFX12" s="138"/>
      <c r="MFY12" s="138"/>
      <c r="MFZ12" s="138"/>
      <c r="MGA12" s="138"/>
      <c r="MGB12" s="138"/>
      <c r="MGC12" s="138"/>
      <c r="MGD12" s="138"/>
      <c r="MGE12" s="138"/>
      <c r="MGF12" s="138"/>
      <c r="MGG12" s="138"/>
      <c r="MGH12" s="138"/>
      <c r="MGI12" s="138"/>
      <c r="MGJ12" s="138"/>
      <c r="MGK12" s="138"/>
      <c r="MGL12" s="138"/>
      <c r="MGM12" s="138"/>
      <c r="MGN12" s="138"/>
      <c r="MGO12" s="138"/>
      <c r="MGP12" s="138"/>
      <c r="MGQ12" s="138"/>
      <c r="MGR12" s="138"/>
      <c r="MGS12" s="138"/>
      <c r="MGT12" s="138"/>
      <c r="MGU12" s="138"/>
      <c r="MGV12" s="138"/>
      <c r="MGW12" s="138"/>
      <c r="MGX12" s="138"/>
      <c r="MGY12" s="138"/>
      <c r="MGZ12" s="138"/>
      <c r="MHA12" s="138"/>
      <c r="MHB12" s="138"/>
      <c r="MHC12" s="138"/>
      <c r="MHD12" s="138"/>
      <c r="MHE12" s="138"/>
      <c r="MHF12" s="138"/>
      <c r="MHG12" s="138"/>
      <c r="MHH12" s="138"/>
      <c r="MHI12" s="138"/>
      <c r="MHJ12" s="138"/>
      <c r="MHK12" s="138"/>
      <c r="MHL12" s="138"/>
      <c r="MHM12" s="138"/>
      <c r="MHN12" s="138"/>
      <c r="MHO12" s="138"/>
      <c r="MHP12" s="138"/>
      <c r="MHQ12" s="138"/>
      <c r="MHR12" s="138"/>
      <c r="MHS12" s="138"/>
      <c r="MHT12" s="138"/>
      <c r="MHU12" s="138"/>
      <c r="MHV12" s="138"/>
      <c r="MHW12" s="138"/>
      <c r="MHX12" s="138"/>
      <c r="MHY12" s="138"/>
      <c r="MHZ12" s="138"/>
      <c r="MIA12" s="138"/>
      <c r="MIB12" s="138"/>
      <c r="MIC12" s="138"/>
      <c r="MID12" s="138"/>
      <c r="MIE12" s="138"/>
      <c r="MIF12" s="138"/>
      <c r="MIG12" s="138"/>
      <c r="MIH12" s="138"/>
      <c r="MII12" s="138"/>
      <c r="MIJ12" s="138"/>
      <c r="MIK12" s="138"/>
      <c r="MIL12" s="138"/>
      <c r="MIM12" s="138"/>
      <c r="MIN12" s="138"/>
      <c r="MIO12" s="138"/>
      <c r="MIP12" s="138"/>
      <c r="MIQ12" s="138"/>
      <c r="MIR12" s="138"/>
      <c r="MIS12" s="138"/>
      <c r="MIT12" s="138"/>
      <c r="MIU12" s="138"/>
      <c r="MIV12" s="138"/>
      <c r="MIW12" s="138"/>
      <c r="MIX12" s="138"/>
      <c r="MIY12" s="138"/>
      <c r="MIZ12" s="138"/>
      <c r="MJA12" s="138"/>
      <c r="MJB12" s="138"/>
      <c r="MJC12" s="138"/>
      <c r="MJD12" s="138"/>
      <c r="MJE12" s="138"/>
      <c r="MJF12" s="138"/>
      <c r="MJG12" s="138"/>
      <c r="MJH12" s="138"/>
      <c r="MJI12" s="138"/>
      <c r="MJJ12" s="138"/>
      <c r="MJK12" s="138"/>
      <c r="MJL12" s="138"/>
      <c r="MJM12" s="138"/>
      <c r="MJN12" s="138"/>
      <c r="MJO12" s="138"/>
      <c r="MJP12" s="138"/>
      <c r="MJQ12" s="138"/>
      <c r="MJR12" s="138"/>
      <c r="MJS12" s="138"/>
      <c r="MJT12" s="138"/>
      <c r="MJU12" s="138"/>
      <c r="MJV12" s="138"/>
      <c r="MJW12" s="138"/>
      <c r="MJX12" s="138"/>
      <c r="MJY12" s="138"/>
      <c r="MJZ12" s="138"/>
      <c r="MKA12" s="138"/>
      <c r="MKB12" s="138"/>
      <c r="MKC12" s="138"/>
      <c r="MKD12" s="138"/>
      <c r="MKE12" s="138"/>
      <c r="MKF12" s="138"/>
      <c r="MKG12" s="138"/>
      <c r="MKH12" s="138"/>
      <c r="MKI12" s="138"/>
      <c r="MKJ12" s="138"/>
      <c r="MKK12" s="138"/>
      <c r="MKL12" s="138"/>
      <c r="MKM12" s="138"/>
      <c r="MKN12" s="138"/>
      <c r="MKO12" s="138"/>
      <c r="MKP12" s="138"/>
      <c r="MKQ12" s="138"/>
      <c r="MKR12" s="138"/>
      <c r="MKS12" s="138"/>
      <c r="MKT12" s="138"/>
      <c r="MKU12" s="138"/>
      <c r="MKV12" s="138"/>
      <c r="MKW12" s="138"/>
      <c r="MKX12" s="138"/>
      <c r="MKY12" s="138"/>
      <c r="MKZ12" s="138"/>
      <c r="MLA12" s="138"/>
      <c r="MLB12" s="138"/>
      <c r="MLC12" s="138"/>
      <c r="MLD12" s="138"/>
      <c r="MLE12" s="138"/>
      <c r="MLF12" s="138"/>
      <c r="MLG12" s="138"/>
      <c r="MLH12" s="138"/>
      <c r="MLI12" s="138"/>
      <c r="MLJ12" s="138"/>
      <c r="MLK12" s="138"/>
      <c r="MLL12" s="138"/>
      <c r="MLM12" s="138"/>
      <c r="MLN12" s="138"/>
      <c r="MLO12" s="138"/>
      <c r="MLP12" s="138"/>
      <c r="MLQ12" s="138"/>
      <c r="MLR12" s="138"/>
      <c r="MLS12" s="138"/>
      <c r="MLT12" s="138"/>
      <c r="MLU12" s="138"/>
      <c r="MLV12" s="138"/>
      <c r="MLW12" s="138"/>
      <c r="MLX12" s="138"/>
      <c r="MLY12" s="138"/>
      <c r="MLZ12" s="138"/>
      <c r="MMA12" s="138"/>
      <c r="MMB12" s="138"/>
      <c r="MMC12" s="138"/>
      <c r="MMD12" s="138"/>
      <c r="MME12" s="138"/>
      <c r="MMF12" s="138"/>
      <c r="MMG12" s="138"/>
      <c r="MMH12" s="138"/>
      <c r="MMI12" s="138"/>
      <c r="MMJ12" s="138"/>
      <c r="MMK12" s="138"/>
      <c r="MML12" s="138"/>
      <c r="MMM12" s="138"/>
      <c r="MMN12" s="138"/>
      <c r="MMO12" s="138"/>
      <c r="MMP12" s="138"/>
      <c r="MMQ12" s="138"/>
      <c r="MMR12" s="138"/>
      <c r="MMS12" s="138"/>
      <c r="MMT12" s="138"/>
      <c r="MMU12" s="138"/>
      <c r="MMV12" s="138"/>
      <c r="MMW12" s="138"/>
      <c r="MMX12" s="138"/>
      <c r="MMY12" s="138"/>
      <c r="MMZ12" s="138"/>
      <c r="MNA12" s="138"/>
      <c r="MNB12" s="138"/>
      <c r="MNC12" s="138"/>
      <c r="MND12" s="138"/>
      <c r="MNE12" s="138"/>
      <c r="MNF12" s="138"/>
      <c r="MNG12" s="138"/>
      <c r="MNH12" s="138"/>
      <c r="MNI12" s="138"/>
      <c r="MNJ12" s="138"/>
      <c r="MNK12" s="138"/>
      <c r="MNL12" s="138"/>
      <c r="MNM12" s="138"/>
      <c r="MNN12" s="138"/>
      <c r="MNO12" s="138"/>
      <c r="MNP12" s="138"/>
      <c r="MNQ12" s="138"/>
      <c r="MNR12" s="138"/>
      <c r="MNS12" s="138"/>
      <c r="MNT12" s="138"/>
      <c r="MNU12" s="138"/>
      <c r="MNV12" s="138"/>
      <c r="MNW12" s="138"/>
      <c r="MNX12" s="138"/>
      <c r="MNY12" s="138"/>
      <c r="MNZ12" s="138"/>
      <c r="MOA12" s="138"/>
      <c r="MOB12" s="138"/>
      <c r="MOC12" s="138"/>
      <c r="MOD12" s="138"/>
      <c r="MOE12" s="138"/>
      <c r="MOF12" s="138"/>
      <c r="MOG12" s="138"/>
      <c r="MOH12" s="138"/>
      <c r="MOI12" s="138"/>
      <c r="MOJ12" s="138"/>
      <c r="MOK12" s="138"/>
      <c r="MOL12" s="138"/>
      <c r="MOM12" s="138"/>
      <c r="MON12" s="138"/>
      <c r="MOO12" s="138"/>
      <c r="MOP12" s="138"/>
      <c r="MOQ12" s="138"/>
      <c r="MOR12" s="138"/>
      <c r="MOS12" s="138"/>
      <c r="MOT12" s="138"/>
      <c r="MOU12" s="138"/>
      <c r="MOV12" s="138"/>
      <c r="MOW12" s="138"/>
      <c r="MOX12" s="138"/>
      <c r="MOY12" s="138"/>
      <c r="MOZ12" s="138"/>
      <c r="MPA12" s="138"/>
      <c r="MPB12" s="138"/>
      <c r="MPC12" s="138"/>
      <c r="MPD12" s="138"/>
      <c r="MPE12" s="138"/>
      <c r="MPF12" s="138"/>
      <c r="MPG12" s="138"/>
      <c r="MPH12" s="138"/>
      <c r="MPI12" s="138"/>
      <c r="MPJ12" s="138"/>
      <c r="MPK12" s="138"/>
      <c r="MPL12" s="138"/>
      <c r="MPM12" s="138"/>
      <c r="MPN12" s="138"/>
      <c r="MPO12" s="138"/>
      <c r="MPP12" s="138"/>
      <c r="MPQ12" s="138"/>
      <c r="MPR12" s="138"/>
      <c r="MPS12" s="138"/>
      <c r="MPT12" s="138"/>
      <c r="MPU12" s="138"/>
      <c r="MPV12" s="138"/>
      <c r="MPW12" s="138"/>
      <c r="MPX12" s="138"/>
      <c r="MPY12" s="138"/>
      <c r="MPZ12" s="138"/>
      <c r="MQA12" s="138"/>
      <c r="MQB12" s="138"/>
      <c r="MQC12" s="138"/>
      <c r="MQD12" s="138"/>
      <c r="MQE12" s="138"/>
      <c r="MQF12" s="138"/>
      <c r="MQG12" s="138"/>
      <c r="MQH12" s="138"/>
      <c r="MQI12" s="138"/>
      <c r="MQJ12" s="138"/>
      <c r="MQK12" s="138"/>
      <c r="MQL12" s="138"/>
      <c r="MQM12" s="138"/>
      <c r="MQN12" s="138"/>
      <c r="MQO12" s="138"/>
      <c r="MQP12" s="138"/>
      <c r="MQQ12" s="138"/>
      <c r="MQR12" s="138"/>
      <c r="MQS12" s="138"/>
      <c r="MQT12" s="138"/>
      <c r="MQU12" s="138"/>
      <c r="MQV12" s="138"/>
      <c r="MQW12" s="138"/>
      <c r="MQX12" s="138"/>
      <c r="MQY12" s="138"/>
      <c r="MQZ12" s="138"/>
      <c r="MRA12" s="138"/>
      <c r="MRB12" s="138"/>
      <c r="MRC12" s="138"/>
      <c r="MRD12" s="138"/>
      <c r="MRE12" s="138"/>
      <c r="MRF12" s="138"/>
      <c r="MRG12" s="138"/>
      <c r="MRH12" s="138"/>
      <c r="MRI12" s="138"/>
      <c r="MRJ12" s="138"/>
      <c r="MRK12" s="138"/>
      <c r="MRL12" s="138"/>
      <c r="MRM12" s="138"/>
      <c r="MRN12" s="138"/>
      <c r="MRO12" s="138"/>
      <c r="MRP12" s="138"/>
      <c r="MRQ12" s="138"/>
      <c r="MRR12" s="138"/>
      <c r="MRS12" s="138"/>
      <c r="MRT12" s="138"/>
      <c r="MRU12" s="138"/>
      <c r="MRV12" s="138"/>
      <c r="MRW12" s="138"/>
      <c r="MRX12" s="138"/>
      <c r="MRY12" s="138"/>
      <c r="MRZ12" s="138"/>
      <c r="MSA12" s="138"/>
      <c r="MSB12" s="138"/>
      <c r="MSC12" s="138"/>
      <c r="MSD12" s="138"/>
      <c r="MSE12" s="138"/>
      <c r="MSF12" s="138"/>
      <c r="MSG12" s="138"/>
      <c r="MSH12" s="138"/>
      <c r="MSI12" s="138"/>
      <c r="MSJ12" s="138"/>
      <c r="MSK12" s="138"/>
      <c r="MSL12" s="138"/>
      <c r="MSM12" s="138"/>
      <c r="MSN12" s="138"/>
      <c r="MSO12" s="138"/>
      <c r="MSP12" s="138"/>
      <c r="MSQ12" s="138"/>
      <c r="MSR12" s="138"/>
      <c r="MSS12" s="138"/>
      <c r="MST12" s="138"/>
      <c r="MSU12" s="138"/>
      <c r="MSV12" s="138"/>
      <c r="MSW12" s="138"/>
      <c r="MSX12" s="138"/>
      <c r="MSY12" s="138"/>
      <c r="MSZ12" s="138"/>
      <c r="MTA12" s="138"/>
      <c r="MTB12" s="138"/>
      <c r="MTC12" s="138"/>
      <c r="MTD12" s="138"/>
      <c r="MTE12" s="138"/>
      <c r="MTF12" s="138"/>
      <c r="MTG12" s="138"/>
      <c r="MTH12" s="138"/>
      <c r="MTI12" s="138"/>
      <c r="MTJ12" s="138"/>
      <c r="MTK12" s="138"/>
      <c r="MTL12" s="138"/>
      <c r="MTM12" s="138"/>
      <c r="MTN12" s="138"/>
      <c r="MTO12" s="138"/>
      <c r="MTP12" s="138"/>
      <c r="MTQ12" s="138"/>
      <c r="MTR12" s="138"/>
      <c r="MTS12" s="138"/>
      <c r="MTT12" s="138"/>
      <c r="MTU12" s="138"/>
      <c r="MTV12" s="138"/>
      <c r="MTW12" s="138"/>
      <c r="MTX12" s="138"/>
      <c r="MTY12" s="138"/>
      <c r="MTZ12" s="138"/>
      <c r="MUA12" s="138"/>
      <c r="MUB12" s="138"/>
      <c r="MUC12" s="138"/>
      <c r="MUD12" s="138"/>
      <c r="MUE12" s="138"/>
      <c r="MUF12" s="138"/>
      <c r="MUG12" s="138"/>
      <c r="MUH12" s="138"/>
      <c r="MUI12" s="138"/>
      <c r="MUJ12" s="138"/>
      <c r="MUK12" s="138"/>
      <c r="MUL12" s="138"/>
      <c r="MUM12" s="138"/>
      <c r="MUN12" s="138"/>
      <c r="MUO12" s="138"/>
      <c r="MUP12" s="138"/>
      <c r="MUQ12" s="138"/>
      <c r="MUR12" s="138"/>
      <c r="MUS12" s="138"/>
      <c r="MUT12" s="138"/>
      <c r="MUU12" s="138"/>
      <c r="MUV12" s="138"/>
      <c r="MUW12" s="138"/>
      <c r="MUX12" s="138"/>
      <c r="MUY12" s="138"/>
      <c r="MUZ12" s="138"/>
      <c r="MVA12" s="138"/>
      <c r="MVB12" s="138"/>
      <c r="MVC12" s="138"/>
      <c r="MVD12" s="138"/>
      <c r="MVE12" s="138"/>
      <c r="MVF12" s="138"/>
      <c r="MVG12" s="138"/>
      <c r="MVH12" s="138"/>
      <c r="MVI12" s="138"/>
      <c r="MVJ12" s="138"/>
      <c r="MVK12" s="138"/>
      <c r="MVL12" s="138"/>
      <c r="MVM12" s="138"/>
      <c r="MVN12" s="138"/>
      <c r="MVO12" s="138"/>
      <c r="MVP12" s="138"/>
      <c r="MVQ12" s="138"/>
      <c r="MVR12" s="138"/>
      <c r="MVS12" s="138"/>
      <c r="MVT12" s="138"/>
      <c r="MVU12" s="138"/>
      <c r="MVV12" s="138"/>
      <c r="MVW12" s="138"/>
      <c r="MVX12" s="138"/>
      <c r="MVY12" s="138"/>
      <c r="MVZ12" s="138"/>
      <c r="MWA12" s="138"/>
      <c r="MWB12" s="138"/>
      <c r="MWC12" s="138"/>
      <c r="MWD12" s="138"/>
      <c r="MWE12" s="138"/>
      <c r="MWF12" s="138"/>
      <c r="MWG12" s="138"/>
      <c r="MWH12" s="138"/>
      <c r="MWI12" s="138"/>
      <c r="MWJ12" s="138"/>
      <c r="MWK12" s="138"/>
      <c r="MWL12" s="138"/>
      <c r="MWM12" s="138"/>
      <c r="MWN12" s="138"/>
      <c r="MWO12" s="138"/>
      <c r="MWP12" s="138"/>
      <c r="MWQ12" s="138"/>
      <c r="MWR12" s="138"/>
      <c r="MWS12" s="138"/>
      <c r="MWT12" s="138"/>
      <c r="MWU12" s="138"/>
      <c r="MWV12" s="138"/>
      <c r="MWW12" s="138"/>
      <c r="MWX12" s="138"/>
      <c r="MWY12" s="138"/>
      <c r="MWZ12" s="138"/>
      <c r="MXA12" s="138"/>
      <c r="MXB12" s="138"/>
      <c r="MXC12" s="138"/>
      <c r="MXD12" s="138"/>
      <c r="MXE12" s="138"/>
      <c r="MXF12" s="138"/>
      <c r="MXG12" s="138"/>
      <c r="MXH12" s="138"/>
      <c r="MXI12" s="138"/>
      <c r="MXJ12" s="138"/>
      <c r="MXK12" s="138"/>
      <c r="MXL12" s="138"/>
      <c r="MXM12" s="138"/>
      <c r="MXN12" s="138"/>
      <c r="MXO12" s="138"/>
      <c r="MXP12" s="138"/>
      <c r="MXQ12" s="138"/>
      <c r="MXR12" s="138"/>
      <c r="MXS12" s="138"/>
      <c r="MXT12" s="138"/>
      <c r="MXU12" s="138"/>
      <c r="MXV12" s="138"/>
      <c r="MXW12" s="138"/>
      <c r="MXX12" s="138"/>
      <c r="MXY12" s="138"/>
      <c r="MXZ12" s="138"/>
      <c r="MYA12" s="138"/>
      <c r="MYB12" s="138"/>
      <c r="MYC12" s="138"/>
      <c r="MYD12" s="138"/>
      <c r="MYE12" s="138"/>
      <c r="MYF12" s="138"/>
      <c r="MYG12" s="138"/>
      <c r="MYH12" s="138"/>
      <c r="MYI12" s="138"/>
      <c r="MYJ12" s="138"/>
      <c r="MYK12" s="138"/>
      <c r="MYL12" s="138"/>
      <c r="MYM12" s="138"/>
      <c r="MYN12" s="138"/>
      <c r="MYO12" s="138"/>
      <c r="MYP12" s="138"/>
      <c r="MYQ12" s="138"/>
      <c r="MYR12" s="138"/>
      <c r="MYS12" s="138"/>
      <c r="MYT12" s="138"/>
      <c r="MYU12" s="138"/>
      <c r="MYV12" s="138"/>
      <c r="MYW12" s="138"/>
      <c r="MYX12" s="138"/>
      <c r="MYY12" s="138"/>
      <c r="MYZ12" s="138"/>
      <c r="MZA12" s="138"/>
      <c r="MZB12" s="138"/>
      <c r="MZC12" s="138"/>
      <c r="MZD12" s="138"/>
      <c r="MZE12" s="138"/>
      <c r="MZF12" s="138"/>
      <c r="MZG12" s="138"/>
      <c r="MZH12" s="138"/>
      <c r="MZI12" s="138"/>
      <c r="MZJ12" s="138"/>
      <c r="MZK12" s="138"/>
      <c r="MZL12" s="138"/>
      <c r="MZM12" s="138"/>
      <c r="MZN12" s="138"/>
      <c r="MZO12" s="138"/>
      <c r="MZP12" s="138"/>
      <c r="MZQ12" s="138"/>
      <c r="MZR12" s="138"/>
      <c r="MZS12" s="138"/>
      <c r="MZT12" s="138"/>
      <c r="MZU12" s="138"/>
      <c r="MZV12" s="138"/>
      <c r="MZW12" s="138"/>
      <c r="MZX12" s="138"/>
      <c r="MZY12" s="138"/>
      <c r="MZZ12" s="138"/>
      <c r="NAA12" s="138"/>
      <c r="NAB12" s="138"/>
      <c r="NAC12" s="138"/>
      <c r="NAD12" s="138"/>
      <c r="NAE12" s="138"/>
      <c r="NAF12" s="138"/>
      <c r="NAG12" s="138"/>
      <c r="NAH12" s="138"/>
      <c r="NAI12" s="138"/>
      <c r="NAJ12" s="138"/>
      <c r="NAK12" s="138"/>
      <c r="NAL12" s="138"/>
      <c r="NAM12" s="138"/>
      <c r="NAN12" s="138"/>
      <c r="NAO12" s="138"/>
      <c r="NAP12" s="138"/>
      <c r="NAQ12" s="138"/>
      <c r="NAR12" s="138"/>
      <c r="NAS12" s="138"/>
      <c r="NAT12" s="138"/>
      <c r="NAU12" s="138"/>
      <c r="NAV12" s="138"/>
      <c r="NAW12" s="138"/>
      <c r="NAX12" s="138"/>
      <c r="NAY12" s="138"/>
      <c r="NAZ12" s="138"/>
      <c r="NBA12" s="138"/>
      <c r="NBB12" s="138"/>
      <c r="NBC12" s="138"/>
      <c r="NBD12" s="138"/>
      <c r="NBE12" s="138"/>
      <c r="NBF12" s="138"/>
      <c r="NBG12" s="138"/>
      <c r="NBH12" s="138"/>
      <c r="NBI12" s="138"/>
      <c r="NBJ12" s="138"/>
      <c r="NBK12" s="138"/>
      <c r="NBL12" s="138"/>
      <c r="NBM12" s="138"/>
      <c r="NBN12" s="138"/>
      <c r="NBO12" s="138"/>
      <c r="NBP12" s="138"/>
      <c r="NBQ12" s="138"/>
      <c r="NBR12" s="138"/>
      <c r="NBS12" s="138"/>
      <c r="NBT12" s="138"/>
      <c r="NBU12" s="138"/>
      <c r="NBV12" s="138"/>
      <c r="NBW12" s="138"/>
      <c r="NBX12" s="138"/>
      <c r="NBY12" s="138"/>
      <c r="NBZ12" s="138"/>
      <c r="NCA12" s="138"/>
      <c r="NCB12" s="138"/>
      <c r="NCC12" s="138"/>
      <c r="NCD12" s="138"/>
      <c r="NCE12" s="138"/>
      <c r="NCF12" s="138"/>
      <c r="NCG12" s="138"/>
      <c r="NCH12" s="138"/>
      <c r="NCI12" s="138"/>
      <c r="NCJ12" s="138"/>
      <c r="NCK12" s="138"/>
      <c r="NCL12" s="138"/>
      <c r="NCM12" s="138"/>
      <c r="NCN12" s="138"/>
      <c r="NCO12" s="138"/>
      <c r="NCP12" s="138"/>
      <c r="NCQ12" s="138"/>
      <c r="NCR12" s="138"/>
      <c r="NCS12" s="138"/>
      <c r="NCT12" s="138"/>
      <c r="NCU12" s="138"/>
      <c r="NCV12" s="138"/>
      <c r="NCW12" s="138"/>
      <c r="NCX12" s="138"/>
      <c r="NCY12" s="138"/>
      <c r="NCZ12" s="138"/>
      <c r="NDA12" s="138"/>
      <c r="NDB12" s="138"/>
      <c r="NDC12" s="138"/>
      <c r="NDD12" s="138"/>
      <c r="NDE12" s="138"/>
      <c r="NDF12" s="138"/>
      <c r="NDG12" s="138"/>
      <c r="NDH12" s="138"/>
      <c r="NDI12" s="138"/>
      <c r="NDJ12" s="138"/>
      <c r="NDK12" s="138"/>
      <c r="NDL12" s="138"/>
      <c r="NDM12" s="138"/>
      <c r="NDN12" s="138"/>
      <c r="NDO12" s="138"/>
      <c r="NDP12" s="138"/>
      <c r="NDQ12" s="138"/>
      <c r="NDR12" s="138"/>
      <c r="NDS12" s="138"/>
      <c r="NDT12" s="138"/>
      <c r="NDU12" s="138"/>
      <c r="NDV12" s="138"/>
      <c r="NDW12" s="138"/>
      <c r="NDX12" s="138"/>
      <c r="NDY12" s="138"/>
      <c r="NDZ12" s="138"/>
      <c r="NEA12" s="138"/>
      <c r="NEB12" s="138"/>
      <c r="NEC12" s="138"/>
      <c r="NED12" s="138"/>
      <c r="NEE12" s="138"/>
      <c r="NEF12" s="138"/>
      <c r="NEG12" s="138"/>
      <c r="NEH12" s="138"/>
      <c r="NEI12" s="138"/>
      <c r="NEJ12" s="138"/>
      <c r="NEK12" s="138"/>
      <c r="NEL12" s="138"/>
      <c r="NEM12" s="138"/>
      <c r="NEN12" s="138"/>
      <c r="NEO12" s="138"/>
      <c r="NEP12" s="138"/>
      <c r="NEQ12" s="138"/>
      <c r="NER12" s="138"/>
      <c r="NES12" s="138"/>
      <c r="NET12" s="138"/>
      <c r="NEU12" s="138"/>
      <c r="NEV12" s="138"/>
      <c r="NEW12" s="138"/>
      <c r="NEX12" s="138"/>
      <c r="NEY12" s="138"/>
      <c r="NEZ12" s="138"/>
      <c r="NFA12" s="138"/>
      <c r="NFB12" s="138"/>
      <c r="NFC12" s="138"/>
      <c r="NFD12" s="138"/>
      <c r="NFE12" s="138"/>
      <c r="NFF12" s="138"/>
      <c r="NFG12" s="138"/>
      <c r="NFH12" s="138"/>
      <c r="NFI12" s="138"/>
      <c r="NFJ12" s="138"/>
      <c r="NFK12" s="138"/>
      <c r="NFL12" s="138"/>
      <c r="NFM12" s="138"/>
      <c r="NFN12" s="138"/>
      <c r="NFO12" s="138"/>
      <c r="NFP12" s="138"/>
      <c r="NFQ12" s="138"/>
      <c r="NFR12" s="138"/>
      <c r="NFS12" s="138"/>
      <c r="NFT12" s="138"/>
      <c r="NFU12" s="138"/>
      <c r="NFV12" s="138"/>
      <c r="NFW12" s="138"/>
      <c r="NFX12" s="138"/>
      <c r="NFY12" s="138"/>
      <c r="NFZ12" s="138"/>
      <c r="NGA12" s="138"/>
      <c r="NGB12" s="138"/>
      <c r="NGC12" s="138"/>
      <c r="NGD12" s="138"/>
      <c r="NGE12" s="138"/>
      <c r="NGF12" s="138"/>
      <c r="NGG12" s="138"/>
      <c r="NGH12" s="138"/>
      <c r="NGI12" s="138"/>
      <c r="NGJ12" s="138"/>
      <c r="NGK12" s="138"/>
      <c r="NGL12" s="138"/>
      <c r="NGM12" s="138"/>
      <c r="NGN12" s="138"/>
      <c r="NGO12" s="138"/>
      <c r="NGP12" s="138"/>
      <c r="NGQ12" s="138"/>
      <c r="NGR12" s="138"/>
      <c r="NGS12" s="138"/>
      <c r="NGT12" s="138"/>
      <c r="NGU12" s="138"/>
      <c r="NGV12" s="138"/>
      <c r="NGW12" s="138"/>
      <c r="NGX12" s="138"/>
      <c r="NGY12" s="138"/>
      <c r="NGZ12" s="138"/>
      <c r="NHA12" s="138"/>
      <c r="NHB12" s="138"/>
      <c r="NHC12" s="138"/>
      <c r="NHD12" s="138"/>
      <c r="NHE12" s="138"/>
      <c r="NHF12" s="138"/>
      <c r="NHG12" s="138"/>
      <c r="NHH12" s="138"/>
      <c r="NHI12" s="138"/>
      <c r="NHJ12" s="138"/>
      <c r="NHK12" s="138"/>
      <c r="NHL12" s="138"/>
      <c r="NHM12" s="138"/>
      <c r="NHN12" s="138"/>
      <c r="NHO12" s="138"/>
      <c r="NHP12" s="138"/>
      <c r="NHQ12" s="138"/>
      <c r="NHR12" s="138"/>
      <c r="NHS12" s="138"/>
      <c r="NHT12" s="138"/>
      <c r="NHU12" s="138"/>
      <c r="NHV12" s="138"/>
      <c r="NHW12" s="138"/>
      <c r="NHX12" s="138"/>
      <c r="NHY12" s="138"/>
      <c r="NHZ12" s="138"/>
      <c r="NIA12" s="138"/>
      <c r="NIB12" s="138"/>
      <c r="NIC12" s="138"/>
      <c r="NID12" s="138"/>
      <c r="NIE12" s="138"/>
      <c r="NIF12" s="138"/>
      <c r="NIG12" s="138"/>
      <c r="NIH12" s="138"/>
      <c r="NII12" s="138"/>
      <c r="NIJ12" s="138"/>
      <c r="NIK12" s="138"/>
      <c r="NIL12" s="138"/>
      <c r="NIM12" s="138"/>
      <c r="NIN12" s="138"/>
      <c r="NIO12" s="138"/>
      <c r="NIP12" s="138"/>
      <c r="NIQ12" s="138"/>
      <c r="NIR12" s="138"/>
      <c r="NIS12" s="138"/>
      <c r="NIT12" s="138"/>
      <c r="NIU12" s="138"/>
      <c r="NIV12" s="138"/>
      <c r="NIW12" s="138"/>
      <c r="NIX12" s="138"/>
      <c r="NIY12" s="138"/>
      <c r="NIZ12" s="138"/>
      <c r="NJA12" s="138"/>
      <c r="NJB12" s="138"/>
      <c r="NJC12" s="138"/>
      <c r="NJD12" s="138"/>
      <c r="NJE12" s="138"/>
      <c r="NJF12" s="138"/>
      <c r="NJG12" s="138"/>
      <c r="NJH12" s="138"/>
      <c r="NJI12" s="138"/>
      <c r="NJJ12" s="138"/>
      <c r="NJK12" s="138"/>
      <c r="NJL12" s="138"/>
      <c r="NJM12" s="138"/>
      <c r="NJN12" s="138"/>
      <c r="NJO12" s="138"/>
      <c r="NJP12" s="138"/>
      <c r="NJQ12" s="138"/>
      <c r="NJR12" s="138"/>
      <c r="NJS12" s="138"/>
      <c r="NJT12" s="138"/>
      <c r="NJU12" s="138"/>
      <c r="NJV12" s="138"/>
      <c r="NJW12" s="138"/>
      <c r="NJX12" s="138"/>
      <c r="NJY12" s="138"/>
      <c r="NJZ12" s="138"/>
      <c r="NKA12" s="138"/>
      <c r="NKB12" s="138"/>
      <c r="NKC12" s="138"/>
      <c r="NKD12" s="138"/>
      <c r="NKE12" s="138"/>
      <c r="NKF12" s="138"/>
      <c r="NKG12" s="138"/>
      <c r="NKH12" s="138"/>
      <c r="NKI12" s="138"/>
      <c r="NKJ12" s="138"/>
      <c r="NKK12" s="138"/>
      <c r="NKL12" s="138"/>
      <c r="NKM12" s="138"/>
      <c r="NKN12" s="138"/>
      <c r="NKO12" s="138"/>
      <c r="NKP12" s="138"/>
      <c r="NKQ12" s="138"/>
      <c r="NKR12" s="138"/>
      <c r="NKS12" s="138"/>
      <c r="NKT12" s="138"/>
      <c r="NKU12" s="138"/>
      <c r="NKV12" s="138"/>
      <c r="NKW12" s="138"/>
      <c r="NKX12" s="138"/>
      <c r="NKY12" s="138"/>
      <c r="NKZ12" s="138"/>
      <c r="NLA12" s="138"/>
      <c r="NLB12" s="138"/>
      <c r="NLC12" s="138"/>
      <c r="NLD12" s="138"/>
      <c r="NLE12" s="138"/>
      <c r="NLF12" s="138"/>
      <c r="NLG12" s="138"/>
      <c r="NLH12" s="138"/>
      <c r="NLI12" s="138"/>
      <c r="NLJ12" s="138"/>
      <c r="NLK12" s="138"/>
      <c r="NLL12" s="138"/>
      <c r="NLM12" s="138"/>
      <c r="NLN12" s="138"/>
      <c r="NLO12" s="138"/>
      <c r="NLP12" s="138"/>
      <c r="NLQ12" s="138"/>
      <c r="NLR12" s="138"/>
      <c r="NLS12" s="138"/>
      <c r="NLT12" s="138"/>
      <c r="NLU12" s="138"/>
      <c r="NLV12" s="138"/>
      <c r="NLW12" s="138"/>
      <c r="NLX12" s="138"/>
      <c r="NLY12" s="138"/>
      <c r="NLZ12" s="138"/>
      <c r="NMA12" s="138"/>
      <c r="NMB12" s="138"/>
      <c r="NMC12" s="138"/>
      <c r="NMD12" s="138"/>
      <c r="NME12" s="138"/>
      <c r="NMF12" s="138"/>
      <c r="NMG12" s="138"/>
      <c r="NMH12" s="138"/>
      <c r="NMI12" s="138"/>
      <c r="NMJ12" s="138"/>
      <c r="NMK12" s="138"/>
      <c r="NML12" s="138"/>
      <c r="NMM12" s="138"/>
      <c r="NMN12" s="138"/>
      <c r="NMO12" s="138"/>
      <c r="NMP12" s="138"/>
      <c r="NMQ12" s="138"/>
      <c r="NMR12" s="138"/>
      <c r="NMS12" s="138"/>
      <c r="NMT12" s="138"/>
      <c r="NMU12" s="138"/>
      <c r="NMV12" s="138"/>
      <c r="NMW12" s="138"/>
      <c r="NMX12" s="138"/>
      <c r="NMY12" s="138"/>
      <c r="NMZ12" s="138"/>
      <c r="NNA12" s="138"/>
      <c r="NNB12" s="138"/>
      <c r="NNC12" s="138"/>
      <c r="NND12" s="138"/>
      <c r="NNE12" s="138"/>
      <c r="NNF12" s="138"/>
      <c r="NNG12" s="138"/>
      <c r="NNH12" s="138"/>
      <c r="NNI12" s="138"/>
      <c r="NNJ12" s="138"/>
      <c r="NNK12" s="138"/>
      <c r="NNL12" s="138"/>
      <c r="NNM12" s="138"/>
      <c r="NNN12" s="138"/>
      <c r="NNO12" s="138"/>
      <c r="NNP12" s="138"/>
      <c r="NNQ12" s="138"/>
      <c r="NNR12" s="138"/>
      <c r="NNS12" s="138"/>
      <c r="NNT12" s="138"/>
      <c r="NNU12" s="138"/>
      <c r="NNV12" s="138"/>
      <c r="NNW12" s="138"/>
      <c r="NNX12" s="138"/>
      <c r="NNY12" s="138"/>
      <c r="NNZ12" s="138"/>
      <c r="NOA12" s="138"/>
      <c r="NOB12" s="138"/>
      <c r="NOC12" s="138"/>
      <c r="NOD12" s="138"/>
      <c r="NOE12" s="138"/>
      <c r="NOF12" s="138"/>
      <c r="NOG12" s="138"/>
      <c r="NOH12" s="138"/>
      <c r="NOI12" s="138"/>
      <c r="NOJ12" s="138"/>
      <c r="NOK12" s="138"/>
      <c r="NOL12" s="138"/>
      <c r="NOM12" s="138"/>
      <c r="NON12" s="138"/>
      <c r="NOO12" s="138"/>
      <c r="NOP12" s="138"/>
      <c r="NOQ12" s="138"/>
      <c r="NOR12" s="138"/>
      <c r="NOS12" s="138"/>
      <c r="NOT12" s="138"/>
      <c r="NOU12" s="138"/>
      <c r="NOV12" s="138"/>
      <c r="NOW12" s="138"/>
      <c r="NOX12" s="138"/>
      <c r="NOY12" s="138"/>
      <c r="NOZ12" s="138"/>
      <c r="NPA12" s="138"/>
      <c r="NPB12" s="138"/>
      <c r="NPC12" s="138"/>
      <c r="NPD12" s="138"/>
      <c r="NPE12" s="138"/>
      <c r="NPF12" s="138"/>
      <c r="NPG12" s="138"/>
      <c r="NPH12" s="138"/>
      <c r="NPI12" s="138"/>
      <c r="NPJ12" s="138"/>
      <c r="NPK12" s="138"/>
      <c r="NPL12" s="138"/>
      <c r="NPM12" s="138"/>
      <c r="NPN12" s="138"/>
      <c r="NPO12" s="138"/>
      <c r="NPP12" s="138"/>
      <c r="NPQ12" s="138"/>
      <c r="NPR12" s="138"/>
      <c r="NPS12" s="138"/>
      <c r="NPT12" s="138"/>
      <c r="NPU12" s="138"/>
      <c r="NPV12" s="138"/>
      <c r="NPW12" s="138"/>
      <c r="NPX12" s="138"/>
      <c r="NPY12" s="138"/>
      <c r="NPZ12" s="138"/>
      <c r="NQA12" s="138"/>
      <c r="NQB12" s="138"/>
      <c r="NQC12" s="138"/>
      <c r="NQD12" s="138"/>
      <c r="NQE12" s="138"/>
      <c r="NQF12" s="138"/>
      <c r="NQG12" s="138"/>
      <c r="NQH12" s="138"/>
      <c r="NQI12" s="138"/>
      <c r="NQJ12" s="138"/>
      <c r="NQK12" s="138"/>
      <c r="NQL12" s="138"/>
      <c r="NQM12" s="138"/>
      <c r="NQN12" s="138"/>
      <c r="NQO12" s="138"/>
      <c r="NQP12" s="138"/>
      <c r="NQQ12" s="138"/>
      <c r="NQR12" s="138"/>
      <c r="NQS12" s="138"/>
      <c r="NQT12" s="138"/>
      <c r="NQU12" s="138"/>
      <c r="NQV12" s="138"/>
      <c r="NQW12" s="138"/>
      <c r="NQX12" s="138"/>
      <c r="NQY12" s="138"/>
      <c r="NQZ12" s="138"/>
      <c r="NRA12" s="138"/>
      <c r="NRB12" s="138"/>
      <c r="NRC12" s="138"/>
      <c r="NRD12" s="138"/>
      <c r="NRE12" s="138"/>
      <c r="NRF12" s="138"/>
      <c r="NRG12" s="138"/>
      <c r="NRH12" s="138"/>
      <c r="NRI12" s="138"/>
      <c r="NRJ12" s="138"/>
      <c r="NRK12" s="138"/>
      <c r="NRL12" s="138"/>
      <c r="NRM12" s="138"/>
      <c r="NRN12" s="138"/>
      <c r="NRO12" s="138"/>
      <c r="NRP12" s="138"/>
      <c r="NRQ12" s="138"/>
      <c r="NRR12" s="138"/>
      <c r="NRS12" s="138"/>
      <c r="NRT12" s="138"/>
      <c r="NRU12" s="138"/>
      <c r="NRV12" s="138"/>
      <c r="NRW12" s="138"/>
      <c r="NRX12" s="138"/>
      <c r="NRY12" s="138"/>
      <c r="NRZ12" s="138"/>
      <c r="NSA12" s="138"/>
      <c r="NSB12" s="138"/>
      <c r="NSC12" s="138"/>
      <c r="NSD12" s="138"/>
      <c r="NSE12" s="138"/>
      <c r="NSF12" s="138"/>
      <c r="NSG12" s="138"/>
      <c r="NSH12" s="138"/>
      <c r="NSI12" s="138"/>
      <c r="NSJ12" s="138"/>
      <c r="NSK12" s="138"/>
      <c r="NSL12" s="138"/>
      <c r="NSM12" s="138"/>
      <c r="NSN12" s="138"/>
      <c r="NSO12" s="138"/>
      <c r="NSP12" s="138"/>
      <c r="NSQ12" s="138"/>
      <c r="NSR12" s="138"/>
      <c r="NSS12" s="138"/>
      <c r="NST12" s="138"/>
      <c r="NSU12" s="138"/>
      <c r="NSV12" s="138"/>
      <c r="NSW12" s="138"/>
      <c r="NSX12" s="138"/>
      <c r="NSY12" s="138"/>
      <c r="NSZ12" s="138"/>
      <c r="NTA12" s="138"/>
      <c r="NTB12" s="138"/>
      <c r="NTC12" s="138"/>
      <c r="NTD12" s="138"/>
      <c r="NTE12" s="138"/>
      <c r="NTF12" s="138"/>
      <c r="NTG12" s="138"/>
      <c r="NTH12" s="138"/>
      <c r="NTI12" s="138"/>
      <c r="NTJ12" s="138"/>
      <c r="NTK12" s="138"/>
      <c r="NTL12" s="138"/>
      <c r="NTM12" s="138"/>
      <c r="NTN12" s="138"/>
      <c r="NTO12" s="138"/>
      <c r="NTP12" s="138"/>
      <c r="NTQ12" s="138"/>
      <c r="NTR12" s="138"/>
      <c r="NTS12" s="138"/>
      <c r="NTT12" s="138"/>
      <c r="NTU12" s="138"/>
      <c r="NTV12" s="138"/>
      <c r="NTW12" s="138"/>
      <c r="NTX12" s="138"/>
      <c r="NTY12" s="138"/>
      <c r="NTZ12" s="138"/>
      <c r="NUA12" s="138"/>
      <c r="NUB12" s="138"/>
      <c r="NUC12" s="138"/>
      <c r="NUD12" s="138"/>
      <c r="NUE12" s="138"/>
      <c r="NUF12" s="138"/>
      <c r="NUG12" s="138"/>
      <c r="NUH12" s="138"/>
      <c r="NUI12" s="138"/>
      <c r="NUJ12" s="138"/>
      <c r="NUK12" s="138"/>
      <c r="NUL12" s="138"/>
      <c r="NUM12" s="138"/>
      <c r="NUN12" s="138"/>
      <c r="NUO12" s="138"/>
      <c r="NUP12" s="138"/>
      <c r="NUQ12" s="138"/>
      <c r="NUR12" s="138"/>
      <c r="NUS12" s="138"/>
      <c r="NUT12" s="138"/>
      <c r="NUU12" s="138"/>
      <c r="NUV12" s="138"/>
      <c r="NUW12" s="138"/>
      <c r="NUX12" s="138"/>
      <c r="NUY12" s="138"/>
      <c r="NUZ12" s="138"/>
      <c r="NVA12" s="138"/>
      <c r="NVB12" s="138"/>
      <c r="NVC12" s="138"/>
      <c r="NVD12" s="138"/>
      <c r="NVE12" s="138"/>
      <c r="NVF12" s="138"/>
      <c r="NVG12" s="138"/>
      <c r="NVH12" s="138"/>
      <c r="NVI12" s="138"/>
      <c r="NVJ12" s="138"/>
      <c r="NVK12" s="138"/>
      <c r="NVL12" s="138"/>
      <c r="NVM12" s="138"/>
      <c r="NVN12" s="138"/>
      <c r="NVO12" s="138"/>
      <c r="NVP12" s="138"/>
      <c r="NVQ12" s="138"/>
      <c r="NVR12" s="138"/>
      <c r="NVS12" s="138"/>
      <c r="NVT12" s="138"/>
      <c r="NVU12" s="138"/>
      <c r="NVV12" s="138"/>
      <c r="NVW12" s="138"/>
      <c r="NVX12" s="138"/>
      <c r="NVY12" s="138"/>
      <c r="NVZ12" s="138"/>
      <c r="NWA12" s="138"/>
      <c r="NWB12" s="138"/>
      <c r="NWC12" s="138"/>
      <c r="NWD12" s="138"/>
      <c r="NWE12" s="138"/>
      <c r="NWF12" s="138"/>
      <c r="NWG12" s="138"/>
      <c r="NWH12" s="138"/>
      <c r="NWI12" s="138"/>
      <c r="NWJ12" s="138"/>
      <c r="NWK12" s="138"/>
      <c r="NWL12" s="138"/>
      <c r="NWM12" s="138"/>
      <c r="NWN12" s="138"/>
      <c r="NWO12" s="138"/>
      <c r="NWP12" s="138"/>
      <c r="NWQ12" s="138"/>
      <c r="NWR12" s="138"/>
      <c r="NWS12" s="138"/>
      <c r="NWT12" s="138"/>
      <c r="NWU12" s="138"/>
      <c r="NWV12" s="138"/>
      <c r="NWW12" s="138"/>
      <c r="NWX12" s="138"/>
      <c r="NWY12" s="138"/>
      <c r="NWZ12" s="138"/>
      <c r="NXA12" s="138"/>
      <c r="NXB12" s="138"/>
      <c r="NXC12" s="138"/>
      <c r="NXD12" s="138"/>
      <c r="NXE12" s="138"/>
      <c r="NXF12" s="138"/>
      <c r="NXG12" s="138"/>
      <c r="NXH12" s="138"/>
      <c r="NXI12" s="138"/>
      <c r="NXJ12" s="138"/>
      <c r="NXK12" s="138"/>
      <c r="NXL12" s="138"/>
      <c r="NXM12" s="138"/>
      <c r="NXN12" s="138"/>
      <c r="NXO12" s="138"/>
      <c r="NXP12" s="138"/>
      <c r="NXQ12" s="138"/>
      <c r="NXR12" s="138"/>
      <c r="NXS12" s="138"/>
      <c r="NXT12" s="138"/>
      <c r="NXU12" s="138"/>
      <c r="NXV12" s="138"/>
      <c r="NXW12" s="138"/>
      <c r="NXX12" s="138"/>
      <c r="NXY12" s="138"/>
      <c r="NXZ12" s="138"/>
      <c r="NYA12" s="138"/>
      <c r="NYB12" s="138"/>
      <c r="NYC12" s="138"/>
      <c r="NYD12" s="138"/>
      <c r="NYE12" s="138"/>
      <c r="NYF12" s="138"/>
      <c r="NYG12" s="138"/>
      <c r="NYH12" s="138"/>
      <c r="NYI12" s="138"/>
      <c r="NYJ12" s="138"/>
      <c r="NYK12" s="138"/>
      <c r="NYL12" s="138"/>
      <c r="NYM12" s="138"/>
      <c r="NYN12" s="138"/>
      <c r="NYO12" s="138"/>
      <c r="NYP12" s="138"/>
      <c r="NYQ12" s="138"/>
      <c r="NYR12" s="138"/>
      <c r="NYS12" s="138"/>
      <c r="NYT12" s="138"/>
      <c r="NYU12" s="138"/>
      <c r="NYV12" s="138"/>
      <c r="NYW12" s="138"/>
      <c r="NYX12" s="138"/>
      <c r="NYY12" s="138"/>
      <c r="NYZ12" s="138"/>
      <c r="NZA12" s="138"/>
      <c r="NZB12" s="138"/>
      <c r="NZC12" s="138"/>
      <c r="NZD12" s="138"/>
      <c r="NZE12" s="138"/>
      <c r="NZF12" s="138"/>
      <c r="NZG12" s="138"/>
      <c r="NZH12" s="138"/>
      <c r="NZI12" s="138"/>
      <c r="NZJ12" s="138"/>
      <c r="NZK12" s="138"/>
      <c r="NZL12" s="138"/>
      <c r="NZM12" s="138"/>
      <c r="NZN12" s="138"/>
      <c r="NZO12" s="138"/>
      <c r="NZP12" s="138"/>
      <c r="NZQ12" s="138"/>
      <c r="NZR12" s="138"/>
      <c r="NZS12" s="138"/>
      <c r="NZT12" s="138"/>
      <c r="NZU12" s="138"/>
      <c r="NZV12" s="138"/>
      <c r="NZW12" s="138"/>
      <c r="NZX12" s="138"/>
      <c r="NZY12" s="138"/>
      <c r="NZZ12" s="138"/>
      <c r="OAA12" s="138"/>
      <c r="OAB12" s="138"/>
      <c r="OAC12" s="138"/>
      <c r="OAD12" s="138"/>
      <c r="OAE12" s="138"/>
      <c r="OAF12" s="138"/>
      <c r="OAG12" s="138"/>
      <c r="OAH12" s="138"/>
      <c r="OAI12" s="138"/>
      <c r="OAJ12" s="138"/>
      <c r="OAK12" s="138"/>
      <c r="OAL12" s="138"/>
      <c r="OAM12" s="138"/>
      <c r="OAN12" s="138"/>
      <c r="OAO12" s="138"/>
      <c r="OAP12" s="138"/>
      <c r="OAQ12" s="138"/>
      <c r="OAR12" s="138"/>
      <c r="OAS12" s="138"/>
      <c r="OAT12" s="138"/>
      <c r="OAU12" s="138"/>
      <c r="OAV12" s="138"/>
      <c r="OAW12" s="138"/>
      <c r="OAX12" s="138"/>
      <c r="OAY12" s="138"/>
      <c r="OAZ12" s="138"/>
      <c r="OBA12" s="138"/>
      <c r="OBB12" s="138"/>
      <c r="OBC12" s="138"/>
      <c r="OBD12" s="138"/>
      <c r="OBE12" s="138"/>
      <c r="OBF12" s="138"/>
      <c r="OBG12" s="138"/>
      <c r="OBH12" s="138"/>
      <c r="OBI12" s="138"/>
      <c r="OBJ12" s="138"/>
      <c r="OBK12" s="138"/>
      <c r="OBL12" s="138"/>
      <c r="OBM12" s="138"/>
      <c r="OBN12" s="138"/>
      <c r="OBO12" s="138"/>
      <c r="OBP12" s="138"/>
      <c r="OBQ12" s="138"/>
      <c r="OBR12" s="138"/>
      <c r="OBS12" s="138"/>
      <c r="OBT12" s="138"/>
      <c r="OBU12" s="138"/>
      <c r="OBV12" s="138"/>
      <c r="OBW12" s="138"/>
      <c r="OBX12" s="138"/>
      <c r="OBY12" s="138"/>
      <c r="OBZ12" s="138"/>
      <c r="OCA12" s="138"/>
      <c r="OCB12" s="138"/>
      <c r="OCC12" s="138"/>
      <c r="OCD12" s="138"/>
      <c r="OCE12" s="138"/>
      <c r="OCF12" s="138"/>
      <c r="OCG12" s="138"/>
      <c r="OCH12" s="138"/>
      <c r="OCI12" s="138"/>
      <c r="OCJ12" s="138"/>
      <c r="OCK12" s="138"/>
      <c r="OCL12" s="138"/>
      <c r="OCM12" s="138"/>
      <c r="OCN12" s="138"/>
      <c r="OCO12" s="138"/>
      <c r="OCP12" s="138"/>
      <c r="OCQ12" s="138"/>
      <c r="OCR12" s="138"/>
      <c r="OCS12" s="138"/>
      <c r="OCT12" s="138"/>
      <c r="OCU12" s="138"/>
      <c r="OCV12" s="138"/>
      <c r="OCW12" s="138"/>
      <c r="OCX12" s="138"/>
      <c r="OCY12" s="138"/>
      <c r="OCZ12" s="138"/>
      <c r="ODA12" s="138"/>
      <c r="ODB12" s="138"/>
      <c r="ODC12" s="138"/>
      <c r="ODD12" s="138"/>
      <c r="ODE12" s="138"/>
      <c r="ODF12" s="138"/>
      <c r="ODG12" s="138"/>
      <c r="ODH12" s="138"/>
      <c r="ODI12" s="138"/>
      <c r="ODJ12" s="138"/>
      <c r="ODK12" s="138"/>
      <c r="ODL12" s="138"/>
      <c r="ODM12" s="138"/>
      <c r="ODN12" s="138"/>
      <c r="ODO12" s="138"/>
      <c r="ODP12" s="138"/>
      <c r="ODQ12" s="138"/>
      <c r="ODR12" s="138"/>
      <c r="ODS12" s="138"/>
      <c r="ODT12" s="138"/>
      <c r="ODU12" s="138"/>
      <c r="ODV12" s="138"/>
      <c r="ODW12" s="138"/>
      <c r="ODX12" s="138"/>
      <c r="ODY12" s="138"/>
      <c r="ODZ12" s="138"/>
      <c r="OEA12" s="138"/>
      <c r="OEB12" s="138"/>
      <c r="OEC12" s="138"/>
      <c r="OED12" s="138"/>
      <c r="OEE12" s="138"/>
      <c r="OEF12" s="138"/>
      <c r="OEG12" s="138"/>
      <c r="OEH12" s="138"/>
      <c r="OEI12" s="138"/>
      <c r="OEJ12" s="138"/>
      <c r="OEK12" s="138"/>
      <c r="OEL12" s="138"/>
      <c r="OEM12" s="138"/>
      <c r="OEN12" s="138"/>
      <c r="OEO12" s="138"/>
      <c r="OEP12" s="138"/>
      <c r="OEQ12" s="138"/>
      <c r="OER12" s="138"/>
      <c r="OES12" s="138"/>
      <c r="OET12" s="138"/>
      <c r="OEU12" s="138"/>
      <c r="OEV12" s="138"/>
      <c r="OEW12" s="138"/>
      <c r="OEX12" s="138"/>
      <c r="OEY12" s="138"/>
      <c r="OEZ12" s="138"/>
      <c r="OFA12" s="138"/>
      <c r="OFB12" s="138"/>
      <c r="OFC12" s="138"/>
      <c r="OFD12" s="138"/>
      <c r="OFE12" s="138"/>
      <c r="OFF12" s="138"/>
      <c r="OFG12" s="138"/>
      <c r="OFH12" s="138"/>
      <c r="OFI12" s="138"/>
      <c r="OFJ12" s="138"/>
      <c r="OFK12" s="138"/>
      <c r="OFL12" s="138"/>
      <c r="OFM12" s="138"/>
      <c r="OFN12" s="138"/>
      <c r="OFO12" s="138"/>
      <c r="OFP12" s="138"/>
      <c r="OFQ12" s="138"/>
      <c r="OFR12" s="138"/>
      <c r="OFS12" s="138"/>
      <c r="OFT12" s="138"/>
      <c r="OFU12" s="138"/>
      <c r="OFV12" s="138"/>
      <c r="OFW12" s="138"/>
      <c r="OFX12" s="138"/>
      <c r="OFY12" s="138"/>
      <c r="OFZ12" s="138"/>
      <c r="OGA12" s="138"/>
      <c r="OGB12" s="138"/>
      <c r="OGC12" s="138"/>
      <c r="OGD12" s="138"/>
      <c r="OGE12" s="138"/>
      <c r="OGF12" s="138"/>
      <c r="OGG12" s="138"/>
      <c r="OGH12" s="138"/>
      <c r="OGI12" s="138"/>
      <c r="OGJ12" s="138"/>
      <c r="OGK12" s="138"/>
      <c r="OGL12" s="138"/>
      <c r="OGM12" s="138"/>
      <c r="OGN12" s="138"/>
      <c r="OGO12" s="138"/>
      <c r="OGP12" s="138"/>
      <c r="OGQ12" s="138"/>
      <c r="OGR12" s="138"/>
      <c r="OGS12" s="138"/>
      <c r="OGT12" s="138"/>
      <c r="OGU12" s="138"/>
      <c r="OGV12" s="138"/>
      <c r="OGW12" s="138"/>
      <c r="OGX12" s="138"/>
      <c r="OGY12" s="138"/>
      <c r="OGZ12" s="138"/>
      <c r="OHA12" s="138"/>
      <c r="OHB12" s="138"/>
      <c r="OHC12" s="138"/>
      <c r="OHD12" s="138"/>
      <c r="OHE12" s="138"/>
      <c r="OHF12" s="138"/>
      <c r="OHG12" s="138"/>
      <c r="OHH12" s="138"/>
      <c r="OHI12" s="138"/>
      <c r="OHJ12" s="138"/>
      <c r="OHK12" s="138"/>
      <c r="OHL12" s="138"/>
      <c r="OHM12" s="138"/>
      <c r="OHN12" s="138"/>
      <c r="OHO12" s="138"/>
      <c r="OHP12" s="138"/>
      <c r="OHQ12" s="138"/>
      <c r="OHR12" s="138"/>
      <c r="OHS12" s="138"/>
      <c r="OHT12" s="138"/>
      <c r="OHU12" s="138"/>
      <c r="OHV12" s="138"/>
      <c r="OHW12" s="138"/>
      <c r="OHX12" s="138"/>
      <c r="OHY12" s="138"/>
      <c r="OHZ12" s="138"/>
      <c r="OIA12" s="138"/>
      <c r="OIB12" s="138"/>
      <c r="OIC12" s="138"/>
      <c r="OID12" s="138"/>
      <c r="OIE12" s="138"/>
      <c r="OIF12" s="138"/>
      <c r="OIG12" s="138"/>
      <c r="OIH12" s="138"/>
      <c r="OII12" s="138"/>
      <c r="OIJ12" s="138"/>
      <c r="OIK12" s="138"/>
      <c r="OIL12" s="138"/>
      <c r="OIM12" s="138"/>
      <c r="OIN12" s="138"/>
      <c r="OIO12" s="138"/>
      <c r="OIP12" s="138"/>
      <c r="OIQ12" s="138"/>
      <c r="OIR12" s="138"/>
      <c r="OIS12" s="138"/>
      <c r="OIT12" s="138"/>
      <c r="OIU12" s="138"/>
      <c r="OIV12" s="138"/>
      <c r="OIW12" s="138"/>
      <c r="OIX12" s="138"/>
      <c r="OIY12" s="138"/>
      <c r="OIZ12" s="138"/>
      <c r="OJA12" s="138"/>
      <c r="OJB12" s="138"/>
      <c r="OJC12" s="138"/>
      <c r="OJD12" s="138"/>
      <c r="OJE12" s="138"/>
      <c r="OJF12" s="138"/>
      <c r="OJG12" s="138"/>
      <c r="OJH12" s="138"/>
      <c r="OJI12" s="138"/>
      <c r="OJJ12" s="138"/>
      <c r="OJK12" s="138"/>
      <c r="OJL12" s="138"/>
      <c r="OJM12" s="138"/>
      <c r="OJN12" s="138"/>
      <c r="OJO12" s="138"/>
      <c r="OJP12" s="138"/>
      <c r="OJQ12" s="138"/>
      <c r="OJR12" s="138"/>
      <c r="OJS12" s="138"/>
      <c r="OJT12" s="138"/>
      <c r="OJU12" s="138"/>
      <c r="OJV12" s="138"/>
      <c r="OJW12" s="138"/>
      <c r="OJX12" s="138"/>
      <c r="OJY12" s="138"/>
      <c r="OJZ12" s="138"/>
      <c r="OKA12" s="138"/>
      <c r="OKB12" s="138"/>
      <c r="OKC12" s="138"/>
      <c r="OKD12" s="138"/>
      <c r="OKE12" s="138"/>
      <c r="OKF12" s="138"/>
      <c r="OKG12" s="138"/>
      <c r="OKH12" s="138"/>
      <c r="OKI12" s="138"/>
      <c r="OKJ12" s="138"/>
      <c r="OKK12" s="138"/>
      <c r="OKL12" s="138"/>
      <c r="OKM12" s="138"/>
      <c r="OKN12" s="138"/>
      <c r="OKO12" s="138"/>
      <c r="OKP12" s="138"/>
      <c r="OKQ12" s="138"/>
      <c r="OKR12" s="138"/>
      <c r="OKS12" s="138"/>
      <c r="OKT12" s="138"/>
      <c r="OKU12" s="138"/>
      <c r="OKV12" s="138"/>
      <c r="OKW12" s="138"/>
      <c r="OKX12" s="138"/>
      <c r="OKY12" s="138"/>
      <c r="OKZ12" s="138"/>
      <c r="OLA12" s="138"/>
      <c r="OLB12" s="138"/>
      <c r="OLC12" s="138"/>
      <c r="OLD12" s="138"/>
      <c r="OLE12" s="138"/>
      <c r="OLF12" s="138"/>
      <c r="OLG12" s="138"/>
      <c r="OLH12" s="138"/>
      <c r="OLI12" s="138"/>
      <c r="OLJ12" s="138"/>
      <c r="OLK12" s="138"/>
      <c r="OLL12" s="138"/>
      <c r="OLM12" s="138"/>
      <c r="OLN12" s="138"/>
      <c r="OLO12" s="138"/>
      <c r="OLP12" s="138"/>
      <c r="OLQ12" s="138"/>
      <c r="OLR12" s="138"/>
      <c r="OLS12" s="138"/>
      <c r="OLT12" s="138"/>
      <c r="OLU12" s="138"/>
      <c r="OLV12" s="138"/>
      <c r="OLW12" s="138"/>
      <c r="OLX12" s="138"/>
      <c r="OLY12" s="138"/>
      <c r="OLZ12" s="138"/>
      <c r="OMA12" s="138"/>
      <c r="OMB12" s="138"/>
      <c r="OMC12" s="138"/>
      <c r="OMD12" s="138"/>
      <c r="OME12" s="138"/>
      <c r="OMF12" s="138"/>
      <c r="OMG12" s="138"/>
      <c r="OMH12" s="138"/>
      <c r="OMI12" s="138"/>
      <c r="OMJ12" s="138"/>
      <c r="OMK12" s="138"/>
      <c r="OML12" s="138"/>
      <c r="OMM12" s="138"/>
      <c r="OMN12" s="138"/>
      <c r="OMO12" s="138"/>
      <c r="OMP12" s="138"/>
      <c r="OMQ12" s="138"/>
      <c r="OMR12" s="138"/>
      <c r="OMS12" s="138"/>
      <c r="OMT12" s="138"/>
      <c r="OMU12" s="138"/>
      <c r="OMV12" s="138"/>
      <c r="OMW12" s="138"/>
      <c r="OMX12" s="138"/>
      <c r="OMY12" s="138"/>
      <c r="OMZ12" s="138"/>
      <c r="ONA12" s="138"/>
      <c r="ONB12" s="138"/>
      <c r="ONC12" s="138"/>
      <c r="OND12" s="138"/>
      <c r="ONE12" s="138"/>
      <c r="ONF12" s="138"/>
      <c r="ONG12" s="138"/>
      <c r="ONH12" s="138"/>
      <c r="ONI12" s="138"/>
      <c r="ONJ12" s="138"/>
      <c r="ONK12" s="138"/>
      <c r="ONL12" s="138"/>
      <c r="ONM12" s="138"/>
      <c r="ONN12" s="138"/>
      <c r="ONO12" s="138"/>
      <c r="ONP12" s="138"/>
      <c r="ONQ12" s="138"/>
      <c r="ONR12" s="138"/>
      <c r="ONS12" s="138"/>
      <c r="ONT12" s="138"/>
      <c r="ONU12" s="138"/>
      <c r="ONV12" s="138"/>
      <c r="ONW12" s="138"/>
      <c r="ONX12" s="138"/>
      <c r="ONY12" s="138"/>
      <c r="ONZ12" s="138"/>
      <c r="OOA12" s="138"/>
      <c r="OOB12" s="138"/>
      <c r="OOC12" s="138"/>
      <c r="OOD12" s="138"/>
      <c r="OOE12" s="138"/>
      <c r="OOF12" s="138"/>
      <c r="OOG12" s="138"/>
      <c r="OOH12" s="138"/>
      <c r="OOI12" s="138"/>
      <c r="OOJ12" s="138"/>
      <c r="OOK12" s="138"/>
      <c r="OOL12" s="138"/>
      <c r="OOM12" s="138"/>
      <c r="OON12" s="138"/>
      <c r="OOO12" s="138"/>
      <c r="OOP12" s="138"/>
      <c r="OOQ12" s="138"/>
      <c r="OOR12" s="138"/>
      <c r="OOS12" s="138"/>
      <c r="OOT12" s="138"/>
      <c r="OOU12" s="138"/>
      <c r="OOV12" s="138"/>
      <c r="OOW12" s="138"/>
      <c r="OOX12" s="138"/>
      <c r="OOY12" s="138"/>
      <c r="OOZ12" s="138"/>
      <c r="OPA12" s="138"/>
      <c r="OPB12" s="138"/>
      <c r="OPC12" s="138"/>
      <c r="OPD12" s="138"/>
      <c r="OPE12" s="138"/>
      <c r="OPF12" s="138"/>
      <c r="OPG12" s="138"/>
      <c r="OPH12" s="138"/>
      <c r="OPI12" s="138"/>
      <c r="OPJ12" s="138"/>
      <c r="OPK12" s="138"/>
      <c r="OPL12" s="138"/>
      <c r="OPM12" s="138"/>
      <c r="OPN12" s="138"/>
      <c r="OPO12" s="138"/>
      <c r="OPP12" s="138"/>
      <c r="OPQ12" s="138"/>
      <c r="OPR12" s="138"/>
      <c r="OPS12" s="138"/>
      <c r="OPT12" s="138"/>
      <c r="OPU12" s="138"/>
      <c r="OPV12" s="138"/>
      <c r="OPW12" s="138"/>
      <c r="OPX12" s="138"/>
      <c r="OPY12" s="138"/>
      <c r="OPZ12" s="138"/>
      <c r="OQA12" s="138"/>
      <c r="OQB12" s="138"/>
      <c r="OQC12" s="138"/>
      <c r="OQD12" s="138"/>
      <c r="OQE12" s="138"/>
      <c r="OQF12" s="138"/>
      <c r="OQG12" s="138"/>
      <c r="OQH12" s="138"/>
      <c r="OQI12" s="138"/>
      <c r="OQJ12" s="138"/>
      <c r="OQK12" s="138"/>
      <c r="OQL12" s="138"/>
      <c r="OQM12" s="138"/>
      <c r="OQN12" s="138"/>
      <c r="OQO12" s="138"/>
      <c r="OQP12" s="138"/>
      <c r="OQQ12" s="138"/>
      <c r="OQR12" s="138"/>
      <c r="OQS12" s="138"/>
      <c r="OQT12" s="138"/>
      <c r="OQU12" s="138"/>
      <c r="OQV12" s="138"/>
      <c r="OQW12" s="138"/>
      <c r="OQX12" s="138"/>
      <c r="OQY12" s="138"/>
      <c r="OQZ12" s="138"/>
      <c r="ORA12" s="138"/>
      <c r="ORB12" s="138"/>
      <c r="ORC12" s="138"/>
      <c r="ORD12" s="138"/>
      <c r="ORE12" s="138"/>
      <c r="ORF12" s="138"/>
      <c r="ORG12" s="138"/>
      <c r="ORH12" s="138"/>
      <c r="ORI12" s="138"/>
      <c r="ORJ12" s="138"/>
      <c r="ORK12" s="138"/>
      <c r="ORL12" s="138"/>
      <c r="ORM12" s="138"/>
      <c r="ORN12" s="138"/>
      <c r="ORO12" s="138"/>
      <c r="ORP12" s="138"/>
      <c r="ORQ12" s="138"/>
      <c r="ORR12" s="138"/>
      <c r="ORS12" s="138"/>
      <c r="ORT12" s="138"/>
      <c r="ORU12" s="138"/>
      <c r="ORV12" s="138"/>
      <c r="ORW12" s="138"/>
      <c r="ORX12" s="138"/>
      <c r="ORY12" s="138"/>
      <c r="ORZ12" s="138"/>
      <c r="OSA12" s="138"/>
      <c r="OSB12" s="138"/>
      <c r="OSC12" s="138"/>
      <c r="OSD12" s="138"/>
      <c r="OSE12" s="138"/>
      <c r="OSF12" s="138"/>
      <c r="OSG12" s="138"/>
      <c r="OSH12" s="138"/>
      <c r="OSI12" s="138"/>
      <c r="OSJ12" s="138"/>
      <c r="OSK12" s="138"/>
      <c r="OSL12" s="138"/>
      <c r="OSM12" s="138"/>
      <c r="OSN12" s="138"/>
      <c r="OSO12" s="138"/>
      <c r="OSP12" s="138"/>
      <c r="OSQ12" s="138"/>
      <c r="OSR12" s="138"/>
      <c r="OSS12" s="138"/>
      <c r="OST12" s="138"/>
      <c r="OSU12" s="138"/>
      <c r="OSV12" s="138"/>
      <c r="OSW12" s="138"/>
      <c r="OSX12" s="138"/>
      <c r="OSY12" s="138"/>
      <c r="OSZ12" s="138"/>
      <c r="OTA12" s="138"/>
      <c r="OTB12" s="138"/>
      <c r="OTC12" s="138"/>
      <c r="OTD12" s="138"/>
      <c r="OTE12" s="138"/>
      <c r="OTF12" s="138"/>
      <c r="OTG12" s="138"/>
      <c r="OTH12" s="138"/>
      <c r="OTI12" s="138"/>
      <c r="OTJ12" s="138"/>
      <c r="OTK12" s="138"/>
      <c r="OTL12" s="138"/>
      <c r="OTM12" s="138"/>
      <c r="OTN12" s="138"/>
      <c r="OTO12" s="138"/>
      <c r="OTP12" s="138"/>
      <c r="OTQ12" s="138"/>
      <c r="OTR12" s="138"/>
      <c r="OTS12" s="138"/>
      <c r="OTT12" s="138"/>
      <c r="OTU12" s="138"/>
      <c r="OTV12" s="138"/>
      <c r="OTW12" s="138"/>
      <c r="OTX12" s="138"/>
      <c r="OTY12" s="138"/>
      <c r="OTZ12" s="138"/>
      <c r="OUA12" s="138"/>
      <c r="OUB12" s="138"/>
      <c r="OUC12" s="138"/>
      <c r="OUD12" s="138"/>
      <c r="OUE12" s="138"/>
      <c r="OUF12" s="138"/>
      <c r="OUG12" s="138"/>
      <c r="OUH12" s="138"/>
      <c r="OUI12" s="138"/>
      <c r="OUJ12" s="138"/>
      <c r="OUK12" s="138"/>
      <c r="OUL12" s="138"/>
      <c r="OUM12" s="138"/>
      <c r="OUN12" s="138"/>
      <c r="OUO12" s="138"/>
      <c r="OUP12" s="138"/>
      <c r="OUQ12" s="138"/>
      <c r="OUR12" s="138"/>
      <c r="OUS12" s="138"/>
      <c r="OUT12" s="138"/>
      <c r="OUU12" s="138"/>
      <c r="OUV12" s="138"/>
      <c r="OUW12" s="138"/>
      <c r="OUX12" s="138"/>
      <c r="OUY12" s="138"/>
      <c r="OUZ12" s="138"/>
      <c r="OVA12" s="138"/>
      <c r="OVB12" s="138"/>
      <c r="OVC12" s="138"/>
      <c r="OVD12" s="138"/>
      <c r="OVE12" s="138"/>
      <c r="OVF12" s="138"/>
      <c r="OVG12" s="138"/>
      <c r="OVH12" s="138"/>
      <c r="OVI12" s="138"/>
      <c r="OVJ12" s="138"/>
      <c r="OVK12" s="138"/>
      <c r="OVL12" s="138"/>
      <c r="OVM12" s="138"/>
      <c r="OVN12" s="138"/>
      <c r="OVO12" s="138"/>
      <c r="OVP12" s="138"/>
      <c r="OVQ12" s="138"/>
      <c r="OVR12" s="138"/>
      <c r="OVS12" s="138"/>
      <c r="OVT12" s="138"/>
      <c r="OVU12" s="138"/>
      <c r="OVV12" s="138"/>
      <c r="OVW12" s="138"/>
      <c r="OVX12" s="138"/>
      <c r="OVY12" s="138"/>
      <c r="OVZ12" s="138"/>
      <c r="OWA12" s="138"/>
      <c r="OWB12" s="138"/>
      <c r="OWC12" s="138"/>
      <c r="OWD12" s="138"/>
      <c r="OWE12" s="138"/>
      <c r="OWF12" s="138"/>
      <c r="OWG12" s="138"/>
      <c r="OWH12" s="138"/>
      <c r="OWI12" s="138"/>
      <c r="OWJ12" s="138"/>
      <c r="OWK12" s="138"/>
      <c r="OWL12" s="138"/>
      <c r="OWM12" s="138"/>
      <c r="OWN12" s="138"/>
      <c r="OWO12" s="138"/>
      <c r="OWP12" s="138"/>
      <c r="OWQ12" s="138"/>
      <c r="OWR12" s="138"/>
      <c r="OWS12" s="138"/>
      <c r="OWT12" s="138"/>
      <c r="OWU12" s="138"/>
      <c r="OWV12" s="138"/>
      <c r="OWW12" s="138"/>
      <c r="OWX12" s="138"/>
      <c r="OWY12" s="138"/>
      <c r="OWZ12" s="138"/>
      <c r="OXA12" s="138"/>
      <c r="OXB12" s="138"/>
      <c r="OXC12" s="138"/>
      <c r="OXD12" s="138"/>
      <c r="OXE12" s="138"/>
      <c r="OXF12" s="138"/>
      <c r="OXG12" s="138"/>
      <c r="OXH12" s="138"/>
      <c r="OXI12" s="138"/>
      <c r="OXJ12" s="138"/>
      <c r="OXK12" s="138"/>
      <c r="OXL12" s="138"/>
      <c r="OXM12" s="138"/>
      <c r="OXN12" s="138"/>
      <c r="OXO12" s="138"/>
      <c r="OXP12" s="138"/>
      <c r="OXQ12" s="138"/>
      <c r="OXR12" s="138"/>
      <c r="OXS12" s="138"/>
      <c r="OXT12" s="138"/>
      <c r="OXU12" s="138"/>
      <c r="OXV12" s="138"/>
      <c r="OXW12" s="138"/>
      <c r="OXX12" s="138"/>
      <c r="OXY12" s="138"/>
      <c r="OXZ12" s="138"/>
      <c r="OYA12" s="138"/>
      <c r="OYB12" s="138"/>
      <c r="OYC12" s="138"/>
      <c r="OYD12" s="138"/>
      <c r="OYE12" s="138"/>
      <c r="OYF12" s="138"/>
      <c r="OYG12" s="138"/>
      <c r="OYH12" s="138"/>
      <c r="OYI12" s="138"/>
      <c r="OYJ12" s="138"/>
      <c r="OYK12" s="138"/>
      <c r="OYL12" s="138"/>
      <c r="OYM12" s="138"/>
      <c r="OYN12" s="138"/>
      <c r="OYO12" s="138"/>
      <c r="OYP12" s="138"/>
      <c r="OYQ12" s="138"/>
      <c r="OYR12" s="138"/>
      <c r="OYS12" s="138"/>
      <c r="OYT12" s="138"/>
      <c r="OYU12" s="138"/>
      <c r="OYV12" s="138"/>
      <c r="OYW12" s="138"/>
      <c r="OYX12" s="138"/>
      <c r="OYY12" s="138"/>
      <c r="OYZ12" s="138"/>
      <c r="OZA12" s="138"/>
      <c r="OZB12" s="138"/>
      <c r="OZC12" s="138"/>
      <c r="OZD12" s="138"/>
      <c r="OZE12" s="138"/>
      <c r="OZF12" s="138"/>
      <c r="OZG12" s="138"/>
      <c r="OZH12" s="138"/>
      <c r="OZI12" s="138"/>
      <c r="OZJ12" s="138"/>
      <c r="OZK12" s="138"/>
      <c r="OZL12" s="138"/>
      <c r="OZM12" s="138"/>
      <c r="OZN12" s="138"/>
      <c r="OZO12" s="138"/>
      <c r="OZP12" s="138"/>
      <c r="OZQ12" s="138"/>
      <c r="OZR12" s="138"/>
      <c r="OZS12" s="138"/>
      <c r="OZT12" s="138"/>
      <c r="OZU12" s="138"/>
      <c r="OZV12" s="138"/>
      <c r="OZW12" s="138"/>
      <c r="OZX12" s="138"/>
      <c r="OZY12" s="138"/>
      <c r="OZZ12" s="138"/>
      <c r="PAA12" s="138"/>
      <c r="PAB12" s="138"/>
      <c r="PAC12" s="138"/>
      <c r="PAD12" s="138"/>
      <c r="PAE12" s="138"/>
      <c r="PAF12" s="138"/>
      <c r="PAG12" s="138"/>
      <c r="PAH12" s="138"/>
      <c r="PAI12" s="138"/>
      <c r="PAJ12" s="138"/>
      <c r="PAK12" s="138"/>
      <c r="PAL12" s="138"/>
      <c r="PAM12" s="138"/>
      <c r="PAN12" s="138"/>
      <c r="PAO12" s="138"/>
      <c r="PAP12" s="138"/>
      <c r="PAQ12" s="138"/>
      <c r="PAR12" s="138"/>
      <c r="PAS12" s="138"/>
      <c r="PAT12" s="138"/>
      <c r="PAU12" s="138"/>
      <c r="PAV12" s="138"/>
      <c r="PAW12" s="138"/>
      <c r="PAX12" s="138"/>
      <c r="PAY12" s="138"/>
      <c r="PAZ12" s="138"/>
      <c r="PBA12" s="138"/>
      <c r="PBB12" s="138"/>
      <c r="PBC12" s="138"/>
      <c r="PBD12" s="138"/>
      <c r="PBE12" s="138"/>
      <c r="PBF12" s="138"/>
      <c r="PBG12" s="138"/>
      <c r="PBH12" s="138"/>
      <c r="PBI12" s="138"/>
      <c r="PBJ12" s="138"/>
      <c r="PBK12" s="138"/>
      <c r="PBL12" s="138"/>
      <c r="PBM12" s="138"/>
      <c r="PBN12" s="138"/>
      <c r="PBO12" s="138"/>
      <c r="PBP12" s="138"/>
      <c r="PBQ12" s="138"/>
      <c r="PBR12" s="138"/>
      <c r="PBS12" s="138"/>
      <c r="PBT12" s="138"/>
      <c r="PBU12" s="138"/>
      <c r="PBV12" s="138"/>
      <c r="PBW12" s="138"/>
      <c r="PBX12" s="138"/>
      <c r="PBY12" s="138"/>
      <c r="PBZ12" s="138"/>
      <c r="PCA12" s="138"/>
      <c r="PCB12" s="138"/>
      <c r="PCC12" s="138"/>
      <c r="PCD12" s="138"/>
      <c r="PCE12" s="138"/>
      <c r="PCF12" s="138"/>
      <c r="PCG12" s="138"/>
      <c r="PCH12" s="138"/>
      <c r="PCI12" s="138"/>
      <c r="PCJ12" s="138"/>
      <c r="PCK12" s="138"/>
      <c r="PCL12" s="138"/>
      <c r="PCM12" s="138"/>
      <c r="PCN12" s="138"/>
      <c r="PCO12" s="138"/>
      <c r="PCP12" s="138"/>
      <c r="PCQ12" s="138"/>
      <c r="PCR12" s="138"/>
      <c r="PCS12" s="138"/>
      <c r="PCT12" s="138"/>
      <c r="PCU12" s="138"/>
      <c r="PCV12" s="138"/>
      <c r="PCW12" s="138"/>
      <c r="PCX12" s="138"/>
      <c r="PCY12" s="138"/>
      <c r="PCZ12" s="138"/>
      <c r="PDA12" s="138"/>
      <c r="PDB12" s="138"/>
      <c r="PDC12" s="138"/>
      <c r="PDD12" s="138"/>
      <c r="PDE12" s="138"/>
      <c r="PDF12" s="138"/>
      <c r="PDG12" s="138"/>
      <c r="PDH12" s="138"/>
      <c r="PDI12" s="138"/>
      <c r="PDJ12" s="138"/>
      <c r="PDK12" s="138"/>
      <c r="PDL12" s="138"/>
      <c r="PDM12" s="138"/>
      <c r="PDN12" s="138"/>
      <c r="PDO12" s="138"/>
      <c r="PDP12" s="138"/>
      <c r="PDQ12" s="138"/>
      <c r="PDR12" s="138"/>
      <c r="PDS12" s="138"/>
      <c r="PDT12" s="138"/>
      <c r="PDU12" s="138"/>
      <c r="PDV12" s="138"/>
      <c r="PDW12" s="138"/>
      <c r="PDX12" s="138"/>
      <c r="PDY12" s="138"/>
      <c r="PDZ12" s="138"/>
      <c r="PEA12" s="138"/>
      <c r="PEB12" s="138"/>
      <c r="PEC12" s="138"/>
      <c r="PED12" s="138"/>
      <c r="PEE12" s="138"/>
      <c r="PEF12" s="138"/>
      <c r="PEG12" s="138"/>
      <c r="PEH12" s="138"/>
      <c r="PEI12" s="138"/>
      <c r="PEJ12" s="138"/>
      <c r="PEK12" s="138"/>
      <c r="PEL12" s="138"/>
      <c r="PEM12" s="138"/>
      <c r="PEN12" s="138"/>
      <c r="PEO12" s="138"/>
      <c r="PEP12" s="138"/>
      <c r="PEQ12" s="138"/>
      <c r="PER12" s="138"/>
      <c r="PES12" s="138"/>
      <c r="PET12" s="138"/>
      <c r="PEU12" s="138"/>
      <c r="PEV12" s="138"/>
      <c r="PEW12" s="138"/>
      <c r="PEX12" s="138"/>
      <c r="PEY12" s="138"/>
      <c r="PEZ12" s="138"/>
      <c r="PFA12" s="138"/>
      <c r="PFB12" s="138"/>
      <c r="PFC12" s="138"/>
      <c r="PFD12" s="138"/>
      <c r="PFE12" s="138"/>
      <c r="PFF12" s="138"/>
      <c r="PFG12" s="138"/>
      <c r="PFH12" s="138"/>
      <c r="PFI12" s="138"/>
      <c r="PFJ12" s="138"/>
      <c r="PFK12" s="138"/>
      <c r="PFL12" s="138"/>
      <c r="PFM12" s="138"/>
      <c r="PFN12" s="138"/>
      <c r="PFO12" s="138"/>
      <c r="PFP12" s="138"/>
      <c r="PFQ12" s="138"/>
      <c r="PFR12" s="138"/>
      <c r="PFS12" s="138"/>
      <c r="PFT12" s="138"/>
      <c r="PFU12" s="138"/>
      <c r="PFV12" s="138"/>
      <c r="PFW12" s="138"/>
      <c r="PFX12" s="138"/>
      <c r="PFY12" s="138"/>
      <c r="PFZ12" s="138"/>
      <c r="PGA12" s="138"/>
      <c r="PGB12" s="138"/>
      <c r="PGC12" s="138"/>
      <c r="PGD12" s="138"/>
      <c r="PGE12" s="138"/>
      <c r="PGF12" s="138"/>
      <c r="PGG12" s="138"/>
      <c r="PGH12" s="138"/>
      <c r="PGI12" s="138"/>
      <c r="PGJ12" s="138"/>
      <c r="PGK12" s="138"/>
      <c r="PGL12" s="138"/>
      <c r="PGM12" s="138"/>
      <c r="PGN12" s="138"/>
      <c r="PGO12" s="138"/>
      <c r="PGP12" s="138"/>
      <c r="PGQ12" s="138"/>
      <c r="PGR12" s="138"/>
      <c r="PGS12" s="138"/>
      <c r="PGT12" s="138"/>
      <c r="PGU12" s="138"/>
      <c r="PGV12" s="138"/>
      <c r="PGW12" s="138"/>
      <c r="PGX12" s="138"/>
      <c r="PGY12" s="138"/>
      <c r="PGZ12" s="138"/>
      <c r="PHA12" s="138"/>
      <c r="PHB12" s="138"/>
      <c r="PHC12" s="138"/>
      <c r="PHD12" s="138"/>
      <c r="PHE12" s="138"/>
      <c r="PHF12" s="138"/>
      <c r="PHG12" s="138"/>
      <c r="PHH12" s="138"/>
      <c r="PHI12" s="138"/>
      <c r="PHJ12" s="138"/>
      <c r="PHK12" s="138"/>
      <c r="PHL12" s="138"/>
      <c r="PHM12" s="138"/>
      <c r="PHN12" s="138"/>
      <c r="PHO12" s="138"/>
      <c r="PHP12" s="138"/>
      <c r="PHQ12" s="138"/>
      <c r="PHR12" s="138"/>
      <c r="PHS12" s="138"/>
      <c r="PHT12" s="138"/>
      <c r="PHU12" s="138"/>
      <c r="PHV12" s="138"/>
      <c r="PHW12" s="138"/>
      <c r="PHX12" s="138"/>
      <c r="PHY12" s="138"/>
      <c r="PHZ12" s="138"/>
      <c r="PIA12" s="138"/>
      <c r="PIB12" s="138"/>
      <c r="PIC12" s="138"/>
      <c r="PID12" s="138"/>
      <c r="PIE12" s="138"/>
      <c r="PIF12" s="138"/>
      <c r="PIG12" s="138"/>
      <c r="PIH12" s="138"/>
      <c r="PII12" s="138"/>
      <c r="PIJ12" s="138"/>
      <c r="PIK12" s="138"/>
      <c r="PIL12" s="138"/>
      <c r="PIM12" s="138"/>
      <c r="PIN12" s="138"/>
      <c r="PIO12" s="138"/>
      <c r="PIP12" s="138"/>
      <c r="PIQ12" s="138"/>
      <c r="PIR12" s="138"/>
      <c r="PIS12" s="138"/>
      <c r="PIT12" s="138"/>
      <c r="PIU12" s="138"/>
      <c r="PIV12" s="138"/>
      <c r="PIW12" s="138"/>
      <c r="PIX12" s="138"/>
      <c r="PIY12" s="138"/>
      <c r="PIZ12" s="138"/>
      <c r="PJA12" s="138"/>
      <c r="PJB12" s="138"/>
      <c r="PJC12" s="138"/>
      <c r="PJD12" s="138"/>
      <c r="PJE12" s="138"/>
      <c r="PJF12" s="138"/>
      <c r="PJG12" s="138"/>
      <c r="PJH12" s="138"/>
      <c r="PJI12" s="138"/>
      <c r="PJJ12" s="138"/>
      <c r="PJK12" s="138"/>
      <c r="PJL12" s="138"/>
      <c r="PJM12" s="138"/>
      <c r="PJN12" s="138"/>
      <c r="PJO12" s="138"/>
      <c r="PJP12" s="138"/>
      <c r="PJQ12" s="138"/>
      <c r="PJR12" s="138"/>
      <c r="PJS12" s="138"/>
      <c r="PJT12" s="138"/>
      <c r="PJU12" s="138"/>
      <c r="PJV12" s="138"/>
      <c r="PJW12" s="138"/>
      <c r="PJX12" s="138"/>
      <c r="PJY12" s="138"/>
      <c r="PJZ12" s="138"/>
      <c r="PKA12" s="138"/>
      <c r="PKB12" s="138"/>
      <c r="PKC12" s="138"/>
      <c r="PKD12" s="138"/>
      <c r="PKE12" s="138"/>
      <c r="PKF12" s="138"/>
      <c r="PKG12" s="138"/>
      <c r="PKH12" s="138"/>
      <c r="PKI12" s="138"/>
      <c r="PKJ12" s="138"/>
      <c r="PKK12" s="138"/>
      <c r="PKL12" s="138"/>
      <c r="PKM12" s="138"/>
      <c r="PKN12" s="138"/>
      <c r="PKO12" s="138"/>
      <c r="PKP12" s="138"/>
      <c r="PKQ12" s="138"/>
      <c r="PKR12" s="138"/>
      <c r="PKS12" s="138"/>
      <c r="PKT12" s="138"/>
      <c r="PKU12" s="138"/>
      <c r="PKV12" s="138"/>
      <c r="PKW12" s="138"/>
      <c r="PKX12" s="138"/>
      <c r="PKY12" s="138"/>
      <c r="PKZ12" s="138"/>
      <c r="PLA12" s="138"/>
      <c r="PLB12" s="138"/>
      <c r="PLC12" s="138"/>
      <c r="PLD12" s="138"/>
      <c r="PLE12" s="138"/>
      <c r="PLF12" s="138"/>
      <c r="PLG12" s="138"/>
      <c r="PLH12" s="138"/>
      <c r="PLI12" s="138"/>
      <c r="PLJ12" s="138"/>
      <c r="PLK12" s="138"/>
      <c r="PLL12" s="138"/>
      <c r="PLM12" s="138"/>
      <c r="PLN12" s="138"/>
      <c r="PLO12" s="138"/>
      <c r="PLP12" s="138"/>
      <c r="PLQ12" s="138"/>
      <c r="PLR12" s="138"/>
      <c r="PLS12" s="138"/>
      <c r="PLT12" s="138"/>
      <c r="PLU12" s="138"/>
      <c r="PLV12" s="138"/>
      <c r="PLW12" s="138"/>
      <c r="PLX12" s="138"/>
      <c r="PLY12" s="138"/>
      <c r="PLZ12" s="138"/>
      <c r="PMA12" s="138"/>
      <c r="PMB12" s="138"/>
      <c r="PMC12" s="138"/>
      <c r="PMD12" s="138"/>
      <c r="PME12" s="138"/>
      <c r="PMF12" s="138"/>
      <c r="PMG12" s="138"/>
      <c r="PMH12" s="138"/>
      <c r="PMI12" s="138"/>
      <c r="PMJ12" s="138"/>
      <c r="PMK12" s="138"/>
      <c r="PML12" s="138"/>
      <c r="PMM12" s="138"/>
      <c r="PMN12" s="138"/>
      <c r="PMO12" s="138"/>
      <c r="PMP12" s="138"/>
      <c r="PMQ12" s="138"/>
      <c r="PMR12" s="138"/>
      <c r="PMS12" s="138"/>
      <c r="PMT12" s="138"/>
      <c r="PMU12" s="138"/>
      <c r="PMV12" s="138"/>
      <c r="PMW12" s="138"/>
      <c r="PMX12" s="138"/>
      <c r="PMY12" s="138"/>
      <c r="PMZ12" s="138"/>
      <c r="PNA12" s="138"/>
      <c r="PNB12" s="138"/>
      <c r="PNC12" s="138"/>
      <c r="PND12" s="138"/>
      <c r="PNE12" s="138"/>
      <c r="PNF12" s="138"/>
      <c r="PNG12" s="138"/>
      <c r="PNH12" s="138"/>
      <c r="PNI12" s="138"/>
      <c r="PNJ12" s="138"/>
      <c r="PNK12" s="138"/>
      <c r="PNL12" s="138"/>
      <c r="PNM12" s="138"/>
      <c r="PNN12" s="138"/>
      <c r="PNO12" s="138"/>
      <c r="PNP12" s="138"/>
      <c r="PNQ12" s="138"/>
      <c r="PNR12" s="138"/>
      <c r="PNS12" s="138"/>
      <c r="PNT12" s="138"/>
      <c r="PNU12" s="138"/>
      <c r="PNV12" s="138"/>
      <c r="PNW12" s="138"/>
      <c r="PNX12" s="138"/>
      <c r="PNY12" s="138"/>
      <c r="PNZ12" s="138"/>
      <c r="POA12" s="138"/>
      <c r="POB12" s="138"/>
      <c r="POC12" s="138"/>
      <c r="POD12" s="138"/>
      <c r="POE12" s="138"/>
      <c r="POF12" s="138"/>
      <c r="POG12" s="138"/>
      <c r="POH12" s="138"/>
      <c r="POI12" s="138"/>
      <c r="POJ12" s="138"/>
      <c r="POK12" s="138"/>
      <c r="POL12" s="138"/>
      <c r="POM12" s="138"/>
      <c r="PON12" s="138"/>
      <c r="POO12" s="138"/>
      <c r="POP12" s="138"/>
      <c r="POQ12" s="138"/>
      <c r="POR12" s="138"/>
      <c r="POS12" s="138"/>
      <c r="POT12" s="138"/>
      <c r="POU12" s="138"/>
      <c r="POV12" s="138"/>
      <c r="POW12" s="138"/>
      <c r="POX12" s="138"/>
      <c r="POY12" s="138"/>
      <c r="POZ12" s="138"/>
      <c r="PPA12" s="138"/>
      <c r="PPB12" s="138"/>
      <c r="PPC12" s="138"/>
      <c r="PPD12" s="138"/>
      <c r="PPE12" s="138"/>
      <c r="PPF12" s="138"/>
      <c r="PPG12" s="138"/>
      <c r="PPH12" s="138"/>
      <c r="PPI12" s="138"/>
      <c r="PPJ12" s="138"/>
      <c r="PPK12" s="138"/>
      <c r="PPL12" s="138"/>
      <c r="PPM12" s="138"/>
      <c r="PPN12" s="138"/>
      <c r="PPO12" s="138"/>
      <c r="PPP12" s="138"/>
      <c r="PPQ12" s="138"/>
      <c r="PPR12" s="138"/>
      <c r="PPS12" s="138"/>
      <c r="PPT12" s="138"/>
      <c r="PPU12" s="138"/>
      <c r="PPV12" s="138"/>
      <c r="PPW12" s="138"/>
      <c r="PPX12" s="138"/>
      <c r="PPY12" s="138"/>
      <c r="PPZ12" s="138"/>
      <c r="PQA12" s="138"/>
      <c r="PQB12" s="138"/>
      <c r="PQC12" s="138"/>
      <c r="PQD12" s="138"/>
      <c r="PQE12" s="138"/>
      <c r="PQF12" s="138"/>
      <c r="PQG12" s="138"/>
      <c r="PQH12" s="138"/>
      <c r="PQI12" s="138"/>
      <c r="PQJ12" s="138"/>
      <c r="PQK12" s="138"/>
      <c r="PQL12" s="138"/>
      <c r="PQM12" s="138"/>
      <c r="PQN12" s="138"/>
      <c r="PQO12" s="138"/>
      <c r="PQP12" s="138"/>
      <c r="PQQ12" s="138"/>
      <c r="PQR12" s="138"/>
      <c r="PQS12" s="138"/>
      <c r="PQT12" s="138"/>
      <c r="PQU12" s="138"/>
      <c r="PQV12" s="138"/>
      <c r="PQW12" s="138"/>
      <c r="PQX12" s="138"/>
      <c r="PQY12" s="138"/>
      <c r="PQZ12" s="138"/>
      <c r="PRA12" s="138"/>
      <c r="PRB12" s="138"/>
      <c r="PRC12" s="138"/>
      <c r="PRD12" s="138"/>
      <c r="PRE12" s="138"/>
      <c r="PRF12" s="138"/>
      <c r="PRG12" s="138"/>
      <c r="PRH12" s="138"/>
      <c r="PRI12" s="138"/>
      <c r="PRJ12" s="138"/>
      <c r="PRK12" s="138"/>
      <c r="PRL12" s="138"/>
      <c r="PRM12" s="138"/>
      <c r="PRN12" s="138"/>
      <c r="PRO12" s="138"/>
      <c r="PRP12" s="138"/>
      <c r="PRQ12" s="138"/>
      <c r="PRR12" s="138"/>
      <c r="PRS12" s="138"/>
      <c r="PRT12" s="138"/>
      <c r="PRU12" s="138"/>
      <c r="PRV12" s="138"/>
      <c r="PRW12" s="138"/>
      <c r="PRX12" s="138"/>
      <c r="PRY12" s="138"/>
      <c r="PRZ12" s="138"/>
      <c r="PSA12" s="138"/>
      <c r="PSB12" s="138"/>
      <c r="PSC12" s="138"/>
      <c r="PSD12" s="138"/>
      <c r="PSE12" s="138"/>
      <c r="PSF12" s="138"/>
      <c r="PSG12" s="138"/>
      <c r="PSH12" s="138"/>
      <c r="PSI12" s="138"/>
      <c r="PSJ12" s="138"/>
      <c r="PSK12" s="138"/>
      <c r="PSL12" s="138"/>
      <c r="PSM12" s="138"/>
      <c r="PSN12" s="138"/>
      <c r="PSO12" s="138"/>
      <c r="PSP12" s="138"/>
      <c r="PSQ12" s="138"/>
      <c r="PSR12" s="138"/>
      <c r="PSS12" s="138"/>
      <c r="PST12" s="138"/>
      <c r="PSU12" s="138"/>
      <c r="PSV12" s="138"/>
      <c r="PSW12" s="138"/>
      <c r="PSX12" s="138"/>
      <c r="PSY12" s="138"/>
      <c r="PSZ12" s="138"/>
      <c r="PTA12" s="138"/>
      <c r="PTB12" s="138"/>
      <c r="PTC12" s="138"/>
      <c r="PTD12" s="138"/>
      <c r="PTE12" s="138"/>
      <c r="PTF12" s="138"/>
      <c r="PTG12" s="138"/>
      <c r="PTH12" s="138"/>
      <c r="PTI12" s="138"/>
      <c r="PTJ12" s="138"/>
      <c r="PTK12" s="138"/>
      <c r="PTL12" s="138"/>
      <c r="PTM12" s="138"/>
      <c r="PTN12" s="138"/>
      <c r="PTO12" s="138"/>
      <c r="PTP12" s="138"/>
      <c r="PTQ12" s="138"/>
      <c r="PTR12" s="138"/>
      <c r="PTS12" s="138"/>
      <c r="PTT12" s="138"/>
      <c r="PTU12" s="138"/>
      <c r="PTV12" s="138"/>
      <c r="PTW12" s="138"/>
      <c r="PTX12" s="138"/>
      <c r="PTY12" s="138"/>
      <c r="PTZ12" s="138"/>
      <c r="PUA12" s="138"/>
      <c r="PUB12" s="138"/>
      <c r="PUC12" s="138"/>
      <c r="PUD12" s="138"/>
      <c r="PUE12" s="138"/>
      <c r="PUF12" s="138"/>
      <c r="PUG12" s="138"/>
      <c r="PUH12" s="138"/>
      <c r="PUI12" s="138"/>
      <c r="PUJ12" s="138"/>
      <c r="PUK12" s="138"/>
      <c r="PUL12" s="138"/>
      <c r="PUM12" s="138"/>
      <c r="PUN12" s="138"/>
      <c r="PUO12" s="138"/>
      <c r="PUP12" s="138"/>
      <c r="PUQ12" s="138"/>
      <c r="PUR12" s="138"/>
      <c r="PUS12" s="138"/>
      <c r="PUT12" s="138"/>
      <c r="PUU12" s="138"/>
      <c r="PUV12" s="138"/>
      <c r="PUW12" s="138"/>
      <c r="PUX12" s="138"/>
      <c r="PUY12" s="138"/>
      <c r="PUZ12" s="138"/>
      <c r="PVA12" s="138"/>
      <c r="PVB12" s="138"/>
      <c r="PVC12" s="138"/>
      <c r="PVD12" s="138"/>
      <c r="PVE12" s="138"/>
      <c r="PVF12" s="138"/>
      <c r="PVG12" s="138"/>
      <c r="PVH12" s="138"/>
      <c r="PVI12" s="138"/>
      <c r="PVJ12" s="138"/>
      <c r="PVK12" s="138"/>
      <c r="PVL12" s="138"/>
      <c r="PVM12" s="138"/>
      <c r="PVN12" s="138"/>
      <c r="PVO12" s="138"/>
      <c r="PVP12" s="138"/>
      <c r="PVQ12" s="138"/>
      <c r="PVR12" s="138"/>
      <c r="PVS12" s="138"/>
      <c r="PVT12" s="138"/>
      <c r="PVU12" s="138"/>
      <c r="PVV12" s="138"/>
      <c r="PVW12" s="138"/>
      <c r="PVX12" s="138"/>
      <c r="PVY12" s="138"/>
      <c r="PVZ12" s="138"/>
      <c r="PWA12" s="138"/>
      <c r="PWB12" s="138"/>
      <c r="PWC12" s="138"/>
      <c r="PWD12" s="138"/>
      <c r="PWE12" s="138"/>
      <c r="PWF12" s="138"/>
      <c r="PWG12" s="138"/>
      <c r="PWH12" s="138"/>
      <c r="PWI12" s="138"/>
      <c r="PWJ12" s="138"/>
      <c r="PWK12" s="138"/>
      <c r="PWL12" s="138"/>
      <c r="PWM12" s="138"/>
      <c r="PWN12" s="138"/>
      <c r="PWO12" s="138"/>
      <c r="PWP12" s="138"/>
      <c r="PWQ12" s="138"/>
      <c r="PWR12" s="138"/>
      <c r="PWS12" s="138"/>
      <c r="PWT12" s="138"/>
      <c r="PWU12" s="138"/>
      <c r="PWV12" s="138"/>
      <c r="PWW12" s="138"/>
      <c r="PWX12" s="138"/>
      <c r="PWY12" s="138"/>
      <c r="PWZ12" s="138"/>
      <c r="PXA12" s="138"/>
      <c r="PXB12" s="138"/>
      <c r="PXC12" s="138"/>
      <c r="PXD12" s="138"/>
      <c r="PXE12" s="138"/>
      <c r="PXF12" s="138"/>
      <c r="PXG12" s="138"/>
      <c r="PXH12" s="138"/>
      <c r="PXI12" s="138"/>
      <c r="PXJ12" s="138"/>
      <c r="PXK12" s="138"/>
      <c r="PXL12" s="138"/>
      <c r="PXM12" s="138"/>
      <c r="PXN12" s="138"/>
      <c r="PXO12" s="138"/>
      <c r="PXP12" s="138"/>
      <c r="PXQ12" s="138"/>
      <c r="PXR12" s="138"/>
      <c r="PXS12" s="138"/>
      <c r="PXT12" s="138"/>
      <c r="PXU12" s="138"/>
      <c r="PXV12" s="138"/>
      <c r="PXW12" s="138"/>
      <c r="PXX12" s="138"/>
      <c r="PXY12" s="138"/>
      <c r="PXZ12" s="138"/>
      <c r="PYA12" s="138"/>
      <c r="PYB12" s="138"/>
      <c r="PYC12" s="138"/>
      <c r="PYD12" s="138"/>
      <c r="PYE12" s="138"/>
      <c r="PYF12" s="138"/>
      <c r="PYG12" s="138"/>
      <c r="PYH12" s="138"/>
      <c r="PYI12" s="138"/>
      <c r="PYJ12" s="138"/>
      <c r="PYK12" s="138"/>
      <c r="PYL12" s="138"/>
      <c r="PYM12" s="138"/>
      <c r="PYN12" s="138"/>
      <c r="PYO12" s="138"/>
      <c r="PYP12" s="138"/>
      <c r="PYQ12" s="138"/>
      <c r="PYR12" s="138"/>
      <c r="PYS12" s="138"/>
      <c r="PYT12" s="138"/>
      <c r="PYU12" s="138"/>
      <c r="PYV12" s="138"/>
      <c r="PYW12" s="138"/>
      <c r="PYX12" s="138"/>
      <c r="PYY12" s="138"/>
      <c r="PYZ12" s="138"/>
      <c r="PZA12" s="138"/>
      <c r="PZB12" s="138"/>
      <c r="PZC12" s="138"/>
      <c r="PZD12" s="138"/>
      <c r="PZE12" s="138"/>
      <c r="PZF12" s="138"/>
      <c r="PZG12" s="138"/>
      <c r="PZH12" s="138"/>
      <c r="PZI12" s="138"/>
      <c r="PZJ12" s="138"/>
      <c r="PZK12" s="138"/>
      <c r="PZL12" s="138"/>
      <c r="PZM12" s="138"/>
      <c r="PZN12" s="138"/>
      <c r="PZO12" s="138"/>
      <c r="PZP12" s="138"/>
      <c r="PZQ12" s="138"/>
      <c r="PZR12" s="138"/>
      <c r="PZS12" s="138"/>
      <c r="PZT12" s="138"/>
      <c r="PZU12" s="138"/>
      <c r="PZV12" s="138"/>
      <c r="PZW12" s="138"/>
      <c r="PZX12" s="138"/>
      <c r="PZY12" s="138"/>
      <c r="PZZ12" s="138"/>
      <c r="QAA12" s="138"/>
      <c r="QAB12" s="138"/>
      <c r="QAC12" s="138"/>
      <c r="QAD12" s="138"/>
      <c r="QAE12" s="138"/>
      <c r="QAF12" s="138"/>
      <c r="QAG12" s="138"/>
      <c r="QAH12" s="138"/>
      <c r="QAI12" s="138"/>
      <c r="QAJ12" s="138"/>
      <c r="QAK12" s="138"/>
      <c r="QAL12" s="138"/>
      <c r="QAM12" s="138"/>
      <c r="QAN12" s="138"/>
      <c r="QAO12" s="138"/>
      <c r="QAP12" s="138"/>
      <c r="QAQ12" s="138"/>
      <c r="QAR12" s="138"/>
      <c r="QAS12" s="138"/>
      <c r="QAT12" s="138"/>
      <c r="QAU12" s="138"/>
      <c r="QAV12" s="138"/>
      <c r="QAW12" s="138"/>
      <c r="QAX12" s="138"/>
      <c r="QAY12" s="138"/>
      <c r="QAZ12" s="138"/>
      <c r="QBA12" s="138"/>
      <c r="QBB12" s="138"/>
      <c r="QBC12" s="138"/>
      <c r="QBD12" s="138"/>
      <c r="QBE12" s="138"/>
      <c r="QBF12" s="138"/>
      <c r="QBG12" s="138"/>
      <c r="QBH12" s="138"/>
      <c r="QBI12" s="138"/>
      <c r="QBJ12" s="138"/>
      <c r="QBK12" s="138"/>
      <c r="QBL12" s="138"/>
      <c r="QBM12" s="138"/>
      <c r="QBN12" s="138"/>
      <c r="QBO12" s="138"/>
      <c r="QBP12" s="138"/>
      <c r="QBQ12" s="138"/>
      <c r="QBR12" s="138"/>
      <c r="QBS12" s="138"/>
      <c r="QBT12" s="138"/>
      <c r="QBU12" s="138"/>
      <c r="QBV12" s="138"/>
      <c r="QBW12" s="138"/>
      <c r="QBX12" s="138"/>
      <c r="QBY12" s="138"/>
      <c r="QBZ12" s="138"/>
      <c r="QCA12" s="138"/>
      <c r="QCB12" s="138"/>
      <c r="QCC12" s="138"/>
      <c r="QCD12" s="138"/>
      <c r="QCE12" s="138"/>
      <c r="QCF12" s="138"/>
      <c r="QCG12" s="138"/>
      <c r="QCH12" s="138"/>
      <c r="QCI12" s="138"/>
      <c r="QCJ12" s="138"/>
      <c r="QCK12" s="138"/>
      <c r="QCL12" s="138"/>
      <c r="QCM12" s="138"/>
      <c r="QCN12" s="138"/>
      <c r="QCO12" s="138"/>
      <c r="QCP12" s="138"/>
      <c r="QCQ12" s="138"/>
      <c r="QCR12" s="138"/>
      <c r="QCS12" s="138"/>
      <c r="QCT12" s="138"/>
      <c r="QCU12" s="138"/>
      <c r="QCV12" s="138"/>
      <c r="QCW12" s="138"/>
      <c r="QCX12" s="138"/>
      <c r="QCY12" s="138"/>
      <c r="QCZ12" s="138"/>
      <c r="QDA12" s="138"/>
      <c r="QDB12" s="138"/>
      <c r="QDC12" s="138"/>
      <c r="QDD12" s="138"/>
      <c r="QDE12" s="138"/>
      <c r="QDF12" s="138"/>
      <c r="QDG12" s="138"/>
      <c r="QDH12" s="138"/>
      <c r="QDI12" s="138"/>
      <c r="QDJ12" s="138"/>
      <c r="QDK12" s="138"/>
      <c r="QDL12" s="138"/>
      <c r="QDM12" s="138"/>
      <c r="QDN12" s="138"/>
      <c r="QDO12" s="138"/>
      <c r="QDP12" s="138"/>
      <c r="QDQ12" s="138"/>
      <c r="QDR12" s="138"/>
      <c r="QDS12" s="138"/>
      <c r="QDT12" s="138"/>
      <c r="QDU12" s="138"/>
      <c r="QDV12" s="138"/>
      <c r="QDW12" s="138"/>
      <c r="QDX12" s="138"/>
      <c r="QDY12" s="138"/>
      <c r="QDZ12" s="138"/>
      <c r="QEA12" s="138"/>
      <c r="QEB12" s="138"/>
      <c r="QEC12" s="138"/>
      <c r="QED12" s="138"/>
      <c r="QEE12" s="138"/>
      <c r="QEF12" s="138"/>
      <c r="QEG12" s="138"/>
      <c r="QEH12" s="138"/>
      <c r="QEI12" s="138"/>
      <c r="QEJ12" s="138"/>
      <c r="QEK12" s="138"/>
      <c r="QEL12" s="138"/>
      <c r="QEM12" s="138"/>
      <c r="QEN12" s="138"/>
      <c r="QEO12" s="138"/>
      <c r="QEP12" s="138"/>
      <c r="QEQ12" s="138"/>
      <c r="QER12" s="138"/>
      <c r="QES12" s="138"/>
      <c r="QET12" s="138"/>
      <c r="QEU12" s="138"/>
      <c r="QEV12" s="138"/>
      <c r="QEW12" s="138"/>
      <c r="QEX12" s="138"/>
      <c r="QEY12" s="138"/>
      <c r="QEZ12" s="138"/>
      <c r="QFA12" s="138"/>
      <c r="QFB12" s="138"/>
      <c r="QFC12" s="138"/>
      <c r="QFD12" s="138"/>
      <c r="QFE12" s="138"/>
      <c r="QFF12" s="138"/>
      <c r="QFG12" s="138"/>
      <c r="QFH12" s="138"/>
      <c r="QFI12" s="138"/>
      <c r="QFJ12" s="138"/>
      <c r="QFK12" s="138"/>
      <c r="QFL12" s="138"/>
      <c r="QFM12" s="138"/>
      <c r="QFN12" s="138"/>
      <c r="QFO12" s="138"/>
      <c r="QFP12" s="138"/>
      <c r="QFQ12" s="138"/>
      <c r="QFR12" s="138"/>
      <c r="QFS12" s="138"/>
      <c r="QFT12" s="138"/>
      <c r="QFU12" s="138"/>
      <c r="QFV12" s="138"/>
      <c r="QFW12" s="138"/>
      <c r="QFX12" s="138"/>
      <c r="QFY12" s="138"/>
      <c r="QFZ12" s="138"/>
      <c r="QGA12" s="138"/>
      <c r="QGB12" s="138"/>
      <c r="QGC12" s="138"/>
      <c r="QGD12" s="138"/>
      <c r="QGE12" s="138"/>
      <c r="QGF12" s="138"/>
      <c r="QGG12" s="138"/>
      <c r="QGH12" s="138"/>
      <c r="QGI12" s="138"/>
      <c r="QGJ12" s="138"/>
      <c r="QGK12" s="138"/>
      <c r="QGL12" s="138"/>
      <c r="QGM12" s="138"/>
      <c r="QGN12" s="138"/>
      <c r="QGO12" s="138"/>
      <c r="QGP12" s="138"/>
      <c r="QGQ12" s="138"/>
      <c r="QGR12" s="138"/>
      <c r="QGS12" s="138"/>
      <c r="QGT12" s="138"/>
      <c r="QGU12" s="138"/>
      <c r="QGV12" s="138"/>
      <c r="QGW12" s="138"/>
      <c r="QGX12" s="138"/>
      <c r="QGY12" s="138"/>
      <c r="QGZ12" s="138"/>
      <c r="QHA12" s="138"/>
      <c r="QHB12" s="138"/>
      <c r="QHC12" s="138"/>
      <c r="QHD12" s="138"/>
      <c r="QHE12" s="138"/>
      <c r="QHF12" s="138"/>
      <c r="QHG12" s="138"/>
      <c r="QHH12" s="138"/>
      <c r="QHI12" s="138"/>
      <c r="QHJ12" s="138"/>
      <c r="QHK12" s="138"/>
      <c r="QHL12" s="138"/>
      <c r="QHM12" s="138"/>
      <c r="QHN12" s="138"/>
      <c r="QHO12" s="138"/>
      <c r="QHP12" s="138"/>
      <c r="QHQ12" s="138"/>
      <c r="QHR12" s="138"/>
      <c r="QHS12" s="138"/>
      <c r="QHT12" s="138"/>
      <c r="QHU12" s="138"/>
      <c r="QHV12" s="138"/>
      <c r="QHW12" s="138"/>
      <c r="QHX12" s="138"/>
      <c r="QHY12" s="138"/>
      <c r="QHZ12" s="138"/>
      <c r="QIA12" s="138"/>
      <c r="QIB12" s="138"/>
      <c r="QIC12" s="138"/>
      <c r="QID12" s="138"/>
      <c r="QIE12" s="138"/>
      <c r="QIF12" s="138"/>
      <c r="QIG12" s="138"/>
      <c r="QIH12" s="138"/>
      <c r="QII12" s="138"/>
      <c r="QIJ12" s="138"/>
      <c r="QIK12" s="138"/>
      <c r="QIL12" s="138"/>
      <c r="QIM12" s="138"/>
      <c r="QIN12" s="138"/>
      <c r="QIO12" s="138"/>
      <c r="QIP12" s="138"/>
      <c r="QIQ12" s="138"/>
      <c r="QIR12" s="138"/>
      <c r="QIS12" s="138"/>
      <c r="QIT12" s="138"/>
      <c r="QIU12" s="138"/>
      <c r="QIV12" s="138"/>
      <c r="QIW12" s="138"/>
      <c r="QIX12" s="138"/>
      <c r="QIY12" s="138"/>
      <c r="QIZ12" s="138"/>
      <c r="QJA12" s="138"/>
      <c r="QJB12" s="138"/>
      <c r="QJC12" s="138"/>
      <c r="QJD12" s="138"/>
      <c r="QJE12" s="138"/>
      <c r="QJF12" s="138"/>
      <c r="QJG12" s="138"/>
      <c r="QJH12" s="138"/>
      <c r="QJI12" s="138"/>
      <c r="QJJ12" s="138"/>
      <c r="QJK12" s="138"/>
      <c r="QJL12" s="138"/>
      <c r="QJM12" s="138"/>
      <c r="QJN12" s="138"/>
      <c r="QJO12" s="138"/>
      <c r="QJP12" s="138"/>
      <c r="QJQ12" s="138"/>
      <c r="QJR12" s="138"/>
      <c r="QJS12" s="138"/>
      <c r="QJT12" s="138"/>
      <c r="QJU12" s="138"/>
      <c r="QJV12" s="138"/>
      <c r="QJW12" s="138"/>
      <c r="QJX12" s="138"/>
      <c r="QJY12" s="138"/>
      <c r="QJZ12" s="138"/>
      <c r="QKA12" s="138"/>
      <c r="QKB12" s="138"/>
      <c r="QKC12" s="138"/>
      <c r="QKD12" s="138"/>
      <c r="QKE12" s="138"/>
      <c r="QKF12" s="138"/>
      <c r="QKG12" s="138"/>
      <c r="QKH12" s="138"/>
      <c r="QKI12" s="138"/>
      <c r="QKJ12" s="138"/>
      <c r="QKK12" s="138"/>
      <c r="QKL12" s="138"/>
      <c r="QKM12" s="138"/>
      <c r="QKN12" s="138"/>
      <c r="QKO12" s="138"/>
      <c r="QKP12" s="138"/>
      <c r="QKQ12" s="138"/>
      <c r="QKR12" s="138"/>
      <c r="QKS12" s="138"/>
      <c r="QKT12" s="138"/>
      <c r="QKU12" s="138"/>
      <c r="QKV12" s="138"/>
      <c r="QKW12" s="138"/>
      <c r="QKX12" s="138"/>
      <c r="QKY12" s="138"/>
      <c r="QKZ12" s="138"/>
      <c r="QLA12" s="138"/>
      <c r="QLB12" s="138"/>
      <c r="QLC12" s="138"/>
      <c r="QLD12" s="138"/>
      <c r="QLE12" s="138"/>
      <c r="QLF12" s="138"/>
      <c r="QLG12" s="138"/>
      <c r="QLH12" s="138"/>
      <c r="QLI12" s="138"/>
      <c r="QLJ12" s="138"/>
      <c r="QLK12" s="138"/>
      <c r="QLL12" s="138"/>
      <c r="QLM12" s="138"/>
      <c r="QLN12" s="138"/>
      <c r="QLO12" s="138"/>
      <c r="QLP12" s="138"/>
      <c r="QLQ12" s="138"/>
      <c r="QLR12" s="138"/>
      <c r="QLS12" s="138"/>
      <c r="QLT12" s="138"/>
      <c r="QLU12" s="138"/>
      <c r="QLV12" s="138"/>
      <c r="QLW12" s="138"/>
      <c r="QLX12" s="138"/>
      <c r="QLY12" s="138"/>
      <c r="QLZ12" s="138"/>
      <c r="QMA12" s="138"/>
      <c r="QMB12" s="138"/>
      <c r="QMC12" s="138"/>
      <c r="QMD12" s="138"/>
      <c r="QME12" s="138"/>
      <c r="QMF12" s="138"/>
      <c r="QMG12" s="138"/>
      <c r="QMH12" s="138"/>
      <c r="QMI12" s="138"/>
      <c r="QMJ12" s="138"/>
      <c r="QMK12" s="138"/>
      <c r="QML12" s="138"/>
      <c r="QMM12" s="138"/>
      <c r="QMN12" s="138"/>
      <c r="QMO12" s="138"/>
      <c r="QMP12" s="138"/>
      <c r="QMQ12" s="138"/>
      <c r="QMR12" s="138"/>
      <c r="QMS12" s="138"/>
      <c r="QMT12" s="138"/>
      <c r="QMU12" s="138"/>
      <c r="QMV12" s="138"/>
      <c r="QMW12" s="138"/>
      <c r="QMX12" s="138"/>
      <c r="QMY12" s="138"/>
      <c r="QMZ12" s="138"/>
      <c r="QNA12" s="138"/>
      <c r="QNB12" s="138"/>
      <c r="QNC12" s="138"/>
      <c r="QND12" s="138"/>
      <c r="QNE12" s="138"/>
      <c r="QNF12" s="138"/>
      <c r="QNG12" s="138"/>
      <c r="QNH12" s="138"/>
      <c r="QNI12" s="138"/>
      <c r="QNJ12" s="138"/>
      <c r="QNK12" s="138"/>
      <c r="QNL12" s="138"/>
      <c r="QNM12" s="138"/>
      <c r="QNN12" s="138"/>
      <c r="QNO12" s="138"/>
      <c r="QNP12" s="138"/>
      <c r="QNQ12" s="138"/>
      <c r="QNR12" s="138"/>
      <c r="QNS12" s="138"/>
      <c r="QNT12" s="138"/>
      <c r="QNU12" s="138"/>
      <c r="QNV12" s="138"/>
      <c r="QNW12" s="138"/>
      <c r="QNX12" s="138"/>
      <c r="QNY12" s="138"/>
      <c r="QNZ12" s="138"/>
      <c r="QOA12" s="138"/>
      <c r="QOB12" s="138"/>
      <c r="QOC12" s="138"/>
      <c r="QOD12" s="138"/>
      <c r="QOE12" s="138"/>
      <c r="QOF12" s="138"/>
      <c r="QOG12" s="138"/>
      <c r="QOH12" s="138"/>
      <c r="QOI12" s="138"/>
      <c r="QOJ12" s="138"/>
      <c r="QOK12" s="138"/>
      <c r="QOL12" s="138"/>
      <c r="QOM12" s="138"/>
      <c r="QON12" s="138"/>
      <c r="QOO12" s="138"/>
      <c r="QOP12" s="138"/>
      <c r="QOQ12" s="138"/>
      <c r="QOR12" s="138"/>
      <c r="QOS12" s="138"/>
      <c r="QOT12" s="138"/>
      <c r="QOU12" s="138"/>
      <c r="QOV12" s="138"/>
      <c r="QOW12" s="138"/>
      <c r="QOX12" s="138"/>
      <c r="QOY12" s="138"/>
      <c r="QOZ12" s="138"/>
      <c r="QPA12" s="138"/>
      <c r="QPB12" s="138"/>
      <c r="QPC12" s="138"/>
      <c r="QPD12" s="138"/>
      <c r="QPE12" s="138"/>
      <c r="QPF12" s="138"/>
      <c r="QPG12" s="138"/>
      <c r="QPH12" s="138"/>
      <c r="QPI12" s="138"/>
      <c r="QPJ12" s="138"/>
      <c r="QPK12" s="138"/>
      <c r="QPL12" s="138"/>
      <c r="QPM12" s="138"/>
      <c r="QPN12" s="138"/>
      <c r="QPO12" s="138"/>
      <c r="QPP12" s="138"/>
      <c r="QPQ12" s="138"/>
      <c r="QPR12" s="138"/>
      <c r="QPS12" s="138"/>
      <c r="QPT12" s="138"/>
      <c r="QPU12" s="138"/>
      <c r="QPV12" s="138"/>
      <c r="QPW12" s="138"/>
      <c r="QPX12" s="138"/>
      <c r="QPY12" s="138"/>
      <c r="QPZ12" s="138"/>
      <c r="QQA12" s="138"/>
      <c r="QQB12" s="138"/>
      <c r="QQC12" s="138"/>
      <c r="QQD12" s="138"/>
      <c r="QQE12" s="138"/>
      <c r="QQF12" s="138"/>
      <c r="QQG12" s="138"/>
      <c r="QQH12" s="138"/>
      <c r="QQI12" s="138"/>
      <c r="QQJ12" s="138"/>
      <c r="QQK12" s="138"/>
      <c r="QQL12" s="138"/>
      <c r="QQM12" s="138"/>
      <c r="QQN12" s="138"/>
      <c r="QQO12" s="138"/>
      <c r="QQP12" s="138"/>
      <c r="QQQ12" s="138"/>
      <c r="QQR12" s="138"/>
      <c r="QQS12" s="138"/>
      <c r="QQT12" s="138"/>
      <c r="QQU12" s="138"/>
      <c r="QQV12" s="138"/>
      <c r="QQW12" s="138"/>
      <c r="QQX12" s="138"/>
      <c r="QQY12" s="138"/>
      <c r="QQZ12" s="138"/>
      <c r="QRA12" s="138"/>
      <c r="QRB12" s="138"/>
      <c r="QRC12" s="138"/>
      <c r="QRD12" s="138"/>
      <c r="QRE12" s="138"/>
      <c r="QRF12" s="138"/>
      <c r="QRG12" s="138"/>
      <c r="QRH12" s="138"/>
      <c r="QRI12" s="138"/>
      <c r="QRJ12" s="138"/>
      <c r="QRK12" s="138"/>
      <c r="QRL12" s="138"/>
      <c r="QRM12" s="138"/>
      <c r="QRN12" s="138"/>
      <c r="QRO12" s="138"/>
      <c r="QRP12" s="138"/>
      <c r="QRQ12" s="138"/>
      <c r="QRR12" s="138"/>
      <c r="QRS12" s="138"/>
      <c r="QRT12" s="138"/>
      <c r="QRU12" s="138"/>
      <c r="QRV12" s="138"/>
      <c r="QRW12" s="138"/>
      <c r="QRX12" s="138"/>
      <c r="QRY12" s="138"/>
      <c r="QRZ12" s="138"/>
      <c r="QSA12" s="138"/>
      <c r="QSB12" s="138"/>
      <c r="QSC12" s="138"/>
      <c r="QSD12" s="138"/>
      <c r="QSE12" s="138"/>
      <c r="QSF12" s="138"/>
      <c r="QSG12" s="138"/>
      <c r="QSH12" s="138"/>
      <c r="QSI12" s="138"/>
      <c r="QSJ12" s="138"/>
      <c r="QSK12" s="138"/>
      <c r="QSL12" s="138"/>
      <c r="QSM12" s="138"/>
      <c r="QSN12" s="138"/>
      <c r="QSO12" s="138"/>
      <c r="QSP12" s="138"/>
      <c r="QSQ12" s="138"/>
      <c r="QSR12" s="138"/>
      <c r="QSS12" s="138"/>
      <c r="QST12" s="138"/>
      <c r="QSU12" s="138"/>
      <c r="QSV12" s="138"/>
      <c r="QSW12" s="138"/>
      <c r="QSX12" s="138"/>
      <c r="QSY12" s="138"/>
      <c r="QSZ12" s="138"/>
      <c r="QTA12" s="138"/>
      <c r="QTB12" s="138"/>
      <c r="QTC12" s="138"/>
      <c r="QTD12" s="138"/>
      <c r="QTE12" s="138"/>
      <c r="QTF12" s="138"/>
      <c r="QTG12" s="138"/>
      <c r="QTH12" s="138"/>
      <c r="QTI12" s="138"/>
      <c r="QTJ12" s="138"/>
      <c r="QTK12" s="138"/>
      <c r="QTL12" s="138"/>
      <c r="QTM12" s="138"/>
      <c r="QTN12" s="138"/>
      <c r="QTO12" s="138"/>
      <c r="QTP12" s="138"/>
      <c r="QTQ12" s="138"/>
      <c r="QTR12" s="138"/>
      <c r="QTS12" s="138"/>
      <c r="QTT12" s="138"/>
      <c r="QTU12" s="138"/>
      <c r="QTV12" s="138"/>
      <c r="QTW12" s="138"/>
      <c r="QTX12" s="138"/>
      <c r="QTY12" s="138"/>
      <c r="QTZ12" s="138"/>
      <c r="QUA12" s="138"/>
      <c r="QUB12" s="138"/>
      <c r="QUC12" s="138"/>
      <c r="QUD12" s="138"/>
      <c r="QUE12" s="138"/>
      <c r="QUF12" s="138"/>
      <c r="QUG12" s="138"/>
      <c r="QUH12" s="138"/>
      <c r="QUI12" s="138"/>
      <c r="QUJ12" s="138"/>
      <c r="QUK12" s="138"/>
      <c r="QUL12" s="138"/>
      <c r="QUM12" s="138"/>
      <c r="QUN12" s="138"/>
      <c r="QUO12" s="138"/>
      <c r="QUP12" s="138"/>
      <c r="QUQ12" s="138"/>
      <c r="QUR12" s="138"/>
      <c r="QUS12" s="138"/>
      <c r="QUT12" s="138"/>
      <c r="QUU12" s="138"/>
      <c r="QUV12" s="138"/>
      <c r="QUW12" s="138"/>
      <c r="QUX12" s="138"/>
      <c r="QUY12" s="138"/>
      <c r="QUZ12" s="138"/>
      <c r="QVA12" s="138"/>
      <c r="QVB12" s="138"/>
      <c r="QVC12" s="138"/>
      <c r="QVD12" s="138"/>
      <c r="QVE12" s="138"/>
      <c r="QVF12" s="138"/>
      <c r="QVG12" s="138"/>
      <c r="QVH12" s="138"/>
      <c r="QVI12" s="138"/>
      <c r="QVJ12" s="138"/>
      <c r="QVK12" s="138"/>
      <c r="QVL12" s="138"/>
      <c r="QVM12" s="138"/>
      <c r="QVN12" s="138"/>
      <c r="QVO12" s="138"/>
      <c r="QVP12" s="138"/>
      <c r="QVQ12" s="138"/>
      <c r="QVR12" s="138"/>
      <c r="QVS12" s="138"/>
      <c r="QVT12" s="138"/>
      <c r="QVU12" s="138"/>
      <c r="QVV12" s="138"/>
      <c r="QVW12" s="138"/>
      <c r="QVX12" s="138"/>
      <c r="QVY12" s="138"/>
      <c r="QVZ12" s="138"/>
      <c r="QWA12" s="138"/>
      <c r="QWB12" s="138"/>
      <c r="QWC12" s="138"/>
      <c r="QWD12" s="138"/>
      <c r="QWE12" s="138"/>
      <c r="QWF12" s="138"/>
      <c r="QWG12" s="138"/>
      <c r="QWH12" s="138"/>
      <c r="QWI12" s="138"/>
      <c r="QWJ12" s="138"/>
      <c r="QWK12" s="138"/>
      <c r="QWL12" s="138"/>
      <c r="QWM12" s="138"/>
      <c r="QWN12" s="138"/>
      <c r="QWO12" s="138"/>
      <c r="QWP12" s="138"/>
      <c r="QWQ12" s="138"/>
      <c r="QWR12" s="138"/>
      <c r="QWS12" s="138"/>
      <c r="QWT12" s="138"/>
      <c r="QWU12" s="138"/>
      <c r="QWV12" s="138"/>
      <c r="QWW12" s="138"/>
      <c r="QWX12" s="138"/>
      <c r="QWY12" s="138"/>
      <c r="QWZ12" s="138"/>
      <c r="QXA12" s="138"/>
      <c r="QXB12" s="138"/>
      <c r="QXC12" s="138"/>
      <c r="QXD12" s="138"/>
      <c r="QXE12" s="138"/>
      <c r="QXF12" s="138"/>
      <c r="QXG12" s="138"/>
      <c r="QXH12" s="138"/>
      <c r="QXI12" s="138"/>
      <c r="QXJ12" s="138"/>
      <c r="QXK12" s="138"/>
      <c r="QXL12" s="138"/>
      <c r="QXM12" s="138"/>
      <c r="QXN12" s="138"/>
      <c r="QXO12" s="138"/>
      <c r="QXP12" s="138"/>
      <c r="QXQ12" s="138"/>
      <c r="QXR12" s="138"/>
      <c r="QXS12" s="138"/>
      <c r="QXT12" s="138"/>
      <c r="QXU12" s="138"/>
      <c r="QXV12" s="138"/>
      <c r="QXW12" s="138"/>
      <c r="QXX12" s="138"/>
      <c r="QXY12" s="138"/>
      <c r="QXZ12" s="138"/>
      <c r="QYA12" s="138"/>
      <c r="QYB12" s="138"/>
      <c r="QYC12" s="138"/>
      <c r="QYD12" s="138"/>
      <c r="QYE12" s="138"/>
      <c r="QYF12" s="138"/>
      <c r="QYG12" s="138"/>
      <c r="QYH12" s="138"/>
      <c r="QYI12" s="138"/>
      <c r="QYJ12" s="138"/>
      <c r="QYK12" s="138"/>
      <c r="QYL12" s="138"/>
      <c r="QYM12" s="138"/>
      <c r="QYN12" s="138"/>
      <c r="QYO12" s="138"/>
      <c r="QYP12" s="138"/>
      <c r="QYQ12" s="138"/>
      <c r="QYR12" s="138"/>
      <c r="QYS12" s="138"/>
      <c r="QYT12" s="138"/>
      <c r="QYU12" s="138"/>
      <c r="QYV12" s="138"/>
      <c r="QYW12" s="138"/>
      <c r="QYX12" s="138"/>
      <c r="QYY12" s="138"/>
      <c r="QYZ12" s="138"/>
      <c r="QZA12" s="138"/>
      <c r="QZB12" s="138"/>
      <c r="QZC12" s="138"/>
      <c r="QZD12" s="138"/>
      <c r="QZE12" s="138"/>
      <c r="QZF12" s="138"/>
      <c r="QZG12" s="138"/>
      <c r="QZH12" s="138"/>
      <c r="QZI12" s="138"/>
      <c r="QZJ12" s="138"/>
      <c r="QZK12" s="138"/>
      <c r="QZL12" s="138"/>
      <c r="QZM12" s="138"/>
      <c r="QZN12" s="138"/>
      <c r="QZO12" s="138"/>
      <c r="QZP12" s="138"/>
      <c r="QZQ12" s="138"/>
      <c r="QZR12" s="138"/>
      <c r="QZS12" s="138"/>
      <c r="QZT12" s="138"/>
      <c r="QZU12" s="138"/>
      <c r="QZV12" s="138"/>
      <c r="QZW12" s="138"/>
      <c r="QZX12" s="138"/>
      <c r="QZY12" s="138"/>
      <c r="QZZ12" s="138"/>
      <c r="RAA12" s="138"/>
      <c r="RAB12" s="138"/>
      <c r="RAC12" s="138"/>
      <c r="RAD12" s="138"/>
      <c r="RAE12" s="138"/>
      <c r="RAF12" s="138"/>
      <c r="RAG12" s="138"/>
      <c r="RAH12" s="138"/>
      <c r="RAI12" s="138"/>
      <c r="RAJ12" s="138"/>
      <c r="RAK12" s="138"/>
      <c r="RAL12" s="138"/>
      <c r="RAM12" s="138"/>
      <c r="RAN12" s="138"/>
      <c r="RAO12" s="138"/>
      <c r="RAP12" s="138"/>
      <c r="RAQ12" s="138"/>
      <c r="RAR12" s="138"/>
      <c r="RAS12" s="138"/>
      <c r="RAT12" s="138"/>
      <c r="RAU12" s="138"/>
      <c r="RAV12" s="138"/>
      <c r="RAW12" s="138"/>
      <c r="RAX12" s="138"/>
      <c r="RAY12" s="138"/>
      <c r="RAZ12" s="138"/>
      <c r="RBA12" s="138"/>
      <c r="RBB12" s="138"/>
      <c r="RBC12" s="138"/>
      <c r="RBD12" s="138"/>
      <c r="RBE12" s="138"/>
      <c r="RBF12" s="138"/>
      <c r="RBG12" s="138"/>
      <c r="RBH12" s="138"/>
      <c r="RBI12" s="138"/>
      <c r="RBJ12" s="138"/>
      <c r="RBK12" s="138"/>
      <c r="RBL12" s="138"/>
      <c r="RBM12" s="138"/>
      <c r="RBN12" s="138"/>
      <c r="RBO12" s="138"/>
      <c r="RBP12" s="138"/>
      <c r="RBQ12" s="138"/>
      <c r="RBR12" s="138"/>
      <c r="RBS12" s="138"/>
      <c r="RBT12" s="138"/>
      <c r="RBU12" s="138"/>
      <c r="RBV12" s="138"/>
      <c r="RBW12" s="138"/>
      <c r="RBX12" s="138"/>
      <c r="RBY12" s="138"/>
      <c r="RBZ12" s="138"/>
      <c r="RCA12" s="138"/>
      <c r="RCB12" s="138"/>
      <c r="RCC12" s="138"/>
      <c r="RCD12" s="138"/>
      <c r="RCE12" s="138"/>
      <c r="RCF12" s="138"/>
      <c r="RCG12" s="138"/>
      <c r="RCH12" s="138"/>
      <c r="RCI12" s="138"/>
      <c r="RCJ12" s="138"/>
      <c r="RCK12" s="138"/>
      <c r="RCL12" s="138"/>
      <c r="RCM12" s="138"/>
      <c r="RCN12" s="138"/>
      <c r="RCO12" s="138"/>
      <c r="RCP12" s="138"/>
      <c r="RCQ12" s="138"/>
      <c r="RCR12" s="138"/>
      <c r="RCS12" s="138"/>
      <c r="RCT12" s="138"/>
      <c r="RCU12" s="138"/>
      <c r="RCV12" s="138"/>
      <c r="RCW12" s="138"/>
      <c r="RCX12" s="138"/>
      <c r="RCY12" s="138"/>
      <c r="RCZ12" s="138"/>
      <c r="RDA12" s="138"/>
      <c r="RDB12" s="138"/>
      <c r="RDC12" s="138"/>
      <c r="RDD12" s="138"/>
      <c r="RDE12" s="138"/>
      <c r="RDF12" s="138"/>
      <c r="RDG12" s="138"/>
      <c r="RDH12" s="138"/>
      <c r="RDI12" s="138"/>
      <c r="RDJ12" s="138"/>
      <c r="RDK12" s="138"/>
      <c r="RDL12" s="138"/>
      <c r="RDM12" s="138"/>
      <c r="RDN12" s="138"/>
      <c r="RDO12" s="138"/>
      <c r="RDP12" s="138"/>
      <c r="RDQ12" s="138"/>
      <c r="RDR12" s="138"/>
      <c r="RDS12" s="138"/>
      <c r="RDT12" s="138"/>
      <c r="RDU12" s="138"/>
      <c r="RDV12" s="138"/>
      <c r="RDW12" s="138"/>
      <c r="RDX12" s="138"/>
      <c r="RDY12" s="138"/>
      <c r="RDZ12" s="138"/>
      <c r="REA12" s="138"/>
      <c r="REB12" s="138"/>
      <c r="REC12" s="138"/>
      <c r="RED12" s="138"/>
      <c r="REE12" s="138"/>
      <c r="REF12" s="138"/>
      <c r="REG12" s="138"/>
      <c r="REH12" s="138"/>
      <c r="REI12" s="138"/>
      <c r="REJ12" s="138"/>
      <c r="REK12" s="138"/>
      <c r="REL12" s="138"/>
      <c r="REM12" s="138"/>
      <c r="REN12" s="138"/>
      <c r="REO12" s="138"/>
      <c r="REP12" s="138"/>
      <c r="REQ12" s="138"/>
      <c r="RER12" s="138"/>
      <c r="RES12" s="138"/>
      <c r="RET12" s="138"/>
      <c r="REU12" s="138"/>
      <c r="REV12" s="138"/>
      <c r="REW12" s="138"/>
      <c r="REX12" s="138"/>
      <c r="REY12" s="138"/>
      <c r="REZ12" s="138"/>
      <c r="RFA12" s="138"/>
      <c r="RFB12" s="138"/>
      <c r="RFC12" s="138"/>
      <c r="RFD12" s="138"/>
      <c r="RFE12" s="138"/>
      <c r="RFF12" s="138"/>
      <c r="RFG12" s="138"/>
      <c r="RFH12" s="138"/>
      <c r="RFI12" s="138"/>
      <c r="RFJ12" s="138"/>
      <c r="RFK12" s="138"/>
      <c r="RFL12" s="138"/>
      <c r="RFM12" s="138"/>
      <c r="RFN12" s="138"/>
      <c r="RFO12" s="138"/>
      <c r="RFP12" s="138"/>
      <c r="RFQ12" s="138"/>
      <c r="RFR12" s="138"/>
      <c r="RFS12" s="138"/>
      <c r="RFT12" s="138"/>
      <c r="RFU12" s="138"/>
      <c r="RFV12" s="138"/>
      <c r="RFW12" s="138"/>
      <c r="RFX12" s="138"/>
      <c r="RFY12" s="138"/>
      <c r="RFZ12" s="138"/>
      <c r="RGA12" s="138"/>
      <c r="RGB12" s="138"/>
      <c r="RGC12" s="138"/>
      <c r="RGD12" s="138"/>
      <c r="RGE12" s="138"/>
      <c r="RGF12" s="138"/>
      <c r="RGG12" s="138"/>
      <c r="RGH12" s="138"/>
      <c r="RGI12" s="138"/>
      <c r="RGJ12" s="138"/>
      <c r="RGK12" s="138"/>
      <c r="RGL12" s="138"/>
      <c r="RGM12" s="138"/>
      <c r="RGN12" s="138"/>
      <c r="RGO12" s="138"/>
      <c r="RGP12" s="138"/>
      <c r="RGQ12" s="138"/>
      <c r="RGR12" s="138"/>
      <c r="RGS12" s="138"/>
      <c r="RGT12" s="138"/>
      <c r="RGU12" s="138"/>
      <c r="RGV12" s="138"/>
      <c r="RGW12" s="138"/>
      <c r="RGX12" s="138"/>
      <c r="RGY12" s="138"/>
      <c r="RGZ12" s="138"/>
      <c r="RHA12" s="138"/>
      <c r="RHB12" s="138"/>
      <c r="RHC12" s="138"/>
      <c r="RHD12" s="138"/>
      <c r="RHE12" s="138"/>
      <c r="RHF12" s="138"/>
      <c r="RHG12" s="138"/>
      <c r="RHH12" s="138"/>
      <c r="RHI12" s="138"/>
      <c r="RHJ12" s="138"/>
      <c r="RHK12" s="138"/>
      <c r="RHL12" s="138"/>
      <c r="RHM12" s="138"/>
      <c r="RHN12" s="138"/>
      <c r="RHO12" s="138"/>
      <c r="RHP12" s="138"/>
      <c r="RHQ12" s="138"/>
      <c r="RHR12" s="138"/>
      <c r="RHS12" s="138"/>
      <c r="RHT12" s="138"/>
      <c r="RHU12" s="138"/>
      <c r="RHV12" s="138"/>
      <c r="RHW12" s="138"/>
      <c r="RHX12" s="138"/>
      <c r="RHY12" s="138"/>
      <c r="RHZ12" s="138"/>
      <c r="RIA12" s="138"/>
      <c r="RIB12" s="138"/>
      <c r="RIC12" s="138"/>
      <c r="RID12" s="138"/>
      <c r="RIE12" s="138"/>
      <c r="RIF12" s="138"/>
      <c r="RIG12" s="138"/>
      <c r="RIH12" s="138"/>
      <c r="RII12" s="138"/>
      <c r="RIJ12" s="138"/>
      <c r="RIK12" s="138"/>
      <c r="RIL12" s="138"/>
      <c r="RIM12" s="138"/>
      <c r="RIN12" s="138"/>
      <c r="RIO12" s="138"/>
      <c r="RIP12" s="138"/>
      <c r="RIQ12" s="138"/>
      <c r="RIR12" s="138"/>
      <c r="RIS12" s="138"/>
      <c r="RIT12" s="138"/>
      <c r="RIU12" s="138"/>
      <c r="RIV12" s="138"/>
      <c r="RIW12" s="138"/>
      <c r="RIX12" s="138"/>
      <c r="RIY12" s="138"/>
      <c r="RIZ12" s="138"/>
      <c r="RJA12" s="138"/>
      <c r="RJB12" s="138"/>
      <c r="RJC12" s="138"/>
      <c r="RJD12" s="138"/>
      <c r="RJE12" s="138"/>
      <c r="RJF12" s="138"/>
      <c r="RJG12" s="138"/>
      <c r="RJH12" s="138"/>
      <c r="RJI12" s="138"/>
      <c r="RJJ12" s="138"/>
      <c r="RJK12" s="138"/>
      <c r="RJL12" s="138"/>
      <c r="RJM12" s="138"/>
      <c r="RJN12" s="138"/>
      <c r="RJO12" s="138"/>
      <c r="RJP12" s="138"/>
      <c r="RJQ12" s="138"/>
      <c r="RJR12" s="138"/>
      <c r="RJS12" s="138"/>
      <c r="RJT12" s="138"/>
      <c r="RJU12" s="138"/>
      <c r="RJV12" s="138"/>
      <c r="RJW12" s="138"/>
      <c r="RJX12" s="138"/>
      <c r="RJY12" s="138"/>
      <c r="RJZ12" s="138"/>
      <c r="RKA12" s="138"/>
      <c r="RKB12" s="138"/>
      <c r="RKC12" s="138"/>
      <c r="RKD12" s="138"/>
      <c r="RKE12" s="138"/>
      <c r="RKF12" s="138"/>
      <c r="RKG12" s="138"/>
      <c r="RKH12" s="138"/>
      <c r="RKI12" s="138"/>
      <c r="RKJ12" s="138"/>
      <c r="RKK12" s="138"/>
      <c r="RKL12" s="138"/>
      <c r="RKM12" s="138"/>
      <c r="RKN12" s="138"/>
      <c r="RKO12" s="138"/>
      <c r="RKP12" s="138"/>
      <c r="RKQ12" s="138"/>
      <c r="RKR12" s="138"/>
      <c r="RKS12" s="138"/>
      <c r="RKT12" s="138"/>
      <c r="RKU12" s="138"/>
      <c r="RKV12" s="138"/>
      <c r="RKW12" s="138"/>
      <c r="RKX12" s="138"/>
      <c r="RKY12" s="138"/>
      <c r="RKZ12" s="138"/>
      <c r="RLA12" s="138"/>
      <c r="RLB12" s="138"/>
      <c r="RLC12" s="138"/>
      <c r="RLD12" s="138"/>
      <c r="RLE12" s="138"/>
      <c r="RLF12" s="138"/>
      <c r="RLG12" s="138"/>
      <c r="RLH12" s="138"/>
      <c r="RLI12" s="138"/>
      <c r="RLJ12" s="138"/>
      <c r="RLK12" s="138"/>
      <c r="RLL12" s="138"/>
      <c r="RLM12" s="138"/>
      <c r="RLN12" s="138"/>
      <c r="RLO12" s="138"/>
      <c r="RLP12" s="138"/>
      <c r="RLQ12" s="138"/>
      <c r="RLR12" s="138"/>
      <c r="RLS12" s="138"/>
      <c r="RLT12" s="138"/>
      <c r="RLU12" s="138"/>
      <c r="RLV12" s="138"/>
      <c r="RLW12" s="138"/>
      <c r="RLX12" s="138"/>
      <c r="RLY12" s="138"/>
      <c r="RLZ12" s="138"/>
      <c r="RMA12" s="138"/>
      <c r="RMB12" s="138"/>
      <c r="RMC12" s="138"/>
      <c r="RMD12" s="138"/>
      <c r="RME12" s="138"/>
      <c r="RMF12" s="138"/>
      <c r="RMG12" s="138"/>
      <c r="RMH12" s="138"/>
      <c r="RMI12" s="138"/>
      <c r="RMJ12" s="138"/>
      <c r="RMK12" s="138"/>
      <c r="RML12" s="138"/>
      <c r="RMM12" s="138"/>
      <c r="RMN12" s="138"/>
      <c r="RMO12" s="138"/>
      <c r="RMP12" s="138"/>
      <c r="RMQ12" s="138"/>
      <c r="RMR12" s="138"/>
      <c r="RMS12" s="138"/>
      <c r="RMT12" s="138"/>
      <c r="RMU12" s="138"/>
      <c r="RMV12" s="138"/>
      <c r="RMW12" s="138"/>
      <c r="RMX12" s="138"/>
      <c r="RMY12" s="138"/>
      <c r="RMZ12" s="138"/>
      <c r="RNA12" s="138"/>
      <c r="RNB12" s="138"/>
      <c r="RNC12" s="138"/>
      <c r="RND12" s="138"/>
      <c r="RNE12" s="138"/>
      <c r="RNF12" s="138"/>
      <c r="RNG12" s="138"/>
      <c r="RNH12" s="138"/>
      <c r="RNI12" s="138"/>
      <c r="RNJ12" s="138"/>
      <c r="RNK12" s="138"/>
      <c r="RNL12" s="138"/>
      <c r="RNM12" s="138"/>
      <c r="RNN12" s="138"/>
      <c r="RNO12" s="138"/>
      <c r="RNP12" s="138"/>
      <c r="RNQ12" s="138"/>
      <c r="RNR12" s="138"/>
      <c r="RNS12" s="138"/>
      <c r="RNT12" s="138"/>
      <c r="RNU12" s="138"/>
      <c r="RNV12" s="138"/>
      <c r="RNW12" s="138"/>
      <c r="RNX12" s="138"/>
      <c r="RNY12" s="138"/>
      <c r="RNZ12" s="138"/>
      <c r="ROA12" s="138"/>
      <c r="ROB12" s="138"/>
      <c r="ROC12" s="138"/>
      <c r="ROD12" s="138"/>
      <c r="ROE12" s="138"/>
      <c r="ROF12" s="138"/>
      <c r="ROG12" s="138"/>
      <c r="ROH12" s="138"/>
      <c r="ROI12" s="138"/>
      <c r="ROJ12" s="138"/>
      <c r="ROK12" s="138"/>
      <c r="ROL12" s="138"/>
      <c r="ROM12" s="138"/>
      <c r="RON12" s="138"/>
      <c r="ROO12" s="138"/>
      <c r="ROP12" s="138"/>
      <c r="ROQ12" s="138"/>
      <c r="ROR12" s="138"/>
      <c r="ROS12" s="138"/>
      <c r="ROT12" s="138"/>
      <c r="ROU12" s="138"/>
      <c r="ROV12" s="138"/>
      <c r="ROW12" s="138"/>
      <c r="ROX12" s="138"/>
      <c r="ROY12" s="138"/>
      <c r="ROZ12" s="138"/>
      <c r="RPA12" s="138"/>
      <c r="RPB12" s="138"/>
      <c r="RPC12" s="138"/>
      <c r="RPD12" s="138"/>
      <c r="RPE12" s="138"/>
      <c r="RPF12" s="138"/>
      <c r="RPG12" s="138"/>
      <c r="RPH12" s="138"/>
      <c r="RPI12" s="138"/>
      <c r="RPJ12" s="138"/>
      <c r="RPK12" s="138"/>
      <c r="RPL12" s="138"/>
      <c r="RPM12" s="138"/>
      <c r="RPN12" s="138"/>
      <c r="RPO12" s="138"/>
      <c r="RPP12" s="138"/>
      <c r="RPQ12" s="138"/>
      <c r="RPR12" s="138"/>
      <c r="RPS12" s="138"/>
      <c r="RPT12" s="138"/>
      <c r="RPU12" s="138"/>
      <c r="RPV12" s="138"/>
      <c r="RPW12" s="138"/>
      <c r="RPX12" s="138"/>
      <c r="RPY12" s="138"/>
      <c r="RPZ12" s="138"/>
      <c r="RQA12" s="138"/>
      <c r="RQB12" s="138"/>
      <c r="RQC12" s="138"/>
      <c r="RQD12" s="138"/>
      <c r="RQE12" s="138"/>
      <c r="RQF12" s="138"/>
      <c r="RQG12" s="138"/>
      <c r="RQH12" s="138"/>
      <c r="RQI12" s="138"/>
      <c r="RQJ12" s="138"/>
      <c r="RQK12" s="138"/>
      <c r="RQL12" s="138"/>
      <c r="RQM12" s="138"/>
      <c r="RQN12" s="138"/>
      <c r="RQO12" s="138"/>
      <c r="RQP12" s="138"/>
      <c r="RQQ12" s="138"/>
      <c r="RQR12" s="138"/>
      <c r="RQS12" s="138"/>
      <c r="RQT12" s="138"/>
      <c r="RQU12" s="138"/>
      <c r="RQV12" s="138"/>
      <c r="RQW12" s="138"/>
      <c r="RQX12" s="138"/>
      <c r="RQY12" s="138"/>
      <c r="RQZ12" s="138"/>
      <c r="RRA12" s="138"/>
      <c r="RRB12" s="138"/>
      <c r="RRC12" s="138"/>
      <c r="RRD12" s="138"/>
      <c r="RRE12" s="138"/>
      <c r="RRF12" s="138"/>
      <c r="RRG12" s="138"/>
      <c r="RRH12" s="138"/>
      <c r="RRI12" s="138"/>
      <c r="RRJ12" s="138"/>
      <c r="RRK12" s="138"/>
      <c r="RRL12" s="138"/>
      <c r="RRM12" s="138"/>
      <c r="RRN12" s="138"/>
      <c r="RRO12" s="138"/>
      <c r="RRP12" s="138"/>
      <c r="RRQ12" s="138"/>
      <c r="RRR12" s="138"/>
      <c r="RRS12" s="138"/>
      <c r="RRT12" s="138"/>
      <c r="RRU12" s="138"/>
      <c r="RRV12" s="138"/>
      <c r="RRW12" s="138"/>
      <c r="RRX12" s="138"/>
      <c r="RRY12" s="138"/>
      <c r="RRZ12" s="138"/>
      <c r="RSA12" s="138"/>
      <c r="RSB12" s="138"/>
      <c r="RSC12" s="138"/>
      <c r="RSD12" s="138"/>
      <c r="RSE12" s="138"/>
      <c r="RSF12" s="138"/>
      <c r="RSG12" s="138"/>
      <c r="RSH12" s="138"/>
      <c r="RSI12" s="138"/>
      <c r="RSJ12" s="138"/>
      <c r="RSK12" s="138"/>
      <c r="RSL12" s="138"/>
      <c r="RSM12" s="138"/>
      <c r="RSN12" s="138"/>
      <c r="RSO12" s="138"/>
      <c r="RSP12" s="138"/>
      <c r="RSQ12" s="138"/>
      <c r="RSR12" s="138"/>
      <c r="RSS12" s="138"/>
      <c r="RST12" s="138"/>
      <c r="RSU12" s="138"/>
      <c r="RSV12" s="138"/>
      <c r="RSW12" s="138"/>
      <c r="RSX12" s="138"/>
      <c r="RSY12" s="138"/>
      <c r="RSZ12" s="138"/>
      <c r="RTA12" s="138"/>
      <c r="RTB12" s="138"/>
      <c r="RTC12" s="138"/>
      <c r="RTD12" s="138"/>
      <c r="RTE12" s="138"/>
      <c r="RTF12" s="138"/>
      <c r="RTG12" s="138"/>
      <c r="RTH12" s="138"/>
      <c r="RTI12" s="138"/>
      <c r="RTJ12" s="138"/>
      <c r="RTK12" s="138"/>
      <c r="RTL12" s="138"/>
      <c r="RTM12" s="138"/>
      <c r="RTN12" s="138"/>
      <c r="RTO12" s="138"/>
      <c r="RTP12" s="138"/>
      <c r="RTQ12" s="138"/>
      <c r="RTR12" s="138"/>
      <c r="RTS12" s="138"/>
      <c r="RTT12" s="138"/>
      <c r="RTU12" s="138"/>
      <c r="RTV12" s="138"/>
      <c r="RTW12" s="138"/>
      <c r="RTX12" s="138"/>
      <c r="RTY12" s="138"/>
      <c r="RTZ12" s="138"/>
      <c r="RUA12" s="138"/>
      <c r="RUB12" s="138"/>
      <c r="RUC12" s="138"/>
      <c r="RUD12" s="138"/>
      <c r="RUE12" s="138"/>
      <c r="RUF12" s="138"/>
      <c r="RUG12" s="138"/>
      <c r="RUH12" s="138"/>
      <c r="RUI12" s="138"/>
      <c r="RUJ12" s="138"/>
      <c r="RUK12" s="138"/>
      <c r="RUL12" s="138"/>
      <c r="RUM12" s="138"/>
      <c r="RUN12" s="138"/>
      <c r="RUO12" s="138"/>
      <c r="RUP12" s="138"/>
      <c r="RUQ12" s="138"/>
      <c r="RUR12" s="138"/>
      <c r="RUS12" s="138"/>
      <c r="RUT12" s="138"/>
      <c r="RUU12" s="138"/>
      <c r="RUV12" s="138"/>
      <c r="RUW12" s="138"/>
      <c r="RUX12" s="138"/>
      <c r="RUY12" s="138"/>
      <c r="RUZ12" s="138"/>
      <c r="RVA12" s="138"/>
      <c r="RVB12" s="138"/>
      <c r="RVC12" s="138"/>
      <c r="RVD12" s="138"/>
      <c r="RVE12" s="138"/>
      <c r="RVF12" s="138"/>
      <c r="RVG12" s="138"/>
      <c r="RVH12" s="138"/>
      <c r="RVI12" s="138"/>
      <c r="RVJ12" s="138"/>
      <c r="RVK12" s="138"/>
      <c r="RVL12" s="138"/>
      <c r="RVM12" s="138"/>
      <c r="RVN12" s="138"/>
      <c r="RVO12" s="138"/>
      <c r="RVP12" s="138"/>
      <c r="RVQ12" s="138"/>
      <c r="RVR12" s="138"/>
      <c r="RVS12" s="138"/>
      <c r="RVT12" s="138"/>
      <c r="RVU12" s="138"/>
      <c r="RVV12" s="138"/>
      <c r="RVW12" s="138"/>
      <c r="RVX12" s="138"/>
      <c r="RVY12" s="138"/>
      <c r="RVZ12" s="138"/>
      <c r="RWA12" s="138"/>
      <c r="RWB12" s="138"/>
      <c r="RWC12" s="138"/>
      <c r="RWD12" s="138"/>
      <c r="RWE12" s="138"/>
      <c r="RWF12" s="138"/>
      <c r="RWG12" s="138"/>
      <c r="RWH12" s="138"/>
      <c r="RWI12" s="138"/>
      <c r="RWJ12" s="138"/>
      <c r="RWK12" s="138"/>
      <c r="RWL12" s="138"/>
      <c r="RWM12" s="138"/>
      <c r="RWN12" s="138"/>
      <c r="RWO12" s="138"/>
      <c r="RWP12" s="138"/>
      <c r="RWQ12" s="138"/>
      <c r="RWR12" s="138"/>
      <c r="RWS12" s="138"/>
      <c r="RWT12" s="138"/>
      <c r="RWU12" s="138"/>
      <c r="RWV12" s="138"/>
      <c r="RWW12" s="138"/>
      <c r="RWX12" s="138"/>
      <c r="RWY12" s="138"/>
      <c r="RWZ12" s="138"/>
      <c r="RXA12" s="138"/>
      <c r="RXB12" s="138"/>
      <c r="RXC12" s="138"/>
      <c r="RXD12" s="138"/>
      <c r="RXE12" s="138"/>
      <c r="RXF12" s="138"/>
      <c r="RXG12" s="138"/>
      <c r="RXH12" s="138"/>
      <c r="RXI12" s="138"/>
      <c r="RXJ12" s="138"/>
      <c r="RXK12" s="138"/>
      <c r="RXL12" s="138"/>
      <c r="RXM12" s="138"/>
      <c r="RXN12" s="138"/>
      <c r="RXO12" s="138"/>
      <c r="RXP12" s="138"/>
      <c r="RXQ12" s="138"/>
      <c r="RXR12" s="138"/>
      <c r="RXS12" s="138"/>
      <c r="RXT12" s="138"/>
      <c r="RXU12" s="138"/>
      <c r="RXV12" s="138"/>
      <c r="RXW12" s="138"/>
      <c r="RXX12" s="138"/>
      <c r="RXY12" s="138"/>
      <c r="RXZ12" s="138"/>
      <c r="RYA12" s="138"/>
      <c r="RYB12" s="138"/>
      <c r="RYC12" s="138"/>
      <c r="RYD12" s="138"/>
      <c r="RYE12" s="138"/>
      <c r="RYF12" s="138"/>
      <c r="RYG12" s="138"/>
      <c r="RYH12" s="138"/>
      <c r="RYI12" s="138"/>
      <c r="RYJ12" s="138"/>
      <c r="RYK12" s="138"/>
      <c r="RYL12" s="138"/>
      <c r="RYM12" s="138"/>
      <c r="RYN12" s="138"/>
      <c r="RYO12" s="138"/>
      <c r="RYP12" s="138"/>
      <c r="RYQ12" s="138"/>
      <c r="RYR12" s="138"/>
      <c r="RYS12" s="138"/>
      <c r="RYT12" s="138"/>
      <c r="RYU12" s="138"/>
      <c r="RYV12" s="138"/>
      <c r="RYW12" s="138"/>
      <c r="RYX12" s="138"/>
      <c r="RYY12" s="138"/>
      <c r="RYZ12" s="138"/>
      <c r="RZA12" s="138"/>
      <c r="RZB12" s="138"/>
      <c r="RZC12" s="138"/>
      <c r="RZD12" s="138"/>
      <c r="RZE12" s="138"/>
      <c r="RZF12" s="138"/>
      <c r="RZG12" s="138"/>
      <c r="RZH12" s="138"/>
      <c r="RZI12" s="138"/>
      <c r="RZJ12" s="138"/>
      <c r="RZK12" s="138"/>
      <c r="RZL12" s="138"/>
      <c r="RZM12" s="138"/>
      <c r="RZN12" s="138"/>
      <c r="RZO12" s="138"/>
      <c r="RZP12" s="138"/>
      <c r="RZQ12" s="138"/>
      <c r="RZR12" s="138"/>
      <c r="RZS12" s="138"/>
      <c r="RZT12" s="138"/>
      <c r="RZU12" s="138"/>
      <c r="RZV12" s="138"/>
      <c r="RZW12" s="138"/>
      <c r="RZX12" s="138"/>
      <c r="RZY12" s="138"/>
      <c r="RZZ12" s="138"/>
      <c r="SAA12" s="138"/>
      <c r="SAB12" s="138"/>
      <c r="SAC12" s="138"/>
      <c r="SAD12" s="138"/>
      <c r="SAE12" s="138"/>
      <c r="SAF12" s="138"/>
      <c r="SAG12" s="138"/>
      <c r="SAH12" s="138"/>
      <c r="SAI12" s="138"/>
      <c r="SAJ12" s="138"/>
      <c r="SAK12" s="138"/>
      <c r="SAL12" s="138"/>
      <c r="SAM12" s="138"/>
      <c r="SAN12" s="138"/>
      <c r="SAO12" s="138"/>
      <c r="SAP12" s="138"/>
      <c r="SAQ12" s="138"/>
      <c r="SAR12" s="138"/>
      <c r="SAS12" s="138"/>
      <c r="SAT12" s="138"/>
      <c r="SAU12" s="138"/>
      <c r="SAV12" s="138"/>
      <c r="SAW12" s="138"/>
      <c r="SAX12" s="138"/>
      <c r="SAY12" s="138"/>
      <c r="SAZ12" s="138"/>
      <c r="SBA12" s="138"/>
      <c r="SBB12" s="138"/>
      <c r="SBC12" s="138"/>
      <c r="SBD12" s="138"/>
      <c r="SBE12" s="138"/>
      <c r="SBF12" s="138"/>
      <c r="SBG12" s="138"/>
      <c r="SBH12" s="138"/>
      <c r="SBI12" s="138"/>
      <c r="SBJ12" s="138"/>
      <c r="SBK12" s="138"/>
      <c r="SBL12" s="138"/>
      <c r="SBM12" s="138"/>
      <c r="SBN12" s="138"/>
      <c r="SBO12" s="138"/>
      <c r="SBP12" s="138"/>
      <c r="SBQ12" s="138"/>
      <c r="SBR12" s="138"/>
      <c r="SBS12" s="138"/>
      <c r="SBT12" s="138"/>
      <c r="SBU12" s="138"/>
      <c r="SBV12" s="138"/>
      <c r="SBW12" s="138"/>
      <c r="SBX12" s="138"/>
      <c r="SBY12" s="138"/>
      <c r="SBZ12" s="138"/>
      <c r="SCA12" s="138"/>
      <c r="SCB12" s="138"/>
      <c r="SCC12" s="138"/>
      <c r="SCD12" s="138"/>
      <c r="SCE12" s="138"/>
      <c r="SCF12" s="138"/>
      <c r="SCG12" s="138"/>
      <c r="SCH12" s="138"/>
      <c r="SCI12" s="138"/>
      <c r="SCJ12" s="138"/>
      <c r="SCK12" s="138"/>
      <c r="SCL12" s="138"/>
      <c r="SCM12" s="138"/>
      <c r="SCN12" s="138"/>
      <c r="SCO12" s="138"/>
      <c r="SCP12" s="138"/>
      <c r="SCQ12" s="138"/>
      <c r="SCR12" s="138"/>
      <c r="SCS12" s="138"/>
      <c r="SCT12" s="138"/>
      <c r="SCU12" s="138"/>
      <c r="SCV12" s="138"/>
      <c r="SCW12" s="138"/>
      <c r="SCX12" s="138"/>
      <c r="SCY12" s="138"/>
      <c r="SCZ12" s="138"/>
      <c r="SDA12" s="138"/>
      <c r="SDB12" s="138"/>
      <c r="SDC12" s="138"/>
      <c r="SDD12" s="138"/>
      <c r="SDE12" s="138"/>
      <c r="SDF12" s="138"/>
      <c r="SDG12" s="138"/>
      <c r="SDH12" s="138"/>
      <c r="SDI12" s="138"/>
      <c r="SDJ12" s="138"/>
      <c r="SDK12" s="138"/>
      <c r="SDL12" s="138"/>
      <c r="SDM12" s="138"/>
      <c r="SDN12" s="138"/>
      <c r="SDO12" s="138"/>
      <c r="SDP12" s="138"/>
      <c r="SDQ12" s="138"/>
      <c r="SDR12" s="138"/>
      <c r="SDS12" s="138"/>
      <c r="SDT12" s="138"/>
      <c r="SDU12" s="138"/>
      <c r="SDV12" s="138"/>
      <c r="SDW12" s="138"/>
      <c r="SDX12" s="138"/>
      <c r="SDY12" s="138"/>
      <c r="SDZ12" s="138"/>
      <c r="SEA12" s="138"/>
      <c r="SEB12" s="138"/>
      <c r="SEC12" s="138"/>
      <c r="SED12" s="138"/>
      <c r="SEE12" s="138"/>
      <c r="SEF12" s="138"/>
      <c r="SEG12" s="138"/>
      <c r="SEH12" s="138"/>
      <c r="SEI12" s="138"/>
      <c r="SEJ12" s="138"/>
      <c r="SEK12" s="138"/>
      <c r="SEL12" s="138"/>
      <c r="SEM12" s="138"/>
      <c r="SEN12" s="138"/>
      <c r="SEO12" s="138"/>
      <c r="SEP12" s="138"/>
      <c r="SEQ12" s="138"/>
      <c r="SER12" s="138"/>
      <c r="SES12" s="138"/>
      <c r="SET12" s="138"/>
      <c r="SEU12" s="138"/>
      <c r="SEV12" s="138"/>
      <c r="SEW12" s="138"/>
      <c r="SEX12" s="138"/>
      <c r="SEY12" s="138"/>
      <c r="SEZ12" s="138"/>
      <c r="SFA12" s="138"/>
      <c r="SFB12" s="138"/>
      <c r="SFC12" s="138"/>
      <c r="SFD12" s="138"/>
      <c r="SFE12" s="138"/>
      <c r="SFF12" s="138"/>
      <c r="SFG12" s="138"/>
      <c r="SFH12" s="138"/>
      <c r="SFI12" s="138"/>
      <c r="SFJ12" s="138"/>
      <c r="SFK12" s="138"/>
      <c r="SFL12" s="138"/>
      <c r="SFM12" s="138"/>
      <c r="SFN12" s="138"/>
      <c r="SFO12" s="138"/>
      <c r="SFP12" s="138"/>
      <c r="SFQ12" s="138"/>
      <c r="SFR12" s="138"/>
      <c r="SFS12" s="138"/>
      <c r="SFT12" s="138"/>
      <c r="SFU12" s="138"/>
      <c r="SFV12" s="138"/>
      <c r="SFW12" s="138"/>
      <c r="SFX12" s="138"/>
      <c r="SFY12" s="138"/>
      <c r="SFZ12" s="138"/>
      <c r="SGA12" s="138"/>
      <c r="SGB12" s="138"/>
      <c r="SGC12" s="138"/>
      <c r="SGD12" s="138"/>
      <c r="SGE12" s="138"/>
      <c r="SGF12" s="138"/>
      <c r="SGG12" s="138"/>
      <c r="SGH12" s="138"/>
      <c r="SGI12" s="138"/>
      <c r="SGJ12" s="138"/>
      <c r="SGK12" s="138"/>
      <c r="SGL12" s="138"/>
      <c r="SGM12" s="138"/>
      <c r="SGN12" s="138"/>
      <c r="SGO12" s="138"/>
      <c r="SGP12" s="138"/>
      <c r="SGQ12" s="138"/>
      <c r="SGR12" s="138"/>
      <c r="SGS12" s="138"/>
      <c r="SGT12" s="138"/>
      <c r="SGU12" s="138"/>
      <c r="SGV12" s="138"/>
      <c r="SGW12" s="138"/>
      <c r="SGX12" s="138"/>
      <c r="SGY12" s="138"/>
      <c r="SGZ12" s="138"/>
      <c r="SHA12" s="138"/>
      <c r="SHB12" s="138"/>
      <c r="SHC12" s="138"/>
      <c r="SHD12" s="138"/>
      <c r="SHE12" s="138"/>
      <c r="SHF12" s="138"/>
      <c r="SHG12" s="138"/>
      <c r="SHH12" s="138"/>
      <c r="SHI12" s="138"/>
      <c r="SHJ12" s="138"/>
      <c r="SHK12" s="138"/>
      <c r="SHL12" s="138"/>
      <c r="SHM12" s="138"/>
      <c r="SHN12" s="138"/>
      <c r="SHO12" s="138"/>
      <c r="SHP12" s="138"/>
      <c r="SHQ12" s="138"/>
      <c r="SHR12" s="138"/>
      <c r="SHS12" s="138"/>
      <c r="SHT12" s="138"/>
      <c r="SHU12" s="138"/>
      <c r="SHV12" s="138"/>
      <c r="SHW12" s="138"/>
      <c r="SHX12" s="138"/>
      <c r="SHY12" s="138"/>
      <c r="SHZ12" s="138"/>
      <c r="SIA12" s="138"/>
      <c r="SIB12" s="138"/>
      <c r="SIC12" s="138"/>
      <c r="SID12" s="138"/>
      <c r="SIE12" s="138"/>
      <c r="SIF12" s="138"/>
      <c r="SIG12" s="138"/>
      <c r="SIH12" s="138"/>
      <c r="SII12" s="138"/>
      <c r="SIJ12" s="138"/>
      <c r="SIK12" s="138"/>
      <c r="SIL12" s="138"/>
      <c r="SIM12" s="138"/>
      <c r="SIN12" s="138"/>
      <c r="SIO12" s="138"/>
      <c r="SIP12" s="138"/>
      <c r="SIQ12" s="138"/>
      <c r="SIR12" s="138"/>
      <c r="SIS12" s="138"/>
      <c r="SIT12" s="138"/>
      <c r="SIU12" s="138"/>
      <c r="SIV12" s="138"/>
      <c r="SIW12" s="138"/>
      <c r="SIX12" s="138"/>
      <c r="SIY12" s="138"/>
      <c r="SIZ12" s="138"/>
      <c r="SJA12" s="138"/>
      <c r="SJB12" s="138"/>
      <c r="SJC12" s="138"/>
      <c r="SJD12" s="138"/>
      <c r="SJE12" s="138"/>
      <c r="SJF12" s="138"/>
      <c r="SJG12" s="138"/>
      <c r="SJH12" s="138"/>
      <c r="SJI12" s="138"/>
      <c r="SJJ12" s="138"/>
      <c r="SJK12" s="138"/>
      <c r="SJL12" s="138"/>
      <c r="SJM12" s="138"/>
      <c r="SJN12" s="138"/>
      <c r="SJO12" s="138"/>
      <c r="SJP12" s="138"/>
      <c r="SJQ12" s="138"/>
      <c r="SJR12" s="138"/>
      <c r="SJS12" s="138"/>
      <c r="SJT12" s="138"/>
      <c r="SJU12" s="138"/>
      <c r="SJV12" s="138"/>
      <c r="SJW12" s="138"/>
      <c r="SJX12" s="138"/>
      <c r="SJY12" s="138"/>
      <c r="SJZ12" s="138"/>
      <c r="SKA12" s="138"/>
      <c r="SKB12" s="138"/>
      <c r="SKC12" s="138"/>
      <c r="SKD12" s="138"/>
      <c r="SKE12" s="138"/>
      <c r="SKF12" s="138"/>
      <c r="SKG12" s="138"/>
      <c r="SKH12" s="138"/>
      <c r="SKI12" s="138"/>
      <c r="SKJ12" s="138"/>
      <c r="SKK12" s="138"/>
      <c r="SKL12" s="138"/>
      <c r="SKM12" s="138"/>
      <c r="SKN12" s="138"/>
      <c r="SKO12" s="138"/>
      <c r="SKP12" s="138"/>
      <c r="SKQ12" s="138"/>
      <c r="SKR12" s="138"/>
      <c r="SKS12" s="138"/>
      <c r="SKT12" s="138"/>
      <c r="SKU12" s="138"/>
      <c r="SKV12" s="138"/>
      <c r="SKW12" s="138"/>
      <c r="SKX12" s="138"/>
      <c r="SKY12" s="138"/>
      <c r="SKZ12" s="138"/>
      <c r="SLA12" s="138"/>
      <c r="SLB12" s="138"/>
      <c r="SLC12" s="138"/>
      <c r="SLD12" s="138"/>
      <c r="SLE12" s="138"/>
      <c r="SLF12" s="138"/>
      <c r="SLG12" s="138"/>
      <c r="SLH12" s="138"/>
      <c r="SLI12" s="138"/>
      <c r="SLJ12" s="138"/>
      <c r="SLK12" s="138"/>
      <c r="SLL12" s="138"/>
      <c r="SLM12" s="138"/>
      <c r="SLN12" s="138"/>
      <c r="SLO12" s="138"/>
      <c r="SLP12" s="138"/>
      <c r="SLQ12" s="138"/>
      <c r="SLR12" s="138"/>
      <c r="SLS12" s="138"/>
      <c r="SLT12" s="138"/>
      <c r="SLU12" s="138"/>
      <c r="SLV12" s="138"/>
      <c r="SLW12" s="138"/>
      <c r="SLX12" s="138"/>
      <c r="SLY12" s="138"/>
      <c r="SLZ12" s="138"/>
      <c r="SMA12" s="138"/>
      <c r="SMB12" s="138"/>
      <c r="SMC12" s="138"/>
      <c r="SMD12" s="138"/>
      <c r="SME12" s="138"/>
      <c r="SMF12" s="138"/>
      <c r="SMG12" s="138"/>
      <c r="SMH12" s="138"/>
      <c r="SMI12" s="138"/>
      <c r="SMJ12" s="138"/>
      <c r="SMK12" s="138"/>
      <c r="SML12" s="138"/>
      <c r="SMM12" s="138"/>
      <c r="SMN12" s="138"/>
      <c r="SMO12" s="138"/>
      <c r="SMP12" s="138"/>
      <c r="SMQ12" s="138"/>
      <c r="SMR12" s="138"/>
      <c r="SMS12" s="138"/>
      <c r="SMT12" s="138"/>
      <c r="SMU12" s="138"/>
      <c r="SMV12" s="138"/>
      <c r="SMW12" s="138"/>
      <c r="SMX12" s="138"/>
      <c r="SMY12" s="138"/>
      <c r="SMZ12" s="138"/>
      <c r="SNA12" s="138"/>
      <c r="SNB12" s="138"/>
      <c r="SNC12" s="138"/>
      <c r="SND12" s="138"/>
      <c r="SNE12" s="138"/>
      <c r="SNF12" s="138"/>
      <c r="SNG12" s="138"/>
      <c r="SNH12" s="138"/>
      <c r="SNI12" s="138"/>
      <c r="SNJ12" s="138"/>
      <c r="SNK12" s="138"/>
      <c r="SNL12" s="138"/>
      <c r="SNM12" s="138"/>
      <c r="SNN12" s="138"/>
      <c r="SNO12" s="138"/>
      <c r="SNP12" s="138"/>
      <c r="SNQ12" s="138"/>
      <c r="SNR12" s="138"/>
      <c r="SNS12" s="138"/>
      <c r="SNT12" s="138"/>
      <c r="SNU12" s="138"/>
      <c r="SNV12" s="138"/>
      <c r="SNW12" s="138"/>
      <c r="SNX12" s="138"/>
      <c r="SNY12" s="138"/>
      <c r="SNZ12" s="138"/>
      <c r="SOA12" s="138"/>
      <c r="SOB12" s="138"/>
      <c r="SOC12" s="138"/>
      <c r="SOD12" s="138"/>
      <c r="SOE12" s="138"/>
      <c r="SOF12" s="138"/>
      <c r="SOG12" s="138"/>
      <c r="SOH12" s="138"/>
      <c r="SOI12" s="138"/>
      <c r="SOJ12" s="138"/>
      <c r="SOK12" s="138"/>
      <c r="SOL12" s="138"/>
      <c r="SOM12" s="138"/>
      <c r="SON12" s="138"/>
      <c r="SOO12" s="138"/>
      <c r="SOP12" s="138"/>
      <c r="SOQ12" s="138"/>
      <c r="SOR12" s="138"/>
      <c r="SOS12" s="138"/>
      <c r="SOT12" s="138"/>
      <c r="SOU12" s="138"/>
      <c r="SOV12" s="138"/>
      <c r="SOW12" s="138"/>
      <c r="SOX12" s="138"/>
      <c r="SOY12" s="138"/>
      <c r="SOZ12" s="138"/>
      <c r="SPA12" s="138"/>
      <c r="SPB12" s="138"/>
      <c r="SPC12" s="138"/>
      <c r="SPD12" s="138"/>
      <c r="SPE12" s="138"/>
      <c r="SPF12" s="138"/>
      <c r="SPG12" s="138"/>
      <c r="SPH12" s="138"/>
      <c r="SPI12" s="138"/>
      <c r="SPJ12" s="138"/>
      <c r="SPK12" s="138"/>
      <c r="SPL12" s="138"/>
      <c r="SPM12" s="138"/>
      <c r="SPN12" s="138"/>
      <c r="SPO12" s="138"/>
      <c r="SPP12" s="138"/>
      <c r="SPQ12" s="138"/>
      <c r="SPR12" s="138"/>
      <c r="SPS12" s="138"/>
      <c r="SPT12" s="138"/>
      <c r="SPU12" s="138"/>
      <c r="SPV12" s="138"/>
      <c r="SPW12" s="138"/>
      <c r="SPX12" s="138"/>
      <c r="SPY12" s="138"/>
      <c r="SPZ12" s="138"/>
      <c r="SQA12" s="138"/>
      <c r="SQB12" s="138"/>
      <c r="SQC12" s="138"/>
      <c r="SQD12" s="138"/>
      <c r="SQE12" s="138"/>
      <c r="SQF12" s="138"/>
      <c r="SQG12" s="138"/>
      <c r="SQH12" s="138"/>
      <c r="SQI12" s="138"/>
      <c r="SQJ12" s="138"/>
      <c r="SQK12" s="138"/>
      <c r="SQL12" s="138"/>
      <c r="SQM12" s="138"/>
      <c r="SQN12" s="138"/>
      <c r="SQO12" s="138"/>
      <c r="SQP12" s="138"/>
      <c r="SQQ12" s="138"/>
      <c r="SQR12" s="138"/>
      <c r="SQS12" s="138"/>
      <c r="SQT12" s="138"/>
      <c r="SQU12" s="138"/>
      <c r="SQV12" s="138"/>
      <c r="SQW12" s="138"/>
      <c r="SQX12" s="138"/>
      <c r="SQY12" s="138"/>
      <c r="SQZ12" s="138"/>
      <c r="SRA12" s="138"/>
      <c r="SRB12" s="138"/>
      <c r="SRC12" s="138"/>
      <c r="SRD12" s="138"/>
      <c r="SRE12" s="138"/>
      <c r="SRF12" s="138"/>
      <c r="SRG12" s="138"/>
      <c r="SRH12" s="138"/>
      <c r="SRI12" s="138"/>
      <c r="SRJ12" s="138"/>
      <c r="SRK12" s="138"/>
      <c r="SRL12" s="138"/>
      <c r="SRM12" s="138"/>
      <c r="SRN12" s="138"/>
      <c r="SRO12" s="138"/>
      <c r="SRP12" s="138"/>
      <c r="SRQ12" s="138"/>
      <c r="SRR12" s="138"/>
      <c r="SRS12" s="138"/>
      <c r="SRT12" s="138"/>
      <c r="SRU12" s="138"/>
      <c r="SRV12" s="138"/>
      <c r="SRW12" s="138"/>
      <c r="SRX12" s="138"/>
      <c r="SRY12" s="138"/>
      <c r="SRZ12" s="138"/>
      <c r="SSA12" s="138"/>
      <c r="SSB12" s="138"/>
      <c r="SSC12" s="138"/>
      <c r="SSD12" s="138"/>
      <c r="SSE12" s="138"/>
      <c r="SSF12" s="138"/>
      <c r="SSG12" s="138"/>
      <c r="SSH12" s="138"/>
      <c r="SSI12" s="138"/>
      <c r="SSJ12" s="138"/>
      <c r="SSK12" s="138"/>
      <c r="SSL12" s="138"/>
      <c r="SSM12" s="138"/>
      <c r="SSN12" s="138"/>
      <c r="SSO12" s="138"/>
      <c r="SSP12" s="138"/>
      <c r="SSQ12" s="138"/>
      <c r="SSR12" s="138"/>
      <c r="SSS12" s="138"/>
      <c r="SST12" s="138"/>
      <c r="SSU12" s="138"/>
      <c r="SSV12" s="138"/>
      <c r="SSW12" s="138"/>
      <c r="SSX12" s="138"/>
      <c r="SSY12" s="138"/>
      <c r="SSZ12" s="138"/>
      <c r="STA12" s="138"/>
      <c r="STB12" s="138"/>
      <c r="STC12" s="138"/>
      <c r="STD12" s="138"/>
      <c r="STE12" s="138"/>
      <c r="STF12" s="138"/>
      <c r="STG12" s="138"/>
      <c r="STH12" s="138"/>
      <c r="STI12" s="138"/>
      <c r="STJ12" s="138"/>
      <c r="STK12" s="138"/>
      <c r="STL12" s="138"/>
      <c r="STM12" s="138"/>
      <c r="STN12" s="138"/>
      <c r="STO12" s="138"/>
      <c r="STP12" s="138"/>
      <c r="STQ12" s="138"/>
      <c r="STR12" s="138"/>
      <c r="STS12" s="138"/>
      <c r="STT12" s="138"/>
      <c r="STU12" s="138"/>
      <c r="STV12" s="138"/>
      <c r="STW12" s="138"/>
      <c r="STX12" s="138"/>
      <c r="STY12" s="138"/>
      <c r="STZ12" s="138"/>
      <c r="SUA12" s="138"/>
      <c r="SUB12" s="138"/>
      <c r="SUC12" s="138"/>
      <c r="SUD12" s="138"/>
      <c r="SUE12" s="138"/>
      <c r="SUF12" s="138"/>
      <c r="SUG12" s="138"/>
      <c r="SUH12" s="138"/>
      <c r="SUI12" s="138"/>
      <c r="SUJ12" s="138"/>
      <c r="SUK12" s="138"/>
      <c r="SUL12" s="138"/>
      <c r="SUM12" s="138"/>
      <c r="SUN12" s="138"/>
      <c r="SUO12" s="138"/>
      <c r="SUP12" s="138"/>
      <c r="SUQ12" s="138"/>
      <c r="SUR12" s="138"/>
      <c r="SUS12" s="138"/>
      <c r="SUT12" s="138"/>
      <c r="SUU12" s="138"/>
      <c r="SUV12" s="138"/>
      <c r="SUW12" s="138"/>
      <c r="SUX12" s="138"/>
      <c r="SUY12" s="138"/>
      <c r="SUZ12" s="138"/>
      <c r="SVA12" s="138"/>
      <c r="SVB12" s="138"/>
      <c r="SVC12" s="138"/>
      <c r="SVD12" s="138"/>
      <c r="SVE12" s="138"/>
      <c r="SVF12" s="138"/>
      <c r="SVG12" s="138"/>
      <c r="SVH12" s="138"/>
      <c r="SVI12" s="138"/>
      <c r="SVJ12" s="138"/>
      <c r="SVK12" s="138"/>
      <c r="SVL12" s="138"/>
      <c r="SVM12" s="138"/>
      <c r="SVN12" s="138"/>
      <c r="SVO12" s="138"/>
      <c r="SVP12" s="138"/>
      <c r="SVQ12" s="138"/>
      <c r="SVR12" s="138"/>
      <c r="SVS12" s="138"/>
      <c r="SVT12" s="138"/>
      <c r="SVU12" s="138"/>
      <c r="SVV12" s="138"/>
      <c r="SVW12" s="138"/>
      <c r="SVX12" s="138"/>
      <c r="SVY12" s="138"/>
      <c r="SVZ12" s="138"/>
      <c r="SWA12" s="138"/>
      <c r="SWB12" s="138"/>
      <c r="SWC12" s="138"/>
      <c r="SWD12" s="138"/>
      <c r="SWE12" s="138"/>
      <c r="SWF12" s="138"/>
      <c r="SWG12" s="138"/>
      <c r="SWH12" s="138"/>
      <c r="SWI12" s="138"/>
      <c r="SWJ12" s="138"/>
      <c r="SWK12" s="138"/>
      <c r="SWL12" s="138"/>
      <c r="SWM12" s="138"/>
      <c r="SWN12" s="138"/>
      <c r="SWO12" s="138"/>
      <c r="SWP12" s="138"/>
      <c r="SWQ12" s="138"/>
      <c r="SWR12" s="138"/>
      <c r="SWS12" s="138"/>
      <c r="SWT12" s="138"/>
      <c r="SWU12" s="138"/>
      <c r="SWV12" s="138"/>
      <c r="SWW12" s="138"/>
      <c r="SWX12" s="138"/>
      <c r="SWY12" s="138"/>
      <c r="SWZ12" s="138"/>
      <c r="SXA12" s="138"/>
      <c r="SXB12" s="138"/>
      <c r="SXC12" s="138"/>
      <c r="SXD12" s="138"/>
      <c r="SXE12" s="138"/>
      <c r="SXF12" s="138"/>
      <c r="SXG12" s="138"/>
      <c r="SXH12" s="138"/>
      <c r="SXI12" s="138"/>
      <c r="SXJ12" s="138"/>
      <c r="SXK12" s="138"/>
      <c r="SXL12" s="138"/>
      <c r="SXM12" s="138"/>
      <c r="SXN12" s="138"/>
      <c r="SXO12" s="138"/>
      <c r="SXP12" s="138"/>
      <c r="SXQ12" s="138"/>
      <c r="SXR12" s="138"/>
      <c r="SXS12" s="138"/>
      <c r="SXT12" s="138"/>
      <c r="SXU12" s="138"/>
      <c r="SXV12" s="138"/>
      <c r="SXW12" s="138"/>
      <c r="SXX12" s="138"/>
      <c r="SXY12" s="138"/>
      <c r="SXZ12" s="138"/>
      <c r="SYA12" s="138"/>
      <c r="SYB12" s="138"/>
      <c r="SYC12" s="138"/>
      <c r="SYD12" s="138"/>
      <c r="SYE12" s="138"/>
      <c r="SYF12" s="138"/>
      <c r="SYG12" s="138"/>
      <c r="SYH12" s="138"/>
      <c r="SYI12" s="138"/>
      <c r="SYJ12" s="138"/>
      <c r="SYK12" s="138"/>
      <c r="SYL12" s="138"/>
      <c r="SYM12" s="138"/>
      <c r="SYN12" s="138"/>
      <c r="SYO12" s="138"/>
      <c r="SYP12" s="138"/>
      <c r="SYQ12" s="138"/>
      <c r="SYR12" s="138"/>
      <c r="SYS12" s="138"/>
      <c r="SYT12" s="138"/>
      <c r="SYU12" s="138"/>
      <c r="SYV12" s="138"/>
      <c r="SYW12" s="138"/>
      <c r="SYX12" s="138"/>
      <c r="SYY12" s="138"/>
      <c r="SYZ12" s="138"/>
      <c r="SZA12" s="138"/>
      <c r="SZB12" s="138"/>
      <c r="SZC12" s="138"/>
      <c r="SZD12" s="138"/>
      <c r="SZE12" s="138"/>
      <c r="SZF12" s="138"/>
      <c r="SZG12" s="138"/>
      <c r="SZH12" s="138"/>
      <c r="SZI12" s="138"/>
      <c r="SZJ12" s="138"/>
      <c r="SZK12" s="138"/>
      <c r="SZL12" s="138"/>
      <c r="SZM12" s="138"/>
      <c r="SZN12" s="138"/>
      <c r="SZO12" s="138"/>
      <c r="SZP12" s="138"/>
      <c r="SZQ12" s="138"/>
      <c r="SZR12" s="138"/>
      <c r="SZS12" s="138"/>
      <c r="SZT12" s="138"/>
      <c r="SZU12" s="138"/>
      <c r="SZV12" s="138"/>
      <c r="SZW12" s="138"/>
      <c r="SZX12" s="138"/>
      <c r="SZY12" s="138"/>
      <c r="SZZ12" s="138"/>
      <c r="TAA12" s="138"/>
      <c r="TAB12" s="138"/>
      <c r="TAC12" s="138"/>
      <c r="TAD12" s="138"/>
      <c r="TAE12" s="138"/>
      <c r="TAF12" s="138"/>
      <c r="TAG12" s="138"/>
      <c r="TAH12" s="138"/>
      <c r="TAI12" s="138"/>
      <c r="TAJ12" s="138"/>
      <c r="TAK12" s="138"/>
      <c r="TAL12" s="138"/>
      <c r="TAM12" s="138"/>
      <c r="TAN12" s="138"/>
      <c r="TAO12" s="138"/>
      <c r="TAP12" s="138"/>
      <c r="TAQ12" s="138"/>
      <c r="TAR12" s="138"/>
      <c r="TAS12" s="138"/>
      <c r="TAT12" s="138"/>
      <c r="TAU12" s="138"/>
      <c r="TAV12" s="138"/>
      <c r="TAW12" s="138"/>
      <c r="TAX12" s="138"/>
      <c r="TAY12" s="138"/>
      <c r="TAZ12" s="138"/>
      <c r="TBA12" s="138"/>
      <c r="TBB12" s="138"/>
      <c r="TBC12" s="138"/>
      <c r="TBD12" s="138"/>
      <c r="TBE12" s="138"/>
      <c r="TBF12" s="138"/>
      <c r="TBG12" s="138"/>
      <c r="TBH12" s="138"/>
      <c r="TBI12" s="138"/>
      <c r="TBJ12" s="138"/>
      <c r="TBK12" s="138"/>
      <c r="TBL12" s="138"/>
      <c r="TBM12" s="138"/>
      <c r="TBN12" s="138"/>
      <c r="TBO12" s="138"/>
      <c r="TBP12" s="138"/>
      <c r="TBQ12" s="138"/>
      <c r="TBR12" s="138"/>
      <c r="TBS12" s="138"/>
      <c r="TBT12" s="138"/>
      <c r="TBU12" s="138"/>
      <c r="TBV12" s="138"/>
      <c r="TBW12" s="138"/>
      <c r="TBX12" s="138"/>
      <c r="TBY12" s="138"/>
      <c r="TBZ12" s="138"/>
      <c r="TCA12" s="138"/>
      <c r="TCB12" s="138"/>
      <c r="TCC12" s="138"/>
      <c r="TCD12" s="138"/>
      <c r="TCE12" s="138"/>
      <c r="TCF12" s="138"/>
      <c r="TCG12" s="138"/>
      <c r="TCH12" s="138"/>
      <c r="TCI12" s="138"/>
      <c r="TCJ12" s="138"/>
      <c r="TCK12" s="138"/>
      <c r="TCL12" s="138"/>
      <c r="TCM12" s="138"/>
      <c r="TCN12" s="138"/>
      <c r="TCO12" s="138"/>
      <c r="TCP12" s="138"/>
      <c r="TCQ12" s="138"/>
      <c r="TCR12" s="138"/>
      <c r="TCS12" s="138"/>
      <c r="TCT12" s="138"/>
      <c r="TCU12" s="138"/>
      <c r="TCV12" s="138"/>
      <c r="TCW12" s="138"/>
      <c r="TCX12" s="138"/>
      <c r="TCY12" s="138"/>
      <c r="TCZ12" s="138"/>
      <c r="TDA12" s="138"/>
      <c r="TDB12" s="138"/>
      <c r="TDC12" s="138"/>
      <c r="TDD12" s="138"/>
      <c r="TDE12" s="138"/>
      <c r="TDF12" s="138"/>
      <c r="TDG12" s="138"/>
      <c r="TDH12" s="138"/>
      <c r="TDI12" s="138"/>
      <c r="TDJ12" s="138"/>
      <c r="TDK12" s="138"/>
      <c r="TDL12" s="138"/>
      <c r="TDM12" s="138"/>
      <c r="TDN12" s="138"/>
      <c r="TDO12" s="138"/>
      <c r="TDP12" s="138"/>
      <c r="TDQ12" s="138"/>
      <c r="TDR12" s="138"/>
      <c r="TDS12" s="138"/>
      <c r="TDT12" s="138"/>
      <c r="TDU12" s="138"/>
      <c r="TDV12" s="138"/>
      <c r="TDW12" s="138"/>
      <c r="TDX12" s="138"/>
      <c r="TDY12" s="138"/>
      <c r="TDZ12" s="138"/>
      <c r="TEA12" s="138"/>
      <c r="TEB12" s="138"/>
      <c r="TEC12" s="138"/>
      <c r="TED12" s="138"/>
      <c r="TEE12" s="138"/>
      <c r="TEF12" s="138"/>
      <c r="TEG12" s="138"/>
      <c r="TEH12" s="138"/>
      <c r="TEI12" s="138"/>
      <c r="TEJ12" s="138"/>
      <c r="TEK12" s="138"/>
      <c r="TEL12" s="138"/>
      <c r="TEM12" s="138"/>
      <c r="TEN12" s="138"/>
      <c r="TEO12" s="138"/>
      <c r="TEP12" s="138"/>
      <c r="TEQ12" s="138"/>
      <c r="TER12" s="138"/>
      <c r="TES12" s="138"/>
      <c r="TET12" s="138"/>
      <c r="TEU12" s="138"/>
      <c r="TEV12" s="138"/>
      <c r="TEW12" s="138"/>
      <c r="TEX12" s="138"/>
      <c r="TEY12" s="138"/>
      <c r="TEZ12" s="138"/>
      <c r="TFA12" s="138"/>
      <c r="TFB12" s="138"/>
      <c r="TFC12" s="138"/>
      <c r="TFD12" s="138"/>
      <c r="TFE12" s="138"/>
      <c r="TFF12" s="138"/>
      <c r="TFG12" s="138"/>
      <c r="TFH12" s="138"/>
      <c r="TFI12" s="138"/>
      <c r="TFJ12" s="138"/>
      <c r="TFK12" s="138"/>
      <c r="TFL12" s="138"/>
      <c r="TFM12" s="138"/>
      <c r="TFN12" s="138"/>
      <c r="TFO12" s="138"/>
      <c r="TFP12" s="138"/>
      <c r="TFQ12" s="138"/>
      <c r="TFR12" s="138"/>
      <c r="TFS12" s="138"/>
      <c r="TFT12" s="138"/>
      <c r="TFU12" s="138"/>
      <c r="TFV12" s="138"/>
      <c r="TFW12" s="138"/>
      <c r="TFX12" s="138"/>
      <c r="TFY12" s="138"/>
      <c r="TFZ12" s="138"/>
      <c r="TGA12" s="138"/>
      <c r="TGB12" s="138"/>
      <c r="TGC12" s="138"/>
      <c r="TGD12" s="138"/>
      <c r="TGE12" s="138"/>
      <c r="TGF12" s="138"/>
      <c r="TGG12" s="138"/>
      <c r="TGH12" s="138"/>
      <c r="TGI12" s="138"/>
      <c r="TGJ12" s="138"/>
      <c r="TGK12" s="138"/>
      <c r="TGL12" s="138"/>
      <c r="TGM12" s="138"/>
      <c r="TGN12" s="138"/>
      <c r="TGO12" s="138"/>
      <c r="TGP12" s="138"/>
      <c r="TGQ12" s="138"/>
      <c r="TGR12" s="138"/>
      <c r="TGS12" s="138"/>
      <c r="TGT12" s="138"/>
      <c r="TGU12" s="138"/>
      <c r="TGV12" s="138"/>
      <c r="TGW12" s="138"/>
      <c r="TGX12" s="138"/>
      <c r="TGY12" s="138"/>
      <c r="TGZ12" s="138"/>
      <c r="THA12" s="138"/>
      <c r="THB12" s="138"/>
      <c r="THC12" s="138"/>
      <c r="THD12" s="138"/>
      <c r="THE12" s="138"/>
      <c r="THF12" s="138"/>
      <c r="THG12" s="138"/>
      <c r="THH12" s="138"/>
      <c r="THI12" s="138"/>
      <c r="THJ12" s="138"/>
      <c r="THK12" s="138"/>
      <c r="THL12" s="138"/>
      <c r="THM12" s="138"/>
      <c r="THN12" s="138"/>
      <c r="THO12" s="138"/>
      <c r="THP12" s="138"/>
      <c r="THQ12" s="138"/>
      <c r="THR12" s="138"/>
      <c r="THS12" s="138"/>
      <c r="THT12" s="138"/>
      <c r="THU12" s="138"/>
      <c r="THV12" s="138"/>
      <c r="THW12" s="138"/>
      <c r="THX12" s="138"/>
      <c r="THY12" s="138"/>
      <c r="THZ12" s="138"/>
      <c r="TIA12" s="138"/>
      <c r="TIB12" s="138"/>
      <c r="TIC12" s="138"/>
      <c r="TID12" s="138"/>
      <c r="TIE12" s="138"/>
      <c r="TIF12" s="138"/>
      <c r="TIG12" s="138"/>
      <c r="TIH12" s="138"/>
      <c r="TII12" s="138"/>
      <c r="TIJ12" s="138"/>
      <c r="TIK12" s="138"/>
      <c r="TIL12" s="138"/>
      <c r="TIM12" s="138"/>
      <c r="TIN12" s="138"/>
      <c r="TIO12" s="138"/>
      <c r="TIP12" s="138"/>
      <c r="TIQ12" s="138"/>
      <c r="TIR12" s="138"/>
      <c r="TIS12" s="138"/>
      <c r="TIT12" s="138"/>
      <c r="TIU12" s="138"/>
      <c r="TIV12" s="138"/>
      <c r="TIW12" s="138"/>
      <c r="TIX12" s="138"/>
      <c r="TIY12" s="138"/>
      <c r="TIZ12" s="138"/>
      <c r="TJA12" s="138"/>
      <c r="TJB12" s="138"/>
      <c r="TJC12" s="138"/>
      <c r="TJD12" s="138"/>
      <c r="TJE12" s="138"/>
      <c r="TJF12" s="138"/>
      <c r="TJG12" s="138"/>
      <c r="TJH12" s="138"/>
      <c r="TJI12" s="138"/>
      <c r="TJJ12" s="138"/>
      <c r="TJK12" s="138"/>
      <c r="TJL12" s="138"/>
      <c r="TJM12" s="138"/>
      <c r="TJN12" s="138"/>
      <c r="TJO12" s="138"/>
      <c r="TJP12" s="138"/>
      <c r="TJQ12" s="138"/>
      <c r="TJR12" s="138"/>
      <c r="TJS12" s="138"/>
      <c r="TJT12" s="138"/>
      <c r="TJU12" s="138"/>
      <c r="TJV12" s="138"/>
      <c r="TJW12" s="138"/>
      <c r="TJX12" s="138"/>
      <c r="TJY12" s="138"/>
      <c r="TJZ12" s="138"/>
      <c r="TKA12" s="138"/>
      <c r="TKB12" s="138"/>
      <c r="TKC12" s="138"/>
      <c r="TKD12" s="138"/>
      <c r="TKE12" s="138"/>
      <c r="TKF12" s="138"/>
      <c r="TKG12" s="138"/>
      <c r="TKH12" s="138"/>
      <c r="TKI12" s="138"/>
      <c r="TKJ12" s="138"/>
      <c r="TKK12" s="138"/>
      <c r="TKL12" s="138"/>
      <c r="TKM12" s="138"/>
      <c r="TKN12" s="138"/>
      <c r="TKO12" s="138"/>
      <c r="TKP12" s="138"/>
      <c r="TKQ12" s="138"/>
      <c r="TKR12" s="138"/>
      <c r="TKS12" s="138"/>
      <c r="TKT12" s="138"/>
      <c r="TKU12" s="138"/>
      <c r="TKV12" s="138"/>
      <c r="TKW12" s="138"/>
      <c r="TKX12" s="138"/>
      <c r="TKY12" s="138"/>
      <c r="TKZ12" s="138"/>
      <c r="TLA12" s="138"/>
      <c r="TLB12" s="138"/>
      <c r="TLC12" s="138"/>
      <c r="TLD12" s="138"/>
      <c r="TLE12" s="138"/>
      <c r="TLF12" s="138"/>
      <c r="TLG12" s="138"/>
      <c r="TLH12" s="138"/>
      <c r="TLI12" s="138"/>
      <c r="TLJ12" s="138"/>
      <c r="TLK12" s="138"/>
      <c r="TLL12" s="138"/>
      <c r="TLM12" s="138"/>
      <c r="TLN12" s="138"/>
      <c r="TLO12" s="138"/>
      <c r="TLP12" s="138"/>
      <c r="TLQ12" s="138"/>
      <c r="TLR12" s="138"/>
      <c r="TLS12" s="138"/>
      <c r="TLT12" s="138"/>
      <c r="TLU12" s="138"/>
      <c r="TLV12" s="138"/>
      <c r="TLW12" s="138"/>
      <c r="TLX12" s="138"/>
      <c r="TLY12" s="138"/>
      <c r="TLZ12" s="138"/>
      <c r="TMA12" s="138"/>
      <c r="TMB12" s="138"/>
      <c r="TMC12" s="138"/>
      <c r="TMD12" s="138"/>
      <c r="TME12" s="138"/>
      <c r="TMF12" s="138"/>
      <c r="TMG12" s="138"/>
      <c r="TMH12" s="138"/>
      <c r="TMI12" s="138"/>
      <c r="TMJ12" s="138"/>
      <c r="TMK12" s="138"/>
      <c r="TML12" s="138"/>
      <c r="TMM12" s="138"/>
      <c r="TMN12" s="138"/>
      <c r="TMO12" s="138"/>
      <c r="TMP12" s="138"/>
      <c r="TMQ12" s="138"/>
      <c r="TMR12" s="138"/>
      <c r="TMS12" s="138"/>
      <c r="TMT12" s="138"/>
      <c r="TMU12" s="138"/>
      <c r="TMV12" s="138"/>
      <c r="TMW12" s="138"/>
      <c r="TMX12" s="138"/>
      <c r="TMY12" s="138"/>
      <c r="TMZ12" s="138"/>
      <c r="TNA12" s="138"/>
      <c r="TNB12" s="138"/>
      <c r="TNC12" s="138"/>
      <c r="TND12" s="138"/>
      <c r="TNE12" s="138"/>
      <c r="TNF12" s="138"/>
      <c r="TNG12" s="138"/>
      <c r="TNH12" s="138"/>
      <c r="TNI12" s="138"/>
      <c r="TNJ12" s="138"/>
      <c r="TNK12" s="138"/>
      <c r="TNL12" s="138"/>
      <c r="TNM12" s="138"/>
      <c r="TNN12" s="138"/>
      <c r="TNO12" s="138"/>
      <c r="TNP12" s="138"/>
      <c r="TNQ12" s="138"/>
      <c r="TNR12" s="138"/>
      <c r="TNS12" s="138"/>
      <c r="TNT12" s="138"/>
      <c r="TNU12" s="138"/>
      <c r="TNV12" s="138"/>
      <c r="TNW12" s="138"/>
      <c r="TNX12" s="138"/>
      <c r="TNY12" s="138"/>
      <c r="TNZ12" s="138"/>
      <c r="TOA12" s="138"/>
      <c r="TOB12" s="138"/>
      <c r="TOC12" s="138"/>
      <c r="TOD12" s="138"/>
      <c r="TOE12" s="138"/>
      <c r="TOF12" s="138"/>
      <c r="TOG12" s="138"/>
      <c r="TOH12" s="138"/>
      <c r="TOI12" s="138"/>
      <c r="TOJ12" s="138"/>
      <c r="TOK12" s="138"/>
      <c r="TOL12" s="138"/>
      <c r="TOM12" s="138"/>
      <c r="TON12" s="138"/>
      <c r="TOO12" s="138"/>
      <c r="TOP12" s="138"/>
      <c r="TOQ12" s="138"/>
      <c r="TOR12" s="138"/>
      <c r="TOS12" s="138"/>
      <c r="TOT12" s="138"/>
      <c r="TOU12" s="138"/>
      <c r="TOV12" s="138"/>
      <c r="TOW12" s="138"/>
      <c r="TOX12" s="138"/>
      <c r="TOY12" s="138"/>
      <c r="TOZ12" s="138"/>
      <c r="TPA12" s="138"/>
      <c r="TPB12" s="138"/>
      <c r="TPC12" s="138"/>
      <c r="TPD12" s="138"/>
      <c r="TPE12" s="138"/>
      <c r="TPF12" s="138"/>
      <c r="TPG12" s="138"/>
      <c r="TPH12" s="138"/>
      <c r="TPI12" s="138"/>
      <c r="TPJ12" s="138"/>
      <c r="TPK12" s="138"/>
      <c r="TPL12" s="138"/>
      <c r="TPM12" s="138"/>
      <c r="TPN12" s="138"/>
      <c r="TPO12" s="138"/>
      <c r="TPP12" s="138"/>
      <c r="TPQ12" s="138"/>
      <c r="TPR12" s="138"/>
      <c r="TPS12" s="138"/>
      <c r="TPT12" s="138"/>
      <c r="TPU12" s="138"/>
      <c r="TPV12" s="138"/>
      <c r="TPW12" s="138"/>
      <c r="TPX12" s="138"/>
      <c r="TPY12" s="138"/>
      <c r="TPZ12" s="138"/>
      <c r="TQA12" s="138"/>
      <c r="TQB12" s="138"/>
      <c r="TQC12" s="138"/>
      <c r="TQD12" s="138"/>
      <c r="TQE12" s="138"/>
      <c r="TQF12" s="138"/>
      <c r="TQG12" s="138"/>
      <c r="TQH12" s="138"/>
      <c r="TQI12" s="138"/>
      <c r="TQJ12" s="138"/>
      <c r="TQK12" s="138"/>
      <c r="TQL12" s="138"/>
      <c r="TQM12" s="138"/>
      <c r="TQN12" s="138"/>
      <c r="TQO12" s="138"/>
      <c r="TQP12" s="138"/>
      <c r="TQQ12" s="138"/>
      <c r="TQR12" s="138"/>
      <c r="TQS12" s="138"/>
      <c r="TQT12" s="138"/>
      <c r="TQU12" s="138"/>
      <c r="TQV12" s="138"/>
      <c r="TQW12" s="138"/>
      <c r="TQX12" s="138"/>
      <c r="TQY12" s="138"/>
      <c r="TQZ12" s="138"/>
      <c r="TRA12" s="138"/>
      <c r="TRB12" s="138"/>
      <c r="TRC12" s="138"/>
      <c r="TRD12" s="138"/>
      <c r="TRE12" s="138"/>
      <c r="TRF12" s="138"/>
      <c r="TRG12" s="138"/>
      <c r="TRH12" s="138"/>
      <c r="TRI12" s="138"/>
      <c r="TRJ12" s="138"/>
      <c r="TRK12" s="138"/>
      <c r="TRL12" s="138"/>
      <c r="TRM12" s="138"/>
      <c r="TRN12" s="138"/>
      <c r="TRO12" s="138"/>
      <c r="TRP12" s="138"/>
      <c r="TRQ12" s="138"/>
      <c r="TRR12" s="138"/>
      <c r="TRS12" s="138"/>
      <c r="TRT12" s="138"/>
      <c r="TRU12" s="138"/>
      <c r="TRV12" s="138"/>
      <c r="TRW12" s="138"/>
      <c r="TRX12" s="138"/>
      <c r="TRY12" s="138"/>
      <c r="TRZ12" s="138"/>
      <c r="TSA12" s="138"/>
      <c r="TSB12" s="138"/>
      <c r="TSC12" s="138"/>
      <c r="TSD12" s="138"/>
      <c r="TSE12" s="138"/>
      <c r="TSF12" s="138"/>
      <c r="TSG12" s="138"/>
      <c r="TSH12" s="138"/>
      <c r="TSI12" s="138"/>
      <c r="TSJ12" s="138"/>
      <c r="TSK12" s="138"/>
      <c r="TSL12" s="138"/>
      <c r="TSM12" s="138"/>
      <c r="TSN12" s="138"/>
      <c r="TSO12" s="138"/>
      <c r="TSP12" s="138"/>
      <c r="TSQ12" s="138"/>
      <c r="TSR12" s="138"/>
      <c r="TSS12" s="138"/>
      <c r="TST12" s="138"/>
      <c r="TSU12" s="138"/>
      <c r="TSV12" s="138"/>
      <c r="TSW12" s="138"/>
      <c r="TSX12" s="138"/>
      <c r="TSY12" s="138"/>
      <c r="TSZ12" s="138"/>
      <c r="TTA12" s="138"/>
      <c r="TTB12" s="138"/>
      <c r="TTC12" s="138"/>
      <c r="TTD12" s="138"/>
      <c r="TTE12" s="138"/>
      <c r="TTF12" s="138"/>
      <c r="TTG12" s="138"/>
      <c r="TTH12" s="138"/>
      <c r="TTI12" s="138"/>
      <c r="TTJ12" s="138"/>
      <c r="TTK12" s="138"/>
      <c r="TTL12" s="138"/>
      <c r="TTM12" s="138"/>
      <c r="TTN12" s="138"/>
      <c r="TTO12" s="138"/>
      <c r="TTP12" s="138"/>
      <c r="TTQ12" s="138"/>
      <c r="TTR12" s="138"/>
      <c r="TTS12" s="138"/>
      <c r="TTT12" s="138"/>
      <c r="TTU12" s="138"/>
      <c r="TTV12" s="138"/>
      <c r="TTW12" s="138"/>
      <c r="TTX12" s="138"/>
      <c r="TTY12" s="138"/>
      <c r="TTZ12" s="138"/>
      <c r="TUA12" s="138"/>
      <c r="TUB12" s="138"/>
      <c r="TUC12" s="138"/>
      <c r="TUD12" s="138"/>
      <c r="TUE12" s="138"/>
      <c r="TUF12" s="138"/>
      <c r="TUG12" s="138"/>
      <c r="TUH12" s="138"/>
      <c r="TUI12" s="138"/>
      <c r="TUJ12" s="138"/>
      <c r="TUK12" s="138"/>
      <c r="TUL12" s="138"/>
      <c r="TUM12" s="138"/>
      <c r="TUN12" s="138"/>
      <c r="TUO12" s="138"/>
      <c r="TUP12" s="138"/>
      <c r="TUQ12" s="138"/>
      <c r="TUR12" s="138"/>
      <c r="TUS12" s="138"/>
      <c r="TUT12" s="138"/>
      <c r="TUU12" s="138"/>
      <c r="TUV12" s="138"/>
      <c r="TUW12" s="138"/>
      <c r="TUX12" s="138"/>
      <c r="TUY12" s="138"/>
      <c r="TUZ12" s="138"/>
      <c r="TVA12" s="138"/>
      <c r="TVB12" s="138"/>
      <c r="TVC12" s="138"/>
      <c r="TVD12" s="138"/>
      <c r="TVE12" s="138"/>
      <c r="TVF12" s="138"/>
      <c r="TVG12" s="138"/>
      <c r="TVH12" s="138"/>
      <c r="TVI12" s="138"/>
      <c r="TVJ12" s="138"/>
      <c r="TVK12" s="138"/>
      <c r="TVL12" s="138"/>
      <c r="TVM12" s="138"/>
      <c r="TVN12" s="138"/>
      <c r="TVO12" s="138"/>
      <c r="TVP12" s="138"/>
      <c r="TVQ12" s="138"/>
      <c r="TVR12" s="138"/>
      <c r="TVS12" s="138"/>
      <c r="TVT12" s="138"/>
      <c r="TVU12" s="138"/>
      <c r="TVV12" s="138"/>
      <c r="TVW12" s="138"/>
      <c r="TVX12" s="138"/>
      <c r="TVY12" s="138"/>
      <c r="TVZ12" s="138"/>
      <c r="TWA12" s="138"/>
      <c r="TWB12" s="138"/>
      <c r="TWC12" s="138"/>
      <c r="TWD12" s="138"/>
      <c r="TWE12" s="138"/>
      <c r="TWF12" s="138"/>
      <c r="TWG12" s="138"/>
      <c r="TWH12" s="138"/>
      <c r="TWI12" s="138"/>
      <c r="TWJ12" s="138"/>
      <c r="TWK12" s="138"/>
      <c r="TWL12" s="138"/>
      <c r="TWM12" s="138"/>
      <c r="TWN12" s="138"/>
      <c r="TWO12" s="138"/>
      <c r="TWP12" s="138"/>
      <c r="TWQ12" s="138"/>
      <c r="TWR12" s="138"/>
      <c r="TWS12" s="138"/>
      <c r="TWT12" s="138"/>
      <c r="TWU12" s="138"/>
      <c r="TWV12" s="138"/>
      <c r="TWW12" s="138"/>
      <c r="TWX12" s="138"/>
      <c r="TWY12" s="138"/>
      <c r="TWZ12" s="138"/>
      <c r="TXA12" s="138"/>
      <c r="TXB12" s="138"/>
      <c r="TXC12" s="138"/>
      <c r="TXD12" s="138"/>
      <c r="TXE12" s="138"/>
      <c r="TXF12" s="138"/>
      <c r="TXG12" s="138"/>
      <c r="TXH12" s="138"/>
      <c r="TXI12" s="138"/>
      <c r="TXJ12" s="138"/>
      <c r="TXK12" s="138"/>
      <c r="TXL12" s="138"/>
      <c r="TXM12" s="138"/>
      <c r="TXN12" s="138"/>
      <c r="TXO12" s="138"/>
      <c r="TXP12" s="138"/>
      <c r="TXQ12" s="138"/>
      <c r="TXR12" s="138"/>
      <c r="TXS12" s="138"/>
      <c r="TXT12" s="138"/>
      <c r="TXU12" s="138"/>
      <c r="TXV12" s="138"/>
      <c r="TXW12" s="138"/>
      <c r="TXX12" s="138"/>
      <c r="TXY12" s="138"/>
      <c r="TXZ12" s="138"/>
      <c r="TYA12" s="138"/>
      <c r="TYB12" s="138"/>
      <c r="TYC12" s="138"/>
      <c r="TYD12" s="138"/>
      <c r="TYE12" s="138"/>
      <c r="TYF12" s="138"/>
      <c r="TYG12" s="138"/>
      <c r="TYH12" s="138"/>
      <c r="TYI12" s="138"/>
      <c r="TYJ12" s="138"/>
      <c r="TYK12" s="138"/>
      <c r="TYL12" s="138"/>
      <c r="TYM12" s="138"/>
      <c r="TYN12" s="138"/>
      <c r="TYO12" s="138"/>
      <c r="TYP12" s="138"/>
      <c r="TYQ12" s="138"/>
      <c r="TYR12" s="138"/>
      <c r="TYS12" s="138"/>
      <c r="TYT12" s="138"/>
      <c r="TYU12" s="138"/>
      <c r="TYV12" s="138"/>
      <c r="TYW12" s="138"/>
      <c r="TYX12" s="138"/>
      <c r="TYY12" s="138"/>
      <c r="TYZ12" s="138"/>
      <c r="TZA12" s="138"/>
      <c r="TZB12" s="138"/>
      <c r="TZC12" s="138"/>
      <c r="TZD12" s="138"/>
      <c r="TZE12" s="138"/>
      <c r="TZF12" s="138"/>
      <c r="TZG12" s="138"/>
      <c r="TZH12" s="138"/>
      <c r="TZI12" s="138"/>
      <c r="TZJ12" s="138"/>
      <c r="TZK12" s="138"/>
      <c r="TZL12" s="138"/>
      <c r="TZM12" s="138"/>
      <c r="TZN12" s="138"/>
      <c r="TZO12" s="138"/>
      <c r="TZP12" s="138"/>
      <c r="TZQ12" s="138"/>
      <c r="TZR12" s="138"/>
      <c r="TZS12" s="138"/>
      <c r="TZT12" s="138"/>
      <c r="TZU12" s="138"/>
      <c r="TZV12" s="138"/>
      <c r="TZW12" s="138"/>
      <c r="TZX12" s="138"/>
      <c r="TZY12" s="138"/>
      <c r="TZZ12" s="138"/>
      <c r="UAA12" s="138"/>
      <c r="UAB12" s="138"/>
      <c r="UAC12" s="138"/>
      <c r="UAD12" s="138"/>
      <c r="UAE12" s="138"/>
      <c r="UAF12" s="138"/>
      <c r="UAG12" s="138"/>
      <c r="UAH12" s="138"/>
      <c r="UAI12" s="138"/>
      <c r="UAJ12" s="138"/>
      <c r="UAK12" s="138"/>
      <c r="UAL12" s="138"/>
      <c r="UAM12" s="138"/>
      <c r="UAN12" s="138"/>
      <c r="UAO12" s="138"/>
      <c r="UAP12" s="138"/>
      <c r="UAQ12" s="138"/>
      <c r="UAR12" s="138"/>
      <c r="UAS12" s="138"/>
      <c r="UAT12" s="138"/>
      <c r="UAU12" s="138"/>
      <c r="UAV12" s="138"/>
      <c r="UAW12" s="138"/>
      <c r="UAX12" s="138"/>
      <c r="UAY12" s="138"/>
      <c r="UAZ12" s="138"/>
      <c r="UBA12" s="138"/>
      <c r="UBB12" s="138"/>
      <c r="UBC12" s="138"/>
      <c r="UBD12" s="138"/>
      <c r="UBE12" s="138"/>
      <c r="UBF12" s="138"/>
      <c r="UBG12" s="138"/>
      <c r="UBH12" s="138"/>
      <c r="UBI12" s="138"/>
      <c r="UBJ12" s="138"/>
      <c r="UBK12" s="138"/>
      <c r="UBL12" s="138"/>
      <c r="UBM12" s="138"/>
      <c r="UBN12" s="138"/>
      <c r="UBO12" s="138"/>
      <c r="UBP12" s="138"/>
      <c r="UBQ12" s="138"/>
      <c r="UBR12" s="138"/>
      <c r="UBS12" s="138"/>
      <c r="UBT12" s="138"/>
      <c r="UBU12" s="138"/>
      <c r="UBV12" s="138"/>
      <c r="UBW12" s="138"/>
      <c r="UBX12" s="138"/>
      <c r="UBY12" s="138"/>
      <c r="UBZ12" s="138"/>
      <c r="UCA12" s="138"/>
      <c r="UCB12" s="138"/>
      <c r="UCC12" s="138"/>
      <c r="UCD12" s="138"/>
      <c r="UCE12" s="138"/>
      <c r="UCF12" s="138"/>
      <c r="UCG12" s="138"/>
      <c r="UCH12" s="138"/>
      <c r="UCI12" s="138"/>
      <c r="UCJ12" s="138"/>
      <c r="UCK12" s="138"/>
      <c r="UCL12" s="138"/>
      <c r="UCM12" s="138"/>
      <c r="UCN12" s="138"/>
      <c r="UCO12" s="138"/>
      <c r="UCP12" s="138"/>
      <c r="UCQ12" s="138"/>
      <c r="UCR12" s="138"/>
      <c r="UCS12" s="138"/>
      <c r="UCT12" s="138"/>
      <c r="UCU12" s="138"/>
      <c r="UCV12" s="138"/>
      <c r="UCW12" s="138"/>
      <c r="UCX12" s="138"/>
      <c r="UCY12" s="138"/>
      <c r="UCZ12" s="138"/>
      <c r="UDA12" s="138"/>
      <c r="UDB12" s="138"/>
      <c r="UDC12" s="138"/>
      <c r="UDD12" s="138"/>
      <c r="UDE12" s="138"/>
      <c r="UDF12" s="138"/>
      <c r="UDG12" s="138"/>
      <c r="UDH12" s="138"/>
      <c r="UDI12" s="138"/>
      <c r="UDJ12" s="138"/>
      <c r="UDK12" s="138"/>
      <c r="UDL12" s="138"/>
      <c r="UDM12" s="138"/>
      <c r="UDN12" s="138"/>
      <c r="UDO12" s="138"/>
      <c r="UDP12" s="138"/>
      <c r="UDQ12" s="138"/>
      <c r="UDR12" s="138"/>
      <c r="UDS12" s="138"/>
      <c r="UDT12" s="138"/>
      <c r="UDU12" s="138"/>
      <c r="UDV12" s="138"/>
      <c r="UDW12" s="138"/>
      <c r="UDX12" s="138"/>
      <c r="UDY12" s="138"/>
      <c r="UDZ12" s="138"/>
      <c r="UEA12" s="138"/>
      <c r="UEB12" s="138"/>
      <c r="UEC12" s="138"/>
      <c r="UED12" s="138"/>
      <c r="UEE12" s="138"/>
      <c r="UEF12" s="138"/>
      <c r="UEG12" s="138"/>
      <c r="UEH12" s="138"/>
      <c r="UEI12" s="138"/>
      <c r="UEJ12" s="138"/>
      <c r="UEK12" s="138"/>
      <c r="UEL12" s="138"/>
      <c r="UEM12" s="138"/>
      <c r="UEN12" s="138"/>
      <c r="UEO12" s="138"/>
      <c r="UEP12" s="138"/>
      <c r="UEQ12" s="138"/>
      <c r="UER12" s="138"/>
      <c r="UES12" s="138"/>
      <c r="UET12" s="138"/>
      <c r="UEU12" s="138"/>
      <c r="UEV12" s="138"/>
      <c r="UEW12" s="138"/>
      <c r="UEX12" s="138"/>
      <c r="UEY12" s="138"/>
      <c r="UEZ12" s="138"/>
      <c r="UFA12" s="138"/>
      <c r="UFB12" s="138"/>
      <c r="UFC12" s="138"/>
      <c r="UFD12" s="138"/>
      <c r="UFE12" s="138"/>
      <c r="UFF12" s="138"/>
      <c r="UFG12" s="138"/>
      <c r="UFH12" s="138"/>
      <c r="UFI12" s="138"/>
      <c r="UFJ12" s="138"/>
      <c r="UFK12" s="138"/>
      <c r="UFL12" s="138"/>
      <c r="UFM12" s="138"/>
      <c r="UFN12" s="138"/>
      <c r="UFO12" s="138"/>
      <c r="UFP12" s="138"/>
      <c r="UFQ12" s="138"/>
      <c r="UFR12" s="138"/>
      <c r="UFS12" s="138"/>
      <c r="UFT12" s="138"/>
      <c r="UFU12" s="138"/>
      <c r="UFV12" s="138"/>
      <c r="UFW12" s="138"/>
      <c r="UFX12" s="138"/>
      <c r="UFY12" s="138"/>
      <c r="UFZ12" s="138"/>
      <c r="UGA12" s="138"/>
      <c r="UGB12" s="138"/>
      <c r="UGC12" s="138"/>
      <c r="UGD12" s="138"/>
      <c r="UGE12" s="138"/>
      <c r="UGF12" s="138"/>
      <c r="UGG12" s="138"/>
      <c r="UGH12" s="138"/>
      <c r="UGI12" s="138"/>
      <c r="UGJ12" s="138"/>
      <c r="UGK12" s="138"/>
      <c r="UGL12" s="138"/>
      <c r="UGM12" s="138"/>
      <c r="UGN12" s="138"/>
      <c r="UGO12" s="138"/>
      <c r="UGP12" s="138"/>
      <c r="UGQ12" s="138"/>
      <c r="UGR12" s="138"/>
      <c r="UGS12" s="138"/>
      <c r="UGT12" s="138"/>
      <c r="UGU12" s="138"/>
      <c r="UGV12" s="138"/>
      <c r="UGW12" s="138"/>
      <c r="UGX12" s="138"/>
      <c r="UGY12" s="138"/>
      <c r="UGZ12" s="138"/>
      <c r="UHA12" s="138"/>
      <c r="UHB12" s="138"/>
      <c r="UHC12" s="138"/>
      <c r="UHD12" s="138"/>
      <c r="UHE12" s="138"/>
      <c r="UHF12" s="138"/>
      <c r="UHG12" s="138"/>
      <c r="UHH12" s="138"/>
      <c r="UHI12" s="138"/>
      <c r="UHJ12" s="138"/>
      <c r="UHK12" s="138"/>
      <c r="UHL12" s="138"/>
      <c r="UHM12" s="138"/>
      <c r="UHN12" s="138"/>
      <c r="UHO12" s="138"/>
      <c r="UHP12" s="138"/>
      <c r="UHQ12" s="138"/>
      <c r="UHR12" s="138"/>
      <c r="UHS12" s="138"/>
      <c r="UHT12" s="138"/>
      <c r="UHU12" s="138"/>
      <c r="UHV12" s="138"/>
      <c r="UHW12" s="138"/>
      <c r="UHX12" s="138"/>
      <c r="UHY12" s="138"/>
      <c r="UHZ12" s="138"/>
      <c r="UIA12" s="138"/>
      <c r="UIB12" s="138"/>
      <c r="UIC12" s="138"/>
      <c r="UID12" s="138"/>
      <c r="UIE12" s="138"/>
      <c r="UIF12" s="138"/>
      <c r="UIG12" s="138"/>
      <c r="UIH12" s="138"/>
      <c r="UII12" s="138"/>
      <c r="UIJ12" s="138"/>
      <c r="UIK12" s="138"/>
      <c r="UIL12" s="138"/>
      <c r="UIM12" s="138"/>
      <c r="UIN12" s="138"/>
      <c r="UIO12" s="138"/>
      <c r="UIP12" s="138"/>
      <c r="UIQ12" s="138"/>
      <c r="UIR12" s="138"/>
      <c r="UIS12" s="138"/>
      <c r="UIT12" s="138"/>
      <c r="UIU12" s="138"/>
      <c r="UIV12" s="138"/>
      <c r="UIW12" s="138"/>
      <c r="UIX12" s="138"/>
      <c r="UIY12" s="138"/>
      <c r="UIZ12" s="138"/>
      <c r="UJA12" s="138"/>
      <c r="UJB12" s="138"/>
      <c r="UJC12" s="138"/>
      <c r="UJD12" s="138"/>
      <c r="UJE12" s="138"/>
      <c r="UJF12" s="138"/>
      <c r="UJG12" s="138"/>
      <c r="UJH12" s="138"/>
      <c r="UJI12" s="138"/>
      <c r="UJJ12" s="138"/>
      <c r="UJK12" s="138"/>
      <c r="UJL12" s="138"/>
      <c r="UJM12" s="138"/>
      <c r="UJN12" s="138"/>
      <c r="UJO12" s="138"/>
      <c r="UJP12" s="138"/>
      <c r="UJQ12" s="138"/>
      <c r="UJR12" s="138"/>
      <c r="UJS12" s="138"/>
      <c r="UJT12" s="138"/>
      <c r="UJU12" s="138"/>
      <c r="UJV12" s="138"/>
      <c r="UJW12" s="138"/>
      <c r="UJX12" s="138"/>
      <c r="UJY12" s="138"/>
      <c r="UJZ12" s="138"/>
      <c r="UKA12" s="138"/>
      <c r="UKB12" s="138"/>
      <c r="UKC12" s="138"/>
      <c r="UKD12" s="138"/>
      <c r="UKE12" s="138"/>
      <c r="UKF12" s="138"/>
      <c r="UKG12" s="138"/>
      <c r="UKH12" s="138"/>
      <c r="UKI12" s="138"/>
      <c r="UKJ12" s="138"/>
      <c r="UKK12" s="138"/>
      <c r="UKL12" s="138"/>
      <c r="UKM12" s="138"/>
      <c r="UKN12" s="138"/>
      <c r="UKO12" s="138"/>
      <c r="UKP12" s="138"/>
      <c r="UKQ12" s="138"/>
      <c r="UKR12" s="138"/>
      <c r="UKS12" s="138"/>
      <c r="UKT12" s="138"/>
      <c r="UKU12" s="138"/>
      <c r="UKV12" s="138"/>
      <c r="UKW12" s="138"/>
      <c r="UKX12" s="138"/>
      <c r="UKY12" s="138"/>
      <c r="UKZ12" s="138"/>
      <c r="ULA12" s="138"/>
      <c r="ULB12" s="138"/>
      <c r="ULC12" s="138"/>
      <c r="ULD12" s="138"/>
      <c r="ULE12" s="138"/>
      <c r="ULF12" s="138"/>
      <c r="ULG12" s="138"/>
      <c r="ULH12" s="138"/>
      <c r="ULI12" s="138"/>
      <c r="ULJ12" s="138"/>
      <c r="ULK12" s="138"/>
      <c r="ULL12" s="138"/>
      <c r="ULM12" s="138"/>
      <c r="ULN12" s="138"/>
      <c r="ULO12" s="138"/>
      <c r="ULP12" s="138"/>
      <c r="ULQ12" s="138"/>
      <c r="ULR12" s="138"/>
      <c r="ULS12" s="138"/>
      <c r="ULT12" s="138"/>
      <c r="ULU12" s="138"/>
      <c r="ULV12" s="138"/>
      <c r="ULW12" s="138"/>
      <c r="ULX12" s="138"/>
      <c r="ULY12" s="138"/>
      <c r="ULZ12" s="138"/>
      <c r="UMA12" s="138"/>
      <c r="UMB12" s="138"/>
      <c r="UMC12" s="138"/>
      <c r="UMD12" s="138"/>
      <c r="UME12" s="138"/>
      <c r="UMF12" s="138"/>
      <c r="UMG12" s="138"/>
      <c r="UMH12" s="138"/>
      <c r="UMI12" s="138"/>
      <c r="UMJ12" s="138"/>
      <c r="UMK12" s="138"/>
      <c r="UML12" s="138"/>
      <c r="UMM12" s="138"/>
      <c r="UMN12" s="138"/>
      <c r="UMO12" s="138"/>
      <c r="UMP12" s="138"/>
      <c r="UMQ12" s="138"/>
      <c r="UMR12" s="138"/>
      <c r="UMS12" s="138"/>
      <c r="UMT12" s="138"/>
      <c r="UMU12" s="138"/>
      <c r="UMV12" s="138"/>
      <c r="UMW12" s="138"/>
      <c r="UMX12" s="138"/>
      <c r="UMY12" s="138"/>
      <c r="UMZ12" s="138"/>
      <c r="UNA12" s="138"/>
      <c r="UNB12" s="138"/>
      <c r="UNC12" s="138"/>
      <c r="UND12" s="138"/>
      <c r="UNE12" s="138"/>
      <c r="UNF12" s="138"/>
      <c r="UNG12" s="138"/>
      <c r="UNH12" s="138"/>
      <c r="UNI12" s="138"/>
      <c r="UNJ12" s="138"/>
      <c r="UNK12" s="138"/>
      <c r="UNL12" s="138"/>
      <c r="UNM12" s="138"/>
      <c r="UNN12" s="138"/>
      <c r="UNO12" s="138"/>
      <c r="UNP12" s="138"/>
      <c r="UNQ12" s="138"/>
      <c r="UNR12" s="138"/>
      <c r="UNS12" s="138"/>
      <c r="UNT12" s="138"/>
      <c r="UNU12" s="138"/>
      <c r="UNV12" s="138"/>
      <c r="UNW12" s="138"/>
      <c r="UNX12" s="138"/>
      <c r="UNY12" s="138"/>
      <c r="UNZ12" s="138"/>
      <c r="UOA12" s="138"/>
      <c r="UOB12" s="138"/>
      <c r="UOC12" s="138"/>
      <c r="UOD12" s="138"/>
      <c r="UOE12" s="138"/>
      <c r="UOF12" s="138"/>
      <c r="UOG12" s="138"/>
      <c r="UOH12" s="138"/>
      <c r="UOI12" s="138"/>
      <c r="UOJ12" s="138"/>
      <c r="UOK12" s="138"/>
      <c r="UOL12" s="138"/>
      <c r="UOM12" s="138"/>
      <c r="UON12" s="138"/>
      <c r="UOO12" s="138"/>
      <c r="UOP12" s="138"/>
      <c r="UOQ12" s="138"/>
      <c r="UOR12" s="138"/>
      <c r="UOS12" s="138"/>
      <c r="UOT12" s="138"/>
      <c r="UOU12" s="138"/>
      <c r="UOV12" s="138"/>
      <c r="UOW12" s="138"/>
      <c r="UOX12" s="138"/>
      <c r="UOY12" s="138"/>
      <c r="UOZ12" s="138"/>
      <c r="UPA12" s="138"/>
      <c r="UPB12" s="138"/>
      <c r="UPC12" s="138"/>
      <c r="UPD12" s="138"/>
      <c r="UPE12" s="138"/>
      <c r="UPF12" s="138"/>
      <c r="UPG12" s="138"/>
      <c r="UPH12" s="138"/>
      <c r="UPI12" s="138"/>
      <c r="UPJ12" s="138"/>
      <c r="UPK12" s="138"/>
      <c r="UPL12" s="138"/>
      <c r="UPM12" s="138"/>
      <c r="UPN12" s="138"/>
      <c r="UPO12" s="138"/>
      <c r="UPP12" s="138"/>
      <c r="UPQ12" s="138"/>
      <c r="UPR12" s="138"/>
      <c r="UPS12" s="138"/>
      <c r="UPT12" s="138"/>
      <c r="UPU12" s="138"/>
      <c r="UPV12" s="138"/>
      <c r="UPW12" s="138"/>
      <c r="UPX12" s="138"/>
      <c r="UPY12" s="138"/>
      <c r="UPZ12" s="138"/>
      <c r="UQA12" s="138"/>
      <c r="UQB12" s="138"/>
      <c r="UQC12" s="138"/>
      <c r="UQD12" s="138"/>
      <c r="UQE12" s="138"/>
      <c r="UQF12" s="138"/>
      <c r="UQG12" s="138"/>
      <c r="UQH12" s="138"/>
      <c r="UQI12" s="138"/>
      <c r="UQJ12" s="138"/>
      <c r="UQK12" s="138"/>
      <c r="UQL12" s="138"/>
      <c r="UQM12" s="138"/>
      <c r="UQN12" s="138"/>
      <c r="UQO12" s="138"/>
      <c r="UQP12" s="138"/>
      <c r="UQQ12" s="138"/>
      <c r="UQR12" s="138"/>
      <c r="UQS12" s="138"/>
      <c r="UQT12" s="138"/>
      <c r="UQU12" s="138"/>
      <c r="UQV12" s="138"/>
      <c r="UQW12" s="138"/>
      <c r="UQX12" s="138"/>
      <c r="UQY12" s="138"/>
      <c r="UQZ12" s="138"/>
      <c r="URA12" s="138"/>
      <c r="URB12" s="138"/>
      <c r="URC12" s="138"/>
      <c r="URD12" s="138"/>
      <c r="URE12" s="138"/>
      <c r="URF12" s="138"/>
      <c r="URG12" s="138"/>
      <c r="URH12" s="138"/>
      <c r="URI12" s="138"/>
      <c r="URJ12" s="138"/>
      <c r="URK12" s="138"/>
      <c r="URL12" s="138"/>
      <c r="URM12" s="138"/>
      <c r="URN12" s="138"/>
      <c r="URO12" s="138"/>
      <c r="URP12" s="138"/>
      <c r="URQ12" s="138"/>
      <c r="URR12" s="138"/>
      <c r="URS12" s="138"/>
      <c r="URT12" s="138"/>
      <c r="URU12" s="138"/>
      <c r="URV12" s="138"/>
      <c r="URW12" s="138"/>
      <c r="URX12" s="138"/>
      <c r="URY12" s="138"/>
      <c r="URZ12" s="138"/>
      <c r="USA12" s="138"/>
      <c r="USB12" s="138"/>
      <c r="USC12" s="138"/>
      <c r="USD12" s="138"/>
      <c r="USE12" s="138"/>
      <c r="USF12" s="138"/>
      <c r="USG12" s="138"/>
      <c r="USH12" s="138"/>
      <c r="USI12" s="138"/>
      <c r="USJ12" s="138"/>
      <c r="USK12" s="138"/>
      <c r="USL12" s="138"/>
      <c r="USM12" s="138"/>
      <c r="USN12" s="138"/>
      <c r="USO12" s="138"/>
      <c r="USP12" s="138"/>
      <c r="USQ12" s="138"/>
      <c r="USR12" s="138"/>
      <c r="USS12" s="138"/>
      <c r="UST12" s="138"/>
      <c r="USU12" s="138"/>
      <c r="USV12" s="138"/>
      <c r="USW12" s="138"/>
      <c r="USX12" s="138"/>
      <c r="USY12" s="138"/>
      <c r="USZ12" s="138"/>
      <c r="UTA12" s="138"/>
      <c r="UTB12" s="138"/>
      <c r="UTC12" s="138"/>
      <c r="UTD12" s="138"/>
      <c r="UTE12" s="138"/>
      <c r="UTF12" s="138"/>
      <c r="UTG12" s="138"/>
      <c r="UTH12" s="138"/>
      <c r="UTI12" s="138"/>
      <c r="UTJ12" s="138"/>
      <c r="UTK12" s="138"/>
      <c r="UTL12" s="138"/>
      <c r="UTM12" s="138"/>
      <c r="UTN12" s="138"/>
      <c r="UTO12" s="138"/>
      <c r="UTP12" s="138"/>
      <c r="UTQ12" s="138"/>
      <c r="UTR12" s="138"/>
      <c r="UTS12" s="138"/>
      <c r="UTT12" s="138"/>
      <c r="UTU12" s="138"/>
      <c r="UTV12" s="138"/>
      <c r="UTW12" s="138"/>
      <c r="UTX12" s="138"/>
      <c r="UTY12" s="138"/>
      <c r="UTZ12" s="138"/>
      <c r="UUA12" s="138"/>
      <c r="UUB12" s="138"/>
      <c r="UUC12" s="138"/>
      <c r="UUD12" s="138"/>
      <c r="UUE12" s="138"/>
      <c r="UUF12" s="138"/>
      <c r="UUG12" s="138"/>
      <c r="UUH12" s="138"/>
      <c r="UUI12" s="138"/>
      <c r="UUJ12" s="138"/>
      <c r="UUK12" s="138"/>
      <c r="UUL12" s="138"/>
      <c r="UUM12" s="138"/>
      <c r="UUN12" s="138"/>
      <c r="UUO12" s="138"/>
      <c r="UUP12" s="138"/>
      <c r="UUQ12" s="138"/>
      <c r="UUR12" s="138"/>
      <c r="UUS12" s="138"/>
      <c r="UUT12" s="138"/>
      <c r="UUU12" s="138"/>
      <c r="UUV12" s="138"/>
      <c r="UUW12" s="138"/>
      <c r="UUX12" s="138"/>
      <c r="UUY12" s="138"/>
      <c r="UUZ12" s="138"/>
      <c r="UVA12" s="138"/>
      <c r="UVB12" s="138"/>
      <c r="UVC12" s="138"/>
      <c r="UVD12" s="138"/>
      <c r="UVE12" s="138"/>
      <c r="UVF12" s="138"/>
      <c r="UVG12" s="138"/>
      <c r="UVH12" s="138"/>
      <c r="UVI12" s="138"/>
      <c r="UVJ12" s="138"/>
      <c r="UVK12" s="138"/>
      <c r="UVL12" s="138"/>
      <c r="UVM12" s="138"/>
      <c r="UVN12" s="138"/>
      <c r="UVO12" s="138"/>
      <c r="UVP12" s="138"/>
      <c r="UVQ12" s="138"/>
      <c r="UVR12" s="138"/>
      <c r="UVS12" s="138"/>
      <c r="UVT12" s="138"/>
      <c r="UVU12" s="138"/>
      <c r="UVV12" s="138"/>
      <c r="UVW12" s="138"/>
      <c r="UVX12" s="138"/>
      <c r="UVY12" s="138"/>
      <c r="UVZ12" s="138"/>
      <c r="UWA12" s="138"/>
      <c r="UWB12" s="138"/>
      <c r="UWC12" s="138"/>
      <c r="UWD12" s="138"/>
      <c r="UWE12" s="138"/>
      <c r="UWF12" s="138"/>
      <c r="UWG12" s="138"/>
      <c r="UWH12" s="138"/>
      <c r="UWI12" s="138"/>
      <c r="UWJ12" s="138"/>
      <c r="UWK12" s="138"/>
      <c r="UWL12" s="138"/>
      <c r="UWM12" s="138"/>
      <c r="UWN12" s="138"/>
      <c r="UWO12" s="138"/>
      <c r="UWP12" s="138"/>
      <c r="UWQ12" s="138"/>
      <c r="UWR12" s="138"/>
      <c r="UWS12" s="138"/>
      <c r="UWT12" s="138"/>
      <c r="UWU12" s="138"/>
      <c r="UWV12" s="138"/>
      <c r="UWW12" s="138"/>
      <c r="UWX12" s="138"/>
      <c r="UWY12" s="138"/>
      <c r="UWZ12" s="138"/>
      <c r="UXA12" s="138"/>
      <c r="UXB12" s="138"/>
      <c r="UXC12" s="138"/>
      <c r="UXD12" s="138"/>
      <c r="UXE12" s="138"/>
      <c r="UXF12" s="138"/>
      <c r="UXG12" s="138"/>
      <c r="UXH12" s="138"/>
      <c r="UXI12" s="138"/>
      <c r="UXJ12" s="138"/>
      <c r="UXK12" s="138"/>
      <c r="UXL12" s="138"/>
      <c r="UXM12" s="138"/>
      <c r="UXN12" s="138"/>
      <c r="UXO12" s="138"/>
      <c r="UXP12" s="138"/>
      <c r="UXQ12" s="138"/>
      <c r="UXR12" s="138"/>
      <c r="UXS12" s="138"/>
      <c r="UXT12" s="138"/>
      <c r="UXU12" s="138"/>
      <c r="UXV12" s="138"/>
      <c r="UXW12" s="138"/>
      <c r="UXX12" s="138"/>
      <c r="UXY12" s="138"/>
      <c r="UXZ12" s="138"/>
      <c r="UYA12" s="138"/>
      <c r="UYB12" s="138"/>
      <c r="UYC12" s="138"/>
      <c r="UYD12" s="138"/>
      <c r="UYE12" s="138"/>
      <c r="UYF12" s="138"/>
      <c r="UYG12" s="138"/>
      <c r="UYH12" s="138"/>
      <c r="UYI12" s="138"/>
      <c r="UYJ12" s="138"/>
      <c r="UYK12" s="138"/>
      <c r="UYL12" s="138"/>
      <c r="UYM12" s="138"/>
      <c r="UYN12" s="138"/>
      <c r="UYO12" s="138"/>
      <c r="UYP12" s="138"/>
      <c r="UYQ12" s="138"/>
      <c r="UYR12" s="138"/>
      <c r="UYS12" s="138"/>
      <c r="UYT12" s="138"/>
      <c r="UYU12" s="138"/>
      <c r="UYV12" s="138"/>
      <c r="UYW12" s="138"/>
      <c r="UYX12" s="138"/>
      <c r="UYY12" s="138"/>
      <c r="UYZ12" s="138"/>
      <c r="UZA12" s="138"/>
      <c r="UZB12" s="138"/>
      <c r="UZC12" s="138"/>
      <c r="UZD12" s="138"/>
      <c r="UZE12" s="138"/>
      <c r="UZF12" s="138"/>
      <c r="UZG12" s="138"/>
      <c r="UZH12" s="138"/>
      <c r="UZI12" s="138"/>
      <c r="UZJ12" s="138"/>
      <c r="UZK12" s="138"/>
      <c r="UZL12" s="138"/>
      <c r="UZM12" s="138"/>
      <c r="UZN12" s="138"/>
      <c r="UZO12" s="138"/>
      <c r="UZP12" s="138"/>
      <c r="UZQ12" s="138"/>
      <c r="UZR12" s="138"/>
      <c r="UZS12" s="138"/>
      <c r="UZT12" s="138"/>
      <c r="UZU12" s="138"/>
      <c r="UZV12" s="138"/>
      <c r="UZW12" s="138"/>
      <c r="UZX12" s="138"/>
      <c r="UZY12" s="138"/>
      <c r="UZZ12" s="138"/>
      <c r="VAA12" s="138"/>
      <c r="VAB12" s="138"/>
      <c r="VAC12" s="138"/>
      <c r="VAD12" s="138"/>
      <c r="VAE12" s="138"/>
      <c r="VAF12" s="138"/>
      <c r="VAG12" s="138"/>
      <c r="VAH12" s="138"/>
      <c r="VAI12" s="138"/>
      <c r="VAJ12" s="138"/>
      <c r="VAK12" s="138"/>
      <c r="VAL12" s="138"/>
      <c r="VAM12" s="138"/>
      <c r="VAN12" s="138"/>
      <c r="VAO12" s="138"/>
      <c r="VAP12" s="138"/>
      <c r="VAQ12" s="138"/>
      <c r="VAR12" s="138"/>
      <c r="VAS12" s="138"/>
      <c r="VAT12" s="138"/>
      <c r="VAU12" s="138"/>
      <c r="VAV12" s="138"/>
      <c r="VAW12" s="138"/>
      <c r="VAX12" s="138"/>
      <c r="VAY12" s="138"/>
      <c r="VAZ12" s="138"/>
      <c r="VBA12" s="138"/>
      <c r="VBB12" s="138"/>
      <c r="VBC12" s="138"/>
      <c r="VBD12" s="138"/>
      <c r="VBE12" s="138"/>
      <c r="VBF12" s="138"/>
      <c r="VBG12" s="138"/>
      <c r="VBH12" s="138"/>
      <c r="VBI12" s="138"/>
      <c r="VBJ12" s="138"/>
      <c r="VBK12" s="138"/>
      <c r="VBL12" s="138"/>
      <c r="VBM12" s="138"/>
      <c r="VBN12" s="138"/>
      <c r="VBO12" s="138"/>
      <c r="VBP12" s="138"/>
      <c r="VBQ12" s="138"/>
      <c r="VBR12" s="138"/>
      <c r="VBS12" s="138"/>
      <c r="VBT12" s="138"/>
      <c r="VBU12" s="138"/>
      <c r="VBV12" s="138"/>
      <c r="VBW12" s="138"/>
      <c r="VBX12" s="138"/>
      <c r="VBY12" s="138"/>
      <c r="VBZ12" s="138"/>
      <c r="VCA12" s="138"/>
      <c r="VCB12" s="138"/>
      <c r="VCC12" s="138"/>
      <c r="VCD12" s="138"/>
      <c r="VCE12" s="138"/>
      <c r="VCF12" s="138"/>
      <c r="VCG12" s="138"/>
      <c r="VCH12" s="138"/>
      <c r="VCI12" s="138"/>
      <c r="VCJ12" s="138"/>
      <c r="VCK12" s="138"/>
      <c r="VCL12" s="138"/>
      <c r="VCM12" s="138"/>
      <c r="VCN12" s="138"/>
      <c r="VCO12" s="138"/>
      <c r="VCP12" s="138"/>
      <c r="VCQ12" s="138"/>
      <c r="VCR12" s="138"/>
      <c r="VCS12" s="138"/>
      <c r="VCT12" s="138"/>
      <c r="VCU12" s="138"/>
      <c r="VCV12" s="138"/>
      <c r="VCW12" s="138"/>
      <c r="VCX12" s="138"/>
      <c r="VCY12" s="138"/>
      <c r="VCZ12" s="138"/>
      <c r="VDA12" s="138"/>
      <c r="VDB12" s="138"/>
      <c r="VDC12" s="138"/>
      <c r="VDD12" s="138"/>
      <c r="VDE12" s="138"/>
      <c r="VDF12" s="138"/>
      <c r="VDG12" s="138"/>
      <c r="VDH12" s="138"/>
      <c r="VDI12" s="138"/>
      <c r="VDJ12" s="138"/>
      <c r="VDK12" s="138"/>
      <c r="VDL12" s="138"/>
      <c r="VDM12" s="138"/>
      <c r="VDN12" s="138"/>
      <c r="VDO12" s="138"/>
      <c r="VDP12" s="138"/>
      <c r="VDQ12" s="138"/>
      <c r="VDR12" s="138"/>
      <c r="VDS12" s="138"/>
      <c r="VDT12" s="138"/>
      <c r="VDU12" s="138"/>
      <c r="VDV12" s="138"/>
      <c r="VDW12" s="138"/>
      <c r="VDX12" s="138"/>
      <c r="VDY12" s="138"/>
      <c r="VDZ12" s="138"/>
      <c r="VEA12" s="138"/>
      <c r="VEB12" s="138"/>
      <c r="VEC12" s="138"/>
      <c r="VED12" s="138"/>
      <c r="VEE12" s="138"/>
      <c r="VEF12" s="138"/>
      <c r="VEG12" s="138"/>
      <c r="VEH12" s="138"/>
      <c r="VEI12" s="138"/>
      <c r="VEJ12" s="138"/>
      <c r="VEK12" s="138"/>
      <c r="VEL12" s="138"/>
      <c r="VEM12" s="138"/>
      <c r="VEN12" s="138"/>
      <c r="VEO12" s="138"/>
      <c r="VEP12" s="138"/>
      <c r="VEQ12" s="138"/>
      <c r="VER12" s="138"/>
      <c r="VES12" s="138"/>
      <c r="VET12" s="138"/>
      <c r="VEU12" s="138"/>
      <c r="VEV12" s="138"/>
      <c r="VEW12" s="138"/>
      <c r="VEX12" s="138"/>
      <c r="VEY12" s="138"/>
      <c r="VEZ12" s="138"/>
      <c r="VFA12" s="138"/>
      <c r="VFB12" s="138"/>
      <c r="VFC12" s="138"/>
      <c r="VFD12" s="138"/>
      <c r="VFE12" s="138"/>
      <c r="VFF12" s="138"/>
      <c r="VFG12" s="138"/>
      <c r="VFH12" s="138"/>
      <c r="VFI12" s="138"/>
      <c r="VFJ12" s="138"/>
      <c r="VFK12" s="138"/>
      <c r="VFL12" s="138"/>
      <c r="VFM12" s="138"/>
      <c r="VFN12" s="138"/>
      <c r="VFO12" s="138"/>
      <c r="VFP12" s="138"/>
      <c r="VFQ12" s="138"/>
      <c r="VFR12" s="138"/>
      <c r="VFS12" s="138"/>
      <c r="VFT12" s="138"/>
      <c r="VFU12" s="138"/>
      <c r="VFV12" s="138"/>
      <c r="VFW12" s="138"/>
      <c r="VFX12" s="138"/>
      <c r="VFY12" s="138"/>
      <c r="VFZ12" s="138"/>
      <c r="VGA12" s="138"/>
      <c r="VGB12" s="138"/>
      <c r="VGC12" s="138"/>
      <c r="VGD12" s="138"/>
      <c r="VGE12" s="138"/>
      <c r="VGF12" s="138"/>
      <c r="VGG12" s="138"/>
      <c r="VGH12" s="138"/>
      <c r="VGI12" s="138"/>
      <c r="VGJ12" s="138"/>
      <c r="VGK12" s="138"/>
      <c r="VGL12" s="138"/>
      <c r="VGM12" s="138"/>
      <c r="VGN12" s="138"/>
      <c r="VGO12" s="138"/>
      <c r="VGP12" s="138"/>
      <c r="VGQ12" s="138"/>
      <c r="VGR12" s="138"/>
      <c r="VGS12" s="138"/>
      <c r="VGT12" s="138"/>
      <c r="VGU12" s="138"/>
      <c r="VGV12" s="138"/>
      <c r="VGW12" s="138"/>
      <c r="VGX12" s="138"/>
      <c r="VGY12" s="138"/>
      <c r="VGZ12" s="138"/>
      <c r="VHA12" s="138"/>
      <c r="VHB12" s="138"/>
      <c r="VHC12" s="138"/>
      <c r="VHD12" s="138"/>
      <c r="VHE12" s="138"/>
      <c r="VHF12" s="138"/>
      <c r="VHG12" s="138"/>
      <c r="VHH12" s="138"/>
      <c r="VHI12" s="138"/>
      <c r="VHJ12" s="138"/>
      <c r="VHK12" s="138"/>
      <c r="VHL12" s="138"/>
      <c r="VHM12" s="138"/>
      <c r="VHN12" s="138"/>
      <c r="VHO12" s="138"/>
      <c r="VHP12" s="138"/>
      <c r="VHQ12" s="138"/>
      <c r="VHR12" s="138"/>
      <c r="VHS12" s="138"/>
      <c r="VHT12" s="138"/>
      <c r="VHU12" s="138"/>
      <c r="VHV12" s="138"/>
      <c r="VHW12" s="138"/>
      <c r="VHX12" s="138"/>
      <c r="VHY12" s="138"/>
      <c r="VHZ12" s="138"/>
      <c r="VIA12" s="138"/>
      <c r="VIB12" s="138"/>
      <c r="VIC12" s="138"/>
      <c r="VID12" s="138"/>
      <c r="VIE12" s="138"/>
      <c r="VIF12" s="138"/>
      <c r="VIG12" s="138"/>
      <c r="VIH12" s="138"/>
      <c r="VII12" s="138"/>
      <c r="VIJ12" s="138"/>
      <c r="VIK12" s="138"/>
      <c r="VIL12" s="138"/>
      <c r="VIM12" s="138"/>
      <c r="VIN12" s="138"/>
      <c r="VIO12" s="138"/>
      <c r="VIP12" s="138"/>
      <c r="VIQ12" s="138"/>
      <c r="VIR12" s="138"/>
      <c r="VIS12" s="138"/>
      <c r="VIT12" s="138"/>
      <c r="VIU12" s="138"/>
      <c r="VIV12" s="138"/>
      <c r="VIW12" s="138"/>
      <c r="VIX12" s="138"/>
      <c r="VIY12" s="138"/>
      <c r="VIZ12" s="138"/>
      <c r="VJA12" s="138"/>
      <c r="VJB12" s="138"/>
      <c r="VJC12" s="138"/>
      <c r="VJD12" s="138"/>
      <c r="VJE12" s="138"/>
      <c r="VJF12" s="138"/>
      <c r="VJG12" s="138"/>
      <c r="VJH12" s="138"/>
      <c r="VJI12" s="138"/>
      <c r="VJJ12" s="138"/>
      <c r="VJK12" s="138"/>
      <c r="VJL12" s="138"/>
      <c r="VJM12" s="138"/>
      <c r="VJN12" s="138"/>
      <c r="VJO12" s="138"/>
      <c r="VJP12" s="138"/>
      <c r="VJQ12" s="138"/>
      <c r="VJR12" s="138"/>
      <c r="VJS12" s="138"/>
      <c r="VJT12" s="138"/>
      <c r="VJU12" s="138"/>
      <c r="VJV12" s="138"/>
      <c r="VJW12" s="138"/>
      <c r="VJX12" s="138"/>
      <c r="VJY12" s="138"/>
      <c r="VJZ12" s="138"/>
      <c r="VKA12" s="138"/>
      <c r="VKB12" s="138"/>
      <c r="VKC12" s="138"/>
      <c r="VKD12" s="138"/>
      <c r="VKE12" s="138"/>
      <c r="VKF12" s="138"/>
      <c r="VKG12" s="138"/>
      <c r="VKH12" s="138"/>
      <c r="VKI12" s="138"/>
      <c r="VKJ12" s="138"/>
      <c r="VKK12" s="138"/>
      <c r="VKL12" s="138"/>
      <c r="VKM12" s="138"/>
      <c r="VKN12" s="138"/>
      <c r="VKO12" s="138"/>
      <c r="VKP12" s="138"/>
      <c r="VKQ12" s="138"/>
      <c r="VKR12" s="138"/>
      <c r="VKS12" s="138"/>
      <c r="VKT12" s="138"/>
      <c r="VKU12" s="138"/>
      <c r="VKV12" s="138"/>
      <c r="VKW12" s="138"/>
      <c r="VKX12" s="138"/>
      <c r="VKY12" s="138"/>
      <c r="VKZ12" s="138"/>
      <c r="VLA12" s="138"/>
      <c r="VLB12" s="138"/>
      <c r="VLC12" s="138"/>
      <c r="VLD12" s="138"/>
      <c r="VLE12" s="138"/>
      <c r="VLF12" s="138"/>
      <c r="VLG12" s="138"/>
      <c r="VLH12" s="138"/>
      <c r="VLI12" s="138"/>
      <c r="VLJ12" s="138"/>
      <c r="VLK12" s="138"/>
      <c r="VLL12" s="138"/>
      <c r="VLM12" s="138"/>
      <c r="VLN12" s="138"/>
      <c r="VLO12" s="138"/>
      <c r="VLP12" s="138"/>
      <c r="VLQ12" s="138"/>
      <c r="VLR12" s="138"/>
      <c r="VLS12" s="138"/>
      <c r="VLT12" s="138"/>
      <c r="VLU12" s="138"/>
      <c r="VLV12" s="138"/>
      <c r="VLW12" s="138"/>
      <c r="VLX12" s="138"/>
      <c r="VLY12" s="138"/>
      <c r="VLZ12" s="138"/>
      <c r="VMA12" s="138"/>
      <c r="VMB12" s="138"/>
      <c r="VMC12" s="138"/>
      <c r="VMD12" s="138"/>
      <c r="VME12" s="138"/>
      <c r="VMF12" s="138"/>
      <c r="VMG12" s="138"/>
      <c r="VMH12" s="138"/>
      <c r="VMI12" s="138"/>
      <c r="VMJ12" s="138"/>
      <c r="VMK12" s="138"/>
      <c r="VML12" s="138"/>
      <c r="VMM12" s="138"/>
      <c r="VMN12" s="138"/>
      <c r="VMO12" s="138"/>
      <c r="VMP12" s="138"/>
      <c r="VMQ12" s="138"/>
      <c r="VMR12" s="138"/>
      <c r="VMS12" s="138"/>
      <c r="VMT12" s="138"/>
      <c r="VMU12" s="138"/>
      <c r="VMV12" s="138"/>
      <c r="VMW12" s="138"/>
      <c r="VMX12" s="138"/>
      <c r="VMY12" s="138"/>
      <c r="VMZ12" s="138"/>
      <c r="VNA12" s="138"/>
      <c r="VNB12" s="138"/>
      <c r="VNC12" s="138"/>
      <c r="VND12" s="138"/>
      <c r="VNE12" s="138"/>
      <c r="VNF12" s="138"/>
      <c r="VNG12" s="138"/>
      <c r="VNH12" s="138"/>
      <c r="VNI12" s="138"/>
      <c r="VNJ12" s="138"/>
      <c r="VNK12" s="138"/>
      <c r="VNL12" s="138"/>
      <c r="VNM12" s="138"/>
      <c r="VNN12" s="138"/>
      <c r="VNO12" s="138"/>
      <c r="VNP12" s="138"/>
      <c r="VNQ12" s="138"/>
      <c r="VNR12" s="138"/>
      <c r="VNS12" s="138"/>
      <c r="VNT12" s="138"/>
      <c r="VNU12" s="138"/>
      <c r="VNV12" s="138"/>
      <c r="VNW12" s="138"/>
      <c r="VNX12" s="138"/>
      <c r="VNY12" s="138"/>
      <c r="VNZ12" s="138"/>
      <c r="VOA12" s="138"/>
      <c r="VOB12" s="138"/>
      <c r="VOC12" s="138"/>
      <c r="VOD12" s="138"/>
      <c r="VOE12" s="138"/>
      <c r="VOF12" s="138"/>
      <c r="VOG12" s="138"/>
      <c r="VOH12" s="138"/>
      <c r="VOI12" s="138"/>
      <c r="VOJ12" s="138"/>
      <c r="VOK12" s="138"/>
      <c r="VOL12" s="138"/>
      <c r="VOM12" s="138"/>
      <c r="VON12" s="138"/>
      <c r="VOO12" s="138"/>
      <c r="VOP12" s="138"/>
      <c r="VOQ12" s="138"/>
      <c r="VOR12" s="138"/>
      <c r="VOS12" s="138"/>
      <c r="VOT12" s="138"/>
      <c r="VOU12" s="138"/>
      <c r="VOV12" s="138"/>
      <c r="VOW12" s="138"/>
      <c r="VOX12" s="138"/>
      <c r="VOY12" s="138"/>
      <c r="VOZ12" s="138"/>
      <c r="VPA12" s="138"/>
      <c r="VPB12" s="138"/>
      <c r="VPC12" s="138"/>
      <c r="VPD12" s="138"/>
      <c r="VPE12" s="138"/>
      <c r="VPF12" s="138"/>
      <c r="VPG12" s="138"/>
      <c r="VPH12" s="138"/>
      <c r="VPI12" s="138"/>
      <c r="VPJ12" s="138"/>
      <c r="VPK12" s="138"/>
      <c r="VPL12" s="138"/>
      <c r="VPM12" s="138"/>
      <c r="VPN12" s="138"/>
      <c r="VPO12" s="138"/>
      <c r="VPP12" s="138"/>
      <c r="VPQ12" s="138"/>
      <c r="VPR12" s="138"/>
      <c r="VPS12" s="138"/>
      <c r="VPT12" s="138"/>
      <c r="VPU12" s="138"/>
      <c r="VPV12" s="138"/>
      <c r="VPW12" s="138"/>
      <c r="VPX12" s="138"/>
      <c r="VPY12" s="138"/>
      <c r="VPZ12" s="138"/>
      <c r="VQA12" s="138"/>
      <c r="VQB12" s="138"/>
      <c r="VQC12" s="138"/>
      <c r="VQD12" s="138"/>
      <c r="VQE12" s="138"/>
      <c r="VQF12" s="138"/>
      <c r="VQG12" s="138"/>
      <c r="VQH12" s="138"/>
      <c r="VQI12" s="138"/>
      <c r="VQJ12" s="138"/>
      <c r="VQK12" s="138"/>
      <c r="VQL12" s="138"/>
      <c r="VQM12" s="138"/>
      <c r="VQN12" s="138"/>
      <c r="VQO12" s="138"/>
      <c r="VQP12" s="138"/>
      <c r="VQQ12" s="138"/>
      <c r="VQR12" s="138"/>
      <c r="VQS12" s="138"/>
      <c r="VQT12" s="138"/>
      <c r="VQU12" s="138"/>
      <c r="VQV12" s="138"/>
      <c r="VQW12" s="138"/>
      <c r="VQX12" s="138"/>
      <c r="VQY12" s="138"/>
      <c r="VQZ12" s="138"/>
      <c r="VRA12" s="138"/>
      <c r="VRB12" s="138"/>
      <c r="VRC12" s="138"/>
      <c r="VRD12" s="138"/>
      <c r="VRE12" s="138"/>
      <c r="VRF12" s="138"/>
      <c r="VRG12" s="138"/>
      <c r="VRH12" s="138"/>
      <c r="VRI12" s="138"/>
      <c r="VRJ12" s="138"/>
      <c r="VRK12" s="138"/>
      <c r="VRL12" s="138"/>
      <c r="VRM12" s="138"/>
      <c r="VRN12" s="138"/>
      <c r="VRO12" s="138"/>
      <c r="VRP12" s="138"/>
      <c r="VRQ12" s="138"/>
      <c r="VRR12" s="138"/>
      <c r="VRS12" s="138"/>
      <c r="VRT12" s="138"/>
      <c r="VRU12" s="138"/>
      <c r="VRV12" s="138"/>
      <c r="VRW12" s="138"/>
      <c r="VRX12" s="138"/>
      <c r="VRY12" s="138"/>
      <c r="VRZ12" s="138"/>
      <c r="VSA12" s="138"/>
      <c r="VSB12" s="138"/>
      <c r="VSC12" s="138"/>
      <c r="VSD12" s="138"/>
      <c r="VSE12" s="138"/>
      <c r="VSF12" s="138"/>
      <c r="VSG12" s="138"/>
      <c r="VSH12" s="138"/>
      <c r="VSI12" s="138"/>
      <c r="VSJ12" s="138"/>
      <c r="VSK12" s="138"/>
      <c r="VSL12" s="138"/>
      <c r="VSM12" s="138"/>
      <c r="VSN12" s="138"/>
      <c r="VSO12" s="138"/>
      <c r="VSP12" s="138"/>
      <c r="VSQ12" s="138"/>
      <c r="VSR12" s="138"/>
      <c r="VSS12" s="138"/>
      <c r="VST12" s="138"/>
      <c r="VSU12" s="138"/>
      <c r="VSV12" s="138"/>
      <c r="VSW12" s="138"/>
      <c r="VSX12" s="138"/>
      <c r="VSY12" s="138"/>
      <c r="VSZ12" s="138"/>
      <c r="VTA12" s="138"/>
      <c r="VTB12" s="138"/>
      <c r="VTC12" s="138"/>
      <c r="VTD12" s="138"/>
      <c r="VTE12" s="138"/>
      <c r="VTF12" s="138"/>
      <c r="VTG12" s="138"/>
      <c r="VTH12" s="138"/>
      <c r="VTI12" s="138"/>
      <c r="VTJ12" s="138"/>
      <c r="VTK12" s="138"/>
      <c r="VTL12" s="138"/>
      <c r="VTM12" s="138"/>
      <c r="VTN12" s="138"/>
      <c r="VTO12" s="138"/>
      <c r="VTP12" s="138"/>
      <c r="VTQ12" s="138"/>
      <c r="VTR12" s="138"/>
      <c r="VTS12" s="138"/>
      <c r="VTT12" s="138"/>
      <c r="VTU12" s="138"/>
      <c r="VTV12" s="138"/>
      <c r="VTW12" s="138"/>
      <c r="VTX12" s="138"/>
      <c r="VTY12" s="138"/>
      <c r="VTZ12" s="138"/>
      <c r="VUA12" s="138"/>
      <c r="VUB12" s="138"/>
      <c r="VUC12" s="138"/>
      <c r="VUD12" s="138"/>
      <c r="VUE12" s="138"/>
      <c r="VUF12" s="138"/>
      <c r="VUG12" s="138"/>
      <c r="VUH12" s="138"/>
      <c r="VUI12" s="138"/>
      <c r="VUJ12" s="138"/>
      <c r="VUK12" s="138"/>
      <c r="VUL12" s="138"/>
      <c r="VUM12" s="138"/>
      <c r="VUN12" s="138"/>
      <c r="VUO12" s="138"/>
      <c r="VUP12" s="138"/>
      <c r="VUQ12" s="138"/>
      <c r="VUR12" s="138"/>
      <c r="VUS12" s="138"/>
      <c r="VUT12" s="138"/>
      <c r="VUU12" s="138"/>
      <c r="VUV12" s="138"/>
      <c r="VUW12" s="138"/>
      <c r="VUX12" s="138"/>
      <c r="VUY12" s="138"/>
      <c r="VUZ12" s="138"/>
      <c r="VVA12" s="138"/>
      <c r="VVB12" s="138"/>
      <c r="VVC12" s="138"/>
      <c r="VVD12" s="138"/>
      <c r="VVE12" s="138"/>
      <c r="VVF12" s="138"/>
      <c r="VVG12" s="138"/>
      <c r="VVH12" s="138"/>
      <c r="VVI12" s="138"/>
      <c r="VVJ12" s="138"/>
      <c r="VVK12" s="138"/>
      <c r="VVL12" s="138"/>
      <c r="VVM12" s="138"/>
      <c r="VVN12" s="138"/>
      <c r="VVO12" s="138"/>
      <c r="VVP12" s="138"/>
      <c r="VVQ12" s="138"/>
      <c r="VVR12" s="138"/>
      <c r="VVS12" s="138"/>
      <c r="VVT12" s="138"/>
      <c r="VVU12" s="138"/>
      <c r="VVV12" s="138"/>
      <c r="VVW12" s="138"/>
      <c r="VVX12" s="138"/>
      <c r="VVY12" s="138"/>
      <c r="VVZ12" s="138"/>
      <c r="VWA12" s="138"/>
      <c r="VWB12" s="138"/>
      <c r="VWC12" s="138"/>
      <c r="VWD12" s="138"/>
      <c r="VWE12" s="138"/>
      <c r="VWF12" s="138"/>
      <c r="VWG12" s="138"/>
      <c r="VWH12" s="138"/>
      <c r="VWI12" s="138"/>
      <c r="VWJ12" s="138"/>
      <c r="VWK12" s="138"/>
      <c r="VWL12" s="138"/>
      <c r="VWM12" s="138"/>
      <c r="VWN12" s="138"/>
      <c r="VWO12" s="138"/>
      <c r="VWP12" s="138"/>
      <c r="VWQ12" s="138"/>
      <c r="VWR12" s="138"/>
      <c r="VWS12" s="138"/>
      <c r="VWT12" s="138"/>
      <c r="VWU12" s="138"/>
      <c r="VWV12" s="138"/>
      <c r="VWW12" s="138"/>
      <c r="VWX12" s="138"/>
      <c r="VWY12" s="138"/>
      <c r="VWZ12" s="138"/>
      <c r="VXA12" s="138"/>
      <c r="VXB12" s="138"/>
      <c r="VXC12" s="138"/>
      <c r="VXD12" s="138"/>
      <c r="VXE12" s="138"/>
      <c r="VXF12" s="138"/>
      <c r="VXG12" s="138"/>
      <c r="VXH12" s="138"/>
      <c r="VXI12" s="138"/>
      <c r="VXJ12" s="138"/>
      <c r="VXK12" s="138"/>
      <c r="VXL12" s="138"/>
      <c r="VXM12" s="138"/>
      <c r="VXN12" s="138"/>
      <c r="VXO12" s="138"/>
      <c r="VXP12" s="138"/>
      <c r="VXQ12" s="138"/>
      <c r="VXR12" s="138"/>
      <c r="VXS12" s="138"/>
      <c r="VXT12" s="138"/>
      <c r="VXU12" s="138"/>
      <c r="VXV12" s="138"/>
      <c r="VXW12" s="138"/>
      <c r="VXX12" s="138"/>
      <c r="VXY12" s="138"/>
      <c r="VXZ12" s="138"/>
      <c r="VYA12" s="138"/>
      <c r="VYB12" s="138"/>
      <c r="VYC12" s="138"/>
      <c r="VYD12" s="138"/>
      <c r="VYE12" s="138"/>
      <c r="VYF12" s="138"/>
      <c r="VYG12" s="138"/>
      <c r="VYH12" s="138"/>
      <c r="VYI12" s="138"/>
      <c r="VYJ12" s="138"/>
      <c r="VYK12" s="138"/>
      <c r="VYL12" s="138"/>
      <c r="VYM12" s="138"/>
      <c r="VYN12" s="138"/>
      <c r="VYO12" s="138"/>
      <c r="VYP12" s="138"/>
      <c r="VYQ12" s="138"/>
      <c r="VYR12" s="138"/>
      <c r="VYS12" s="138"/>
      <c r="VYT12" s="138"/>
      <c r="VYU12" s="138"/>
      <c r="VYV12" s="138"/>
      <c r="VYW12" s="138"/>
      <c r="VYX12" s="138"/>
      <c r="VYY12" s="138"/>
      <c r="VYZ12" s="138"/>
      <c r="VZA12" s="138"/>
      <c r="VZB12" s="138"/>
      <c r="VZC12" s="138"/>
      <c r="VZD12" s="138"/>
      <c r="VZE12" s="138"/>
      <c r="VZF12" s="138"/>
      <c r="VZG12" s="138"/>
      <c r="VZH12" s="138"/>
      <c r="VZI12" s="138"/>
      <c r="VZJ12" s="138"/>
      <c r="VZK12" s="138"/>
      <c r="VZL12" s="138"/>
      <c r="VZM12" s="138"/>
      <c r="VZN12" s="138"/>
      <c r="VZO12" s="138"/>
      <c r="VZP12" s="138"/>
      <c r="VZQ12" s="138"/>
      <c r="VZR12" s="138"/>
      <c r="VZS12" s="138"/>
      <c r="VZT12" s="138"/>
      <c r="VZU12" s="138"/>
      <c r="VZV12" s="138"/>
      <c r="VZW12" s="138"/>
      <c r="VZX12" s="138"/>
      <c r="VZY12" s="138"/>
      <c r="VZZ12" s="138"/>
      <c r="WAA12" s="138"/>
      <c r="WAB12" s="138"/>
      <c r="WAC12" s="138"/>
      <c r="WAD12" s="138"/>
      <c r="WAE12" s="138"/>
      <c r="WAF12" s="138"/>
      <c r="WAG12" s="138"/>
      <c r="WAH12" s="138"/>
      <c r="WAI12" s="138"/>
      <c r="WAJ12" s="138"/>
      <c r="WAK12" s="138"/>
      <c r="WAL12" s="138"/>
      <c r="WAM12" s="138"/>
      <c r="WAN12" s="138"/>
      <c r="WAO12" s="138"/>
      <c r="WAP12" s="138"/>
      <c r="WAQ12" s="138"/>
      <c r="WAR12" s="138"/>
      <c r="WAS12" s="138"/>
      <c r="WAT12" s="138"/>
      <c r="WAU12" s="138"/>
      <c r="WAV12" s="138"/>
      <c r="WAW12" s="138"/>
      <c r="WAX12" s="138"/>
      <c r="WAY12" s="138"/>
      <c r="WAZ12" s="138"/>
      <c r="WBA12" s="138"/>
      <c r="WBB12" s="138"/>
      <c r="WBC12" s="138"/>
      <c r="WBD12" s="138"/>
      <c r="WBE12" s="138"/>
      <c r="WBF12" s="138"/>
      <c r="WBG12" s="138"/>
      <c r="WBH12" s="138"/>
      <c r="WBI12" s="138"/>
      <c r="WBJ12" s="138"/>
      <c r="WBK12" s="138"/>
      <c r="WBL12" s="138"/>
      <c r="WBM12" s="138"/>
      <c r="WBN12" s="138"/>
      <c r="WBO12" s="138"/>
      <c r="WBP12" s="138"/>
      <c r="WBQ12" s="138"/>
      <c r="WBR12" s="138"/>
      <c r="WBS12" s="138"/>
      <c r="WBT12" s="138"/>
      <c r="WBU12" s="138"/>
      <c r="WBV12" s="138"/>
      <c r="WBW12" s="138"/>
      <c r="WBX12" s="138"/>
      <c r="WBY12" s="138"/>
      <c r="WBZ12" s="138"/>
      <c r="WCA12" s="138"/>
      <c r="WCB12" s="138"/>
      <c r="WCC12" s="138"/>
      <c r="WCD12" s="138"/>
      <c r="WCE12" s="138"/>
      <c r="WCF12" s="138"/>
      <c r="WCG12" s="138"/>
      <c r="WCH12" s="138"/>
      <c r="WCI12" s="138"/>
      <c r="WCJ12" s="138"/>
      <c r="WCK12" s="138"/>
      <c r="WCL12" s="138"/>
      <c r="WCM12" s="138"/>
      <c r="WCN12" s="138"/>
      <c r="WCO12" s="138"/>
      <c r="WCP12" s="138"/>
      <c r="WCQ12" s="138"/>
      <c r="WCR12" s="138"/>
      <c r="WCS12" s="138"/>
      <c r="WCT12" s="138"/>
      <c r="WCU12" s="138"/>
      <c r="WCV12" s="138"/>
      <c r="WCW12" s="138"/>
      <c r="WCX12" s="138"/>
      <c r="WCY12" s="138"/>
      <c r="WCZ12" s="138"/>
      <c r="WDA12" s="138"/>
      <c r="WDB12" s="138"/>
      <c r="WDC12" s="138"/>
      <c r="WDD12" s="138"/>
      <c r="WDE12" s="138"/>
      <c r="WDF12" s="138"/>
      <c r="WDG12" s="138"/>
      <c r="WDH12" s="138"/>
      <c r="WDI12" s="138"/>
      <c r="WDJ12" s="138"/>
      <c r="WDK12" s="138"/>
      <c r="WDL12" s="138"/>
      <c r="WDM12" s="138"/>
      <c r="WDN12" s="138"/>
      <c r="WDO12" s="138"/>
      <c r="WDP12" s="138"/>
      <c r="WDQ12" s="138"/>
      <c r="WDR12" s="138"/>
      <c r="WDS12" s="138"/>
      <c r="WDT12" s="138"/>
      <c r="WDU12" s="138"/>
      <c r="WDV12" s="138"/>
      <c r="WDW12" s="138"/>
      <c r="WDX12" s="138"/>
      <c r="WDY12" s="138"/>
      <c r="WDZ12" s="138"/>
      <c r="WEA12" s="138"/>
      <c r="WEB12" s="138"/>
      <c r="WEC12" s="138"/>
      <c r="WED12" s="138"/>
      <c r="WEE12" s="138"/>
      <c r="WEF12" s="138"/>
      <c r="WEG12" s="138"/>
      <c r="WEH12" s="138"/>
      <c r="WEI12" s="138"/>
      <c r="WEJ12" s="138"/>
      <c r="WEK12" s="138"/>
      <c r="WEL12" s="138"/>
      <c r="WEM12" s="138"/>
      <c r="WEN12" s="138"/>
      <c r="WEO12" s="138"/>
      <c r="WEP12" s="138"/>
      <c r="WEQ12" s="138"/>
      <c r="WER12" s="138"/>
      <c r="WES12" s="138"/>
      <c r="WET12" s="138"/>
      <c r="WEU12" s="138"/>
      <c r="WEV12" s="138"/>
      <c r="WEW12" s="138"/>
      <c r="WEX12" s="138"/>
      <c r="WEY12" s="138"/>
      <c r="WEZ12" s="138"/>
      <c r="WFA12" s="138"/>
      <c r="WFB12" s="138"/>
      <c r="WFC12" s="138"/>
      <c r="WFD12" s="138"/>
      <c r="WFE12" s="138"/>
      <c r="WFF12" s="138"/>
      <c r="WFG12" s="138"/>
      <c r="WFH12" s="138"/>
      <c r="WFI12" s="138"/>
      <c r="WFJ12" s="138"/>
      <c r="WFK12" s="138"/>
      <c r="WFL12" s="138"/>
      <c r="WFM12" s="138"/>
      <c r="WFN12" s="138"/>
      <c r="WFO12" s="138"/>
      <c r="WFP12" s="138"/>
      <c r="WFQ12" s="138"/>
      <c r="WFR12" s="138"/>
      <c r="WFS12" s="138"/>
      <c r="WFT12" s="138"/>
      <c r="WFU12" s="138"/>
      <c r="WFV12" s="138"/>
      <c r="WFW12" s="138"/>
      <c r="WFX12" s="138"/>
      <c r="WFY12" s="138"/>
      <c r="WFZ12" s="138"/>
      <c r="WGA12" s="138"/>
      <c r="WGB12" s="138"/>
      <c r="WGC12" s="138"/>
      <c r="WGD12" s="138"/>
      <c r="WGE12" s="138"/>
      <c r="WGF12" s="138"/>
      <c r="WGG12" s="138"/>
      <c r="WGH12" s="138"/>
      <c r="WGI12" s="138"/>
      <c r="WGJ12" s="138"/>
      <c r="WGK12" s="138"/>
      <c r="WGL12" s="138"/>
      <c r="WGM12" s="138"/>
      <c r="WGN12" s="138"/>
      <c r="WGO12" s="138"/>
      <c r="WGP12" s="138"/>
      <c r="WGQ12" s="138"/>
      <c r="WGR12" s="138"/>
      <c r="WGS12" s="138"/>
      <c r="WGT12" s="138"/>
      <c r="WGU12" s="138"/>
      <c r="WGV12" s="138"/>
      <c r="WGW12" s="138"/>
      <c r="WGX12" s="138"/>
      <c r="WGY12" s="138"/>
      <c r="WGZ12" s="138"/>
      <c r="WHA12" s="138"/>
      <c r="WHB12" s="138"/>
      <c r="WHC12" s="138"/>
      <c r="WHD12" s="138"/>
      <c r="WHE12" s="138"/>
      <c r="WHF12" s="138"/>
      <c r="WHG12" s="138"/>
      <c r="WHH12" s="138"/>
      <c r="WHI12" s="138"/>
      <c r="WHJ12" s="138"/>
      <c r="WHK12" s="138"/>
      <c r="WHL12" s="138"/>
      <c r="WHM12" s="138"/>
      <c r="WHN12" s="138"/>
      <c r="WHO12" s="138"/>
      <c r="WHP12" s="138"/>
      <c r="WHQ12" s="138"/>
      <c r="WHR12" s="138"/>
      <c r="WHS12" s="138"/>
      <c r="WHT12" s="138"/>
      <c r="WHU12" s="138"/>
      <c r="WHV12" s="138"/>
      <c r="WHW12" s="138"/>
      <c r="WHX12" s="138"/>
      <c r="WHY12" s="138"/>
      <c r="WHZ12" s="138"/>
      <c r="WIA12" s="138"/>
      <c r="WIB12" s="138"/>
      <c r="WIC12" s="138"/>
      <c r="WID12" s="138"/>
      <c r="WIE12" s="138"/>
      <c r="WIF12" s="138"/>
      <c r="WIG12" s="138"/>
      <c r="WIH12" s="138"/>
      <c r="WII12" s="138"/>
      <c r="WIJ12" s="138"/>
      <c r="WIK12" s="138"/>
      <c r="WIL12" s="138"/>
      <c r="WIM12" s="138"/>
      <c r="WIN12" s="138"/>
      <c r="WIO12" s="138"/>
      <c r="WIP12" s="138"/>
      <c r="WIQ12" s="138"/>
      <c r="WIR12" s="138"/>
      <c r="WIS12" s="138"/>
      <c r="WIT12" s="138"/>
      <c r="WIU12" s="138"/>
      <c r="WIV12" s="138"/>
      <c r="WIW12" s="138"/>
      <c r="WIX12" s="138"/>
      <c r="WIY12" s="138"/>
      <c r="WIZ12" s="138"/>
      <c r="WJA12" s="138"/>
      <c r="WJB12" s="138"/>
      <c r="WJC12" s="138"/>
      <c r="WJD12" s="138"/>
      <c r="WJE12" s="138"/>
      <c r="WJF12" s="138"/>
      <c r="WJG12" s="138"/>
      <c r="WJH12" s="138"/>
      <c r="WJI12" s="138"/>
      <c r="WJJ12" s="138"/>
      <c r="WJK12" s="138"/>
      <c r="WJL12" s="138"/>
      <c r="WJM12" s="138"/>
      <c r="WJN12" s="138"/>
      <c r="WJO12" s="138"/>
      <c r="WJP12" s="138"/>
      <c r="WJQ12" s="138"/>
      <c r="WJR12" s="138"/>
      <c r="WJS12" s="138"/>
      <c r="WJT12" s="138"/>
      <c r="WJU12" s="138"/>
      <c r="WJV12" s="138"/>
      <c r="WJW12" s="138"/>
      <c r="WJX12" s="138"/>
      <c r="WJY12" s="138"/>
      <c r="WJZ12" s="138"/>
      <c r="WKA12" s="138"/>
      <c r="WKB12" s="138"/>
      <c r="WKC12" s="138"/>
      <c r="WKD12" s="138"/>
      <c r="WKE12" s="138"/>
      <c r="WKF12" s="138"/>
      <c r="WKG12" s="138"/>
      <c r="WKH12" s="138"/>
      <c r="WKI12" s="138"/>
      <c r="WKJ12" s="138"/>
      <c r="WKK12" s="138"/>
      <c r="WKL12" s="138"/>
      <c r="WKM12" s="138"/>
      <c r="WKN12" s="138"/>
      <c r="WKO12" s="138"/>
      <c r="WKP12" s="138"/>
      <c r="WKQ12" s="138"/>
      <c r="WKR12" s="138"/>
      <c r="WKS12" s="138"/>
      <c r="WKT12" s="138"/>
      <c r="WKU12" s="138"/>
      <c r="WKV12" s="138"/>
      <c r="WKW12" s="138"/>
      <c r="WKX12" s="138"/>
      <c r="WKY12" s="138"/>
      <c r="WKZ12" s="138"/>
      <c r="WLA12" s="138"/>
      <c r="WLB12" s="138"/>
      <c r="WLC12" s="138"/>
      <c r="WLD12" s="138"/>
      <c r="WLE12" s="138"/>
      <c r="WLF12" s="138"/>
      <c r="WLG12" s="138"/>
      <c r="WLH12" s="138"/>
      <c r="WLI12" s="138"/>
      <c r="WLJ12" s="138"/>
      <c r="WLK12" s="138"/>
      <c r="WLL12" s="138"/>
      <c r="WLM12" s="138"/>
      <c r="WLN12" s="138"/>
      <c r="WLO12" s="138"/>
      <c r="WLP12" s="138"/>
      <c r="WLQ12" s="138"/>
      <c r="WLR12" s="138"/>
      <c r="WLS12" s="138"/>
      <c r="WLT12" s="138"/>
      <c r="WLU12" s="138"/>
      <c r="WLV12" s="138"/>
      <c r="WLW12" s="138"/>
      <c r="WLX12" s="138"/>
      <c r="WLY12" s="138"/>
      <c r="WLZ12" s="138"/>
      <c r="WMA12" s="138"/>
      <c r="WMB12" s="138"/>
      <c r="WMC12" s="138"/>
      <c r="WMD12" s="138"/>
      <c r="WME12" s="138"/>
      <c r="WMF12" s="138"/>
      <c r="WMG12" s="138"/>
      <c r="WMH12" s="138"/>
      <c r="WMI12" s="138"/>
      <c r="WMJ12" s="138"/>
      <c r="WMK12" s="138"/>
      <c r="WML12" s="138"/>
      <c r="WMM12" s="138"/>
      <c r="WMN12" s="138"/>
      <c r="WMO12" s="138"/>
      <c r="WMP12" s="138"/>
      <c r="WMQ12" s="138"/>
      <c r="WMR12" s="138"/>
      <c r="WMS12" s="138"/>
      <c r="WMT12" s="138"/>
      <c r="WMU12" s="138"/>
      <c r="WMV12" s="138"/>
      <c r="WMW12" s="138"/>
      <c r="WMX12" s="138"/>
      <c r="WMY12" s="138"/>
      <c r="WMZ12" s="138"/>
      <c r="WNA12" s="138"/>
      <c r="WNB12" s="138"/>
      <c r="WNC12" s="138"/>
      <c r="WND12" s="138"/>
      <c r="WNE12" s="138"/>
      <c r="WNF12" s="138"/>
      <c r="WNG12" s="138"/>
      <c r="WNH12" s="138"/>
      <c r="WNI12" s="138"/>
      <c r="WNJ12" s="138"/>
      <c r="WNK12" s="138"/>
      <c r="WNL12" s="138"/>
      <c r="WNM12" s="138"/>
      <c r="WNN12" s="138"/>
      <c r="WNO12" s="138"/>
      <c r="WNP12" s="138"/>
      <c r="WNQ12" s="138"/>
      <c r="WNR12" s="138"/>
      <c r="WNS12" s="138"/>
      <c r="WNT12" s="138"/>
      <c r="WNU12" s="138"/>
      <c r="WNV12" s="138"/>
      <c r="WNW12" s="138"/>
      <c r="WNX12" s="138"/>
      <c r="WNY12" s="138"/>
      <c r="WNZ12" s="138"/>
      <c r="WOA12" s="138"/>
      <c r="WOB12" s="138"/>
      <c r="WOC12" s="138"/>
      <c r="WOD12" s="138"/>
      <c r="WOE12" s="138"/>
      <c r="WOF12" s="138"/>
      <c r="WOG12" s="138"/>
      <c r="WOH12" s="138"/>
      <c r="WOI12" s="138"/>
      <c r="WOJ12" s="138"/>
      <c r="WOK12" s="138"/>
      <c r="WOL12" s="138"/>
      <c r="WOM12" s="138"/>
      <c r="WON12" s="138"/>
      <c r="WOO12" s="138"/>
      <c r="WOP12" s="138"/>
      <c r="WOQ12" s="138"/>
      <c r="WOR12" s="138"/>
      <c r="WOS12" s="138"/>
      <c r="WOT12" s="138"/>
      <c r="WOU12" s="138"/>
      <c r="WOV12" s="138"/>
      <c r="WOW12" s="138"/>
      <c r="WOX12" s="138"/>
      <c r="WOY12" s="138"/>
      <c r="WOZ12" s="138"/>
      <c r="WPA12" s="138"/>
      <c r="WPB12" s="138"/>
      <c r="WPC12" s="138"/>
      <c r="WPD12" s="138"/>
      <c r="WPE12" s="138"/>
      <c r="WPF12" s="138"/>
      <c r="WPG12" s="138"/>
      <c r="WPH12" s="138"/>
      <c r="WPI12" s="138"/>
      <c r="WPJ12" s="138"/>
      <c r="WPK12" s="138"/>
      <c r="WPL12" s="138"/>
      <c r="WPM12" s="138"/>
      <c r="WPN12" s="138"/>
      <c r="WPO12" s="138"/>
      <c r="WPP12" s="138"/>
      <c r="WPQ12" s="138"/>
      <c r="WPR12" s="138"/>
      <c r="WPS12" s="138"/>
      <c r="WPT12" s="138"/>
      <c r="WPU12" s="138"/>
      <c r="WPV12" s="138"/>
      <c r="WPW12" s="138"/>
      <c r="WPX12" s="138"/>
      <c r="WPY12" s="138"/>
      <c r="WPZ12" s="138"/>
      <c r="WQA12" s="138"/>
      <c r="WQB12" s="138"/>
      <c r="WQC12" s="138"/>
      <c r="WQD12" s="138"/>
      <c r="WQE12" s="138"/>
      <c r="WQF12" s="138"/>
      <c r="WQG12" s="138"/>
      <c r="WQH12" s="138"/>
      <c r="WQI12" s="138"/>
      <c r="WQJ12" s="138"/>
      <c r="WQK12" s="138"/>
      <c r="WQL12" s="138"/>
      <c r="WQM12" s="138"/>
      <c r="WQN12" s="138"/>
      <c r="WQO12" s="138"/>
      <c r="WQP12" s="138"/>
      <c r="WQQ12" s="138"/>
      <c r="WQR12" s="138"/>
      <c r="WQS12" s="138"/>
      <c r="WQT12" s="138"/>
      <c r="WQU12" s="138"/>
      <c r="WQV12" s="138"/>
      <c r="WQW12" s="138"/>
      <c r="WQX12" s="138"/>
      <c r="WQY12" s="138"/>
      <c r="WQZ12" s="138"/>
      <c r="WRA12" s="138"/>
      <c r="WRB12" s="138"/>
      <c r="WRC12" s="138"/>
      <c r="WRD12" s="138"/>
      <c r="WRE12" s="138"/>
      <c r="WRF12" s="138"/>
      <c r="WRG12" s="138"/>
      <c r="WRH12" s="138"/>
      <c r="WRI12" s="138"/>
      <c r="WRJ12" s="138"/>
      <c r="WRK12" s="138"/>
      <c r="WRL12" s="138"/>
      <c r="WRM12" s="138"/>
      <c r="WRN12" s="138"/>
      <c r="WRO12" s="138"/>
      <c r="WRP12" s="138"/>
      <c r="WRQ12" s="138"/>
      <c r="WRR12" s="138"/>
      <c r="WRS12" s="138"/>
      <c r="WRT12" s="138"/>
      <c r="WRU12" s="138"/>
      <c r="WRV12" s="138"/>
      <c r="WRW12" s="138"/>
      <c r="WRX12" s="138"/>
      <c r="WRY12" s="138"/>
      <c r="WRZ12" s="138"/>
      <c r="WSA12" s="138"/>
      <c r="WSB12" s="138"/>
      <c r="WSC12" s="138"/>
      <c r="WSD12" s="138"/>
      <c r="WSE12" s="138"/>
      <c r="WSF12" s="138"/>
      <c r="WSG12" s="138"/>
      <c r="WSH12" s="138"/>
      <c r="WSI12" s="138"/>
      <c r="WSJ12" s="138"/>
      <c r="WSK12" s="138"/>
      <c r="WSL12" s="138"/>
      <c r="WSM12" s="138"/>
      <c r="WSN12" s="138"/>
      <c r="WSO12" s="138"/>
      <c r="WSP12" s="138"/>
      <c r="WSQ12" s="138"/>
      <c r="WSR12" s="138"/>
      <c r="WSS12" s="138"/>
      <c r="WST12" s="138"/>
      <c r="WSU12" s="138"/>
      <c r="WSV12" s="138"/>
      <c r="WSW12" s="138"/>
      <c r="WSX12" s="138"/>
      <c r="WSY12" s="138"/>
      <c r="WSZ12" s="138"/>
      <c r="WTA12" s="138"/>
      <c r="WTB12" s="138"/>
      <c r="WTC12" s="138"/>
      <c r="WTD12" s="138"/>
      <c r="WTE12" s="138"/>
      <c r="WTF12" s="138"/>
      <c r="WTG12" s="138"/>
      <c r="WTH12" s="138"/>
      <c r="WTI12" s="138"/>
      <c r="WTJ12" s="138"/>
      <c r="WTK12" s="138"/>
      <c r="WTL12" s="138"/>
      <c r="WTM12" s="138"/>
      <c r="WTN12" s="138"/>
      <c r="WTO12" s="138"/>
      <c r="WTP12" s="138"/>
      <c r="WTQ12" s="138"/>
      <c r="WTR12" s="138"/>
      <c r="WTS12" s="138"/>
      <c r="WTT12" s="138"/>
      <c r="WTU12" s="138"/>
      <c r="WTV12" s="138"/>
      <c r="WTW12" s="138"/>
      <c r="WTX12" s="138"/>
      <c r="WTY12" s="138"/>
      <c r="WTZ12" s="138"/>
      <c r="WUA12" s="138"/>
      <c r="WUB12" s="138"/>
      <c r="WUC12" s="138"/>
      <c r="WUD12" s="138"/>
      <c r="WUE12" s="138"/>
      <c r="WUF12" s="138"/>
      <c r="WUG12" s="138"/>
      <c r="WUH12" s="138"/>
      <c r="WUI12" s="138"/>
      <c r="WUJ12" s="138"/>
      <c r="WUK12" s="138"/>
      <c r="WUL12" s="138"/>
      <c r="WUM12" s="138"/>
      <c r="WUN12" s="138"/>
      <c r="WUO12" s="138"/>
      <c r="WUP12" s="138"/>
      <c r="WUQ12" s="138"/>
      <c r="WUR12" s="138"/>
      <c r="WUS12" s="138"/>
      <c r="WUT12" s="138"/>
      <c r="WUU12" s="138"/>
      <c r="WUV12" s="138"/>
      <c r="WUW12" s="138"/>
      <c r="WUX12" s="138"/>
      <c r="WUY12" s="138"/>
      <c r="WUZ12" s="138"/>
      <c r="WVA12" s="138"/>
      <c r="WVB12" s="138"/>
      <c r="WVC12" s="138"/>
      <c r="WVD12" s="138"/>
      <c r="WVE12" s="138"/>
      <c r="WVF12" s="138"/>
      <c r="WVG12" s="138"/>
      <c r="WVH12" s="138"/>
      <c r="WVI12" s="138"/>
      <c r="WVJ12" s="138"/>
      <c r="WVK12" s="138"/>
      <c r="WVL12" s="138"/>
      <c r="WVM12" s="138"/>
      <c r="WVN12" s="138"/>
      <c r="WVO12" s="138"/>
      <c r="WVP12" s="138"/>
      <c r="WVQ12" s="138"/>
      <c r="WVR12" s="138"/>
      <c r="WVS12" s="138"/>
      <c r="WVT12" s="138"/>
      <c r="WVU12" s="138"/>
      <c r="WVV12" s="138"/>
      <c r="WVW12" s="138"/>
      <c r="WVX12" s="138"/>
      <c r="WVY12" s="138"/>
      <c r="WVZ12" s="138"/>
      <c r="WWA12" s="138"/>
      <c r="WWB12" s="138"/>
      <c r="WWC12" s="138"/>
      <c r="WWD12" s="138"/>
      <c r="WWE12" s="138"/>
      <c r="WWF12" s="138"/>
      <c r="WWG12" s="138"/>
      <c r="WWH12" s="138"/>
      <c r="WWI12" s="138"/>
      <c r="WWJ12" s="138"/>
      <c r="WWK12" s="138"/>
      <c r="WWL12" s="138"/>
      <c r="WWM12" s="138"/>
      <c r="WWN12" s="138"/>
      <c r="WWO12" s="138"/>
      <c r="WWP12" s="138"/>
      <c r="WWQ12" s="138"/>
      <c r="WWR12" s="138"/>
      <c r="WWS12" s="138"/>
      <c r="WWT12" s="138"/>
      <c r="WWU12" s="138"/>
      <c r="WWV12" s="138"/>
      <c r="WWW12" s="138"/>
      <c r="WWX12" s="138"/>
      <c r="WWY12" s="138"/>
      <c r="WWZ12" s="138"/>
      <c r="WXA12" s="138"/>
      <c r="WXB12" s="138"/>
      <c r="WXC12" s="138"/>
      <c r="WXD12" s="138"/>
      <c r="WXE12" s="138"/>
      <c r="WXF12" s="138"/>
      <c r="WXG12" s="138"/>
      <c r="WXH12" s="138"/>
      <c r="WXI12" s="138"/>
      <c r="WXJ12" s="138"/>
      <c r="WXK12" s="138"/>
      <c r="WXL12" s="138"/>
      <c r="WXM12" s="138"/>
      <c r="WXN12" s="138"/>
      <c r="WXO12" s="138"/>
      <c r="WXP12" s="138"/>
      <c r="WXQ12" s="138"/>
      <c r="WXR12" s="138"/>
      <c r="WXS12" s="138"/>
      <c r="WXT12" s="138"/>
      <c r="WXU12" s="138"/>
      <c r="WXV12" s="138"/>
      <c r="WXW12" s="138"/>
      <c r="WXX12" s="138"/>
      <c r="WXY12" s="138"/>
      <c r="WXZ12" s="138"/>
      <c r="WYA12" s="138"/>
      <c r="WYB12" s="138"/>
      <c r="WYC12" s="138"/>
      <c r="WYD12" s="138"/>
      <c r="WYE12" s="138"/>
      <c r="WYF12" s="138"/>
      <c r="WYG12" s="138"/>
      <c r="WYH12" s="138"/>
      <c r="WYI12" s="138"/>
      <c r="WYJ12" s="138"/>
      <c r="WYK12" s="138"/>
      <c r="WYL12" s="138"/>
      <c r="WYM12" s="138"/>
      <c r="WYN12" s="138"/>
      <c r="WYO12" s="138"/>
      <c r="WYP12" s="138"/>
      <c r="WYQ12" s="138"/>
      <c r="WYR12" s="138"/>
      <c r="WYS12" s="138"/>
      <c r="WYT12" s="138"/>
      <c r="WYU12" s="138"/>
      <c r="WYV12" s="138"/>
      <c r="WYW12" s="138"/>
      <c r="WYX12" s="138"/>
      <c r="WYY12" s="138"/>
      <c r="WYZ12" s="138"/>
      <c r="WZA12" s="138"/>
      <c r="WZB12" s="138"/>
      <c r="WZC12" s="138"/>
      <c r="WZD12" s="138"/>
      <c r="WZE12" s="138"/>
      <c r="WZF12" s="138"/>
      <c r="WZG12" s="138"/>
      <c r="WZH12" s="138"/>
      <c r="WZI12" s="138"/>
      <c r="WZJ12" s="138"/>
      <c r="WZK12" s="138"/>
      <c r="WZL12" s="138"/>
      <c r="WZM12" s="138"/>
      <c r="WZN12" s="138"/>
      <c r="WZO12" s="138"/>
      <c r="WZP12" s="138"/>
      <c r="WZQ12" s="138"/>
      <c r="WZR12" s="138"/>
      <c r="WZS12" s="138"/>
      <c r="WZT12" s="138"/>
      <c r="WZU12" s="138"/>
      <c r="WZV12" s="138"/>
      <c r="WZW12" s="138"/>
      <c r="WZX12" s="138"/>
      <c r="WZY12" s="138"/>
      <c r="WZZ12" s="138"/>
      <c r="XAA12" s="138"/>
      <c r="XAB12" s="138"/>
      <c r="XAC12" s="138"/>
      <c r="XAD12" s="138"/>
      <c r="XAE12" s="138"/>
      <c r="XAF12" s="138"/>
      <c r="XAG12" s="138"/>
      <c r="XAH12" s="138"/>
      <c r="XAI12" s="138"/>
      <c r="XAJ12" s="138"/>
      <c r="XAK12" s="138"/>
      <c r="XAL12" s="138"/>
      <c r="XAM12" s="138"/>
      <c r="XAN12" s="138"/>
      <c r="XAO12" s="138"/>
      <c r="XAP12" s="138"/>
      <c r="XAQ12" s="138"/>
      <c r="XAR12" s="138"/>
      <c r="XAS12" s="138"/>
      <c r="XAT12" s="138"/>
      <c r="XAU12" s="138"/>
      <c r="XAV12" s="138"/>
      <c r="XAW12" s="138"/>
      <c r="XAX12" s="138"/>
      <c r="XAY12" s="138"/>
      <c r="XAZ12" s="138"/>
      <c r="XBA12" s="138"/>
      <c r="XBB12" s="138"/>
      <c r="XBC12" s="138"/>
      <c r="XBD12" s="138"/>
      <c r="XBE12" s="138"/>
      <c r="XBF12" s="138"/>
      <c r="XBG12" s="138"/>
      <c r="XBH12" s="138"/>
      <c r="XBI12" s="138"/>
      <c r="XBJ12" s="138"/>
      <c r="XBK12" s="138"/>
      <c r="XBL12" s="138"/>
      <c r="XBM12" s="138"/>
      <c r="XBN12" s="138"/>
      <c r="XBO12" s="138"/>
      <c r="XBP12" s="138"/>
      <c r="XBQ12" s="138"/>
      <c r="XBR12" s="138"/>
      <c r="XBS12" s="138"/>
      <c r="XBT12" s="138"/>
      <c r="XBU12" s="138"/>
      <c r="XBV12" s="138"/>
      <c r="XBW12" s="138"/>
      <c r="XBX12" s="138"/>
      <c r="XBY12" s="138"/>
      <c r="XBZ12" s="138"/>
      <c r="XCA12" s="138"/>
      <c r="XCB12" s="138"/>
      <c r="XCC12" s="138"/>
      <c r="XCD12" s="138"/>
      <c r="XCE12" s="138"/>
      <c r="XCF12" s="138"/>
      <c r="XCG12" s="138"/>
      <c r="XCH12" s="138"/>
      <c r="XCI12" s="138"/>
      <c r="XCJ12" s="138"/>
      <c r="XCK12" s="138"/>
      <c r="XCL12" s="138"/>
      <c r="XCM12" s="138"/>
      <c r="XCN12" s="138"/>
      <c r="XCO12" s="138"/>
      <c r="XCP12" s="138"/>
      <c r="XCQ12" s="138"/>
      <c r="XCR12" s="138"/>
      <c r="XCS12" s="138"/>
      <c r="XCT12" s="138"/>
      <c r="XCU12" s="138"/>
      <c r="XCV12" s="138"/>
      <c r="XCW12" s="138"/>
      <c r="XCX12" s="138"/>
      <c r="XCY12" s="138"/>
      <c r="XCZ12" s="138"/>
      <c r="XDA12" s="138"/>
      <c r="XDB12" s="138"/>
      <c r="XDC12" s="138"/>
      <c r="XDD12" s="138"/>
      <c r="XDE12" s="138"/>
      <c r="XDF12" s="138"/>
      <c r="XDG12" s="138"/>
      <c r="XDH12" s="138"/>
      <c r="XDI12" s="138"/>
      <c r="XDJ12" s="138"/>
      <c r="XDK12" s="138"/>
      <c r="XDL12" s="138"/>
      <c r="XDM12" s="138"/>
      <c r="XDN12" s="138"/>
      <c r="XDO12" s="138"/>
      <c r="XDP12" s="138"/>
      <c r="XDQ12" s="138"/>
      <c r="XDR12" s="138"/>
      <c r="XDS12" s="138"/>
      <c r="XDT12" s="138"/>
      <c r="XDU12" s="138"/>
      <c r="XDV12" s="138"/>
      <c r="XDW12" s="138"/>
      <c r="XDX12" s="138"/>
      <c r="XDY12" s="138"/>
      <c r="XDZ12" s="138"/>
      <c r="XEA12" s="138"/>
      <c r="XEB12" s="138"/>
      <c r="XEC12" s="138"/>
      <c r="XED12" s="138"/>
      <c r="XEE12" s="138"/>
      <c r="XEF12" s="138"/>
      <c r="XEG12" s="138"/>
      <c r="XEH12" s="138"/>
      <c r="XEI12" s="138"/>
      <c r="XEJ12" s="138"/>
      <c r="XEK12" s="138"/>
      <c r="XEL12" s="138"/>
      <c r="XEM12" s="138"/>
      <c r="XEN12" s="138"/>
      <c r="XEO12" s="138"/>
      <c r="XEP12" s="138"/>
      <c r="XEQ12" s="138"/>
      <c r="XER12" s="138"/>
      <c r="XES12" s="138"/>
      <c r="XET12" s="138"/>
      <c r="XEU12" s="138"/>
      <c r="XEV12" s="138"/>
      <c r="XEW12" s="138"/>
      <c r="XEX12" s="138"/>
      <c r="XEY12" s="138"/>
      <c r="XEZ12" s="138"/>
      <c r="XFA12" s="138"/>
      <c r="XFB12" s="138"/>
    </row>
    <row r="13" spans="1:16382">
      <c r="A13" s="138"/>
      <c r="B13" s="499" t="s">
        <v>266</v>
      </c>
      <c r="C13" s="22" t="s">
        <v>691</v>
      </c>
      <c r="D13" s="988" t="s">
        <v>11</v>
      </c>
      <c r="E13" s="989" t="s">
        <v>690</v>
      </c>
      <c r="F13" s="989" t="s">
        <v>693</v>
      </c>
      <c r="G13" s="988" t="s">
        <v>692</v>
      </c>
      <c r="H13" s="494"/>
      <c r="I13" s="502" t="s">
        <v>11</v>
      </c>
      <c r="J13" s="272" t="s">
        <v>690</v>
      </c>
      <c r="K13" s="314" t="s">
        <v>693</v>
      </c>
      <c r="L13" s="503" t="s">
        <v>692</v>
      </c>
    </row>
    <row r="14" spans="1:16382">
      <c r="A14" s="138"/>
      <c r="B14" s="29" t="s">
        <v>262</v>
      </c>
      <c r="C14" s="15" t="s">
        <v>295</v>
      </c>
      <c r="D14" s="495"/>
      <c r="E14" s="1320"/>
      <c r="F14" s="1320"/>
      <c r="G14" s="1321"/>
      <c r="H14" s="494"/>
      <c r="I14" s="1133" t="str" cm="1">
        <f t="array" ref="I14:I17">_xlfn._xlws.FILTER($B$14:$B$56,$D$14:$D$56)</f>
        <v>Greece</v>
      </c>
      <c r="J14" s="1134" t="str" cm="1">
        <f t="array" ref="J14:J16">_xlfn._xlws.FILTER($B$14:$B$56,_xlfn.XLOOKUP(J$13,$E$13:$G$13,$E$14:$G$56)*$D$14:$D$56)</f>
        <v>Greece</v>
      </c>
      <c r="K14" s="1134" t="str" cm="1">
        <f t="array" ref="K14:K16">_xlfn._xlws.FILTER($B$14:$B$56,_xlfn.XLOOKUP(K$13,$E$13:$G$13,$E$14:$G$56)*$D$14:$D$56)</f>
        <v>Greece</v>
      </c>
      <c r="L14" s="1135" t="str" cm="1">
        <f t="array" ref="L14:L16">_xlfn._xlws.FILTER($B$14:$B$56,_xlfn.XLOOKUP(L$13,$E$13:$G$13,$E$14:$G$56)*$D$14:$D$56)</f>
        <v>Greece</v>
      </c>
    </row>
    <row r="15" spans="1:16382">
      <c r="A15" s="138"/>
      <c r="B15" s="30" t="s">
        <v>267</v>
      </c>
      <c r="C15" s="14" t="s">
        <v>195</v>
      </c>
      <c r="D15" s="495"/>
      <c r="E15" s="1320"/>
      <c r="F15" s="1320"/>
      <c r="G15" s="1322"/>
      <c r="H15" s="494"/>
      <c r="I15" s="207" t="str">
        <v>Iceland</v>
      </c>
      <c r="J15" s="1136" t="str">
        <v>Iceland</v>
      </c>
      <c r="K15" s="669" t="str">
        <v>Iceland</v>
      </c>
      <c r="L15" s="1137" t="str">
        <v>Iceland</v>
      </c>
    </row>
    <row r="16" spans="1:16382">
      <c r="A16" s="138"/>
      <c r="B16" s="207" t="s">
        <v>220</v>
      </c>
      <c r="C16" s="495" t="s">
        <v>198</v>
      </c>
      <c r="D16" s="207"/>
      <c r="E16" s="1322"/>
      <c r="F16" s="1322"/>
      <c r="G16" s="1322"/>
      <c r="H16" s="494"/>
      <c r="I16" s="207" t="str">
        <v>Norway</v>
      </c>
      <c r="J16" s="1136" t="str">
        <v>Norway</v>
      </c>
      <c r="K16" s="669" t="str">
        <v>Norway</v>
      </c>
      <c r="L16" s="1137" t="str">
        <v>Norway</v>
      </c>
    </row>
    <row r="17" spans="1:12">
      <c r="A17" s="138"/>
      <c r="B17" s="207" t="s">
        <v>221</v>
      </c>
      <c r="C17" s="495" t="s">
        <v>172</v>
      </c>
      <c r="D17" s="207"/>
      <c r="E17" s="1322"/>
      <c r="F17" s="1322"/>
      <c r="G17" s="1322"/>
      <c r="H17" s="494"/>
      <c r="I17" s="208" t="str">
        <v>Switzerland</v>
      </c>
      <c r="J17" s="1138"/>
      <c r="K17" s="3"/>
      <c r="L17" s="1139"/>
    </row>
    <row r="18" spans="1:12">
      <c r="A18" s="138"/>
      <c r="B18" s="207" t="s">
        <v>222</v>
      </c>
      <c r="C18" s="495" t="s">
        <v>202</v>
      </c>
      <c r="D18" s="207"/>
      <c r="E18" s="1322"/>
      <c r="F18" s="1322"/>
      <c r="G18" s="1322"/>
      <c r="H18" s="494"/>
      <c r="I18" s="494"/>
      <c r="J18" t="s">
        <v>25</v>
      </c>
      <c r="L18" s="501"/>
    </row>
    <row r="19" spans="1:12">
      <c r="A19" s="138"/>
      <c r="B19" s="207" t="s">
        <v>223</v>
      </c>
      <c r="C19" s="495" t="s">
        <v>186</v>
      </c>
      <c r="D19" s="207"/>
      <c r="E19" s="1322"/>
      <c r="F19" s="1322"/>
      <c r="G19" s="1322"/>
      <c r="H19" s="494"/>
      <c r="I19" s="494"/>
      <c r="J19" s="494"/>
      <c r="L19" s="501"/>
    </row>
    <row r="20" spans="1:12">
      <c r="A20" s="138"/>
      <c r="B20" s="207" t="s">
        <v>224</v>
      </c>
      <c r="C20" s="495" t="s">
        <v>199</v>
      </c>
      <c r="D20" s="207"/>
      <c r="E20" s="1322"/>
      <c r="F20" s="1322"/>
      <c r="G20" s="1322"/>
      <c r="H20" s="494"/>
      <c r="I20" s="494"/>
      <c r="J20" s="494"/>
      <c r="L20" s="501"/>
    </row>
    <row r="21" spans="1:12">
      <c r="A21" s="138"/>
      <c r="B21" s="207" t="s">
        <v>225</v>
      </c>
      <c r="C21" s="495" t="s">
        <v>174</v>
      </c>
      <c r="D21" s="207"/>
      <c r="E21" s="1322"/>
      <c r="F21" s="1322"/>
      <c r="G21" s="1322"/>
      <c r="H21" s="494"/>
      <c r="I21" s="494"/>
      <c r="J21" s="494"/>
      <c r="L21" s="501"/>
    </row>
    <row r="22" spans="1:12">
      <c r="A22" s="138"/>
      <c r="B22" s="207" t="s">
        <v>226</v>
      </c>
      <c r="C22" s="495" t="s">
        <v>169</v>
      </c>
      <c r="D22" s="207"/>
      <c r="E22" s="1322"/>
      <c r="F22" s="1322"/>
      <c r="G22" s="1322"/>
      <c r="H22" s="494"/>
      <c r="I22" s="494"/>
      <c r="J22" s="494"/>
      <c r="L22" s="494"/>
    </row>
    <row r="23" spans="1:12">
      <c r="A23" s="138"/>
      <c r="B23" s="207" t="s">
        <v>256</v>
      </c>
      <c r="C23" s="495" t="s">
        <v>187</v>
      </c>
      <c r="D23" s="207"/>
      <c r="E23" s="1322"/>
      <c r="F23" s="1322"/>
      <c r="G23" s="1322"/>
      <c r="H23" s="494"/>
      <c r="I23" s="494"/>
      <c r="J23" s="494"/>
      <c r="L23" s="494"/>
    </row>
    <row r="24" spans="1:12">
      <c r="A24" s="138"/>
      <c r="B24" s="207" t="s">
        <v>227</v>
      </c>
      <c r="C24" s="495" t="s">
        <v>177</v>
      </c>
      <c r="D24" s="207"/>
      <c r="E24" s="1322"/>
      <c r="F24" s="1322"/>
      <c r="G24" s="1322"/>
      <c r="H24" s="494"/>
      <c r="I24" s="494"/>
      <c r="J24" s="494"/>
      <c r="L24" s="494"/>
    </row>
    <row r="25" spans="1:12">
      <c r="A25" s="138"/>
      <c r="B25" s="207" t="s">
        <v>228</v>
      </c>
      <c r="C25" s="495" t="s">
        <v>182</v>
      </c>
      <c r="D25" s="207"/>
      <c r="E25" s="1322"/>
      <c r="F25" s="1322"/>
      <c r="G25" s="1322"/>
      <c r="H25" s="494"/>
      <c r="I25" s="494"/>
      <c r="J25" s="494"/>
      <c r="L25" s="494"/>
    </row>
    <row r="26" spans="1:12">
      <c r="A26" s="138"/>
      <c r="B26" s="207" t="s">
        <v>229</v>
      </c>
      <c r="C26" s="495" t="s">
        <v>190</v>
      </c>
      <c r="D26" s="207"/>
      <c r="E26" s="1322"/>
      <c r="F26" s="1322"/>
      <c r="G26" s="1322"/>
      <c r="H26" s="494"/>
      <c r="I26" s="494"/>
      <c r="J26" s="494"/>
      <c r="L26" s="494"/>
    </row>
    <row r="27" spans="1:12">
      <c r="A27" s="138"/>
      <c r="B27" s="207" t="s">
        <v>230</v>
      </c>
      <c r="C27" s="495" t="s">
        <v>180</v>
      </c>
      <c r="D27" s="207"/>
      <c r="E27" s="1322"/>
      <c r="F27" s="1322"/>
      <c r="G27" s="1322"/>
      <c r="H27" s="494"/>
      <c r="I27" s="494"/>
      <c r="J27" s="494"/>
      <c r="L27" s="494"/>
    </row>
    <row r="28" spans="1:12">
      <c r="A28" s="138"/>
      <c r="B28" s="207" t="s">
        <v>231</v>
      </c>
      <c r="C28" s="495" t="s">
        <v>166</v>
      </c>
      <c r="D28" s="207"/>
      <c r="E28" s="1323" t="b">
        <v>1</v>
      </c>
      <c r="F28" s="1323" t="b">
        <v>1</v>
      </c>
      <c r="G28" s="1322"/>
      <c r="H28" s="494"/>
      <c r="I28" s="494"/>
      <c r="J28" s="494"/>
      <c r="L28" s="494"/>
    </row>
    <row r="29" spans="1:12">
      <c r="A29" s="138"/>
      <c r="B29" s="207" t="s">
        <v>232</v>
      </c>
      <c r="C29" s="495" t="s">
        <v>164</v>
      </c>
      <c r="D29" s="207" t="b">
        <v>1</v>
      </c>
      <c r="E29" s="1323" t="b">
        <v>1</v>
      </c>
      <c r="F29" s="1323" t="b">
        <v>1</v>
      </c>
      <c r="G29" s="1322" t="b">
        <v>1</v>
      </c>
      <c r="H29" s="494"/>
      <c r="I29" s="494"/>
      <c r="J29" s="494"/>
      <c r="L29" s="494"/>
    </row>
    <row r="30" spans="1:12">
      <c r="A30" s="138"/>
      <c r="B30" s="207" t="s">
        <v>233</v>
      </c>
      <c r="C30" s="495" t="s">
        <v>176</v>
      </c>
      <c r="D30" s="207"/>
      <c r="E30" s="1322"/>
      <c r="F30" s="1322"/>
      <c r="G30" s="1322"/>
      <c r="H30" s="494"/>
      <c r="I30" s="494"/>
      <c r="J30" s="494"/>
      <c r="L30" s="494"/>
    </row>
    <row r="31" spans="1:12">
      <c r="A31" s="138"/>
      <c r="B31" s="207" t="s">
        <v>234</v>
      </c>
      <c r="C31" s="495" t="s">
        <v>201</v>
      </c>
      <c r="D31" s="207" t="b">
        <v>1</v>
      </c>
      <c r="E31" s="1322" t="b">
        <v>1</v>
      </c>
      <c r="F31" s="1323" t="b">
        <v>1</v>
      </c>
      <c r="G31" s="1322" t="b">
        <v>1</v>
      </c>
      <c r="H31" s="494"/>
      <c r="I31" s="494"/>
      <c r="J31" s="494"/>
      <c r="L31" s="494"/>
    </row>
    <row r="32" spans="1:12">
      <c r="A32" s="138"/>
      <c r="B32" s="207" t="s">
        <v>235</v>
      </c>
      <c r="C32" s="495" t="s">
        <v>165</v>
      </c>
      <c r="D32" s="207"/>
      <c r="E32" s="1322"/>
      <c r="F32" s="1322"/>
      <c r="G32" s="1322"/>
      <c r="H32" s="494"/>
      <c r="I32" s="494"/>
      <c r="J32" s="494"/>
      <c r="L32" s="494"/>
    </row>
    <row r="33" spans="1:12">
      <c r="A33" s="138"/>
      <c r="B33" s="207" t="s">
        <v>236</v>
      </c>
      <c r="C33" s="495" t="s">
        <v>183</v>
      </c>
      <c r="D33" s="207"/>
      <c r="E33" s="1323" t="b">
        <v>1</v>
      </c>
      <c r="F33" s="1323"/>
      <c r="G33" s="1322"/>
      <c r="H33" s="494"/>
      <c r="I33" s="494"/>
      <c r="J33" s="494"/>
      <c r="L33" s="494"/>
    </row>
    <row r="34" spans="1:12">
      <c r="A34" s="138"/>
      <c r="B34" s="207" t="s">
        <v>237</v>
      </c>
      <c r="C34" s="495" t="s">
        <v>170</v>
      </c>
      <c r="D34" s="207"/>
      <c r="E34" s="1322"/>
      <c r="F34" s="1322"/>
      <c r="G34" s="1322"/>
      <c r="H34" s="494"/>
      <c r="I34" s="494"/>
      <c r="J34" s="494"/>
      <c r="L34" s="494"/>
    </row>
    <row r="35" spans="1:12">
      <c r="A35" s="138"/>
      <c r="B35" s="207" t="s">
        <v>257</v>
      </c>
      <c r="C35" s="495" t="s">
        <v>263</v>
      </c>
      <c r="D35" s="207"/>
      <c r="E35" s="1322"/>
      <c r="F35" s="1322"/>
      <c r="G35" s="1322"/>
      <c r="H35" s="494"/>
      <c r="I35" s="494"/>
      <c r="J35" s="494"/>
      <c r="L35" s="494"/>
    </row>
    <row r="36" spans="1:12">
      <c r="A36" s="138"/>
      <c r="B36" s="207" t="s">
        <v>238</v>
      </c>
      <c r="C36" s="495" t="s">
        <v>197</v>
      </c>
      <c r="D36" s="207"/>
      <c r="E36" s="1322"/>
      <c r="F36" s="1322"/>
      <c r="G36" s="1322"/>
      <c r="H36" s="494"/>
      <c r="I36" s="494"/>
      <c r="J36" s="494"/>
      <c r="L36" s="494"/>
    </row>
    <row r="37" spans="1:12">
      <c r="A37" s="138"/>
      <c r="B37" s="207" t="s">
        <v>239</v>
      </c>
      <c r="C37" s="495" t="s">
        <v>188</v>
      </c>
      <c r="D37" s="207"/>
      <c r="E37" s="1322"/>
      <c r="F37" s="1322"/>
      <c r="G37" s="1322"/>
      <c r="H37" s="494"/>
      <c r="I37" s="494"/>
      <c r="J37" s="494"/>
      <c r="L37" s="494"/>
    </row>
    <row r="38" spans="1:12">
      <c r="A38" s="138"/>
      <c r="B38" s="207" t="s">
        <v>255</v>
      </c>
      <c r="C38" s="495" t="s">
        <v>173</v>
      </c>
      <c r="D38" s="207"/>
      <c r="E38" s="1322"/>
      <c r="F38" s="1322"/>
      <c r="G38" s="1322"/>
      <c r="H38" s="494"/>
      <c r="I38" s="494"/>
      <c r="J38" s="494"/>
      <c r="L38" s="494"/>
    </row>
    <row r="39" spans="1:12">
      <c r="A39" s="138"/>
      <c r="B39" s="207" t="s">
        <v>258</v>
      </c>
      <c r="C39" s="495" t="s">
        <v>264</v>
      </c>
      <c r="D39" s="207"/>
      <c r="E39" s="1322"/>
      <c r="F39" s="1322"/>
      <c r="G39" s="1322"/>
      <c r="H39" s="494"/>
      <c r="I39" s="494"/>
      <c r="J39" s="494"/>
      <c r="L39" s="494"/>
    </row>
    <row r="40" spans="1:12">
      <c r="A40" s="138"/>
      <c r="B40" s="207" t="s">
        <v>259</v>
      </c>
      <c r="C40" s="495" t="s">
        <v>265</v>
      </c>
      <c r="D40" s="207"/>
      <c r="E40" s="1322"/>
      <c r="F40" s="1322"/>
      <c r="G40" s="1322"/>
      <c r="H40" s="494"/>
      <c r="I40" s="494"/>
      <c r="J40" s="494"/>
      <c r="L40" s="494"/>
    </row>
    <row r="41" spans="1:12">
      <c r="A41" s="138"/>
      <c r="B41" s="207" t="s">
        <v>240</v>
      </c>
      <c r="C41" s="495" t="s">
        <v>200</v>
      </c>
      <c r="D41" s="207"/>
      <c r="E41" s="1322"/>
      <c r="F41" s="1322"/>
      <c r="G41" s="1322"/>
      <c r="H41" s="494"/>
      <c r="I41" s="494"/>
      <c r="J41" s="494"/>
      <c r="L41" s="494"/>
    </row>
    <row r="42" spans="1:12">
      <c r="A42" s="138"/>
      <c r="B42" s="207" t="s">
        <v>241</v>
      </c>
      <c r="C42" s="495" t="s">
        <v>181</v>
      </c>
      <c r="D42" s="207"/>
      <c r="E42" s="1322"/>
      <c r="F42" s="1322"/>
      <c r="G42" s="1322"/>
      <c r="H42" s="494"/>
      <c r="I42" s="494"/>
      <c r="J42" s="494"/>
      <c r="L42" s="494"/>
    </row>
    <row r="43" spans="1:12">
      <c r="A43" s="138"/>
      <c r="B43" s="207" t="s">
        <v>242</v>
      </c>
      <c r="C43" s="495" t="s">
        <v>203</v>
      </c>
      <c r="D43" s="207"/>
      <c r="E43" s="1322"/>
      <c r="F43" s="1322"/>
      <c r="G43" s="1322"/>
      <c r="H43" s="494"/>
      <c r="I43" s="494"/>
      <c r="J43" s="494"/>
      <c r="L43" s="494"/>
    </row>
    <row r="44" spans="1:12">
      <c r="A44" s="138"/>
      <c r="B44" s="207" t="s">
        <v>243</v>
      </c>
      <c r="C44" s="495" t="s">
        <v>185</v>
      </c>
      <c r="D44" s="207" t="b">
        <v>1</v>
      </c>
      <c r="E44" s="1323" t="b">
        <v>1</v>
      </c>
      <c r="F44" s="1323" t="b">
        <v>1</v>
      </c>
      <c r="G44" s="1322" t="b">
        <v>1</v>
      </c>
      <c r="H44" s="494"/>
      <c r="I44" s="494"/>
      <c r="J44" s="494"/>
      <c r="L44" s="494"/>
    </row>
    <row r="45" spans="1:12">
      <c r="A45" s="138"/>
      <c r="B45" s="207" t="s">
        <v>244</v>
      </c>
      <c r="C45" s="495" t="s">
        <v>163</v>
      </c>
      <c r="D45" s="207"/>
      <c r="E45" s="1322"/>
      <c r="F45" s="1322"/>
      <c r="G45" s="1322"/>
      <c r="H45" s="494"/>
      <c r="I45" s="494"/>
      <c r="J45" s="494"/>
      <c r="L45" s="494"/>
    </row>
    <row r="46" spans="1:12">
      <c r="A46" s="138"/>
      <c r="B46" s="207" t="s">
        <v>245</v>
      </c>
      <c r="C46" s="495" t="s">
        <v>175</v>
      </c>
      <c r="D46" s="207"/>
      <c r="E46" s="1322"/>
      <c r="F46" s="1322"/>
      <c r="G46" s="1322"/>
      <c r="H46" s="494"/>
      <c r="I46" s="494"/>
      <c r="J46" s="494"/>
      <c r="L46" s="494"/>
    </row>
    <row r="47" spans="1:12">
      <c r="A47" s="138"/>
      <c r="B47" s="207" t="s">
        <v>246</v>
      </c>
      <c r="C47" s="495" t="s">
        <v>167</v>
      </c>
      <c r="D47" s="207"/>
      <c r="E47" s="1322"/>
      <c r="F47" s="1322"/>
      <c r="G47" s="1322"/>
      <c r="H47" s="494"/>
      <c r="I47" s="494"/>
      <c r="J47" s="494"/>
      <c r="L47" s="494"/>
    </row>
    <row r="48" spans="1:12">
      <c r="A48" s="138"/>
      <c r="B48" s="207" t="s">
        <v>247</v>
      </c>
      <c r="C48" s="495" t="s">
        <v>179</v>
      </c>
      <c r="D48" s="207"/>
      <c r="E48" s="1322"/>
      <c r="F48" s="1322"/>
      <c r="G48" s="1322"/>
      <c r="H48" s="494"/>
      <c r="I48" s="494"/>
      <c r="J48" s="494"/>
      <c r="L48" s="494"/>
    </row>
    <row r="49" spans="1:16382">
      <c r="A49" s="138"/>
      <c r="B49" s="207" t="s">
        <v>248</v>
      </c>
      <c r="C49" s="495" t="s">
        <v>196</v>
      </c>
      <c r="D49" s="207"/>
      <c r="E49" s="1322"/>
      <c r="F49" s="1322"/>
      <c r="G49" s="1322"/>
      <c r="H49" s="494"/>
      <c r="I49" s="494"/>
      <c r="J49" s="494"/>
      <c r="L49" s="494"/>
    </row>
    <row r="50" spans="1:16382">
      <c r="A50" s="138"/>
      <c r="B50" s="207" t="s">
        <v>249</v>
      </c>
      <c r="C50" s="495" t="s">
        <v>191</v>
      </c>
      <c r="D50" s="207"/>
      <c r="E50" s="1322"/>
      <c r="F50" s="1322"/>
      <c r="G50" s="1322"/>
      <c r="H50" s="494"/>
      <c r="I50" s="494"/>
      <c r="J50" s="494"/>
      <c r="L50" s="494"/>
    </row>
    <row r="51" spans="1:16382">
      <c r="A51" s="138"/>
      <c r="B51" s="207" t="s">
        <v>250</v>
      </c>
      <c r="C51" s="495" t="s">
        <v>184</v>
      </c>
      <c r="D51" s="207"/>
      <c r="E51" s="1322"/>
      <c r="F51" s="1322"/>
      <c r="G51" s="1322"/>
      <c r="H51" s="494"/>
      <c r="I51" s="494"/>
      <c r="J51" s="494"/>
      <c r="L51" s="494"/>
    </row>
    <row r="52" spans="1:16382">
      <c r="A52" s="138"/>
      <c r="B52" s="207" t="s">
        <v>251</v>
      </c>
      <c r="C52" s="495" t="s">
        <v>178</v>
      </c>
      <c r="D52" s="207"/>
      <c r="E52" s="1323" t="b">
        <v>1</v>
      </c>
      <c r="F52" s="1323" t="b">
        <v>1</v>
      </c>
      <c r="G52" s="1322"/>
      <c r="H52" s="494"/>
      <c r="I52" s="494"/>
      <c r="J52" s="494"/>
      <c r="L52" s="494"/>
    </row>
    <row r="53" spans="1:16382">
      <c r="A53" s="138"/>
      <c r="B53" s="207" t="s">
        <v>252</v>
      </c>
      <c r="C53" s="495" t="s">
        <v>189</v>
      </c>
      <c r="D53" s="207"/>
      <c r="E53" s="1322"/>
      <c r="F53" s="1322" t="b">
        <v>1</v>
      </c>
      <c r="G53" s="1322"/>
      <c r="H53" s="494"/>
      <c r="I53" s="494"/>
      <c r="J53" s="494"/>
      <c r="L53" s="494"/>
    </row>
    <row r="54" spans="1:16382">
      <c r="A54" s="138"/>
      <c r="B54" s="207" t="s">
        <v>54</v>
      </c>
      <c r="C54" s="495" t="s">
        <v>161</v>
      </c>
      <c r="D54" s="207" t="b">
        <v>1</v>
      </c>
      <c r="E54" s="1322" t="b">
        <v>0</v>
      </c>
      <c r="F54" s="1322" t="b">
        <v>0</v>
      </c>
      <c r="G54" s="1322" t="b">
        <v>0</v>
      </c>
      <c r="H54" s="494"/>
      <c r="I54" s="494"/>
      <c r="J54" s="494"/>
      <c r="L54" s="494"/>
    </row>
    <row r="55" spans="1:16382">
      <c r="A55" s="138"/>
      <c r="B55" s="207" t="s">
        <v>253</v>
      </c>
      <c r="C55" s="495" t="s">
        <v>171</v>
      </c>
      <c r="D55" s="207"/>
      <c r="E55" s="1322"/>
      <c r="F55" s="1322"/>
      <c r="G55" s="1322"/>
      <c r="H55" s="494"/>
      <c r="I55" s="494"/>
      <c r="J55" s="494"/>
      <c r="L55" s="494"/>
    </row>
    <row r="56" spans="1:16382">
      <c r="A56" s="138"/>
      <c r="B56" s="208" t="s">
        <v>254</v>
      </c>
      <c r="C56" s="496" t="s">
        <v>168</v>
      </c>
      <c r="D56" s="208"/>
      <c r="E56" s="1324"/>
      <c r="F56" s="1324"/>
      <c r="G56" s="1324"/>
      <c r="H56" s="494"/>
      <c r="I56" s="494"/>
      <c r="J56" s="494"/>
      <c r="L56" s="494"/>
    </row>
    <row r="57" spans="1:16382"/>
    <row r="58" spans="1:16382">
      <c r="A58" s="138"/>
      <c r="B58" s="132" t="s">
        <v>36</v>
      </c>
      <c r="C58" s="131"/>
      <c r="D58" s="131"/>
      <c r="E58" s="131"/>
      <c r="F58" s="131"/>
      <c r="G58" s="131"/>
      <c r="H58" s="131"/>
      <c r="I58" s="131"/>
      <c r="J58" s="131"/>
      <c r="K58" s="131"/>
      <c r="L58" s="131"/>
      <c r="M58" s="138"/>
      <c r="N58" s="138"/>
      <c r="O58" s="138"/>
      <c r="P58" s="138"/>
      <c r="Q58" s="138"/>
      <c r="R58" s="138"/>
      <c r="S58" s="138"/>
      <c r="T58" s="138"/>
      <c r="U58" s="138"/>
      <c r="V58" s="138"/>
      <c r="W58" s="138"/>
      <c r="X58" s="138"/>
      <c r="Y58" s="138"/>
      <c r="Z58" s="138"/>
      <c r="AA58" s="138"/>
      <c r="AB58" s="138"/>
      <c r="AC58" s="138"/>
      <c r="AD58" s="138"/>
      <c r="AE58" s="138"/>
      <c r="AF58" s="138"/>
      <c r="AG58" s="138"/>
      <c r="AH58" s="138"/>
      <c r="AI58" s="138"/>
      <c r="AJ58" s="138"/>
      <c r="AK58" s="138"/>
      <c r="AL58" s="138"/>
      <c r="AM58" s="138"/>
      <c r="AN58" s="138"/>
      <c r="AO58" s="138"/>
      <c r="AP58" s="138"/>
      <c r="AQ58" s="138"/>
      <c r="AR58" s="138"/>
      <c r="AS58" s="138"/>
      <c r="AT58" s="138"/>
      <c r="AU58" s="138"/>
      <c r="AV58" s="138"/>
      <c r="AW58" s="138"/>
      <c r="AX58" s="138"/>
      <c r="AY58" s="138"/>
      <c r="AZ58" s="138"/>
      <c r="BA58" s="138"/>
      <c r="BB58" s="138"/>
      <c r="BC58" s="138"/>
      <c r="BD58" s="138"/>
      <c r="BE58" s="138"/>
      <c r="BF58" s="138"/>
      <c r="BG58" s="138"/>
      <c r="BH58" s="138"/>
      <c r="BI58" s="138"/>
      <c r="BJ58" s="138"/>
      <c r="BK58" s="138"/>
      <c r="BL58" s="138"/>
      <c r="BM58" s="138"/>
      <c r="BN58" s="138"/>
      <c r="BO58" s="138"/>
      <c r="BP58" s="138"/>
      <c r="BQ58" s="138"/>
      <c r="BR58" s="138"/>
      <c r="BS58" s="138"/>
      <c r="BT58" s="138"/>
      <c r="BU58" s="138"/>
      <c r="BV58" s="138"/>
      <c r="BW58" s="138"/>
      <c r="BX58" s="138"/>
      <c r="BY58" s="138"/>
      <c r="BZ58" s="138"/>
      <c r="CA58" s="138"/>
      <c r="CB58" s="138"/>
      <c r="CC58" s="138"/>
      <c r="CD58" s="138"/>
      <c r="CE58" s="138"/>
      <c r="CF58" s="138"/>
      <c r="CG58" s="138"/>
      <c r="CH58" s="138"/>
      <c r="CI58" s="138"/>
      <c r="CJ58" s="138"/>
      <c r="CK58" s="138"/>
      <c r="CL58" s="138"/>
      <c r="CM58" s="138"/>
      <c r="CN58" s="138"/>
      <c r="CO58" s="138"/>
      <c r="CP58" s="138"/>
      <c r="CQ58" s="138"/>
      <c r="CR58" s="138"/>
      <c r="CS58" s="138"/>
      <c r="CT58" s="138"/>
      <c r="CU58" s="138"/>
      <c r="CV58" s="138"/>
      <c r="CW58" s="138"/>
      <c r="CX58" s="138"/>
      <c r="CY58" s="138"/>
      <c r="CZ58" s="138"/>
      <c r="DA58" s="138"/>
      <c r="DB58" s="138"/>
      <c r="DC58" s="138"/>
      <c r="DD58" s="138"/>
      <c r="DE58" s="138"/>
      <c r="DF58" s="138"/>
      <c r="DG58" s="138"/>
      <c r="DH58" s="138"/>
      <c r="DI58" s="138"/>
      <c r="DJ58" s="138"/>
      <c r="DK58" s="138"/>
      <c r="DL58" s="138"/>
      <c r="DM58" s="138"/>
      <c r="DN58" s="138"/>
      <c r="DO58" s="138"/>
      <c r="DP58" s="138"/>
      <c r="DQ58" s="138"/>
      <c r="DR58" s="138"/>
      <c r="DS58" s="138"/>
      <c r="DT58" s="138"/>
      <c r="DU58" s="138"/>
      <c r="DV58" s="138"/>
      <c r="DW58" s="138"/>
      <c r="DX58" s="138"/>
      <c r="DY58" s="138"/>
      <c r="DZ58" s="138"/>
      <c r="EA58" s="138"/>
      <c r="EB58" s="138"/>
      <c r="EC58" s="138"/>
      <c r="ED58" s="138"/>
      <c r="EE58" s="138"/>
      <c r="EF58" s="138"/>
      <c r="EG58" s="138"/>
      <c r="EH58" s="138"/>
      <c r="EI58" s="138"/>
      <c r="EJ58" s="138"/>
      <c r="EK58" s="138"/>
      <c r="EL58" s="138"/>
      <c r="EM58" s="138"/>
      <c r="EN58" s="138"/>
      <c r="EO58" s="138"/>
      <c r="EP58" s="138"/>
      <c r="EQ58" s="138"/>
      <c r="ER58" s="138"/>
      <c r="ES58" s="138"/>
      <c r="ET58" s="138"/>
      <c r="EU58" s="138"/>
      <c r="EV58" s="138"/>
      <c r="EW58" s="138"/>
      <c r="EX58" s="138"/>
      <c r="EY58" s="138"/>
      <c r="EZ58" s="138"/>
      <c r="FA58" s="138"/>
      <c r="FB58" s="138"/>
      <c r="FC58" s="138"/>
      <c r="FD58" s="138"/>
      <c r="FE58" s="138"/>
      <c r="FF58" s="138"/>
      <c r="FG58" s="138"/>
      <c r="FH58" s="138"/>
      <c r="FI58" s="138"/>
      <c r="FJ58" s="138"/>
      <c r="FK58" s="138"/>
      <c r="FL58" s="138"/>
      <c r="FM58" s="138"/>
      <c r="FN58" s="138"/>
      <c r="FO58" s="138"/>
      <c r="FP58" s="138"/>
      <c r="FQ58" s="138"/>
      <c r="FR58" s="138"/>
      <c r="FS58" s="138"/>
      <c r="FT58" s="138"/>
      <c r="FU58" s="138"/>
      <c r="FV58" s="138"/>
      <c r="FW58" s="138"/>
      <c r="FX58" s="138"/>
      <c r="FY58" s="138"/>
      <c r="FZ58" s="138"/>
      <c r="GA58" s="138"/>
      <c r="GB58" s="138"/>
      <c r="GC58" s="138"/>
      <c r="GD58" s="138"/>
      <c r="GE58" s="138"/>
      <c r="GF58" s="138"/>
      <c r="GG58" s="138"/>
      <c r="GH58" s="138"/>
      <c r="GI58" s="138"/>
      <c r="GJ58" s="138"/>
      <c r="GK58" s="138"/>
      <c r="GL58" s="138"/>
      <c r="GM58" s="138"/>
      <c r="GN58" s="138"/>
      <c r="GO58" s="138"/>
      <c r="GP58" s="138"/>
      <c r="GQ58" s="138"/>
      <c r="GR58" s="138"/>
      <c r="GS58" s="138"/>
      <c r="GT58" s="138"/>
      <c r="GU58" s="138"/>
      <c r="GV58" s="138"/>
      <c r="GW58" s="138"/>
      <c r="GX58" s="138"/>
      <c r="GY58" s="138"/>
      <c r="GZ58" s="138"/>
      <c r="HA58" s="138"/>
      <c r="HB58" s="138"/>
      <c r="HC58" s="138"/>
      <c r="HD58" s="138"/>
      <c r="HE58" s="138"/>
      <c r="HF58" s="138"/>
      <c r="HG58" s="138"/>
      <c r="HH58" s="138"/>
      <c r="HI58" s="138"/>
      <c r="HJ58" s="138"/>
      <c r="HK58" s="138"/>
      <c r="HL58" s="138"/>
      <c r="HM58" s="138"/>
      <c r="HN58" s="138"/>
      <c r="HO58" s="138"/>
      <c r="HP58" s="138"/>
      <c r="HQ58" s="138"/>
      <c r="HR58" s="138"/>
      <c r="HS58" s="138"/>
      <c r="HT58" s="138"/>
      <c r="HU58" s="138"/>
      <c r="HV58" s="138"/>
      <c r="HW58" s="138"/>
      <c r="HX58" s="138"/>
      <c r="HY58" s="138"/>
      <c r="HZ58" s="138"/>
      <c r="IA58" s="138"/>
      <c r="IB58" s="138"/>
      <c r="IC58" s="138"/>
      <c r="ID58" s="138"/>
      <c r="IE58" s="138"/>
      <c r="IF58" s="138"/>
      <c r="IG58" s="138"/>
      <c r="IH58" s="138"/>
      <c r="II58" s="138"/>
      <c r="IJ58" s="138"/>
      <c r="IK58" s="138"/>
      <c r="IL58" s="138"/>
      <c r="IM58" s="138"/>
      <c r="IN58" s="138"/>
      <c r="IO58" s="138"/>
      <c r="IP58" s="138"/>
      <c r="IQ58" s="138"/>
      <c r="IR58" s="138"/>
      <c r="IS58" s="138"/>
      <c r="IT58" s="138"/>
      <c r="IU58" s="138"/>
      <c r="IV58" s="138"/>
      <c r="IW58" s="138"/>
      <c r="IX58" s="138"/>
      <c r="IY58" s="138"/>
      <c r="IZ58" s="138"/>
      <c r="JA58" s="138"/>
      <c r="JB58" s="138"/>
      <c r="JC58" s="138"/>
      <c r="JD58" s="138"/>
      <c r="JE58" s="138"/>
      <c r="JF58" s="138"/>
      <c r="JG58" s="138"/>
      <c r="JH58" s="138"/>
      <c r="JI58" s="138"/>
      <c r="JJ58" s="138"/>
      <c r="JK58" s="138"/>
      <c r="JL58" s="138"/>
      <c r="JM58" s="138"/>
      <c r="JN58" s="138"/>
      <c r="JO58" s="138"/>
      <c r="JP58" s="138"/>
      <c r="JQ58" s="138"/>
      <c r="JR58" s="138"/>
      <c r="JS58" s="138"/>
      <c r="JT58" s="138"/>
      <c r="JU58" s="138"/>
      <c r="JV58" s="138"/>
      <c r="JW58" s="138"/>
      <c r="JX58" s="138"/>
      <c r="JY58" s="138"/>
      <c r="JZ58" s="138"/>
      <c r="KA58" s="138"/>
      <c r="KB58" s="138"/>
      <c r="KC58" s="138"/>
      <c r="KD58" s="138"/>
      <c r="KE58" s="138"/>
      <c r="KF58" s="138"/>
      <c r="KG58" s="138"/>
      <c r="KH58" s="138"/>
      <c r="KI58" s="138"/>
      <c r="KJ58" s="138"/>
      <c r="KK58" s="138"/>
      <c r="KL58" s="138"/>
      <c r="KM58" s="138"/>
      <c r="KN58" s="138"/>
      <c r="KO58" s="138"/>
      <c r="KP58" s="138"/>
      <c r="KQ58" s="138"/>
      <c r="KR58" s="138"/>
      <c r="KS58" s="138"/>
      <c r="KT58" s="138"/>
      <c r="KU58" s="138"/>
      <c r="KV58" s="138"/>
      <c r="KW58" s="138"/>
      <c r="KX58" s="138"/>
      <c r="KY58" s="138"/>
      <c r="KZ58" s="138"/>
      <c r="LA58" s="138"/>
      <c r="LB58" s="138"/>
      <c r="LC58" s="138"/>
      <c r="LD58" s="138"/>
      <c r="LE58" s="138"/>
      <c r="LF58" s="138"/>
      <c r="LG58" s="138"/>
      <c r="LH58" s="138"/>
      <c r="LI58" s="138"/>
      <c r="LJ58" s="138"/>
      <c r="LK58" s="138"/>
      <c r="LL58" s="138"/>
      <c r="LM58" s="138"/>
      <c r="LN58" s="138"/>
      <c r="LO58" s="138"/>
      <c r="LP58" s="138"/>
      <c r="LQ58" s="138"/>
      <c r="LR58" s="138"/>
      <c r="LS58" s="138"/>
      <c r="LT58" s="138"/>
      <c r="LU58" s="138"/>
      <c r="LV58" s="138"/>
      <c r="LW58" s="138"/>
      <c r="LX58" s="138"/>
      <c r="LY58" s="138"/>
      <c r="LZ58" s="138"/>
      <c r="MA58" s="138"/>
      <c r="MB58" s="138"/>
      <c r="MC58" s="138"/>
      <c r="MD58" s="138"/>
      <c r="ME58" s="138"/>
      <c r="MF58" s="138"/>
      <c r="MG58" s="138"/>
      <c r="MH58" s="138"/>
      <c r="MI58" s="138"/>
      <c r="MJ58" s="138"/>
      <c r="MK58" s="138"/>
      <c r="ML58" s="138"/>
      <c r="MM58" s="138"/>
      <c r="MN58" s="138"/>
      <c r="MO58" s="138"/>
      <c r="MP58" s="138"/>
      <c r="MQ58" s="138"/>
      <c r="MR58" s="138"/>
      <c r="MS58" s="138"/>
      <c r="MT58" s="138"/>
      <c r="MU58" s="138"/>
      <c r="MV58" s="138"/>
      <c r="MW58" s="138"/>
      <c r="MX58" s="138"/>
      <c r="MY58" s="138"/>
      <c r="MZ58" s="138"/>
      <c r="NA58" s="138"/>
      <c r="NB58" s="138"/>
      <c r="NC58" s="138"/>
      <c r="ND58" s="138"/>
      <c r="NE58" s="138"/>
      <c r="NF58" s="138"/>
      <c r="NG58" s="138"/>
      <c r="NH58" s="138"/>
      <c r="NI58" s="138"/>
      <c r="NJ58" s="138"/>
      <c r="NK58" s="138"/>
      <c r="NL58" s="138"/>
      <c r="NM58" s="138"/>
      <c r="NN58" s="138"/>
      <c r="NO58" s="138"/>
      <c r="NP58" s="138"/>
      <c r="NQ58" s="138"/>
      <c r="NR58" s="138"/>
      <c r="NS58" s="138"/>
      <c r="NT58" s="138"/>
      <c r="NU58" s="138"/>
      <c r="NV58" s="138"/>
      <c r="NW58" s="138"/>
      <c r="NX58" s="138"/>
      <c r="NY58" s="138"/>
      <c r="NZ58" s="138"/>
      <c r="OA58" s="138"/>
      <c r="OB58" s="138"/>
      <c r="OC58" s="138"/>
      <c r="OD58" s="138"/>
      <c r="OE58" s="138"/>
      <c r="OF58" s="138"/>
      <c r="OG58" s="138"/>
      <c r="OH58" s="138"/>
      <c r="OI58" s="138"/>
      <c r="OJ58" s="138"/>
      <c r="OK58" s="138"/>
      <c r="OL58" s="138"/>
      <c r="OM58" s="138"/>
      <c r="ON58" s="138"/>
      <c r="OO58" s="138"/>
      <c r="OP58" s="138"/>
      <c r="OQ58" s="138"/>
      <c r="OR58" s="138"/>
      <c r="OS58" s="138"/>
      <c r="OT58" s="138"/>
      <c r="OU58" s="138"/>
      <c r="OV58" s="138"/>
      <c r="OW58" s="138"/>
      <c r="OX58" s="138"/>
      <c r="OY58" s="138"/>
      <c r="OZ58" s="138"/>
      <c r="PA58" s="138"/>
      <c r="PB58" s="138"/>
      <c r="PC58" s="138"/>
      <c r="PD58" s="138"/>
      <c r="PE58" s="138"/>
      <c r="PF58" s="138"/>
      <c r="PG58" s="138"/>
      <c r="PH58" s="138"/>
      <c r="PI58" s="138"/>
      <c r="PJ58" s="138"/>
      <c r="PK58" s="138"/>
      <c r="PL58" s="138"/>
      <c r="PM58" s="138"/>
      <c r="PN58" s="138"/>
      <c r="PO58" s="138"/>
      <c r="PP58" s="138"/>
      <c r="PQ58" s="138"/>
      <c r="PR58" s="138"/>
      <c r="PS58" s="138"/>
      <c r="PT58" s="138"/>
      <c r="PU58" s="138"/>
      <c r="PV58" s="138"/>
      <c r="PW58" s="138"/>
      <c r="PX58" s="138"/>
      <c r="PY58" s="138"/>
      <c r="PZ58" s="138"/>
      <c r="QA58" s="138"/>
      <c r="QB58" s="138"/>
      <c r="QC58" s="138"/>
      <c r="QD58" s="138"/>
      <c r="QE58" s="138"/>
      <c r="QF58" s="138"/>
      <c r="QG58" s="138"/>
      <c r="QH58" s="138"/>
      <c r="QI58" s="138"/>
      <c r="QJ58" s="138"/>
      <c r="QK58" s="138"/>
      <c r="QL58" s="138"/>
      <c r="QM58" s="138"/>
      <c r="QN58" s="138"/>
      <c r="QO58" s="138"/>
      <c r="QP58" s="138"/>
      <c r="QQ58" s="138"/>
      <c r="QR58" s="138"/>
      <c r="QS58" s="138"/>
      <c r="QT58" s="138"/>
      <c r="QU58" s="138"/>
      <c r="QV58" s="138"/>
      <c r="QW58" s="138"/>
      <c r="QX58" s="138"/>
      <c r="QY58" s="138"/>
      <c r="QZ58" s="138"/>
      <c r="RA58" s="138"/>
      <c r="RB58" s="138"/>
      <c r="RC58" s="138"/>
      <c r="RD58" s="138"/>
      <c r="RE58" s="138"/>
      <c r="RF58" s="138"/>
      <c r="RG58" s="138"/>
      <c r="RH58" s="138"/>
      <c r="RI58" s="138"/>
      <c r="RJ58" s="138"/>
      <c r="RK58" s="138"/>
      <c r="RL58" s="138"/>
      <c r="RM58" s="138"/>
      <c r="RN58" s="138"/>
      <c r="RO58" s="138"/>
      <c r="RP58" s="138"/>
      <c r="RQ58" s="138"/>
      <c r="RR58" s="138"/>
      <c r="RS58" s="138"/>
      <c r="RT58" s="138"/>
      <c r="RU58" s="138"/>
      <c r="RV58" s="138"/>
      <c r="RW58" s="138"/>
      <c r="RX58" s="138"/>
      <c r="RY58" s="138"/>
      <c r="RZ58" s="138"/>
      <c r="SA58" s="138"/>
      <c r="SB58" s="138"/>
      <c r="SC58" s="138"/>
      <c r="SD58" s="138"/>
      <c r="SE58" s="138"/>
      <c r="SF58" s="138"/>
      <c r="SG58" s="138"/>
      <c r="SH58" s="138"/>
      <c r="SI58" s="138"/>
      <c r="SJ58" s="138"/>
      <c r="SK58" s="138"/>
      <c r="SL58" s="138"/>
      <c r="SM58" s="138"/>
      <c r="SN58" s="138"/>
      <c r="SO58" s="138"/>
      <c r="SP58" s="138"/>
      <c r="SQ58" s="138"/>
      <c r="SR58" s="138"/>
      <c r="SS58" s="138"/>
      <c r="ST58" s="138"/>
      <c r="SU58" s="138"/>
      <c r="SV58" s="138"/>
      <c r="SW58" s="138"/>
      <c r="SX58" s="138"/>
      <c r="SY58" s="138"/>
      <c r="SZ58" s="138"/>
      <c r="TA58" s="138"/>
      <c r="TB58" s="138"/>
      <c r="TC58" s="138"/>
      <c r="TD58" s="138"/>
      <c r="TE58" s="138"/>
      <c r="TF58" s="138"/>
      <c r="TG58" s="138"/>
      <c r="TH58" s="138"/>
      <c r="TI58" s="138"/>
      <c r="TJ58" s="138"/>
      <c r="TK58" s="138"/>
      <c r="TL58" s="138"/>
      <c r="TM58" s="138"/>
      <c r="TN58" s="138"/>
      <c r="TO58" s="138"/>
      <c r="TP58" s="138"/>
      <c r="TQ58" s="138"/>
      <c r="TR58" s="138"/>
      <c r="TS58" s="138"/>
      <c r="TT58" s="138"/>
      <c r="TU58" s="138"/>
      <c r="TV58" s="138"/>
      <c r="TW58" s="138"/>
      <c r="TX58" s="138"/>
      <c r="TY58" s="138"/>
      <c r="TZ58" s="138"/>
      <c r="UA58" s="138"/>
      <c r="UB58" s="138"/>
      <c r="UC58" s="138"/>
      <c r="UD58" s="138"/>
      <c r="UE58" s="138"/>
      <c r="UF58" s="138"/>
      <c r="UG58" s="138"/>
      <c r="UH58" s="138"/>
      <c r="UI58" s="138"/>
      <c r="UJ58" s="138"/>
      <c r="UK58" s="138"/>
      <c r="UL58" s="138"/>
      <c r="UM58" s="138"/>
      <c r="UN58" s="138"/>
      <c r="UO58" s="138"/>
      <c r="UP58" s="138"/>
      <c r="UQ58" s="138"/>
      <c r="UR58" s="138"/>
      <c r="US58" s="138"/>
      <c r="UT58" s="138"/>
      <c r="UU58" s="138"/>
      <c r="UV58" s="138"/>
      <c r="UW58" s="138"/>
      <c r="UX58" s="138"/>
      <c r="UY58" s="138"/>
      <c r="UZ58" s="138"/>
      <c r="VA58" s="138"/>
      <c r="VB58" s="138"/>
      <c r="VC58" s="138"/>
      <c r="VD58" s="138"/>
      <c r="VE58" s="138"/>
      <c r="VF58" s="138"/>
      <c r="VG58" s="138"/>
      <c r="VH58" s="138"/>
      <c r="VI58" s="138"/>
      <c r="VJ58" s="138"/>
      <c r="VK58" s="138"/>
      <c r="VL58" s="138"/>
      <c r="VM58" s="138"/>
      <c r="VN58" s="138"/>
      <c r="VO58" s="138"/>
      <c r="VP58" s="138"/>
      <c r="VQ58" s="138"/>
      <c r="VR58" s="138"/>
      <c r="VS58" s="138"/>
      <c r="VT58" s="138"/>
      <c r="VU58" s="138"/>
      <c r="VV58" s="138"/>
      <c r="VW58" s="138"/>
      <c r="VX58" s="138"/>
      <c r="VY58" s="138"/>
      <c r="VZ58" s="138"/>
      <c r="WA58" s="138"/>
      <c r="WB58" s="138"/>
      <c r="WC58" s="138"/>
      <c r="WD58" s="138"/>
      <c r="WE58" s="138"/>
      <c r="WF58" s="138"/>
      <c r="WG58" s="138"/>
      <c r="WH58" s="138"/>
      <c r="WI58" s="138"/>
      <c r="WJ58" s="138"/>
      <c r="WK58" s="138"/>
      <c r="WL58" s="138"/>
      <c r="WM58" s="138"/>
      <c r="WN58" s="138"/>
      <c r="WO58" s="138"/>
      <c r="WP58" s="138"/>
      <c r="WQ58" s="138"/>
      <c r="WR58" s="138"/>
      <c r="WS58" s="138"/>
      <c r="WT58" s="138"/>
      <c r="WU58" s="138"/>
      <c r="WV58" s="138"/>
      <c r="WW58" s="138"/>
      <c r="WX58" s="138"/>
      <c r="WY58" s="138"/>
      <c r="WZ58" s="138"/>
      <c r="XA58" s="138"/>
      <c r="XB58" s="138"/>
      <c r="XC58" s="138"/>
      <c r="XD58" s="138"/>
      <c r="XE58" s="138"/>
      <c r="XF58" s="138"/>
      <c r="XG58" s="138"/>
      <c r="XH58" s="138"/>
      <c r="XI58" s="138"/>
      <c r="XJ58" s="138"/>
      <c r="XK58" s="138"/>
      <c r="XL58" s="138"/>
      <c r="XM58" s="138"/>
      <c r="XN58" s="138"/>
      <c r="XO58" s="138"/>
      <c r="XP58" s="138"/>
      <c r="XQ58" s="138"/>
      <c r="XR58" s="138"/>
      <c r="XS58" s="138"/>
      <c r="XT58" s="138"/>
      <c r="XU58" s="138"/>
      <c r="XV58" s="138"/>
      <c r="XW58" s="138"/>
      <c r="XX58" s="138"/>
      <c r="XY58" s="138"/>
      <c r="XZ58" s="138"/>
      <c r="YA58" s="138"/>
      <c r="YB58" s="138"/>
      <c r="YC58" s="138"/>
      <c r="YD58" s="138"/>
      <c r="YE58" s="138"/>
      <c r="YF58" s="138"/>
      <c r="YG58" s="138"/>
      <c r="YH58" s="138"/>
      <c r="YI58" s="138"/>
      <c r="YJ58" s="138"/>
      <c r="YK58" s="138"/>
      <c r="YL58" s="138"/>
      <c r="YM58" s="138"/>
      <c r="YN58" s="138"/>
      <c r="YO58" s="138"/>
      <c r="YP58" s="138"/>
      <c r="YQ58" s="138"/>
      <c r="YR58" s="138"/>
      <c r="YS58" s="138"/>
      <c r="YT58" s="138"/>
      <c r="YU58" s="138"/>
      <c r="YV58" s="138"/>
      <c r="YW58" s="138"/>
      <c r="YX58" s="138"/>
      <c r="YY58" s="138"/>
      <c r="YZ58" s="138"/>
      <c r="ZA58" s="138"/>
      <c r="ZB58" s="138"/>
      <c r="ZC58" s="138"/>
      <c r="ZD58" s="138"/>
      <c r="ZE58" s="138"/>
      <c r="ZF58" s="138"/>
      <c r="ZG58" s="138"/>
      <c r="ZH58" s="138"/>
      <c r="ZI58" s="138"/>
      <c r="ZJ58" s="138"/>
      <c r="ZK58" s="138"/>
      <c r="ZL58" s="138"/>
      <c r="ZM58" s="138"/>
      <c r="ZN58" s="138"/>
      <c r="ZO58" s="138"/>
      <c r="ZP58" s="138"/>
      <c r="ZQ58" s="138"/>
      <c r="ZR58" s="138"/>
      <c r="ZS58" s="138"/>
      <c r="ZT58" s="138"/>
      <c r="ZU58" s="138"/>
      <c r="ZV58" s="138"/>
      <c r="ZW58" s="138"/>
      <c r="ZX58" s="138"/>
      <c r="ZY58" s="138"/>
      <c r="ZZ58" s="138"/>
      <c r="AAA58" s="138"/>
      <c r="AAB58" s="138"/>
      <c r="AAC58" s="138"/>
      <c r="AAD58" s="138"/>
      <c r="AAE58" s="138"/>
      <c r="AAF58" s="138"/>
      <c r="AAG58" s="138"/>
      <c r="AAH58" s="138"/>
      <c r="AAI58" s="138"/>
      <c r="AAJ58" s="138"/>
      <c r="AAK58" s="138"/>
      <c r="AAL58" s="138"/>
      <c r="AAM58" s="138"/>
      <c r="AAN58" s="138"/>
      <c r="AAO58" s="138"/>
      <c r="AAP58" s="138"/>
      <c r="AAQ58" s="138"/>
      <c r="AAR58" s="138"/>
      <c r="AAS58" s="138"/>
      <c r="AAT58" s="138"/>
      <c r="AAU58" s="138"/>
      <c r="AAV58" s="138"/>
      <c r="AAW58" s="138"/>
      <c r="AAX58" s="138"/>
      <c r="AAY58" s="138"/>
      <c r="AAZ58" s="138"/>
      <c r="ABA58" s="138"/>
      <c r="ABB58" s="138"/>
      <c r="ABC58" s="138"/>
      <c r="ABD58" s="138"/>
      <c r="ABE58" s="138"/>
      <c r="ABF58" s="138"/>
      <c r="ABG58" s="138"/>
      <c r="ABH58" s="138"/>
      <c r="ABI58" s="138"/>
      <c r="ABJ58" s="138"/>
      <c r="ABK58" s="138"/>
      <c r="ABL58" s="138"/>
      <c r="ABM58" s="138"/>
      <c r="ABN58" s="138"/>
      <c r="ABO58" s="138"/>
      <c r="ABP58" s="138"/>
      <c r="ABQ58" s="138"/>
      <c r="ABR58" s="138"/>
      <c r="ABS58" s="138"/>
      <c r="ABT58" s="138"/>
      <c r="ABU58" s="138"/>
      <c r="ABV58" s="138"/>
      <c r="ABW58" s="138"/>
      <c r="ABX58" s="138"/>
      <c r="ABY58" s="138"/>
      <c r="ABZ58" s="138"/>
      <c r="ACA58" s="138"/>
      <c r="ACB58" s="138"/>
      <c r="ACC58" s="138"/>
      <c r="ACD58" s="138"/>
      <c r="ACE58" s="138"/>
      <c r="ACF58" s="138"/>
      <c r="ACG58" s="138"/>
      <c r="ACH58" s="138"/>
      <c r="ACI58" s="138"/>
      <c r="ACJ58" s="138"/>
      <c r="ACK58" s="138"/>
      <c r="ACL58" s="138"/>
      <c r="ACM58" s="138"/>
      <c r="ACN58" s="138"/>
      <c r="ACO58" s="138"/>
      <c r="ACP58" s="138"/>
      <c r="ACQ58" s="138"/>
      <c r="ACR58" s="138"/>
      <c r="ACS58" s="138"/>
      <c r="ACT58" s="138"/>
      <c r="ACU58" s="138"/>
      <c r="ACV58" s="138"/>
      <c r="ACW58" s="138"/>
      <c r="ACX58" s="138"/>
      <c r="ACY58" s="138"/>
      <c r="ACZ58" s="138"/>
      <c r="ADA58" s="138"/>
      <c r="ADB58" s="138"/>
      <c r="ADC58" s="138"/>
      <c r="ADD58" s="138"/>
      <c r="ADE58" s="138"/>
      <c r="ADF58" s="138"/>
      <c r="ADG58" s="138"/>
      <c r="ADH58" s="138"/>
      <c r="ADI58" s="138"/>
      <c r="ADJ58" s="138"/>
      <c r="ADK58" s="138"/>
      <c r="ADL58" s="138"/>
      <c r="ADM58" s="138"/>
      <c r="ADN58" s="138"/>
      <c r="ADO58" s="138"/>
      <c r="ADP58" s="138"/>
      <c r="ADQ58" s="138"/>
      <c r="ADR58" s="138"/>
      <c r="ADS58" s="138"/>
      <c r="ADT58" s="138"/>
      <c r="ADU58" s="138"/>
      <c r="ADV58" s="138"/>
      <c r="ADW58" s="138"/>
      <c r="ADX58" s="138"/>
      <c r="ADY58" s="138"/>
      <c r="ADZ58" s="138"/>
      <c r="AEA58" s="138"/>
      <c r="AEB58" s="138"/>
      <c r="AEC58" s="138"/>
      <c r="AED58" s="138"/>
      <c r="AEE58" s="138"/>
      <c r="AEF58" s="138"/>
      <c r="AEG58" s="138"/>
      <c r="AEH58" s="138"/>
      <c r="AEI58" s="138"/>
      <c r="AEJ58" s="138"/>
      <c r="AEK58" s="138"/>
      <c r="AEL58" s="138"/>
      <c r="AEM58" s="138"/>
      <c r="AEN58" s="138"/>
      <c r="AEO58" s="138"/>
      <c r="AEP58" s="138"/>
      <c r="AEQ58" s="138"/>
      <c r="AER58" s="138"/>
      <c r="AES58" s="138"/>
      <c r="AET58" s="138"/>
      <c r="AEU58" s="138"/>
      <c r="AEV58" s="138"/>
      <c r="AEW58" s="138"/>
      <c r="AEX58" s="138"/>
      <c r="AEY58" s="138"/>
      <c r="AEZ58" s="138"/>
      <c r="AFA58" s="138"/>
      <c r="AFB58" s="138"/>
      <c r="AFC58" s="138"/>
      <c r="AFD58" s="138"/>
      <c r="AFE58" s="138"/>
      <c r="AFF58" s="138"/>
      <c r="AFG58" s="138"/>
      <c r="AFH58" s="138"/>
      <c r="AFI58" s="138"/>
      <c r="AFJ58" s="138"/>
      <c r="AFK58" s="138"/>
      <c r="AFL58" s="138"/>
      <c r="AFM58" s="138"/>
      <c r="AFN58" s="138"/>
      <c r="AFO58" s="138"/>
      <c r="AFP58" s="138"/>
      <c r="AFQ58" s="138"/>
      <c r="AFR58" s="138"/>
      <c r="AFS58" s="138"/>
      <c r="AFT58" s="138"/>
      <c r="AFU58" s="138"/>
      <c r="AFV58" s="138"/>
      <c r="AFW58" s="138"/>
      <c r="AFX58" s="138"/>
      <c r="AFY58" s="138"/>
      <c r="AFZ58" s="138"/>
      <c r="AGA58" s="138"/>
      <c r="AGB58" s="138"/>
      <c r="AGC58" s="138"/>
      <c r="AGD58" s="138"/>
      <c r="AGE58" s="138"/>
      <c r="AGF58" s="138"/>
      <c r="AGG58" s="138"/>
      <c r="AGH58" s="138"/>
      <c r="AGI58" s="138"/>
      <c r="AGJ58" s="138"/>
      <c r="AGK58" s="138"/>
      <c r="AGL58" s="138"/>
      <c r="AGM58" s="138"/>
      <c r="AGN58" s="138"/>
      <c r="AGO58" s="138"/>
      <c r="AGP58" s="138"/>
      <c r="AGQ58" s="138"/>
      <c r="AGR58" s="138"/>
      <c r="AGS58" s="138"/>
      <c r="AGT58" s="138"/>
      <c r="AGU58" s="138"/>
      <c r="AGV58" s="138"/>
      <c r="AGW58" s="138"/>
      <c r="AGX58" s="138"/>
      <c r="AGY58" s="138"/>
      <c r="AGZ58" s="138"/>
      <c r="AHA58" s="138"/>
      <c r="AHB58" s="138"/>
      <c r="AHC58" s="138"/>
      <c r="AHD58" s="138"/>
      <c r="AHE58" s="138"/>
      <c r="AHF58" s="138"/>
      <c r="AHG58" s="138"/>
      <c r="AHH58" s="138"/>
      <c r="AHI58" s="138"/>
      <c r="AHJ58" s="138"/>
      <c r="AHK58" s="138"/>
      <c r="AHL58" s="138"/>
      <c r="AHM58" s="138"/>
      <c r="AHN58" s="138"/>
      <c r="AHO58" s="138"/>
      <c r="AHP58" s="138"/>
      <c r="AHQ58" s="138"/>
      <c r="AHR58" s="138"/>
      <c r="AHS58" s="138"/>
      <c r="AHT58" s="138"/>
      <c r="AHU58" s="138"/>
      <c r="AHV58" s="138"/>
      <c r="AHW58" s="138"/>
      <c r="AHX58" s="138"/>
      <c r="AHY58" s="138"/>
      <c r="AHZ58" s="138"/>
      <c r="AIA58" s="138"/>
      <c r="AIB58" s="138"/>
      <c r="AIC58" s="138"/>
      <c r="AID58" s="138"/>
      <c r="AIE58" s="138"/>
      <c r="AIF58" s="138"/>
      <c r="AIG58" s="138"/>
      <c r="AIH58" s="138"/>
      <c r="AII58" s="138"/>
      <c r="AIJ58" s="138"/>
      <c r="AIK58" s="138"/>
      <c r="AIL58" s="138"/>
      <c r="AIM58" s="138"/>
      <c r="AIN58" s="138"/>
      <c r="AIO58" s="138"/>
      <c r="AIP58" s="138"/>
      <c r="AIQ58" s="138"/>
      <c r="AIR58" s="138"/>
      <c r="AIS58" s="138"/>
      <c r="AIT58" s="138"/>
      <c r="AIU58" s="138"/>
      <c r="AIV58" s="138"/>
      <c r="AIW58" s="138"/>
      <c r="AIX58" s="138"/>
      <c r="AIY58" s="138"/>
      <c r="AIZ58" s="138"/>
      <c r="AJA58" s="138"/>
      <c r="AJB58" s="138"/>
      <c r="AJC58" s="138"/>
      <c r="AJD58" s="138"/>
      <c r="AJE58" s="138"/>
      <c r="AJF58" s="138"/>
      <c r="AJG58" s="138"/>
      <c r="AJH58" s="138"/>
      <c r="AJI58" s="138"/>
      <c r="AJJ58" s="138"/>
      <c r="AJK58" s="138"/>
      <c r="AJL58" s="138"/>
      <c r="AJM58" s="138"/>
      <c r="AJN58" s="138"/>
      <c r="AJO58" s="138"/>
      <c r="AJP58" s="138"/>
      <c r="AJQ58" s="138"/>
      <c r="AJR58" s="138"/>
      <c r="AJS58" s="138"/>
      <c r="AJT58" s="138"/>
      <c r="AJU58" s="138"/>
      <c r="AJV58" s="138"/>
      <c r="AJW58" s="138"/>
      <c r="AJX58" s="138"/>
      <c r="AJY58" s="138"/>
      <c r="AJZ58" s="138"/>
      <c r="AKA58" s="138"/>
      <c r="AKB58" s="138"/>
      <c r="AKC58" s="138"/>
      <c r="AKD58" s="138"/>
      <c r="AKE58" s="138"/>
      <c r="AKF58" s="138"/>
      <c r="AKG58" s="138"/>
      <c r="AKH58" s="138"/>
      <c r="AKI58" s="138"/>
      <c r="AKJ58" s="138"/>
      <c r="AKK58" s="138"/>
      <c r="AKL58" s="138"/>
      <c r="AKM58" s="138"/>
      <c r="AKN58" s="138"/>
      <c r="AKO58" s="138"/>
      <c r="AKP58" s="138"/>
      <c r="AKQ58" s="138"/>
      <c r="AKR58" s="138"/>
      <c r="AKS58" s="138"/>
      <c r="AKT58" s="138"/>
      <c r="AKU58" s="138"/>
      <c r="AKV58" s="138"/>
      <c r="AKW58" s="138"/>
      <c r="AKX58" s="138"/>
      <c r="AKY58" s="138"/>
      <c r="AKZ58" s="138"/>
      <c r="ALA58" s="138"/>
      <c r="ALB58" s="138"/>
      <c r="ALC58" s="138"/>
      <c r="ALD58" s="138"/>
      <c r="ALE58" s="138"/>
      <c r="ALF58" s="138"/>
      <c r="ALG58" s="138"/>
      <c r="ALH58" s="138"/>
      <c r="ALI58" s="138"/>
      <c r="ALJ58" s="138"/>
      <c r="ALK58" s="138"/>
      <c r="ALL58" s="138"/>
      <c r="ALM58" s="138"/>
      <c r="ALN58" s="138"/>
      <c r="ALO58" s="138"/>
      <c r="ALP58" s="138"/>
      <c r="ALQ58" s="138"/>
      <c r="ALR58" s="138"/>
      <c r="ALS58" s="138"/>
      <c r="ALT58" s="138"/>
      <c r="ALU58" s="138"/>
      <c r="ALV58" s="138"/>
      <c r="ALW58" s="138"/>
      <c r="ALX58" s="138"/>
      <c r="ALY58" s="138"/>
      <c r="ALZ58" s="138"/>
      <c r="AMA58" s="138"/>
      <c r="AMB58" s="138"/>
      <c r="AMC58" s="138"/>
      <c r="AMD58" s="138"/>
      <c r="AME58" s="138"/>
      <c r="AMF58" s="138"/>
      <c r="AMG58" s="138"/>
      <c r="AMH58" s="138"/>
      <c r="AMI58" s="138"/>
      <c r="AMJ58" s="138"/>
      <c r="AMK58" s="138"/>
      <c r="AML58" s="138"/>
      <c r="AMM58" s="138"/>
      <c r="AMN58" s="138"/>
      <c r="AMO58" s="138"/>
      <c r="AMP58" s="138"/>
      <c r="AMQ58" s="138"/>
      <c r="AMR58" s="138"/>
      <c r="AMS58" s="138"/>
      <c r="AMT58" s="138"/>
      <c r="AMU58" s="138"/>
      <c r="AMV58" s="138"/>
      <c r="AMW58" s="138"/>
      <c r="AMX58" s="138"/>
      <c r="AMY58" s="138"/>
      <c r="AMZ58" s="138"/>
      <c r="ANA58" s="138"/>
      <c r="ANB58" s="138"/>
      <c r="ANC58" s="138"/>
      <c r="AND58" s="138"/>
      <c r="ANE58" s="138"/>
      <c r="ANF58" s="138"/>
      <c r="ANG58" s="138"/>
      <c r="ANH58" s="138"/>
      <c r="ANI58" s="138"/>
      <c r="ANJ58" s="138"/>
      <c r="ANK58" s="138"/>
      <c r="ANL58" s="138"/>
      <c r="ANM58" s="138"/>
      <c r="ANN58" s="138"/>
      <c r="ANO58" s="138"/>
      <c r="ANP58" s="138"/>
      <c r="ANQ58" s="138"/>
      <c r="ANR58" s="138"/>
      <c r="ANS58" s="138"/>
      <c r="ANT58" s="138"/>
      <c r="ANU58" s="138"/>
      <c r="ANV58" s="138"/>
      <c r="ANW58" s="138"/>
      <c r="ANX58" s="138"/>
      <c r="ANY58" s="138"/>
      <c r="ANZ58" s="138"/>
      <c r="AOA58" s="138"/>
      <c r="AOB58" s="138"/>
      <c r="AOC58" s="138"/>
      <c r="AOD58" s="138"/>
      <c r="AOE58" s="138"/>
      <c r="AOF58" s="138"/>
      <c r="AOG58" s="138"/>
      <c r="AOH58" s="138"/>
      <c r="AOI58" s="138"/>
      <c r="AOJ58" s="138"/>
      <c r="AOK58" s="138"/>
      <c r="AOL58" s="138"/>
      <c r="AOM58" s="138"/>
      <c r="AON58" s="138"/>
      <c r="AOO58" s="138"/>
      <c r="AOP58" s="138"/>
      <c r="AOQ58" s="138"/>
      <c r="AOR58" s="138"/>
      <c r="AOS58" s="138"/>
      <c r="AOT58" s="138"/>
      <c r="AOU58" s="138"/>
      <c r="AOV58" s="138"/>
      <c r="AOW58" s="138"/>
      <c r="AOX58" s="138"/>
      <c r="AOY58" s="138"/>
      <c r="AOZ58" s="138"/>
      <c r="APA58" s="138"/>
      <c r="APB58" s="138"/>
      <c r="APC58" s="138"/>
      <c r="APD58" s="138"/>
      <c r="APE58" s="138"/>
      <c r="APF58" s="138"/>
      <c r="APG58" s="138"/>
      <c r="APH58" s="138"/>
      <c r="API58" s="138"/>
      <c r="APJ58" s="138"/>
      <c r="APK58" s="138"/>
      <c r="APL58" s="138"/>
      <c r="APM58" s="138"/>
      <c r="APN58" s="138"/>
      <c r="APO58" s="138"/>
      <c r="APP58" s="138"/>
      <c r="APQ58" s="138"/>
      <c r="APR58" s="138"/>
      <c r="APS58" s="138"/>
      <c r="APT58" s="138"/>
      <c r="APU58" s="138"/>
      <c r="APV58" s="138"/>
      <c r="APW58" s="138"/>
      <c r="APX58" s="138"/>
      <c r="APY58" s="138"/>
      <c r="APZ58" s="138"/>
      <c r="AQA58" s="138"/>
      <c r="AQB58" s="138"/>
      <c r="AQC58" s="138"/>
      <c r="AQD58" s="138"/>
      <c r="AQE58" s="138"/>
      <c r="AQF58" s="138"/>
      <c r="AQG58" s="138"/>
      <c r="AQH58" s="138"/>
      <c r="AQI58" s="138"/>
      <c r="AQJ58" s="138"/>
      <c r="AQK58" s="138"/>
      <c r="AQL58" s="138"/>
      <c r="AQM58" s="138"/>
      <c r="AQN58" s="138"/>
      <c r="AQO58" s="138"/>
      <c r="AQP58" s="138"/>
      <c r="AQQ58" s="138"/>
      <c r="AQR58" s="138"/>
      <c r="AQS58" s="138"/>
      <c r="AQT58" s="138"/>
      <c r="AQU58" s="138"/>
      <c r="AQV58" s="138"/>
      <c r="AQW58" s="138"/>
      <c r="AQX58" s="138"/>
      <c r="AQY58" s="138"/>
      <c r="AQZ58" s="138"/>
      <c r="ARA58" s="138"/>
      <c r="ARB58" s="138"/>
      <c r="ARC58" s="138"/>
      <c r="ARD58" s="138"/>
      <c r="ARE58" s="138"/>
      <c r="ARF58" s="138"/>
      <c r="ARG58" s="138"/>
      <c r="ARH58" s="138"/>
      <c r="ARI58" s="138"/>
      <c r="ARJ58" s="138"/>
      <c r="ARK58" s="138"/>
      <c r="ARL58" s="138"/>
      <c r="ARM58" s="138"/>
      <c r="ARN58" s="138"/>
      <c r="ARO58" s="138"/>
      <c r="ARP58" s="138"/>
      <c r="ARQ58" s="138"/>
      <c r="ARR58" s="138"/>
      <c r="ARS58" s="138"/>
      <c r="ART58" s="138"/>
      <c r="ARU58" s="138"/>
      <c r="ARV58" s="138"/>
      <c r="ARW58" s="138"/>
      <c r="ARX58" s="138"/>
      <c r="ARY58" s="138"/>
      <c r="ARZ58" s="138"/>
      <c r="ASA58" s="138"/>
      <c r="ASB58" s="138"/>
      <c r="ASC58" s="138"/>
      <c r="ASD58" s="138"/>
      <c r="ASE58" s="138"/>
      <c r="ASF58" s="138"/>
      <c r="ASG58" s="138"/>
      <c r="ASH58" s="138"/>
      <c r="ASI58" s="138"/>
      <c r="ASJ58" s="138"/>
      <c r="ASK58" s="138"/>
      <c r="ASL58" s="138"/>
      <c r="ASM58" s="138"/>
      <c r="ASN58" s="138"/>
      <c r="ASO58" s="138"/>
      <c r="ASP58" s="138"/>
      <c r="ASQ58" s="138"/>
      <c r="ASR58" s="138"/>
      <c r="ASS58" s="138"/>
      <c r="AST58" s="138"/>
      <c r="ASU58" s="138"/>
      <c r="ASV58" s="138"/>
      <c r="ASW58" s="138"/>
      <c r="ASX58" s="138"/>
      <c r="ASY58" s="138"/>
      <c r="ASZ58" s="138"/>
      <c r="ATA58" s="138"/>
      <c r="ATB58" s="138"/>
      <c r="ATC58" s="138"/>
      <c r="ATD58" s="138"/>
      <c r="ATE58" s="138"/>
      <c r="ATF58" s="138"/>
      <c r="ATG58" s="138"/>
      <c r="ATH58" s="138"/>
      <c r="ATI58" s="138"/>
      <c r="ATJ58" s="138"/>
      <c r="ATK58" s="138"/>
      <c r="ATL58" s="138"/>
      <c r="ATM58" s="138"/>
      <c r="ATN58" s="138"/>
      <c r="ATO58" s="138"/>
      <c r="ATP58" s="138"/>
      <c r="ATQ58" s="138"/>
      <c r="ATR58" s="138"/>
      <c r="ATS58" s="138"/>
      <c r="ATT58" s="138"/>
      <c r="ATU58" s="138"/>
      <c r="ATV58" s="138"/>
      <c r="ATW58" s="138"/>
      <c r="ATX58" s="138"/>
      <c r="ATY58" s="138"/>
      <c r="ATZ58" s="138"/>
      <c r="AUA58" s="138"/>
      <c r="AUB58" s="138"/>
      <c r="AUC58" s="138"/>
      <c r="AUD58" s="138"/>
      <c r="AUE58" s="138"/>
      <c r="AUF58" s="138"/>
      <c r="AUG58" s="138"/>
      <c r="AUH58" s="138"/>
      <c r="AUI58" s="138"/>
      <c r="AUJ58" s="138"/>
      <c r="AUK58" s="138"/>
      <c r="AUL58" s="138"/>
      <c r="AUM58" s="138"/>
      <c r="AUN58" s="138"/>
      <c r="AUO58" s="138"/>
      <c r="AUP58" s="138"/>
      <c r="AUQ58" s="138"/>
      <c r="AUR58" s="138"/>
      <c r="AUS58" s="138"/>
      <c r="AUT58" s="138"/>
      <c r="AUU58" s="138"/>
      <c r="AUV58" s="138"/>
      <c r="AUW58" s="138"/>
      <c r="AUX58" s="138"/>
      <c r="AUY58" s="138"/>
      <c r="AUZ58" s="138"/>
      <c r="AVA58" s="138"/>
      <c r="AVB58" s="138"/>
      <c r="AVC58" s="138"/>
      <c r="AVD58" s="138"/>
      <c r="AVE58" s="138"/>
      <c r="AVF58" s="138"/>
      <c r="AVG58" s="138"/>
      <c r="AVH58" s="138"/>
      <c r="AVI58" s="138"/>
      <c r="AVJ58" s="138"/>
      <c r="AVK58" s="138"/>
      <c r="AVL58" s="138"/>
      <c r="AVM58" s="138"/>
      <c r="AVN58" s="138"/>
      <c r="AVO58" s="138"/>
      <c r="AVP58" s="138"/>
      <c r="AVQ58" s="138"/>
      <c r="AVR58" s="138"/>
      <c r="AVS58" s="138"/>
      <c r="AVT58" s="138"/>
      <c r="AVU58" s="138"/>
      <c r="AVV58" s="138"/>
      <c r="AVW58" s="138"/>
      <c r="AVX58" s="138"/>
      <c r="AVY58" s="138"/>
      <c r="AVZ58" s="138"/>
      <c r="AWA58" s="138"/>
      <c r="AWB58" s="138"/>
      <c r="AWC58" s="138"/>
      <c r="AWD58" s="138"/>
      <c r="AWE58" s="138"/>
      <c r="AWF58" s="138"/>
      <c r="AWG58" s="138"/>
      <c r="AWH58" s="138"/>
      <c r="AWI58" s="138"/>
      <c r="AWJ58" s="138"/>
      <c r="AWK58" s="138"/>
      <c r="AWL58" s="138"/>
      <c r="AWM58" s="138"/>
      <c r="AWN58" s="138"/>
      <c r="AWO58" s="138"/>
      <c r="AWP58" s="138"/>
      <c r="AWQ58" s="138"/>
      <c r="AWR58" s="138"/>
      <c r="AWS58" s="138"/>
      <c r="AWT58" s="138"/>
      <c r="AWU58" s="138"/>
      <c r="AWV58" s="138"/>
      <c r="AWW58" s="138"/>
      <c r="AWX58" s="138"/>
      <c r="AWY58" s="138"/>
      <c r="AWZ58" s="138"/>
      <c r="AXA58" s="138"/>
      <c r="AXB58" s="138"/>
      <c r="AXC58" s="138"/>
      <c r="AXD58" s="138"/>
      <c r="AXE58" s="138"/>
      <c r="AXF58" s="138"/>
      <c r="AXG58" s="138"/>
      <c r="AXH58" s="138"/>
      <c r="AXI58" s="138"/>
      <c r="AXJ58" s="138"/>
      <c r="AXK58" s="138"/>
      <c r="AXL58" s="138"/>
      <c r="AXM58" s="138"/>
      <c r="AXN58" s="138"/>
      <c r="AXO58" s="138"/>
      <c r="AXP58" s="138"/>
      <c r="AXQ58" s="138"/>
      <c r="AXR58" s="138"/>
      <c r="AXS58" s="138"/>
      <c r="AXT58" s="138"/>
      <c r="AXU58" s="138"/>
      <c r="AXV58" s="138"/>
      <c r="AXW58" s="138"/>
      <c r="AXX58" s="138"/>
      <c r="AXY58" s="138"/>
      <c r="AXZ58" s="138"/>
      <c r="AYA58" s="138"/>
      <c r="AYB58" s="138"/>
      <c r="AYC58" s="138"/>
      <c r="AYD58" s="138"/>
      <c r="AYE58" s="138"/>
      <c r="AYF58" s="138"/>
      <c r="AYG58" s="138"/>
      <c r="AYH58" s="138"/>
      <c r="AYI58" s="138"/>
      <c r="AYJ58" s="138"/>
      <c r="AYK58" s="138"/>
      <c r="AYL58" s="138"/>
      <c r="AYM58" s="138"/>
      <c r="AYN58" s="138"/>
      <c r="AYO58" s="138"/>
      <c r="AYP58" s="138"/>
      <c r="AYQ58" s="138"/>
      <c r="AYR58" s="138"/>
      <c r="AYS58" s="138"/>
      <c r="AYT58" s="138"/>
      <c r="AYU58" s="138"/>
      <c r="AYV58" s="138"/>
      <c r="AYW58" s="138"/>
      <c r="AYX58" s="138"/>
      <c r="AYY58" s="138"/>
      <c r="AYZ58" s="138"/>
      <c r="AZA58" s="138"/>
      <c r="AZB58" s="138"/>
      <c r="AZC58" s="138"/>
      <c r="AZD58" s="138"/>
      <c r="AZE58" s="138"/>
      <c r="AZF58" s="138"/>
      <c r="AZG58" s="138"/>
      <c r="AZH58" s="138"/>
      <c r="AZI58" s="138"/>
      <c r="AZJ58" s="138"/>
      <c r="AZK58" s="138"/>
      <c r="AZL58" s="138"/>
      <c r="AZM58" s="138"/>
      <c r="AZN58" s="138"/>
      <c r="AZO58" s="138"/>
      <c r="AZP58" s="138"/>
      <c r="AZQ58" s="138"/>
      <c r="AZR58" s="138"/>
      <c r="AZS58" s="138"/>
      <c r="AZT58" s="138"/>
      <c r="AZU58" s="138"/>
      <c r="AZV58" s="138"/>
      <c r="AZW58" s="138"/>
      <c r="AZX58" s="138"/>
      <c r="AZY58" s="138"/>
      <c r="AZZ58" s="138"/>
      <c r="BAA58" s="138"/>
      <c r="BAB58" s="138"/>
      <c r="BAC58" s="138"/>
      <c r="BAD58" s="138"/>
      <c r="BAE58" s="138"/>
      <c r="BAF58" s="138"/>
      <c r="BAG58" s="138"/>
      <c r="BAH58" s="138"/>
      <c r="BAI58" s="138"/>
      <c r="BAJ58" s="138"/>
      <c r="BAK58" s="138"/>
      <c r="BAL58" s="138"/>
      <c r="BAM58" s="138"/>
      <c r="BAN58" s="138"/>
      <c r="BAO58" s="138"/>
      <c r="BAP58" s="138"/>
      <c r="BAQ58" s="138"/>
      <c r="BAR58" s="138"/>
      <c r="BAS58" s="138"/>
      <c r="BAT58" s="138"/>
      <c r="BAU58" s="138"/>
      <c r="BAV58" s="138"/>
      <c r="BAW58" s="138"/>
      <c r="BAX58" s="138"/>
      <c r="BAY58" s="138"/>
      <c r="BAZ58" s="138"/>
      <c r="BBA58" s="138"/>
      <c r="BBB58" s="138"/>
      <c r="BBC58" s="138"/>
      <c r="BBD58" s="138"/>
      <c r="BBE58" s="138"/>
      <c r="BBF58" s="138"/>
      <c r="BBG58" s="138"/>
      <c r="BBH58" s="138"/>
      <c r="BBI58" s="138"/>
      <c r="BBJ58" s="138"/>
      <c r="BBK58" s="138"/>
      <c r="BBL58" s="138"/>
      <c r="BBM58" s="138"/>
      <c r="BBN58" s="138"/>
      <c r="BBO58" s="138"/>
      <c r="BBP58" s="138"/>
      <c r="BBQ58" s="138"/>
      <c r="BBR58" s="138"/>
      <c r="BBS58" s="138"/>
      <c r="BBT58" s="138"/>
      <c r="BBU58" s="138"/>
      <c r="BBV58" s="138"/>
      <c r="BBW58" s="138"/>
      <c r="BBX58" s="138"/>
      <c r="BBY58" s="138"/>
      <c r="BBZ58" s="138"/>
      <c r="BCA58" s="138"/>
      <c r="BCB58" s="138"/>
      <c r="BCC58" s="138"/>
      <c r="BCD58" s="138"/>
      <c r="BCE58" s="138"/>
      <c r="BCF58" s="138"/>
      <c r="BCG58" s="138"/>
      <c r="BCH58" s="138"/>
      <c r="BCI58" s="138"/>
      <c r="BCJ58" s="138"/>
      <c r="BCK58" s="138"/>
      <c r="BCL58" s="138"/>
      <c r="BCM58" s="138"/>
      <c r="BCN58" s="138"/>
      <c r="BCO58" s="138"/>
      <c r="BCP58" s="138"/>
      <c r="BCQ58" s="138"/>
      <c r="BCR58" s="138"/>
      <c r="BCS58" s="138"/>
      <c r="BCT58" s="138"/>
      <c r="BCU58" s="138"/>
      <c r="BCV58" s="138"/>
      <c r="BCW58" s="138"/>
      <c r="BCX58" s="138"/>
      <c r="BCY58" s="138"/>
      <c r="BCZ58" s="138"/>
      <c r="BDA58" s="138"/>
      <c r="BDB58" s="138"/>
      <c r="BDC58" s="138"/>
      <c r="BDD58" s="138"/>
      <c r="BDE58" s="138"/>
      <c r="BDF58" s="138"/>
      <c r="BDG58" s="138"/>
      <c r="BDH58" s="138"/>
      <c r="BDI58" s="138"/>
      <c r="BDJ58" s="138"/>
      <c r="BDK58" s="138"/>
      <c r="BDL58" s="138"/>
      <c r="BDM58" s="138"/>
      <c r="BDN58" s="138"/>
      <c r="BDO58" s="138"/>
      <c r="BDP58" s="138"/>
      <c r="BDQ58" s="138"/>
      <c r="BDR58" s="138"/>
      <c r="BDS58" s="138"/>
      <c r="BDT58" s="138"/>
      <c r="BDU58" s="138"/>
      <c r="BDV58" s="138"/>
      <c r="BDW58" s="138"/>
      <c r="BDX58" s="138"/>
      <c r="BDY58" s="138"/>
      <c r="BDZ58" s="138"/>
      <c r="BEA58" s="138"/>
      <c r="BEB58" s="138"/>
      <c r="BEC58" s="138"/>
      <c r="BED58" s="138"/>
      <c r="BEE58" s="138"/>
      <c r="BEF58" s="138"/>
      <c r="BEG58" s="138"/>
      <c r="BEH58" s="138"/>
      <c r="BEI58" s="138"/>
      <c r="BEJ58" s="138"/>
      <c r="BEK58" s="138"/>
      <c r="BEL58" s="138"/>
      <c r="BEM58" s="138"/>
      <c r="BEN58" s="138"/>
      <c r="BEO58" s="138"/>
      <c r="BEP58" s="138"/>
      <c r="BEQ58" s="138"/>
      <c r="BER58" s="138"/>
      <c r="BES58" s="138"/>
      <c r="BET58" s="138"/>
      <c r="BEU58" s="138"/>
      <c r="BEV58" s="138"/>
      <c r="BEW58" s="138"/>
      <c r="BEX58" s="138"/>
      <c r="BEY58" s="138"/>
      <c r="BEZ58" s="138"/>
      <c r="BFA58" s="138"/>
      <c r="BFB58" s="138"/>
      <c r="BFC58" s="138"/>
      <c r="BFD58" s="138"/>
      <c r="BFE58" s="138"/>
      <c r="BFF58" s="138"/>
      <c r="BFG58" s="138"/>
      <c r="BFH58" s="138"/>
      <c r="BFI58" s="138"/>
      <c r="BFJ58" s="138"/>
      <c r="BFK58" s="138"/>
      <c r="BFL58" s="138"/>
      <c r="BFM58" s="138"/>
      <c r="BFN58" s="138"/>
      <c r="BFO58" s="138"/>
      <c r="BFP58" s="138"/>
      <c r="BFQ58" s="138"/>
      <c r="BFR58" s="138"/>
      <c r="BFS58" s="138"/>
      <c r="BFT58" s="138"/>
      <c r="BFU58" s="138"/>
      <c r="BFV58" s="138"/>
      <c r="BFW58" s="138"/>
      <c r="BFX58" s="138"/>
      <c r="BFY58" s="138"/>
      <c r="BFZ58" s="138"/>
      <c r="BGA58" s="138"/>
      <c r="BGB58" s="138"/>
      <c r="BGC58" s="138"/>
      <c r="BGD58" s="138"/>
      <c r="BGE58" s="138"/>
      <c r="BGF58" s="138"/>
      <c r="BGG58" s="138"/>
      <c r="BGH58" s="138"/>
      <c r="BGI58" s="138"/>
      <c r="BGJ58" s="138"/>
      <c r="BGK58" s="138"/>
      <c r="BGL58" s="138"/>
      <c r="BGM58" s="138"/>
      <c r="BGN58" s="138"/>
      <c r="BGO58" s="138"/>
      <c r="BGP58" s="138"/>
      <c r="BGQ58" s="138"/>
      <c r="BGR58" s="138"/>
      <c r="BGS58" s="138"/>
      <c r="BGT58" s="138"/>
      <c r="BGU58" s="138"/>
      <c r="BGV58" s="138"/>
      <c r="BGW58" s="138"/>
      <c r="BGX58" s="138"/>
      <c r="BGY58" s="138"/>
      <c r="BGZ58" s="138"/>
      <c r="BHA58" s="138"/>
      <c r="BHB58" s="138"/>
      <c r="BHC58" s="138"/>
      <c r="BHD58" s="138"/>
      <c r="BHE58" s="138"/>
      <c r="BHF58" s="138"/>
      <c r="BHG58" s="138"/>
      <c r="BHH58" s="138"/>
      <c r="BHI58" s="138"/>
      <c r="BHJ58" s="138"/>
      <c r="BHK58" s="138"/>
      <c r="BHL58" s="138"/>
      <c r="BHM58" s="138"/>
      <c r="BHN58" s="138"/>
      <c r="BHO58" s="138"/>
      <c r="BHP58" s="138"/>
      <c r="BHQ58" s="138"/>
      <c r="BHR58" s="138"/>
      <c r="BHS58" s="138"/>
      <c r="BHT58" s="138"/>
      <c r="BHU58" s="138"/>
      <c r="BHV58" s="138"/>
      <c r="BHW58" s="138"/>
      <c r="BHX58" s="138"/>
      <c r="BHY58" s="138"/>
      <c r="BHZ58" s="138"/>
      <c r="BIA58" s="138"/>
      <c r="BIB58" s="138"/>
      <c r="BIC58" s="138"/>
      <c r="BID58" s="138"/>
      <c r="BIE58" s="138"/>
      <c r="BIF58" s="138"/>
      <c r="BIG58" s="138"/>
      <c r="BIH58" s="138"/>
      <c r="BII58" s="138"/>
      <c r="BIJ58" s="138"/>
      <c r="BIK58" s="138"/>
      <c r="BIL58" s="138"/>
      <c r="BIM58" s="138"/>
      <c r="BIN58" s="138"/>
      <c r="BIO58" s="138"/>
      <c r="BIP58" s="138"/>
      <c r="BIQ58" s="138"/>
      <c r="BIR58" s="138"/>
      <c r="BIS58" s="138"/>
      <c r="BIT58" s="138"/>
      <c r="BIU58" s="138"/>
      <c r="BIV58" s="138"/>
      <c r="BIW58" s="138"/>
      <c r="BIX58" s="138"/>
      <c r="BIY58" s="138"/>
      <c r="BIZ58" s="138"/>
      <c r="BJA58" s="138"/>
      <c r="BJB58" s="138"/>
      <c r="BJC58" s="138"/>
      <c r="BJD58" s="138"/>
      <c r="BJE58" s="138"/>
      <c r="BJF58" s="138"/>
      <c r="BJG58" s="138"/>
      <c r="BJH58" s="138"/>
      <c r="BJI58" s="138"/>
      <c r="BJJ58" s="138"/>
      <c r="BJK58" s="138"/>
      <c r="BJL58" s="138"/>
      <c r="BJM58" s="138"/>
      <c r="BJN58" s="138"/>
      <c r="BJO58" s="138"/>
      <c r="BJP58" s="138"/>
      <c r="BJQ58" s="138"/>
      <c r="BJR58" s="138"/>
      <c r="BJS58" s="138"/>
      <c r="BJT58" s="138"/>
      <c r="BJU58" s="138"/>
      <c r="BJV58" s="138"/>
      <c r="BJW58" s="138"/>
      <c r="BJX58" s="138"/>
      <c r="BJY58" s="138"/>
      <c r="BJZ58" s="138"/>
      <c r="BKA58" s="138"/>
      <c r="BKB58" s="138"/>
      <c r="BKC58" s="138"/>
      <c r="BKD58" s="138"/>
      <c r="BKE58" s="138"/>
      <c r="BKF58" s="138"/>
      <c r="BKG58" s="138"/>
      <c r="BKH58" s="138"/>
      <c r="BKI58" s="138"/>
      <c r="BKJ58" s="138"/>
      <c r="BKK58" s="138"/>
      <c r="BKL58" s="138"/>
      <c r="BKM58" s="138"/>
      <c r="BKN58" s="138"/>
      <c r="BKO58" s="138"/>
      <c r="BKP58" s="138"/>
      <c r="BKQ58" s="138"/>
      <c r="BKR58" s="138"/>
      <c r="BKS58" s="138"/>
      <c r="BKT58" s="138"/>
      <c r="BKU58" s="138"/>
      <c r="BKV58" s="138"/>
      <c r="BKW58" s="138"/>
      <c r="BKX58" s="138"/>
      <c r="BKY58" s="138"/>
      <c r="BKZ58" s="138"/>
      <c r="BLA58" s="138"/>
      <c r="BLB58" s="138"/>
      <c r="BLC58" s="138"/>
      <c r="BLD58" s="138"/>
      <c r="BLE58" s="138"/>
      <c r="BLF58" s="138"/>
      <c r="BLG58" s="138"/>
      <c r="BLH58" s="138"/>
      <c r="BLI58" s="138"/>
      <c r="BLJ58" s="138"/>
      <c r="BLK58" s="138"/>
      <c r="BLL58" s="138"/>
      <c r="BLM58" s="138"/>
      <c r="BLN58" s="138"/>
      <c r="BLO58" s="138"/>
      <c r="BLP58" s="138"/>
      <c r="BLQ58" s="138"/>
      <c r="BLR58" s="138"/>
      <c r="BLS58" s="138"/>
      <c r="BLT58" s="138"/>
      <c r="BLU58" s="138"/>
      <c r="BLV58" s="138"/>
      <c r="BLW58" s="138"/>
      <c r="BLX58" s="138"/>
      <c r="BLY58" s="138"/>
      <c r="BLZ58" s="138"/>
      <c r="BMA58" s="138"/>
      <c r="BMB58" s="138"/>
      <c r="BMC58" s="138"/>
      <c r="BMD58" s="138"/>
      <c r="BME58" s="138"/>
      <c r="BMF58" s="138"/>
      <c r="BMG58" s="138"/>
      <c r="BMH58" s="138"/>
      <c r="BMI58" s="138"/>
      <c r="BMJ58" s="138"/>
      <c r="BMK58" s="138"/>
      <c r="BML58" s="138"/>
      <c r="BMM58" s="138"/>
      <c r="BMN58" s="138"/>
      <c r="BMO58" s="138"/>
      <c r="BMP58" s="138"/>
      <c r="BMQ58" s="138"/>
      <c r="BMR58" s="138"/>
      <c r="BMS58" s="138"/>
      <c r="BMT58" s="138"/>
      <c r="BMU58" s="138"/>
      <c r="BMV58" s="138"/>
      <c r="BMW58" s="138"/>
      <c r="BMX58" s="138"/>
      <c r="BMY58" s="138"/>
      <c r="BMZ58" s="138"/>
      <c r="BNA58" s="138"/>
      <c r="BNB58" s="138"/>
      <c r="BNC58" s="138"/>
      <c r="BND58" s="138"/>
      <c r="BNE58" s="138"/>
      <c r="BNF58" s="138"/>
      <c r="BNG58" s="138"/>
      <c r="BNH58" s="138"/>
      <c r="BNI58" s="138"/>
      <c r="BNJ58" s="138"/>
      <c r="BNK58" s="138"/>
      <c r="BNL58" s="138"/>
      <c r="BNM58" s="138"/>
      <c r="BNN58" s="138"/>
      <c r="BNO58" s="138"/>
      <c r="BNP58" s="138"/>
      <c r="BNQ58" s="138"/>
      <c r="BNR58" s="138"/>
      <c r="BNS58" s="138"/>
      <c r="BNT58" s="138"/>
      <c r="BNU58" s="138"/>
      <c r="BNV58" s="138"/>
      <c r="BNW58" s="138"/>
      <c r="BNX58" s="138"/>
      <c r="BNY58" s="138"/>
      <c r="BNZ58" s="138"/>
      <c r="BOA58" s="138"/>
      <c r="BOB58" s="138"/>
      <c r="BOC58" s="138"/>
      <c r="BOD58" s="138"/>
      <c r="BOE58" s="138"/>
      <c r="BOF58" s="138"/>
      <c r="BOG58" s="138"/>
      <c r="BOH58" s="138"/>
      <c r="BOI58" s="138"/>
      <c r="BOJ58" s="138"/>
      <c r="BOK58" s="138"/>
      <c r="BOL58" s="138"/>
      <c r="BOM58" s="138"/>
      <c r="BON58" s="138"/>
      <c r="BOO58" s="138"/>
      <c r="BOP58" s="138"/>
      <c r="BOQ58" s="138"/>
      <c r="BOR58" s="138"/>
      <c r="BOS58" s="138"/>
      <c r="BOT58" s="138"/>
      <c r="BOU58" s="138"/>
      <c r="BOV58" s="138"/>
      <c r="BOW58" s="138"/>
      <c r="BOX58" s="138"/>
      <c r="BOY58" s="138"/>
      <c r="BOZ58" s="138"/>
      <c r="BPA58" s="138"/>
      <c r="BPB58" s="138"/>
      <c r="BPC58" s="138"/>
      <c r="BPD58" s="138"/>
      <c r="BPE58" s="138"/>
      <c r="BPF58" s="138"/>
      <c r="BPG58" s="138"/>
      <c r="BPH58" s="138"/>
      <c r="BPI58" s="138"/>
      <c r="BPJ58" s="138"/>
      <c r="BPK58" s="138"/>
      <c r="BPL58" s="138"/>
      <c r="BPM58" s="138"/>
      <c r="BPN58" s="138"/>
      <c r="BPO58" s="138"/>
      <c r="BPP58" s="138"/>
      <c r="BPQ58" s="138"/>
      <c r="BPR58" s="138"/>
      <c r="BPS58" s="138"/>
      <c r="BPT58" s="138"/>
      <c r="BPU58" s="138"/>
      <c r="BPV58" s="138"/>
      <c r="BPW58" s="138"/>
      <c r="BPX58" s="138"/>
      <c r="BPY58" s="138"/>
      <c r="BPZ58" s="138"/>
      <c r="BQA58" s="138"/>
      <c r="BQB58" s="138"/>
      <c r="BQC58" s="138"/>
      <c r="BQD58" s="138"/>
      <c r="BQE58" s="138"/>
      <c r="BQF58" s="138"/>
      <c r="BQG58" s="138"/>
      <c r="BQH58" s="138"/>
      <c r="BQI58" s="138"/>
      <c r="BQJ58" s="138"/>
      <c r="BQK58" s="138"/>
      <c r="BQL58" s="138"/>
      <c r="BQM58" s="138"/>
      <c r="BQN58" s="138"/>
      <c r="BQO58" s="138"/>
      <c r="BQP58" s="138"/>
      <c r="BQQ58" s="138"/>
      <c r="BQR58" s="138"/>
      <c r="BQS58" s="138"/>
      <c r="BQT58" s="138"/>
      <c r="BQU58" s="138"/>
      <c r="BQV58" s="138"/>
      <c r="BQW58" s="138"/>
      <c r="BQX58" s="138"/>
      <c r="BQY58" s="138"/>
      <c r="BQZ58" s="138"/>
      <c r="BRA58" s="138"/>
      <c r="BRB58" s="138"/>
      <c r="BRC58" s="138"/>
      <c r="BRD58" s="138"/>
      <c r="BRE58" s="138"/>
      <c r="BRF58" s="138"/>
      <c r="BRG58" s="138"/>
      <c r="BRH58" s="138"/>
      <c r="BRI58" s="138"/>
      <c r="BRJ58" s="138"/>
      <c r="BRK58" s="138"/>
      <c r="BRL58" s="138"/>
      <c r="BRM58" s="138"/>
      <c r="BRN58" s="138"/>
      <c r="BRO58" s="138"/>
      <c r="BRP58" s="138"/>
      <c r="BRQ58" s="138"/>
      <c r="BRR58" s="138"/>
      <c r="BRS58" s="138"/>
      <c r="BRT58" s="138"/>
      <c r="BRU58" s="138"/>
      <c r="BRV58" s="138"/>
      <c r="BRW58" s="138"/>
      <c r="BRX58" s="138"/>
      <c r="BRY58" s="138"/>
      <c r="BRZ58" s="138"/>
      <c r="BSA58" s="138"/>
      <c r="BSB58" s="138"/>
      <c r="BSC58" s="138"/>
      <c r="BSD58" s="138"/>
      <c r="BSE58" s="138"/>
      <c r="BSF58" s="138"/>
      <c r="BSG58" s="138"/>
      <c r="BSH58" s="138"/>
      <c r="BSI58" s="138"/>
      <c r="BSJ58" s="138"/>
      <c r="BSK58" s="138"/>
      <c r="BSL58" s="138"/>
      <c r="BSM58" s="138"/>
      <c r="BSN58" s="138"/>
      <c r="BSO58" s="138"/>
      <c r="BSP58" s="138"/>
      <c r="BSQ58" s="138"/>
      <c r="BSR58" s="138"/>
      <c r="BSS58" s="138"/>
      <c r="BST58" s="138"/>
      <c r="BSU58" s="138"/>
      <c r="BSV58" s="138"/>
      <c r="BSW58" s="138"/>
      <c r="BSX58" s="138"/>
      <c r="BSY58" s="138"/>
      <c r="BSZ58" s="138"/>
      <c r="BTA58" s="138"/>
      <c r="BTB58" s="138"/>
      <c r="BTC58" s="138"/>
      <c r="BTD58" s="138"/>
      <c r="BTE58" s="138"/>
      <c r="BTF58" s="138"/>
      <c r="BTG58" s="138"/>
      <c r="BTH58" s="138"/>
      <c r="BTI58" s="138"/>
      <c r="BTJ58" s="138"/>
      <c r="BTK58" s="138"/>
      <c r="BTL58" s="138"/>
      <c r="BTM58" s="138"/>
      <c r="BTN58" s="138"/>
      <c r="BTO58" s="138"/>
      <c r="BTP58" s="138"/>
      <c r="BTQ58" s="138"/>
      <c r="BTR58" s="138"/>
      <c r="BTS58" s="138"/>
      <c r="BTT58" s="138"/>
      <c r="BTU58" s="138"/>
      <c r="BTV58" s="138"/>
      <c r="BTW58" s="138"/>
      <c r="BTX58" s="138"/>
      <c r="BTY58" s="138"/>
      <c r="BTZ58" s="138"/>
      <c r="BUA58" s="138"/>
      <c r="BUB58" s="138"/>
      <c r="BUC58" s="138"/>
      <c r="BUD58" s="138"/>
      <c r="BUE58" s="138"/>
      <c r="BUF58" s="138"/>
      <c r="BUG58" s="138"/>
      <c r="BUH58" s="138"/>
      <c r="BUI58" s="138"/>
      <c r="BUJ58" s="138"/>
      <c r="BUK58" s="138"/>
      <c r="BUL58" s="138"/>
      <c r="BUM58" s="138"/>
      <c r="BUN58" s="138"/>
      <c r="BUO58" s="138"/>
      <c r="BUP58" s="138"/>
      <c r="BUQ58" s="138"/>
      <c r="BUR58" s="138"/>
      <c r="BUS58" s="138"/>
      <c r="BUT58" s="138"/>
      <c r="BUU58" s="138"/>
      <c r="BUV58" s="138"/>
      <c r="BUW58" s="138"/>
      <c r="BUX58" s="138"/>
      <c r="BUY58" s="138"/>
      <c r="BUZ58" s="138"/>
      <c r="BVA58" s="138"/>
      <c r="BVB58" s="138"/>
      <c r="BVC58" s="138"/>
      <c r="BVD58" s="138"/>
      <c r="BVE58" s="138"/>
      <c r="BVF58" s="138"/>
      <c r="BVG58" s="138"/>
      <c r="BVH58" s="138"/>
      <c r="BVI58" s="138"/>
      <c r="BVJ58" s="138"/>
      <c r="BVK58" s="138"/>
      <c r="BVL58" s="138"/>
      <c r="BVM58" s="138"/>
      <c r="BVN58" s="138"/>
      <c r="BVO58" s="138"/>
      <c r="BVP58" s="138"/>
      <c r="BVQ58" s="138"/>
      <c r="BVR58" s="138"/>
      <c r="BVS58" s="138"/>
      <c r="BVT58" s="138"/>
      <c r="BVU58" s="138"/>
      <c r="BVV58" s="138"/>
      <c r="BVW58" s="138"/>
      <c r="BVX58" s="138"/>
      <c r="BVY58" s="138"/>
      <c r="BVZ58" s="138"/>
      <c r="BWA58" s="138"/>
      <c r="BWB58" s="138"/>
      <c r="BWC58" s="138"/>
      <c r="BWD58" s="138"/>
      <c r="BWE58" s="138"/>
      <c r="BWF58" s="138"/>
      <c r="BWG58" s="138"/>
      <c r="BWH58" s="138"/>
      <c r="BWI58" s="138"/>
      <c r="BWJ58" s="138"/>
      <c r="BWK58" s="138"/>
      <c r="BWL58" s="138"/>
      <c r="BWM58" s="138"/>
      <c r="BWN58" s="138"/>
      <c r="BWO58" s="138"/>
      <c r="BWP58" s="138"/>
      <c r="BWQ58" s="138"/>
      <c r="BWR58" s="138"/>
      <c r="BWS58" s="138"/>
      <c r="BWT58" s="138"/>
      <c r="BWU58" s="138"/>
      <c r="BWV58" s="138"/>
      <c r="BWW58" s="138"/>
      <c r="BWX58" s="138"/>
      <c r="BWY58" s="138"/>
      <c r="BWZ58" s="138"/>
      <c r="BXA58" s="138"/>
      <c r="BXB58" s="138"/>
      <c r="BXC58" s="138"/>
      <c r="BXD58" s="138"/>
      <c r="BXE58" s="138"/>
      <c r="BXF58" s="138"/>
      <c r="BXG58" s="138"/>
      <c r="BXH58" s="138"/>
      <c r="BXI58" s="138"/>
      <c r="BXJ58" s="138"/>
      <c r="BXK58" s="138"/>
      <c r="BXL58" s="138"/>
      <c r="BXM58" s="138"/>
      <c r="BXN58" s="138"/>
      <c r="BXO58" s="138"/>
      <c r="BXP58" s="138"/>
      <c r="BXQ58" s="138"/>
      <c r="BXR58" s="138"/>
      <c r="BXS58" s="138"/>
      <c r="BXT58" s="138"/>
      <c r="BXU58" s="138"/>
      <c r="BXV58" s="138"/>
      <c r="BXW58" s="138"/>
      <c r="BXX58" s="138"/>
      <c r="BXY58" s="138"/>
      <c r="BXZ58" s="138"/>
      <c r="BYA58" s="138"/>
      <c r="BYB58" s="138"/>
      <c r="BYC58" s="138"/>
      <c r="BYD58" s="138"/>
      <c r="BYE58" s="138"/>
      <c r="BYF58" s="138"/>
      <c r="BYG58" s="138"/>
      <c r="BYH58" s="138"/>
      <c r="BYI58" s="138"/>
      <c r="BYJ58" s="138"/>
      <c r="BYK58" s="138"/>
      <c r="BYL58" s="138"/>
      <c r="BYM58" s="138"/>
      <c r="BYN58" s="138"/>
      <c r="BYO58" s="138"/>
      <c r="BYP58" s="138"/>
      <c r="BYQ58" s="138"/>
      <c r="BYR58" s="138"/>
      <c r="BYS58" s="138"/>
      <c r="BYT58" s="138"/>
      <c r="BYU58" s="138"/>
      <c r="BYV58" s="138"/>
      <c r="BYW58" s="138"/>
      <c r="BYX58" s="138"/>
      <c r="BYY58" s="138"/>
      <c r="BYZ58" s="138"/>
      <c r="BZA58" s="138"/>
      <c r="BZB58" s="138"/>
      <c r="BZC58" s="138"/>
      <c r="BZD58" s="138"/>
      <c r="BZE58" s="138"/>
      <c r="BZF58" s="138"/>
      <c r="BZG58" s="138"/>
      <c r="BZH58" s="138"/>
      <c r="BZI58" s="138"/>
      <c r="BZJ58" s="138"/>
      <c r="BZK58" s="138"/>
      <c r="BZL58" s="138"/>
      <c r="BZM58" s="138"/>
      <c r="BZN58" s="138"/>
      <c r="BZO58" s="138"/>
      <c r="BZP58" s="138"/>
      <c r="BZQ58" s="138"/>
      <c r="BZR58" s="138"/>
      <c r="BZS58" s="138"/>
      <c r="BZT58" s="138"/>
      <c r="BZU58" s="138"/>
      <c r="BZV58" s="138"/>
      <c r="BZW58" s="138"/>
      <c r="BZX58" s="138"/>
      <c r="BZY58" s="138"/>
      <c r="BZZ58" s="138"/>
      <c r="CAA58" s="138"/>
      <c r="CAB58" s="138"/>
      <c r="CAC58" s="138"/>
      <c r="CAD58" s="138"/>
      <c r="CAE58" s="138"/>
      <c r="CAF58" s="138"/>
      <c r="CAG58" s="138"/>
      <c r="CAH58" s="138"/>
      <c r="CAI58" s="138"/>
      <c r="CAJ58" s="138"/>
      <c r="CAK58" s="138"/>
      <c r="CAL58" s="138"/>
      <c r="CAM58" s="138"/>
      <c r="CAN58" s="138"/>
      <c r="CAO58" s="138"/>
      <c r="CAP58" s="138"/>
      <c r="CAQ58" s="138"/>
      <c r="CAR58" s="138"/>
      <c r="CAS58" s="138"/>
      <c r="CAT58" s="138"/>
      <c r="CAU58" s="138"/>
      <c r="CAV58" s="138"/>
      <c r="CAW58" s="138"/>
      <c r="CAX58" s="138"/>
      <c r="CAY58" s="138"/>
      <c r="CAZ58" s="138"/>
      <c r="CBA58" s="138"/>
      <c r="CBB58" s="138"/>
      <c r="CBC58" s="138"/>
      <c r="CBD58" s="138"/>
      <c r="CBE58" s="138"/>
      <c r="CBF58" s="138"/>
      <c r="CBG58" s="138"/>
      <c r="CBH58" s="138"/>
      <c r="CBI58" s="138"/>
      <c r="CBJ58" s="138"/>
      <c r="CBK58" s="138"/>
      <c r="CBL58" s="138"/>
      <c r="CBM58" s="138"/>
      <c r="CBN58" s="138"/>
      <c r="CBO58" s="138"/>
      <c r="CBP58" s="138"/>
      <c r="CBQ58" s="138"/>
      <c r="CBR58" s="138"/>
      <c r="CBS58" s="138"/>
      <c r="CBT58" s="138"/>
      <c r="CBU58" s="138"/>
      <c r="CBV58" s="138"/>
      <c r="CBW58" s="138"/>
      <c r="CBX58" s="138"/>
      <c r="CBY58" s="138"/>
      <c r="CBZ58" s="138"/>
      <c r="CCA58" s="138"/>
      <c r="CCB58" s="138"/>
      <c r="CCC58" s="138"/>
      <c r="CCD58" s="138"/>
      <c r="CCE58" s="138"/>
      <c r="CCF58" s="138"/>
      <c r="CCG58" s="138"/>
      <c r="CCH58" s="138"/>
      <c r="CCI58" s="138"/>
      <c r="CCJ58" s="138"/>
      <c r="CCK58" s="138"/>
      <c r="CCL58" s="138"/>
      <c r="CCM58" s="138"/>
      <c r="CCN58" s="138"/>
      <c r="CCO58" s="138"/>
      <c r="CCP58" s="138"/>
      <c r="CCQ58" s="138"/>
      <c r="CCR58" s="138"/>
      <c r="CCS58" s="138"/>
      <c r="CCT58" s="138"/>
      <c r="CCU58" s="138"/>
      <c r="CCV58" s="138"/>
      <c r="CCW58" s="138"/>
      <c r="CCX58" s="138"/>
      <c r="CCY58" s="138"/>
      <c r="CCZ58" s="138"/>
      <c r="CDA58" s="138"/>
      <c r="CDB58" s="138"/>
      <c r="CDC58" s="138"/>
      <c r="CDD58" s="138"/>
      <c r="CDE58" s="138"/>
      <c r="CDF58" s="138"/>
      <c r="CDG58" s="138"/>
      <c r="CDH58" s="138"/>
      <c r="CDI58" s="138"/>
      <c r="CDJ58" s="138"/>
      <c r="CDK58" s="138"/>
      <c r="CDL58" s="138"/>
      <c r="CDM58" s="138"/>
      <c r="CDN58" s="138"/>
      <c r="CDO58" s="138"/>
      <c r="CDP58" s="138"/>
      <c r="CDQ58" s="138"/>
      <c r="CDR58" s="138"/>
      <c r="CDS58" s="138"/>
      <c r="CDT58" s="138"/>
      <c r="CDU58" s="138"/>
      <c r="CDV58" s="138"/>
      <c r="CDW58" s="138"/>
      <c r="CDX58" s="138"/>
      <c r="CDY58" s="138"/>
      <c r="CDZ58" s="138"/>
      <c r="CEA58" s="138"/>
      <c r="CEB58" s="138"/>
      <c r="CEC58" s="138"/>
      <c r="CED58" s="138"/>
      <c r="CEE58" s="138"/>
      <c r="CEF58" s="138"/>
      <c r="CEG58" s="138"/>
      <c r="CEH58" s="138"/>
      <c r="CEI58" s="138"/>
      <c r="CEJ58" s="138"/>
      <c r="CEK58" s="138"/>
      <c r="CEL58" s="138"/>
      <c r="CEM58" s="138"/>
      <c r="CEN58" s="138"/>
      <c r="CEO58" s="138"/>
      <c r="CEP58" s="138"/>
      <c r="CEQ58" s="138"/>
      <c r="CER58" s="138"/>
      <c r="CES58" s="138"/>
      <c r="CET58" s="138"/>
      <c r="CEU58" s="138"/>
      <c r="CEV58" s="138"/>
      <c r="CEW58" s="138"/>
      <c r="CEX58" s="138"/>
      <c r="CEY58" s="138"/>
      <c r="CEZ58" s="138"/>
      <c r="CFA58" s="138"/>
      <c r="CFB58" s="138"/>
      <c r="CFC58" s="138"/>
      <c r="CFD58" s="138"/>
      <c r="CFE58" s="138"/>
      <c r="CFF58" s="138"/>
      <c r="CFG58" s="138"/>
      <c r="CFH58" s="138"/>
      <c r="CFI58" s="138"/>
      <c r="CFJ58" s="138"/>
      <c r="CFK58" s="138"/>
      <c r="CFL58" s="138"/>
      <c r="CFM58" s="138"/>
      <c r="CFN58" s="138"/>
      <c r="CFO58" s="138"/>
      <c r="CFP58" s="138"/>
      <c r="CFQ58" s="138"/>
      <c r="CFR58" s="138"/>
      <c r="CFS58" s="138"/>
      <c r="CFT58" s="138"/>
      <c r="CFU58" s="138"/>
      <c r="CFV58" s="138"/>
      <c r="CFW58" s="138"/>
      <c r="CFX58" s="138"/>
      <c r="CFY58" s="138"/>
      <c r="CFZ58" s="138"/>
      <c r="CGA58" s="138"/>
      <c r="CGB58" s="138"/>
      <c r="CGC58" s="138"/>
      <c r="CGD58" s="138"/>
      <c r="CGE58" s="138"/>
      <c r="CGF58" s="138"/>
      <c r="CGG58" s="138"/>
      <c r="CGH58" s="138"/>
      <c r="CGI58" s="138"/>
      <c r="CGJ58" s="138"/>
      <c r="CGK58" s="138"/>
      <c r="CGL58" s="138"/>
      <c r="CGM58" s="138"/>
      <c r="CGN58" s="138"/>
      <c r="CGO58" s="138"/>
      <c r="CGP58" s="138"/>
      <c r="CGQ58" s="138"/>
      <c r="CGR58" s="138"/>
      <c r="CGS58" s="138"/>
      <c r="CGT58" s="138"/>
      <c r="CGU58" s="138"/>
      <c r="CGV58" s="138"/>
      <c r="CGW58" s="138"/>
      <c r="CGX58" s="138"/>
      <c r="CGY58" s="138"/>
      <c r="CGZ58" s="138"/>
      <c r="CHA58" s="138"/>
      <c r="CHB58" s="138"/>
      <c r="CHC58" s="138"/>
      <c r="CHD58" s="138"/>
      <c r="CHE58" s="138"/>
      <c r="CHF58" s="138"/>
      <c r="CHG58" s="138"/>
      <c r="CHH58" s="138"/>
      <c r="CHI58" s="138"/>
      <c r="CHJ58" s="138"/>
      <c r="CHK58" s="138"/>
      <c r="CHL58" s="138"/>
      <c r="CHM58" s="138"/>
      <c r="CHN58" s="138"/>
      <c r="CHO58" s="138"/>
      <c r="CHP58" s="138"/>
      <c r="CHQ58" s="138"/>
      <c r="CHR58" s="138"/>
      <c r="CHS58" s="138"/>
      <c r="CHT58" s="138"/>
      <c r="CHU58" s="138"/>
      <c r="CHV58" s="138"/>
      <c r="CHW58" s="138"/>
      <c r="CHX58" s="138"/>
      <c r="CHY58" s="138"/>
      <c r="CHZ58" s="138"/>
      <c r="CIA58" s="138"/>
      <c r="CIB58" s="138"/>
      <c r="CIC58" s="138"/>
      <c r="CID58" s="138"/>
      <c r="CIE58" s="138"/>
      <c r="CIF58" s="138"/>
      <c r="CIG58" s="138"/>
      <c r="CIH58" s="138"/>
      <c r="CII58" s="138"/>
      <c r="CIJ58" s="138"/>
      <c r="CIK58" s="138"/>
      <c r="CIL58" s="138"/>
      <c r="CIM58" s="138"/>
      <c r="CIN58" s="138"/>
      <c r="CIO58" s="138"/>
      <c r="CIP58" s="138"/>
      <c r="CIQ58" s="138"/>
      <c r="CIR58" s="138"/>
      <c r="CIS58" s="138"/>
      <c r="CIT58" s="138"/>
      <c r="CIU58" s="138"/>
      <c r="CIV58" s="138"/>
      <c r="CIW58" s="138"/>
      <c r="CIX58" s="138"/>
      <c r="CIY58" s="138"/>
      <c r="CIZ58" s="138"/>
      <c r="CJA58" s="138"/>
      <c r="CJB58" s="138"/>
      <c r="CJC58" s="138"/>
      <c r="CJD58" s="138"/>
      <c r="CJE58" s="138"/>
      <c r="CJF58" s="138"/>
      <c r="CJG58" s="138"/>
      <c r="CJH58" s="138"/>
      <c r="CJI58" s="138"/>
      <c r="CJJ58" s="138"/>
      <c r="CJK58" s="138"/>
      <c r="CJL58" s="138"/>
      <c r="CJM58" s="138"/>
      <c r="CJN58" s="138"/>
      <c r="CJO58" s="138"/>
      <c r="CJP58" s="138"/>
      <c r="CJQ58" s="138"/>
      <c r="CJR58" s="138"/>
      <c r="CJS58" s="138"/>
      <c r="CJT58" s="138"/>
      <c r="CJU58" s="138"/>
      <c r="CJV58" s="138"/>
      <c r="CJW58" s="138"/>
      <c r="CJX58" s="138"/>
      <c r="CJY58" s="138"/>
      <c r="CJZ58" s="138"/>
      <c r="CKA58" s="138"/>
      <c r="CKB58" s="138"/>
      <c r="CKC58" s="138"/>
      <c r="CKD58" s="138"/>
      <c r="CKE58" s="138"/>
      <c r="CKF58" s="138"/>
      <c r="CKG58" s="138"/>
      <c r="CKH58" s="138"/>
      <c r="CKI58" s="138"/>
      <c r="CKJ58" s="138"/>
      <c r="CKK58" s="138"/>
      <c r="CKL58" s="138"/>
      <c r="CKM58" s="138"/>
      <c r="CKN58" s="138"/>
      <c r="CKO58" s="138"/>
      <c r="CKP58" s="138"/>
      <c r="CKQ58" s="138"/>
      <c r="CKR58" s="138"/>
      <c r="CKS58" s="138"/>
      <c r="CKT58" s="138"/>
      <c r="CKU58" s="138"/>
      <c r="CKV58" s="138"/>
      <c r="CKW58" s="138"/>
      <c r="CKX58" s="138"/>
      <c r="CKY58" s="138"/>
      <c r="CKZ58" s="138"/>
      <c r="CLA58" s="138"/>
      <c r="CLB58" s="138"/>
      <c r="CLC58" s="138"/>
      <c r="CLD58" s="138"/>
      <c r="CLE58" s="138"/>
      <c r="CLF58" s="138"/>
      <c r="CLG58" s="138"/>
      <c r="CLH58" s="138"/>
      <c r="CLI58" s="138"/>
      <c r="CLJ58" s="138"/>
      <c r="CLK58" s="138"/>
      <c r="CLL58" s="138"/>
      <c r="CLM58" s="138"/>
      <c r="CLN58" s="138"/>
      <c r="CLO58" s="138"/>
      <c r="CLP58" s="138"/>
      <c r="CLQ58" s="138"/>
      <c r="CLR58" s="138"/>
      <c r="CLS58" s="138"/>
      <c r="CLT58" s="138"/>
      <c r="CLU58" s="138"/>
      <c r="CLV58" s="138"/>
      <c r="CLW58" s="138"/>
      <c r="CLX58" s="138"/>
      <c r="CLY58" s="138"/>
      <c r="CLZ58" s="138"/>
      <c r="CMA58" s="138"/>
      <c r="CMB58" s="138"/>
      <c r="CMC58" s="138"/>
      <c r="CMD58" s="138"/>
      <c r="CME58" s="138"/>
      <c r="CMF58" s="138"/>
      <c r="CMG58" s="138"/>
      <c r="CMH58" s="138"/>
      <c r="CMI58" s="138"/>
      <c r="CMJ58" s="138"/>
      <c r="CMK58" s="138"/>
      <c r="CML58" s="138"/>
      <c r="CMM58" s="138"/>
      <c r="CMN58" s="138"/>
      <c r="CMO58" s="138"/>
      <c r="CMP58" s="138"/>
      <c r="CMQ58" s="138"/>
      <c r="CMR58" s="138"/>
      <c r="CMS58" s="138"/>
      <c r="CMT58" s="138"/>
      <c r="CMU58" s="138"/>
      <c r="CMV58" s="138"/>
      <c r="CMW58" s="138"/>
      <c r="CMX58" s="138"/>
      <c r="CMY58" s="138"/>
      <c r="CMZ58" s="138"/>
      <c r="CNA58" s="138"/>
      <c r="CNB58" s="138"/>
      <c r="CNC58" s="138"/>
      <c r="CND58" s="138"/>
      <c r="CNE58" s="138"/>
      <c r="CNF58" s="138"/>
      <c r="CNG58" s="138"/>
      <c r="CNH58" s="138"/>
      <c r="CNI58" s="138"/>
      <c r="CNJ58" s="138"/>
      <c r="CNK58" s="138"/>
      <c r="CNL58" s="138"/>
      <c r="CNM58" s="138"/>
      <c r="CNN58" s="138"/>
      <c r="CNO58" s="138"/>
      <c r="CNP58" s="138"/>
      <c r="CNQ58" s="138"/>
      <c r="CNR58" s="138"/>
      <c r="CNS58" s="138"/>
      <c r="CNT58" s="138"/>
      <c r="CNU58" s="138"/>
      <c r="CNV58" s="138"/>
      <c r="CNW58" s="138"/>
      <c r="CNX58" s="138"/>
      <c r="CNY58" s="138"/>
      <c r="CNZ58" s="138"/>
      <c r="COA58" s="138"/>
      <c r="COB58" s="138"/>
      <c r="COC58" s="138"/>
      <c r="COD58" s="138"/>
      <c r="COE58" s="138"/>
      <c r="COF58" s="138"/>
      <c r="COG58" s="138"/>
      <c r="COH58" s="138"/>
      <c r="COI58" s="138"/>
      <c r="COJ58" s="138"/>
      <c r="COK58" s="138"/>
      <c r="COL58" s="138"/>
      <c r="COM58" s="138"/>
      <c r="CON58" s="138"/>
      <c r="COO58" s="138"/>
      <c r="COP58" s="138"/>
      <c r="COQ58" s="138"/>
      <c r="COR58" s="138"/>
      <c r="COS58" s="138"/>
      <c r="COT58" s="138"/>
      <c r="COU58" s="138"/>
      <c r="COV58" s="138"/>
      <c r="COW58" s="138"/>
      <c r="COX58" s="138"/>
      <c r="COY58" s="138"/>
      <c r="COZ58" s="138"/>
      <c r="CPA58" s="138"/>
      <c r="CPB58" s="138"/>
      <c r="CPC58" s="138"/>
      <c r="CPD58" s="138"/>
      <c r="CPE58" s="138"/>
      <c r="CPF58" s="138"/>
      <c r="CPG58" s="138"/>
      <c r="CPH58" s="138"/>
      <c r="CPI58" s="138"/>
      <c r="CPJ58" s="138"/>
      <c r="CPK58" s="138"/>
      <c r="CPL58" s="138"/>
      <c r="CPM58" s="138"/>
      <c r="CPN58" s="138"/>
      <c r="CPO58" s="138"/>
      <c r="CPP58" s="138"/>
      <c r="CPQ58" s="138"/>
      <c r="CPR58" s="138"/>
      <c r="CPS58" s="138"/>
      <c r="CPT58" s="138"/>
      <c r="CPU58" s="138"/>
      <c r="CPV58" s="138"/>
      <c r="CPW58" s="138"/>
      <c r="CPX58" s="138"/>
      <c r="CPY58" s="138"/>
      <c r="CPZ58" s="138"/>
      <c r="CQA58" s="138"/>
      <c r="CQB58" s="138"/>
      <c r="CQC58" s="138"/>
      <c r="CQD58" s="138"/>
      <c r="CQE58" s="138"/>
      <c r="CQF58" s="138"/>
      <c r="CQG58" s="138"/>
      <c r="CQH58" s="138"/>
      <c r="CQI58" s="138"/>
      <c r="CQJ58" s="138"/>
      <c r="CQK58" s="138"/>
      <c r="CQL58" s="138"/>
      <c r="CQM58" s="138"/>
      <c r="CQN58" s="138"/>
      <c r="CQO58" s="138"/>
      <c r="CQP58" s="138"/>
      <c r="CQQ58" s="138"/>
      <c r="CQR58" s="138"/>
      <c r="CQS58" s="138"/>
      <c r="CQT58" s="138"/>
      <c r="CQU58" s="138"/>
      <c r="CQV58" s="138"/>
      <c r="CQW58" s="138"/>
      <c r="CQX58" s="138"/>
      <c r="CQY58" s="138"/>
      <c r="CQZ58" s="138"/>
      <c r="CRA58" s="138"/>
      <c r="CRB58" s="138"/>
      <c r="CRC58" s="138"/>
      <c r="CRD58" s="138"/>
      <c r="CRE58" s="138"/>
      <c r="CRF58" s="138"/>
      <c r="CRG58" s="138"/>
      <c r="CRH58" s="138"/>
      <c r="CRI58" s="138"/>
      <c r="CRJ58" s="138"/>
      <c r="CRK58" s="138"/>
      <c r="CRL58" s="138"/>
      <c r="CRM58" s="138"/>
      <c r="CRN58" s="138"/>
      <c r="CRO58" s="138"/>
      <c r="CRP58" s="138"/>
      <c r="CRQ58" s="138"/>
      <c r="CRR58" s="138"/>
      <c r="CRS58" s="138"/>
      <c r="CRT58" s="138"/>
      <c r="CRU58" s="138"/>
      <c r="CRV58" s="138"/>
      <c r="CRW58" s="138"/>
      <c r="CRX58" s="138"/>
      <c r="CRY58" s="138"/>
      <c r="CRZ58" s="138"/>
      <c r="CSA58" s="138"/>
      <c r="CSB58" s="138"/>
      <c r="CSC58" s="138"/>
      <c r="CSD58" s="138"/>
      <c r="CSE58" s="138"/>
      <c r="CSF58" s="138"/>
      <c r="CSG58" s="138"/>
      <c r="CSH58" s="138"/>
      <c r="CSI58" s="138"/>
      <c r="CSJ58" s="138"/>
      <c r="CSK58" s="138"/>
      <c r="CSL58" s="138"/>
      <c r="CSM58" s="138"/>
      <c r="CSN58" s="138"/>
      <c r="CSO58" s="138"/>
      <c r="CSP58" s="138"/>
      <c r="CSQ58" s="138"/>
      <c r="CSR58" s="138"/>
      <c r="CSS58" s="138"/>
      <c r="CST58" s="138"/>
      <c r="CSU58" s="138"/>
      <c r="CSV58" s="138"/>
      <c r="CSW58" s="138"/>
      <c r="CSX58" s="138"/>
      <c r="CSY58" s="138"/>
      <c r="CSZ58" s="138"/>
      <c r="CTA58" s="138"/>
      <c r="CTB58" s="138"/>
      <c r="CTC58" s="138"/>
      <c r="CTD58" s="138"/>
      <c r="CTE58" s="138"/>
      <c r="CTF58" s="138"/>
      <c r="CTG58" s="138"/>
      <c r="CTH58" s="138"/>
      <c r="CTI58" s="138"/>
      <c r="CTJ58" s="138"/>
      <c r="CTK58" s="138"/>
      <c r="CTL58" s="138"/>
      <c r="CTM58" s="138"/>
      <c r="CTN58" s="138"/>
      <c r="CTO58" s="138"/>
      <c r="CTP58" s="138"/>
      <c r="CTQ58" s="138"/>
      <c r="CTR58" s="138"/>
      <c r="CTS58" s="138"/>
      <c r="CTT58" s="138"/>
      <c r="CTU58" s="138"/>
      <c r="CTV58" s="138"/>
      <c r="CTW58" s="138"/>
      <c r="CTX58" s="138"/>
      <c r="CTY58" s="138"/>
      <c r="CTZ58" s="138"/>
      <c r="CUA58" s="138"/>
      <c r="CUB58" s="138"/>
      <c r="CUC58" s="138"/>
      <c r="CUD58" s="138"/>
      <c r="CUE58" s="138"/>
      <c r="CUF58" s="138"/>
      <c r="CUG58" s="138"/>
      <c r="CUH58" s="138"/>
      <c r="CUI58" s="138"/>
      <c r="CUJ58" s="138"/>
      <c r="CUK58" s="138"/>
      <c r="CUL58" s="138"/>
      <c r="CUM58" s="138"/>
      <c r="CUN58" s="138"/>
      <c r="CUO58" s="138"/>
      <c r="CUP58" s="138"/>
      <c r="CUQ58" s="138"/>
      <c r="CUR58" s="138"/>
      <c r="CUS58" s="138"/>
      <c r="CUT58" s="138"/>
      <c r="CUU58" s="138"/>
      <c r="CUV58" s="138"/>
      <c r="CUW58" s="138"/>
      <c r="CUX58" s="138"/>
      <c r="CUY58" s="138"/>
      <c r="CUZ58" s="138"/>
      <c r="CVA58" s="138"/>
      <c r="CVB58" s="138"/>
      <c r="CVC58" s="138"/>
      <c r="CVD58" s="138"/>
      <c r="CVE58" s="138"/>
      <c r="CVF58" s="138"/>
      <c r="CVG58" s="138"/>
      <c r="CVH58" s="138"/>
      <c r="CVI58" s="138"/>
      <c r="CVJ58" s="138"/>
      <c r="CVK58" s="138"/>
      <c r="CVL58" s="138"/>
      <c r="CVM58" s="138"/>
      <c r="CVN58" s="138"/>
      <c r="CVO58" s="138"/>
      <c r="CVP58" s="138"/>
      <c r="CVQ58" s="138"/>
      <c r="CVR58" s="138"/>
      <c r="CVS58" s="138"/>
      <c r="CVT58" s="138"/>
      <c r="CVU58" s="138"/>
      <c r="CVV58" s="138"/>
      <c r="CVW58" s="138"/>
      <c r="CVX58" s="138"/>
      <c r="CVY58" s="138"/>
      <c r="CVZ58" s="138"/>
      <c r="CWA58" s="138"/>
      <c r="CWB58" s="138"/>
      <c r="CWC58" s="138"/>
      <c r="CWD58" s="138"/>
      <c r="CWE58" s="138"/>
      <c r="CWF58" s="138"/>
      <c r="CWG58" s="138"/>
      <c r="CWH58" s="138"/>
      <c r="CWI58" s="138"/>
      <c r="CWJ58" s="138"/>
      <c r="CWK58" s="138"/>
      <c r="CWL58" s="138"/>
      <c r="CWM58" s="138"/>
      <c r="CWN58" s="138"/>
      <c r="CWO58" s="138"/>
      <c r="CWP58" s="138"/>
      <c r="CWQ58" s="138"/>
      <c r="CWR58" s="138"/>
      <c r="CWS58" s="138"/>
      <c r="CWT58" s="138"/>
      <c r="CWU58" s="138"/>
      <c r="CWV58" s="138"/>
      <c r="CWW58" s="138"/>
      <c r="CWX58" s="138"/>
      <c r="CWY58" s="138"/>
      <c r="CWZ58" s="138"/>
      <c r="CXA58" s="138"/>
      <c r="CXB58" s="138"/>
      <c r="CXC58" s="138"/>
      <c r="CXD58" s="138"/>
      <c r="CXE58" s="138"/>
      <c r="CXF58" s="138"/>
      <c r="CXG58" s="138"/>
      <c r="CXH58" s="138"/>
      <c r="CXI58" s="138"/>
      <c r="CXJ58" s="138"/>
      <c r="CXK58" s="138"/>
      <c r="CXL58" s="138"/>
      <c r="CXM58" s="138"/>
      <c r="CXN58" s="138"/>
      <c r="CXO58" s="138"/>
      <c r="CXP58" s="138"/>
      <c r="CXQ58" s="138"/>
      <c r="CXR58" s="138"/>
      <c r="CXS58" s="138"/>
      <c r="CXT58" s="138"/>
      <c r="CXU58" s="138"/>
      <c r="CXV58" s="138"/>
      <c r="CXW58" s="138"/>
      <c r="CXX58" s="138"/>
      <c r="CXY58" s="138"/>
      <c r="CXZ58" s="138"/>
      <c r="CYA58" s="138"/>
      <c r="CYB58" s="138"/>
      <c r="CYC58" s="138"/>
      <c r="CYD58" s="138"/>
      <c r="CYE58" s="138"/>
      <c r="CYF58" s="138"/>
      <c r="CYG58" s="138"/>
      <c r="CYH58" s="138"/>
      <c r="CYI58" s="138"/>
      <c r="CYJ58" s="138"/>
      <c r="CYK58" s="138"/>
      <c r="CYL58" s="138"/>
      <c r="CYM58" s="138"/>
      <c r="CYN58" s="138"/>
      <c r="CYO58" s="138"/>
      <c r="CYP58" s="138"/>
      <c r="CYQ58" s="138"/>
      <c r="CYR58" s="138"/>
      <c r="CYS58" s="138"/>
      <c r="CYT58" s="138"/>
      <c r="CYU58" s="138"/>
      <c r="CYV58" s="138"/>
      <c r="CYW58" s="138"/>
      <c r="CYX58" s="138"/>
      <c r="CYY58" s="138"/>
      <c r="CYZ58" s="138"/>
      <c r="CZA58" s="138"/>
      <c r="CZB58" s="138"/>
      <c r="CZC58" s="138"/>
      <c r="CZD58" s="138"/>
      <c r="CZE58" s="138"/>
      <c r="CZF58" s="138"/>
      <c r="CZG58" s="138"/>
      <c r="CZH58" s="138"/>
      <c r="CZI58" s="138"/>
      <c r="CZJ58" s="138"/>
      <c r="CZK58" s="138"/>
      <c r="CZL58" s="138"/>
      <c r="CZM58" s="138"/>
      <c r="CZN58" s="138"/>
      <c r="CZO58" s="138"/>
      <c r="CZP58" s="138"/>
      <c r="CZQ58" s="138"/>
      <c r="CZR58" s="138"/>
      <c r="CZS58" s="138"/>
      <c r="CZT58" s="138"/>
      <c r="CZU58" s="138"/>
      <c r="CZV58" s="138"/>
      <c r="CZW58" s="138"/>
      <c r="CZX58" s="138"/>
      <c r="CZY58" s="138"/>
      <c r="CZZ58" s="138"/>
      <c r="DAA58" s="138"/>
      <c r="DAB58" s="138"/>
      <c r="DAC58" s="138"/>
      <c r="DAD58" s="138"/>
      <c r="DAE58" s="138"/>
      <c r="DAF58" s="138"/>
      <c r="DAG58" s="138"/>
      <c r="DAH58" s="138"/>
      <c r="DAI58" s="138"/>
      <c r="DAJ58" s="138"/>
      <c r="DAK58" s="138"/>
      <c r="DAL58" s="138"/>
      <c r="DAM58" s="138"/>
      <c r="DAN58" s="138"/>
      <c r="DAO58" s="138"/>
      <c r="DAP58" s="138"/>
      <c r="DAQ58" s="138"/>
      <c r="DAR58" s="138"/>
      <c r="DAS58" s="138"/>
      <c r="DAT58" s="138"/>
      <c r="DAU58" s="138"/>
      <c r="DAV58" s="138"/>
      <c r="DAW58" s="138"/>
      <c r="DAX58" s="138"/>
      <c r="DAY58" s="138"/>
      <c r="DAZ58" s="138"/>
      <c r="DBA58" s="138"/>
      <c r="DBB58" s="138"/>
      <c r="DBC58" s="138"/>
      <c r="DBD58" s="138"/>
      <c r="DBE58" s="138"/>
      <c r="DBF58" s="138"/>
      <c r="DBG58" s="138"/>
      <c r="DBH58" s="138"/>
      <c r="DBI58" s="138"/>
      <c r="DBJ58" s="138"/>
      <c r="DBK58" s="138"/>
      <c r="DBL58" s="138"/>
      <c r="DBM58" s="138"/>
      <c r="DBN58" s="138"/>
      <c r="DBO58" s="138"/>
      <c r="DBP58" s="138"/>
      <c r="DBQ58" s="138"/>
      <c r="DBR58" s="138"/>
      <c r="DBS58" s="138"/>
      <c r="DBT58" s="138"/>
      <c r="DBU58" s="138"/>
      <c r="DBV58" s="138"/>
      <c r="DBW58" s="138"/>
      <c r="DBX58" s="138"/>
      <c r="DBY58" s="138"/>
      <c r="DBZ58" s="138"/>
      <c r="DCA58" s="138"/>
      <c r="DCB58" s="138"/>
      <c r="DCC58" s="138"/>
      <c r="DCD58" s="138"/>
      <c r="DCE58" s="138"/>
      <c r="DCF58" s="138"/>
      <c r="DCG58" s="138"/>
      <c r="DCH58" s="138"/>
      <c r="DCI58" s="138"/>
      <c r="DCJ58" s="138"/>
      <c r="DCK58" s="138"/>
      <c r="DCL58" s="138"/>
      <c r="DCM58" s="138"/>
      <c r="DCN58" s="138"/>
      <c r="DCO58" s="138"/>
      <c r="DCP58" s="138"/>
      <c r="DCQ58" s="138"/>
      <c r="DCR58" s="138"/>
      <c r="DCS58" s="138"/>
      <c r="DCT58" s="138"/>
      <c r="DCU58" s="138"/>
      <c r="DCV58" s="138"/>
      <c r="DCW58" s="138"/>
      <c r="DCX58" s="138"/>
      <c r="DCY58" s="138"/>
      <c r="DCZ58" s="138"/>
      <c r="DDA58" s="138"/>
      <c r="DDB58" s="138"/>
      <c r="DDC58" s="138"/>
      <c r="DDD58" s="138"/>
      <c r="DDE58" s="138"/>
      <c r="DDF58" s="138"/>
      <c r="DDG58" s="138"/>
      <c r="DDH58" s="138"/>
      <c r="DDI58" s="138"/>
      <c r="DDJ58" s="138"/>
      <c r="DDK58" s="138"/>
      <c r="DDL58" s="138"/>
      <c r="DDM58" s="138"/>
      <c r="DDN58" s="138"/>
      <c r="DDO58" s="138"/>
      <c r="DDP58" s="138"/>
      <c r="DDQ58" s="138"/>
      <c r="DDR58" s="138"/>
      <c r="DDS58" s="138"/>
      <c r="DDT58" s="138"/>
      <c r="DDU58" s="138"/>
      <c r="DDV58" s="138"/>
      <c r="DDW58" s="138"/>
      <c r="DDX58" s="138"/>
      <c r="DDY58" s="138"/>
      <c r="DDZ58" s="138"/>
      <c r="DEA58" s="138"/>
      <c r="DEB58" s="138"/>
      <c r="DEC58" s="138"/>
      <c r="DED58" s="138"/>
      <c r="DEE58" s="138"/>
      <c r="DEF58" s="138"/>
      <c r="DEG58" s="138"/>
      <c r="DEH58" s="138"/>
      <c r="DEI58" s="138"/>
      <c r="DEJ58" s="138"/>
      <c r="DEK58" s="138"/>
      <c r="DEL58" s="138"/>
      <c r="DEM58" s="138"/>
      <c r="DEN58" s="138"/>
      <c r="DEO58" s="138"/>
      <c r="DEP58" s="138"/>
      <c r="DEQ58" s="138"/>
      <c r="DER58" s="138"/>
      <c r="DES58" s="138"/>
      <c r="DET58" s="138"/>
      <c r="DEU58" s="138"/>
      <c r="DEV58" s="138"/>
      <c r="DEW58" s="138"/>
      <c r="DEX58" s="138"/>
      <c r="DEY58" s="138"/>
      <c r="DEZ58" s="138"/>
      <c r="DFA58" s="138"/>
      <c r="DFB58" s="138"/>
      <c r="DFC58" s="138"/>
      <c r="DFD58" s="138"/>
      <c r="DFE58" s="138"/>
      <c r="DFF58" s="138"/>
      <c r="DFG58" s="138"/>
      <c r="DFH58" s="138"/>
      <c r="DFI58" s="138"/>
      <c r="DFJ58" s="138"/>
      <c r="DFK58" s="138"/>
      <c r="DFL58" s="138"/>
      <c r="DFM58" s="138"/>
      <c r="DFN58" s="138"/>
      <c r="DFO58" s="138"/>
      <c r="DFP58" s="138"/>
      <c r="DFQ58" s="138"/>
      <c r="DFR58" s="138"/>
      <c r="DFS58" s="138"/>
      <c r="DFT58" s="138"/>
      <c r="DFU58" s="138"/>
      <c r="DFV58" s="138"/>
      <c r="DFW58" s="138"/>
      <c r="DFX58" s="138"/>
      <c r="DFY58" s="138"/>
      <c r="DFZ58" s="138"/>
      <c r="DGA58" s="138"/>
      <c r="DGB58" s="138"/>
      <c r="DGC58" s="138"/>
      <c r="DGD58" s="138"/>
      <c r="DGE58" s="138"/>
      <c r="DGF58" s="138"/>
      <c r="DGG58" s="138"/>
      <c r="DGH58" s="138"/>
      <c r="DGI58" s="138"/>
      <c r="DGJ58" s="138"/>
      <c r="DGK58" s="138"/>
      <c r="DGL58" s="138"/>
      <c r="DGM58" s="138"/>
      <c r="DGN58" s="138"/>
      <c r="DGO58" s="138"/>
      <c r="DGP58" s="138"/>
      <c r="DGQ58" s="138"/>
      <c r="DGR58" s="138"/>
      <c r="DGS58" s="138"/>
      <c r="DGT58" s="138"/>
      <c r="DGU58" s="138"/>
      <c r="DGV58" s="138"/>
      <c r="DGW58" s="138"/>
      <c r="DGX58" s="138"/>
      <c r="DGY58" s="138"/>
      <c r="DGZ58" s="138"/>
      <c r="DHA58" s="138"/>
      <c r="DHB58" s="138"/>
      <c r="DHC58" s="138"/>
      <c r="DHD58" s="138"/>
      <c r="DHE58" s="138"/>
      <c r="DHF58" s="138"/>
      <c r="DHG58" s="138"/>
      <c r="DHH58" s="138"/>
      <c r="DHI58" s="138"/>
      <c r="DHJ58" s="138"/>
      <c r="DHK58" s="138"/>
      <c r="DHL58" s="138"/>
      <c r="DHM58" s="138"/>
      <c r="DHN58" s="138"/>
      <c r="DHO58" s="138"/>
      <c r="DHP58" s="138"/>
      <c r="DHQ58" s="138"/>
      <c r="DHR58" s="138"/>
      <c r="DHS58" s="138"/>
      <c r="DHT58" s="138"/>
      <c r="DHU58" s="138"/>
      <c r="DHV58" s="138"/>
      <c r="DHW58" s="138"/>
      <c r="DHX58" s="138"/>
      <c r="DHY58" s="138"/>
      <c r="DHZ58" s="138"/>
      <c r="DIA58" s="138"/>
      <c r="DIB58" s="138"/>
      <c r="DIC58" s="138"/>
      <c r="DID58" s="138"/>
      <c r="DIE58" s="138"/>
      <c r="DIF58" s="138"/>
      <c r="DIG58" s="138"/>
      <c r="DIH58" s="138"/>
      <c r="DII58" s="138"/>
      <c r="DIJ58" s="138"/>
      <c r="DIK58" s="138"/>
      <c r="DIL58" s="138"/>
      <c r="DIM58" s="138"/>
      <c r="DIN58" s="138"/>
      <c r="DIO58" s="138"/>
      <c r="DIP58" s="138"/>
      <c r="DIQ58" s="138"/>
      <c r="DIR58" s="138"/>
      <c r="DIS58" s="138"/>
      <c r="DIT58" s="138"/>
      <c r="DIU58" s="138"/>
      <c r="DIV58" s="138"/>
      <c r="DIW58" s="138"/>
      <c r="DIX58" s="138"/>
      <c r="DIY58" s="138"/>
      <c r="DIZ58" s="138"/>
      <c r="DJA58" s="138"/>
      <c r="DJB58" s="138"/>
      <c r="DJC58" s="138"/>
      <c r="DJD58" s="138"/>
      <c r="DJE58" s="138"/>
      <c r="DJF58" s="138"/>
      <c r="DJG58" s="138"/>
      <c r="DJH58" s="138"/>
      <c r="DJI58" s="138"/>
      <c r="DJJ58" s="138"/>
      <c r="DJK58" s="138"/>
      <c r="DJL58" s="138"/>
      <c r="DJM58" s="138"/>
      <c r="DJN58" s="138"/>
      <c r="DJO58" s="138"/>
      <c r="DJP58" s="138"/>
      <c r="DJQ58" s="138"/>
      <c r="DJR58" s="138"/>
      <c r="DJS58" s="138"/>
      <c r="DJT58" s="138"/>
      <c r="DJU58" s="138"/>
      <c r="DJV58" s="138"/>
      <c r="DJW58" s="138"/>
      <c r="DJX58" s="138"/>
      <c r="DJY58" s="138"/>
      <c r="DJZ58" s="138"/>
      <c r="DKA58" s="138"/>
      <c r="DKB58" s="138"/>
      <c r="DKC58" s="138"/>
      <c r="DKD58" s="138"/>
      <c r="DKE58" s="138"/>
      <c r="DKF58" s="138"/>
      <c r="DKG58" s="138"/>
      <c r="DKH58" s="138"/>
      <c r="DKI58" s="138"/>
      <c r="DKJ58" s="138"/>
      <c r="DKK58" s="138"/>
      <c r="DKL58" s="138"/>
      <c r="DKM58" s="138"/>
      <c r="DKN58" s="138"/>
      <c r="DKO58" s="138"/>
      <c r="DKP58" s="138"/>
      <c r="DKQ58" s="138"/>
      <c r="DKR58" s="138"/>
      <c r="DKS58" s="138"/>
      <c r="DKT58" s="138"/>
      <c r="DKU58" s="138"/>
      <c r="DKV58" s="138"/>
      <c r="DKW58" s="138"/>
      <c r="DKX58" s="138"/>
      <c r="DKY58" s="138"/>
      <c r="DKZ58" s="138"/>
      <c r="DLA58" s="138"/>
      <c r="DLB58" s="138"/>
      <c r="DLC58" s="138"/>
      <c r="DLD58" s="138"/>
      <c r="DLE58" s="138"/>
      <c r="DLF58" s="138"/>
      <c r="DLG58" s="138"/>
      <c r="DLH58" s="138"/>
      <c r="DLI58" s="138"/>
      <c r="DLJ58" s="138"/>
      <c r="DLK58" s="138"/>
      <c r="DLL58" s="138"/>
      <c r="DLM58" s="138"/>
      <c r="DLN58" s="138"/>
      <c r="DLO58" s="138"/>
      <c r="DLP58" s="138"/>
      <c r="DLQ58" s="138"/>
      <c r="DLR58" s="138"/>
      <c r="DLS58" s="138"/>
      <c r="DLT58" s="138"/>
      <c r="DLU58" s="138"/>
      <c r="DLV58" s="138"/>
      <c r="DLW58" s="138"/>
      <c r="DLX58" s="138"/>
      <c r="DLY58" s="138"/>
      <c r="DLZ58" s="138"/>
      <c r="DMA58" s="138"/>
      <c r="DMB58" s="138"/>
      <c r="DMC58" s="138"/>
      <c r="DMD58" s="138"/>
      <c r="DME58" s="138"/>
      <c r="DMF58" s="138"/>
      <c r="DMG58" s="138"/>
      <c r="DMH58" s="138"/>
      <c r="DMI58" s="138"/>
      <c r="DMJ58" s="138"/>
      <c r="DMK58" s="138"/>
      <c r="DML58" s="138"/>
      <c r="DMM58" s="138"/>
      <c r="DMN58" s="138"/>
      <c r="DMO58" s="138"/>
      <c r="DMP58" s="138"/>
      <c r="DMQ58" s="138"/>
      <c r="DMR58" s="138"/>
      <c r="DMS58" s="138"/>
      <c r="DMT58" s="138"/>
      <c r="DMU58" s="138"/>
      <c r="DMV58" s="138"/>
      <c r="DMW58" s="138"/>
      <c r="DMX58" s="138"/>
      <c r="DMY58" s="138"/>
      <c r="DMZ58" s="138"/>
      <c r="DNA58" s="138"/>
      <c r="DNB58" s="138"/>
      <c r="DNC58" s="138"/>
      <c r="DND58" s="138"/>
      <c r="DNE58" s="138"/>
      <c r="DNF58" s="138"/>
      <c r="DNG58" s="138"/>
      <c r="DNH58" s="138"/>
      <c r="DNI58" s="138"/>
      <c r="DNJ58" s="138"/>
      <c r="DNK58" s="138"/>
      <c r="DNL58" s="138"/>
      <c r="DNM58" s="138"/>
      <c r="DNN58" s="138"/>
      <c r="DNO58" s="138"/>
      <c r="DNP58" s="138"/>
      <c r="DNQ58" s="138"/>
      <c r="DNR58" s="138"/>
      <c r="DNS58" s="138"/>
      <c r="DNT58" s="138"/>
      <c r="DNU58" s="138"/>
      <c r="DNV58" s="138"/>
      <c r="DNW58" s="138"/>
      <c r="DNX58" s="138"/>
      <c r="DNY58" s="138"/>
      <c r="DNZ58" s="138"/>
      <c r="DOA58" s="138"/>
      <c r="DOB58" s="138"/>
      <c r="DOC58" s="138"/>
      <c r="DOD58" s="138"/>
      <c r="DOE58" s="138"/>
      <c r="DOF58" s="138"/>
      <c r="DOG58" s="138"/>
      <c r="DOH58" s="138"/>
      <c r="DOI58" s="138"/>
      <c r="DOJ58" s="138"/>
      <c r="DOK58" s="138"/>
      <c r="DOL58" s="138"/>
      <c r="DOM58" s="138"/>
      <c r="DON58" s="138"/>
      <c r="DOO58" s="138"/>
      <c r="DOP58" s="138"/>
      <c r="DOQ58" s="138"/>
      <c r="DOR58" s="138"/>
      <c r="DOS58" s="138"/>
      <c r="DOT58" s="138"/>
      <c r="DOU58" s="138"/>
      <c r="DOV58" s="138"/>
      <c r="DOW58" s="138"/>
      <c r="DOX58" s="138"/>
      <c r="DOY58" s="138"/>
      <c r="DOZ58" s="138"/>
      <c r="DPA58" s="138"/>
      <c r="DPB58" s="138"/>
      <c r="DPC58" s="138"/>
      <c r="DPD58" s="138"/>
      <c r="DPE58" s="138"/>
      <c r="DPF58" s="138"/>
      <c r="DPG58" s="138"/>
      <c r="DPH58" s="138"/>
      <c r="DPI58" s="138"/>
      <c r="DPJ58" s="138"/>
      <c r="DPK58" s="138"/>
      <c r="DPL58" s="138"/>
      <c r="DPM58" s="138"/>
      <c r="DPN58" s="138"/>
      <c r="DPO58" s="138"/>
      <c r="DPP58" s="138"/>
      <c r="DPQ58" s="138"/>
      <c r="DPR58" s="138"/>
      <c r="DPS58" s="138"/>
      <c r="DPT58" s="138"/>
      <c r="DPU58" s="138"/>
      <c r="DPV58" s="138"/>
      <c r="DPW58" s="138"/>
      <c r="DPX58" s="138"/>
      <c r="DPY58" s="138"/>
      <c r="DPZ58" s="138"/>
      <c r="DQA58" s="138"/>
      <c r="DQB58" s="138"/>
      <c r="DQC58" s="138"/>
      <c r="DQD58" s="138"/>
      <c r="DQE58" s="138"/>
      <c r="DQF58" s="138"/>
      <c r="DQG58" s="138"/>
      <c r="DQH58" s="138"/>
      <c r="DQI58" s="138"/>
      <c r="DQJ58" s="138"/>
      <c r="DQK58" s="138"/>
      <c r="DQL58" s="138"/>
      <c r="DQM58" s="138"/>
      <c r="DQN58" s="138"/>
      <c r="DQO58" s="138"/>
      <c r="DQP58" s="138"/>
      <c r="DQQ58" s="138"/>
      <c r="DQR58" s="138"/>
      <c r="DQS58" s="138"/>
      <c r="DQT58" s="138"/>
      <c r="DQU58" s="138"/>
      <c r="DQV58" s="138"/>
      <c r="DQW58" s="138"/>
      <c r="DQX58" s="138"/>
      <c r="DQY58" s="138"/>
      <c r="DQZ58" s="138"/>
      <c r="DRA58" s="138"/>
      <c r="DRB58" s="138"/>
      <c r="DRC58" s="138"/>
      <c r="DRD58" s="138"/>
      <c r="DRE58" s="138"/>
      <c r="DRF58" s="138"/>
      <c r="DRG58" s="138"/>
      <c r="DRH58" s="138"/>
      <c r="DRI58" s="138"/>
      <c r="DRJ58" s="138"/>
      <c r="DRK58" s="138"/>
      <c r="DRL58" s="138"/>
      <c r="DRM58" s="138"/>
      <c r="DRN58" s="138"/>
      <c r="DRO58" s="138"/>
      <c r="DRP58" s="138"/>
      <c r="DRQ58" s="138"/>
      <c r="DRR58" s="138"/>
      <c r="DRS58" s="138"/>
      <c r="DRT58" s="138"/>
      <c r="DRU58" s="138"/>
      <c r="DRV58" s="138"/>
      <c r="DRW58" s="138"/>
      <c r="DRX58" s="138"/>
      <c r="DRY58" s="138"/>
      <c r="DRZ58" s="138"/>
      <c r="DSA58" s="138"/>
      <c r="DSB58" s="138"/>
      <c r="DSC58" s="138"/>
      <c r="DSD58" s="138"/>
      <c r="DSE58" s="138"/>
      <c r="DSF58" s="138"/>
      <c r="DSG58" s="138"/>
      <c r="DSH58" s="138"/>
      <c r="DSI58" s="138"/>
      <c r="DSJ58" s="138"/>
      <c r="DSK58" s="138"/>
      <c r="DSL58" s="138"/>
      <c r="DSM58" s="138"/>
      <c r="DSN58" s="138"/>
      <c r="DSO58" s="138"/>
      <c r="DSP58" s="138"/>
      <c r="DSQ58" s="138"/>
      <c r="DSR58" s="138"/>
      <c r="DSS58" s="138"/>
      <c r="DST58" s="138"/>
      <c r="DSU58" s="138"/>
      <c r="DSV58" s="138"/>
      <c r="DSW58" s="138"/>
      <c r="DSX58" s="138"/>
      <c r="DSY58" s="138"/>
      <c r="DSZ58" s="138"/>
      <c r="DTA58" s="138"/>
      <c r="DTB58" s="138"/>
      <c r="DTC58" s="138"/>
      <c r="DTD58" s="138"/>
      <c r="DTE58" s="138"/>
      <c r="DTF58" s="138"/>
      <c r="DTG58" s="138"/>
      <c r="DTH58" s="138"/>
      <c r="DTI58" s="138"/>
      <c r="DTJ58" s="138"/>
      <c r="DTK58" s="138"/>
      <c r="DTL58" s="138"/>
      <c r="DTM58" s="138"/>
      <c r="DTN58" s="138"/>
      <c r="DTO58" s="138"/>
      <c r="DTP58" s="138"/>
      <c r="DTQ58" s="138"/>
      <c r="DTR58" s="138"/>
      <c r="DTS58" s="138"/>
      <c r="DTT58" s="138"/>
      <c r="DTU58" s="138"/>
      <c r="DTV58" s="138"/>
      <c r="DTW58" s="138"/>
      <c r="DTX58" s="138"/>
      <c r="DTY58" s="138"/>
      <c r="DTZ58" s="138"/>
      <c r="DUA58" s="138"/>
      <c r="DUB58" s="138"/>
      <c r="DUC58" s="138"/>
      <c r="DUD58" s="138"/>
      <c r="DUE58" s="138"/>
      <c r="DUF58" s="138"/>
      <c r="DUG58" s="138"/>
      <c r="DUH58" s="138"/>
      <c r="DUI58" s="138"/>
      <c r="DUJ58" s="138"/>
      <c r="DUK58" s="138"/>
      <c r="DUL58" s="138"/>
      <c r="DUM58" s="138"/>
      <c r="DUN58" s="138"/>
      <c r="DUO58" s="138"/>
      <c r="DUP58" s="138"/>
      <c r="DUQ58" s="138"/>
      <c r="DUR58" s="138"/>
      <c r="DUS58" s="138"/>
      <c r="DUT58" s="138"/>
      <c r="DUU58" s="138"/>
      <c r="DUV58" s="138"/>
      <c r="DUW58" s="138"/>
      <c r="DUX58" s="138"/>
      <c r="DUY58" s="138"/>
      <c r="DUZ58" s="138"/>
      <c r="DVA58" s="138"/>
      <c r="DVB58" s="138"/>
      <c r="DVC58" s="138"/>
      <c r="DVD58" s="138"/>
      <c r="DVE58" s="138"/>
      <c r="DVF58" s="138"/>
      <c r="DVG58" s="138"/>
      <c r="DVH58" s="138"/>
      <c r="DVI58" s="138"/>
      <c r="DVJ58" s="138"/>
      <c r="DVK58" s="138"/>
      <c r="DVL58" s="138"/>
      <c r="DVM58" s="138"/>
      <c r="DVN58" s="138"/>
      <c r="DVO58" s="138"/>
      <c r="DVP58" s="138"/>
      <c r="DVQ58" s="138"/>
      <c r="DVR58" s="138"/>
      <c r="DVS58" s="138"/>
      <c r="DVT58" s="138"/>
      <c r="DVU58" s="138"/>
      <c r="DVV58" s="138"/>
      <c r="DVW58" s="138"/>
      <c r="DVX58" s="138"/>
      <c r="DVY58" s="138"/>
      <c r="DVZ58" s="138"/>
      <c r="DWA58" s="138"/>
      <c r="DWB58" s="138"/>
      <c r="DWC58" s="138"/>
      <c r="DWD58" s="138"/>
      <c r="DWE58" s="138"/>
      <c r="DWF58" s="138"/>
      <c r="DWG58" s="138"/>
      <c r="DWH58" s="138"/>
      <c r="DWI58" s="138"/>
      <c r="DWJ58" s="138"/>
      <c r="DWK58" s="138"/>
      <c r="DWL58" s="138"/>
      <c r="DWM58" s="138"/>
      <c r="DWN58" s="138"/>
      <c r="DWO58" s="138"/>
      <c r="DWP58" s="138"/>
      <c r="DWQ58" s="138"/>
      <c r="DWR58" s="138"/>
      <c r="DWS58" s="138"/>
      <c r="DWT58" s="138"/>
      <c r="DWU58" s="138"/>
      <c r="DWV58" s="138"/>
      <c r="DWW58" s="138"/>
      <c r="DWX58" s="138"/>
      <c r="DWY58" s="138"/>
      <c r="DWZ58" s="138"/>
      <c r="DXA58" s="138"/>
      <c r="DXB58" s="138"/>
      <c r="DXC58" s="138"/>
      <c r="DXD58" s="138"/>
      <c r="DXE58" s="138"/>
      <c r="DXF58" s="138"/>
      <c r="DXG58" s="138"/>
      <c r="DXH58" s="138"/>
      <c r="DXI58" s="138"/>
      <c r="DXJ58" s="138"/>
      <c r="DXK58" s="138"/>
      <c r="DXL58" s="138"/>
      <c r="DXM58" s="138"/>
      <c r="DXN58" s="138"/>
      <c r="DXO58" s="138"/>
      <c r="DXP58" s="138"/>
      <c r="DXQ58" s="138"/>
      <c r="DXR58" s="138"/>
      <c r="DXS58" s="138"/>
      <c r="DXT58" s="138"/>
      <c r="DXU58" s="138"/>
      <c r="DXV58" s="138"/>
      <c r="DXW58" s="138"/>
      <c r="DXX58" s="138"/>
      <c r="DXY58" s="138"/>
      <c r="DXZ58" s="138"/>
      <c r="DYA58" s="138"/>
      <c r="DYB58" s="138"/>
      <c r="DYC58" s="138"/>
      <c r="DYD58" s="138"/>
      <c r="DYE58" s="138"/>
      <c r="DYF58" s="138"/>
      <c r="DYG58" s="138"/>
      <c r="DYH58" s="138"/>
      <c r="DYI58" s="138"/>
      <c r="DYJ58" s="138"/>
      <c r="DYK58" s="138"/>
      <c r="DYL58" s="138"/>
      <c r="DYM58" s="138"/>
      <c r="DYN58" s="138"/>
      <c r="DYO58" s="138"/>
      <c r="DYP58" s="138"/>
      <c r="DYQ58" s="138"/>
      <c r="DYR58" s="138"/>
      <c r="DYS58" s="138"/>
      <c r="DYT58" s="138"/>
      <c r="DYU58" s="138"/>
      <c r="DYV58" s="138"/>
      <c r="DYW58" s="138"/>
      <c r="DYX58" s="138"/>
      <c r="DYY58" s="138"/>
      <c r="DYZ58" s="138"/>
      <c r="DZA58" s="138"/>
      <c r="DZB58" s="138"/>
      <c r="DZC58" s="138"/>
      <c r="DZD58" s="138"/>
      <c r="DZE58" s="138"/>
      <c r="DZF58" s="138"/>
      <c r="DZG58" s="138"/>
      <c r="DZH58" s="138"/>
      <c r="DZI58" s="138"/>
      <c r="DZJ58" s="138"/>
      <c r="DZK58" s="138"/>
      <c r="DZL58" s="138"/>
      <c r="DZM58" s="138"/>
      <c r="DZN58" s="138"/>
      <c r="DZO58" s="138"/>
      <c r="DZP58" s="138"/>
      <c r="DZQ58" s="138"/>
      <c r="DZR58" s="138"/>
      <c r="DZS58" s="138"/>
      <c r="DZT58" s="138"/>
      <c r="DZU58" s="138"/>
      <c r="DZV58" s="138"/>
      <c r="DZW58" s="138"/>
      <c r="DZX58" s="138"/>
      <c r="DZY58" s="138"/>
      <c r="DZZ58" s="138"/>
      <c r="EAA58" s="138"/>
      <c r="EAB58" s="138"/>
      <c r="EAC58" s="138"/>
      <c r="EAD58" s="138"/>
      <c r="EAE58" s="138"/>
      <c r="EAF58" s="138"/>
      <c r="EAG58" s="138"/>
      <c r="EAH58" s="138"/>
      <c r="EAI58" s="138"/>
      <c r="EAJ58" s="138"/>
      <c r="EAK58" s="138"/>
      <c r="EAL58" s="138"/>
      <c r="EAM58" s="138"/>
      <c r="EAN58" s="138"/>
      <c r="EAO58" s="138"/>
      <c r="EAP58" s="138"/>
      <c r="EAQ58" s="138"/>
      <c r="EAR58" s="138"/>
      <c r="EAS58" s="138"/>
      <c r="EAT58" s="138"/>
      <c r="EAU58" s="138"/>
      <c r="EAV58" s="138"/>
      <c r="EAW58" s="138"/>
      <c r="EAX58" s="138"/>
      <c r="EAY58" s="138"/>
      <c r="EAZ58" s="138"/>
      <c r="EBA58" s="138"/>
      <c r="EBB58" s="138"/>
      <c r="EBC58" s="138"/>
      <c r="EBD58" s="138"/>
      <c r="EBE58" s="138"/>
      <c r="EBF58" s="138"/>
      <c r="EBG58" s="138"/>
      <c r="EBH58" s="138"/>
      <c r="EBI58" s="138"/>
      <c r="EBJ58" s="138"/>
      <c r="EBK58" s="138"/>
      <c r="EBL58" s="138"/>
      <c r="EBM58" s="138"/>
      <c r="EBN58" s="138"/>
      <c r="EBO58" s="138"/>
      <c r="EBP58" s="138"/>
      <c r="EBQ58" s="138"/>
      <c r="EBR58" s="138"/>
      <c r="EBS58" s="138"/>
      <c r="EBT58" s="138"/>
      <c r="EBU58" s="138"/>
      <c r="EBV58" s="138"/>
      <c r="EBW58" s="138"/>
      <c r="EBX58" s="138"/>
      <c r="EBY58" s="138"/>
      <c r="EBZ58" s="138"/>
      <c r="ECA58" s="138"/>
      <c r="ECB58" s="138"/>
      <c r="ECC58" s="138"/>
      <c r="ECD58" s="138"/>
      <c r="ECE58" s="138"/>
      <c r="ECF58" s="138"/>
      <c r="ECG58" s="138"/>
      <c r="ECH58" s="138"/>
      <c r="ECI58" s="138"/>
      <c r="ECJ58" s="138"/>
      <c r="ECK58" s="138"/>
      <c r="ECL58" s="138"/>
      <c r="ECM58" s="138"/>
      <c r="ECN58" s="138"/>
      <c r="ECO58" s="138"/>
      <c r="ECP58" s="138"/>
      <c r="ECQ58" s="138"/>
      <c r="ECR58" s="138"/>
      <c r="ECS58" s="138"/>
      <c r="ECT58" s="138"/>
      <c r="ECU58" s="138"/>
      <c r="ECV58" s="138"/>
      <c r="ECW58" s="138"/>
      <c r="ECX58" s="138"/>
      <c r="ECY58" s="138"/>
      <c r="ECZ58" s="138"/>
      <c r="EDA58" s="138"/>
      <c r="EDB58" s="138"/>
      <c r="EDC58" s="138"/>
      <c r="EDD58" s="138"/>
      <c r="EDE58" s="138"/>
      <c r="EDF58" s="138"/>
      <c r="EDG58" s="138"/>
      <c r="EDH58" s="138"/>
      <c r="EDI58" s="138"/>
      <c r="EDJ58" s="138"/>
      <c r="EDK58" s="138"/>
      <c r="EDL58" s="138"/>
      <c r="EDM58" s="138"/>
      <c r="EDN58" s="138"/>
      <c r="EDO58" s="138"/>
      <c r="EDP58" s="138"/>
      <c r="EDQ58" s="138"/>
      <c r="EDR58" s="138"/>
      <c r="EDS58" s="138"/>
      <c r="EDT58" s="138"/>
      <c r="EDU58" s="138"/>
      <c r="EDV58" s="138"/>
      <c r="EDW58" s="138"/>
      <c r="EDX58" s="138"/>
      <c r="EDY58" s="138"/>
      <c r="EDZ58" s="138"/>
      <c r="EEA58" s="138"/>
      <c r="EEB58" s="138"/>
      <c r="EEC58" s="138"/>
      <c r="EED58" s="138"/>
      <c r="EEE58" s="138"/>
      <c r="EEF58" s="138"/>
      <c r="EEG58" s="138"/>
      <c r="EEH58" s="138"/>
      <c r="EEI58" s="138"/>
      <c r="EEJ58" s="138"/>
      <c r="EEK58" s="138"/>
      <c r="EEL58" s="138"/>
      <c r="EEM58" s="138"/>
      <c r="EEN58" s="138"/>
      <c r="EEO58" s="138"/>
      <c r="EEP58" s="138"/>
      <c r="EEQ58" s="138"/>
      <c r="EER58" s="138"/>
      <c r="EES58" s="138"/>
      <c r="EET58" s="138"/>
      <c r="EEU58" s="138"/>
      <c r="EEV58" s="138"/>
      <c r="EEW58" s="138"/>
      <c r="EEX58" s="138"/>
      <c r="EEY58" s="138"/>
      <c r="EEZ58" s="138"/>
      <c r="EFA58" s="138"/>
      <c r="EFB58" s="138"/>
      <c r="EFC58" s="138"/>
      <c r="EFD58" s="138"/>
      <c r="EFE58" s="138"/>
      <c r="EFF58" s="138"/>
      <c r="EFG58" s="138"/>
      <c r="EFH58" s="138"/>
      <c r="EFI58" s="138"/>
      <c r="EFJ58" s="138"/>
      <c r="EFK58" s="138"/>
      <c r="EFL58" s="138"/>
      <c r="EFM58" s="138"/>
      <c r="EFN58" s="138"/>
      <c r="EFO58" s="138"/>
      <c r="EFP58" s="138"/>
      <c r="EFQ58" s="138"/>
      <c r="EFR58" s="138"/>
      <c r="EFS58" s="138"/>
      <c r="EFT58" s="138"/>
      <c r="EFU58" s="138"/>
      <c r="EFV58" s="138"/>
      <c r="EFW58" s="138"/>
      <c r="EFX58" s="138"/>
      <c r="EFY58" s="138"/>
      <c r="EFZ58" s="138"/>
      <c r="EGA58" s="138"/>
      <c r="EGB58" s="138"/>
      <c r="EGC58" s="138"/>
      <c r="EGD58" s="138"/>
      <c r="EGE58" s="138"/>
      <c r="EGF58" s="138"/>
      <c r="EGG58" s="138"/>
      <c r="EGH58" s="138"/>
      <c r="EGI58" s="138"/>
      <c r="EGJ58" s="138"/>
      <c r="EGK58" s="138"/>
      <c r="EGL58" s="138"/>
      <c r="EGM58" s="138"/>
      <c r="EGN58" s="138"/>
      <c r="EGO58" s="138"/>
      <c r="EGP58" s="138"/>
      <c r="EGQ58" s="138"/>
      <c r="EGR58" s="138"/>
      <c r="EGS58" s="138"/>
      <c r="EGT58" s="138"/>
      <c r="EGU58" s="138"/>
      <c r="EGV58" s="138"/>
      <c r="EGW58" s="138"/>
      <c r="EGX58" s="138"/>
      <c r="EGY58" s="138"/>
      <c r="EGZ58" s="138"/>
      <c r="EHA58" s="138"/>
      <c r="EHB58" s="138"/>
      <c r="EHC58" s="138"/>
      <c r="EHD58" s="138"/>
      <c r="EHE58" s="138"/>
      <c r="EHF58" s="138"/>
      <c r="EHG58" s="138"/>
      <c r="EHH58" s="138"/>
      <c r="EHI58" s="138"/>
      <c r="EHJ58" s="138"/>
      <c r="EHK58" s="138"/>
      <c r="EHL58" s="138"/>
      <c r="EHM58" s="138"/>
      <c r="EHN58" s="138"/>
      <c r="EHO58" s="138"/>
      <c r="EHP58" s="138"/>
      <c r="EHQ58" s="138"/>
      <c r="EHR58" s="138"/>
      <c r="EHS58" s="138"/>
      <c r="EHT58" s="138"/>
      <c r="EHU58" s="138"/>
      <c r="EHV58" s="138"/>
      <c r="EHW58" s="138"/>
      <c r="EHX58" s="138"/>
      <c r="EHY58" s="138"/>
      <c r="EHZ58" s="138"/>
      <c r="EIA58" s="138"/>
      <c r="EIB58" s="138"/>
      <c r="EIC58" s="138"/>
      <c r="EID58" s="138"/>
      <c r="EIE58" s="138"/>
      <c r="EIF58" s="138"/>
      <c r="EIG58" s="138"/>
      <c r="EIH58" s="138"/>
      <c r="EII58" s="138"/>
      <c r="EIJ58" s="138"/>
      <c r="EIK58" s="138"/>
      <c r="EIL58" s="138"/>
      <c r="EIM58" s="138"/>
      <c r="EIN58" s="138"/>
      <c r="EIO58" s="138"/>
      <c r="EIP58" s="138"/>
      <c r="EIQ58" s="138"/>
      <c r="EIR58" s="138"/>
      <c r="EIS58" s="138"/>
      <c r="EIT58" s="138"/>
      <c r="EIU58" s="138"/>
      <c r="EIV58" s="138"/>
      <c r="EIW58" s="138"/>
      <c r="EIX58" s="138"/>
      <c r="EIY58" s="138"/>
      <c r="EIZ58" s="138"/>
      <c r="EJA58" s="138"/>
      <c r="EJB58" s="138"/>
      <c r="EJC58" s="138"/>
      <c r="EJD58" s="138"/>
      <c r="EJE58" s="138"/>
      <c r="EJF58" s="138"/>
      <c r="EJG58" s="138"/>
      <c r="EJH58" s="138"/>
      <c r="EJI58" s="138"/>
      <c r="EJJ58" s="138"/>
      <c r="EJK58" s="138"/>
      <c r="EJL58" s="138"/>
      <c r="EJM58" s="138"/>
      <c r="EJN58" s="138"/>
      <c r="EJO58" s="138"/>
      <c r="EJP58" s="138"/>
      <c r="EJQ58" s="138"/>
      <c r="EJR58" s="138"/>
      <c r="EJS58" s="138"/>
      <c r="EJT58" s="138"/>
      <c r="EJU58" s="138"/>
      <c r="EJV58" s="138"/>
      <c r="EJW58" s="138"/>
      <c r="EJX58" s="138"/>
      <c r="EJY58" s="138"/>
      <c r="EJZ58" s="138"/>
      <c r="EKA58" s="138"/>
      <c r="EKB58" s="138"/>
      <c r="EKC58" s="138"/>
      <c r="EKD58" s="138"/>
      <c r="EKE58" s="138"/>
      <c r="EKF58" s="138"/>
      <c r="EKG58" s="138"/>
      <c r="EKH58" s="138"/>
      <c r="EKI58" s="138"/>
      <c r="EKJ58" s="138"/>
      <c r="EKK58" s="138"/>
      <c r="EKL58" s="138"/>
      <c r="EKM58" s="138"/>
      <c r="EKN58" s="138"/>
      <c r="EKO58" s="138"/>
      <c r="EKP58" s="138"/>
      <c r="EKQ58" s="138"/>
      <c r="EKR58" s="138"/>
      <c r="EKS58" s="138"/>
      <c r="EKT58" s="138"/>
      <c r="EKU58" s="138"/>
      <c r="EKV58" s="138"/>
      <c r="EKW58" s="138"/>
      <c r="EKX58" s="138"/>
      <c r="EKY58" s="138"/>
      <c r="EKZ58" s="138"/>
      <c r="ELA58" s="138"/>
      <c r="ELB58" s="138"/>
      <c r="ELC58" s="138"/>
      <c r="ELD58" s="138"/>
      <c r="ELE58" s="138"/>
      <c r="ELF58" s="138"/>
      <c r="ELG58" s="138"/>
      <c r="ELH58" s="138"/>
      <c r="ELI58" s="138"/>
      <c r="ELJ58" s="138"/>
      <c r="ELK58" s="138"/>
      <c r="ELL58" s="138"/>
      <c r="ELM58" s="138"/>
      <c r="ELN58" s="138"/>
      <c r="ELO58" s="138"/>
      <c r="ELP58" s="138"/>
      <c r="ELQ58" s="138"/>
      <c r="ELR58" s="138"/>
      <c r="ELS58" s="138"/>
      <c r="ELT58" s="138"/>
      <c r="ELU58" s="138"/>
      <c r="ELV58" s="138"/>
      <c r="ELW58" s="138"/>
      <c r="ELX58" s="138"/>
      <c r="ELY58" s="138"/>
      <c r="ELZ58" s="138"/>
      <c r="EMA58" s="138"/>
      <c r="EMB58" s="138"/>
      <c r="EMC58" s="138"/>
      <c r="EMD58" s="138"/>
      <c r="EME58" s="138"/>
      <c r="EMF58" s="138"/>
      <c r="EMG58" s="138"/>
      <c r="EMH58" s="138"/>
      <c r="EMI58" s="138"/>
      <c r="EMJ58" s="138"/>
      <c r="EMK58" s="138"/>
      <c r="EML58" s="138"/>
      <c r="EMM58" s="138"/>
      <c r="EMN58" s="138"/>
      <c r="EMO58" s="138"/>
      <c r="EMP58" s="138"/>
      <c r="EMQ58" s="138"/>
      <c r="EMR58" s="138"/>
      <c r="EMS58" s="138"/>
      <c r="EMT58" s="138"/>
      <c r="EMU58" s="138"/>
      <c r="EMV58" s="138"/>
      <c r="EMW58" s="138"/>
      <c r="EMX58" s="138"/>
      <c r="EMY58" s="138"/>
      <c r="EMZ58" s="138"/>
      <c r="ENA58" s="138"/>
      <c r="ENB58" s="138"/>
      <c r="ENC58" s="138"/>
      <c r="END58" s="138"/>
      <c r="ENE58" s="138"/>
      <c r="ENF58" s="138"/>
      <c r="ENG58" s="138"/>
      <c r="ENH58" s="138"/>
      <c r="ENI58" s="138"/>
      <c r="ENJ58" s="138"/>
      <c r="ENK58" s="138"/>
      <c r="ENL58" s="138"/>
      <c r="ENM58" s="138"/>
      <c r="ENN58" s="138"/>
      <c r="ENO58" s="138"/>
      <c r="ENP58" s="138"/>
      <c r="ENQ58" s="138"/>
      <c r="ENR58" s="138"/>
      <c r="ENS58" s="138"/>
      <c r="ENT58" s="138"/>
      <c r="ENU58" s="138"/>
      <c r="ENV58" s="138"/>
      <c r="ENW58" s="138"/>
      <c r="ENX58" s="138"/>
      <c r="ENY58" s="138"/>
      <c r="ENZ58" s="138"/>
      <c r="EOA58" s="138"/>
      <c r="EOB58" s="138"/>
      <c r="EOC58" s="138"/>
      <c r="EOD58" s="138"/>
      <c r="EOE58" s="138"/>
      <c r="EOF58" s="138"/>
      <c r="EOG58" s="138"/>
      <c r="EOH58" s="138"/>
      <c r="EOI58" s="138"/>
      <c r="EOJ58" s="138"/>
      <c r="EOK58" s="138"/>
      <c r="EOL58" s="138"/>
      <c r="EOM58" s="138"/>
      <c r="EON58" s="138"/>
      <c r="EOO58" s="138"/>
      <c r="EOP58" s="138"/>
      <c r="EOQ58" s="138"/>
      <c r="EOR58" s="138"/>
      <c r="EOS58" s="138"/>
      <c r="EOT58" s="138"/>
      <c r="EOU58" s="138"/>
      <c r="EOV58" s="138"/>
      <c r="EOW58" s="138"/>
      <c r="EOX58" s="138"/>
      <c r="EOY58" s="138"/>
      <c r="EOZ58" s="138"/>
      <c r="EPA58" s="138"/>
      <c r="EPB58" s="138"/>
      <c r="EPC58" s="138"/>
      <c r="EPD58" s="138"/>
      <c r="EPE58" s="138"/>
      <c r="EPF58" s="138"/>
      <c r="EPG58" s="138"/>
      <c r="EPH58" s="138"/>
      <c r="EPI58" s="138"/>
      <c r="EPJ58" s="138"/>
      <c r="EPK58" s="138"/>
      <c r="EPL58" s="138"/>
      <c r="EPM58" s="138"/>
      <c r="EPN58" s="138"/>
      <c r="EPO58" s="138"/>
      <c r="EPP58" s="138"/>
      <c r="EPQ58" s="138"/>
      <c r="EPR58" s="138"/>
      <c r="EPS58" s="138"/>
      <c r="EPT58" s="138"/>
      <c r="EPU58" s="138"/>
      <c r="EPV58" s="138"/>
      <c r="EPW58" s="138"/>
      <c r="EPX58" s="138"/>
      <c r="EPY58" s="138"/>
      <c r="EPZ58" s="138"/>
      <c r="EQA58" s="138"/>
      <c r="EQB58" s="138"/>
      <c r="EQC58" s="138"/>
      <c r="EQD58" s="138"/>
      <c r="EQE58" s="138"/>
      <c r="EQF58" s="138"/>
      <c r="EQG58" s="138"/>
      <c r="EQH58" s="138"/>
      <c r="EQI58" s="138"/>
      <c r="EQJ58" s="138"/>
      <c r="EQK58" s="138"/>
      <c r="EQL58" s="138"/>
      <c r="EQM58" s="138"/>
      <c r="EQN58" s="138"/>
      <c r="EQO58" s="138"/>
      <c r="EQP58" s="138"/>
      <c r="EQQ58" s="138"/>
      <c r="EQR58" s="138"/>
      <c r="EQS58" s="138"/>
      <c r="EQT58" s="138"/>
      <c r="EQU58" s="138"/>
      <c r="EQV58" s="138"/>
      <c r="EQW58" s="138"/>
      <c r="EQX58" s="138"/>
      <c r="EQY58" s="138"/>
      <c r="EQZ58" s="138"/>
      <c r="ERA58" s="138"/>
      <c r="ERB58" s="138"/>
      <c r="ERC58" s="138"/>
      <c r="ERD58" s="138"/>
      <c r="ERE58" s="138"/>
      <c r="ERF58" s="138"/>
      <c r="ERG58" s="138"/>
      <c r="ERH58" s="138"/>
      <c r="ERI58" s="138"/>
      <c r="ERJ58" s="138"/>
      <c r="ERK58" s="138"/>
      <c r="ERL58" s="138"/>
      <c r="ERM58" s="138"/>
      <c r="ERN58" s="138"/>
      <c r="ERO58" s="138"/>
      <c r="ERP58" s="138"/>
      <c r="ERQ58" s="138"/>
      <c r="ERR58" s="138"/>
      <c r="ERS58" s="138"/>
      <c r="ERT58" s="138"/>
      <c r="ERU58" s="138"/>
      <c r="ERV58" s="138"/>
      <c r="ERW58" s="138"/>
      <c r="ERX58" s="138"/>
      <c r="ERY58" s="138"/>
      <c r="ERZ58" s="138"/>
      <c r="ESA58" s="138"/>
      <c r="ESB58" s="138"/>
      <c r="ESC58" s="138"/>
      <c r="ESD58" s="138"/>
      <c r="ESE58" s="138"/>
      <c r="ESF58" s="138"/>
      <c r="ESG58" s="138"/>
      <c r="ESH58" s="138"/>
      <c r="ESI58" s="138"/>
      <c r="ESJ58" s="138"/>
      <c r="ESK58" s="138"/>
      <c r="ESL58" s="138"/>
      <c r="ESM58" s="138"/>
      <c r="ESN58" s="138"/>
      <c r="ESO58" s="138"/>
      <c r="ESP58" s="138"/>
      <c r="ESQ58" s="138"/>
      <c r="ESR58" s="138"/>
      <c r="ESS58" s="138"/>
      <c r="EST58" s="138"/>
      <c r="ESU58" s="138"/>
      <c r="ESV58" s="138"/>
      <c r="ESW58" s="138"/>
      <c r="ESX58" s="138"/>
      <c r="ESY58" s="138"/>
      <c r="ESZ58" s="138"/>
      <c r="ETA58" s="138"/>
      <c r="ETB58" s="138"/>
      <c r="ETC58" s="138"/>
      <c r="ETD58" s="138"/>
      <c r="ETE58" s="138"/>
      <c r="ETF58" s="138"/>
      <c r="ETG58" s="138"/>
      <c r="ETH58" s="138"/>
      <c r="ETI58" s="138"/>
      <c r="ETJ58" s="138"/>
      <c r="ETK58" s="138"/>
      <c r="ETL58" s="138"/>
      <c r="ETM58" s="138"/>
      <c r="ETN58" s="138"/>
      <c r="ETO58" s="138"/>
      <c r="ETP58" s="138"/>
      <c r="ETQ58" s="138"/>
      <c r="ETR58" s="138"/>
      <c r="ETS58" s="138"/>
      <c r="ETT58" s="138"/>
      <c r="ETU58" s="138"/>
      <c r="ETV58" s="138"/>
      <c r="ETW58" s="138"/>
      <c r="ETX58" s="138"/>
      <c r="ETY58" s="138"/>
      <c r="ETZ58" s="138"/>
      <c r="EUA58" s="138"/>
      <c r="EUB58" s="138"/>
      <c r="EUC58" s="138"/>
      <c r="EUD58" s="138"/>
      <c r="EUE58" s="138"/>
      <c r="EUF58" s="138"/>
      <c r="EUG58" s="138"/>
      <c r="EUH58" s="138"/>
      <c r="EUI58" s="138"/>
      <c r="EUJ58" s="138"/>
      <c r="EUK58" s="138"/>
      <c r="EUL58" s="138"/>
      <c r="EUM58" s="138"/>
      <c r="EUN58" s="138"/>
      <c r="EUO58" s="138"/>
      <c r="EUP58" s="138"/>
      <c r="EUQ58" s="138"/>
      <c r="EUR58" s="138"/>
      <c r="EUS58" s="138"/>
      <c r="EUT58" s="138"/>
      <c r="EUU58" s="138"/>
      <c r="EUV58" s="138"/>
      <c r="EUW58" s="138"/>
      <c r="EUX58" s="138"/>
      <c r="EUY58" s="138"/>
      <c r="EUZ58" s="138"/>
      <c r="EVA58" s="138"/>
      <c r="EVB58" s="138"/>
      <c r="EVC58" s="138"/>
      <c r="EVD58" s="138"/>
      <c r="EVE58" s="138"/>
      <c r="EVF58" s="138"/>
      <c r="EVG58" s="138"/>
      <c r="EVH58" s="138"/>
      <c r="EVI58" s="138"/>
      <c r="EVJ58" s="138"/>
      <c r="EVK58" s="138"/>
      <c r="EVL58" s="138"/>
      <c r="EVM58" s="138"/>
      <c r="EVN58" s="138"/>
      <c r="EVO58" s="138"/>
      <c r="EVP58" s="138"/>
      <c r="EVQ58" s="138"/>
      <c r="EVR58" s="138"/>
      <c r="EVS58" s="138"/>
      <c r="EVT58" s="138"/>
      <c r="EVU58" s="138"/>
      <c r="EVV58" s="138"/>
      <c r="EVW58" s="138"/>
      <c r="EVX58" s="138"/>
      <c r="EVY58" s="138"/>
      <c r="EVZ58" s="138"/>
      <c r="EWA58" s="138"/>
      <c r="EWB58" s="138"/>
      <c r="EWC58" s="138"/>
      <c r="EWD58" s="138"/>
      <c r="EWE58" s="138"/>
      <c r="EWF58" s="138"/>
      <c r="EWG58" s="138"/>
      <c r="EWH58" s="138"/>
      <c r="EWI58" s="138"/>
      <c r="EWJ58" s="138"/>
      <c r="EWK58" s="138"/>
      <c r="EWL58" s="138"/>
      <c r="EWM58" s="138"/>
      <c r="EWN58" s="138"/>
      <c r="EWO58" s="138"/>
      <c r="EWP58" s="138"/>
      <c r="EWQ58" s="138"/>
      <c r="EWR58" s="138"/>
      <c r="EWS58" s="138"/>
      <c r="EWT58" s="138"/>
      <c r="EWU58" s="138"/>
      <c r="EWV58" s="138"/>
      <c r="EWW58" s="138"/>
      <c r="EWX58" s="138"/>
      <c r="EWY58" s="138"/>
      <c r="EWZ58" s="138"/>
      <c r="EXA58" s="138"/>
      <c r="EXB58" s="138"/>
      <c r="EXC58" s="138"/>
      <c r="EXD58" s="138"/>
      <c r="EXE58" s="138"/>
      <c r="EXF58" s="138"/>
      <c r="EXG58" s="138"/>
      <c r="EXH58" s="138"/>
      <c r="EXI58" s="138"/>
      <c r="EXJ58" s="138"/>
      <c r="EXK58" s="138"/>
      <c r="EXL58" s="138"/>
      <c r="EXM58" s="138"/>
      <c r="EXN58" s="138"/>
      <c r="EXO58" s="138"/>
      <c r="EXP58" s="138"/>
      <c r="EXQ58" s="138"/>
      <c r="EXR58" s="138"/>
      <c r="EXS58" s="138"/>
      <c r="EXT58" s="138"/>
      <c r="EXU58" s="138"/>
      <c r="EXV58" s="138"/>
      <c r="EXW58" s="138"/>
      <c r="EXX58" s="138"/>
      <c r="EXY58" s="138"/>
      <c r="EXZ58" s="138"/>
      <c r="EYA58" s="138"/>
      <c r="EYB58" s="138"/>
      <c r="EYC58" s="138"/>
      <c r="EYD58" s="138"/>
      <c r="EYE58" s="138"/>
      <c r="EYF58" s="138"/>
      <c r="EYG58" s="138"/>
      <c r="EYH58" s="138"/>
      <c r="EYI58" s="138"/>
      <c r="EYJ58" s="138"/>
      <c r="EYK58" s="138"/>
      <c r="EYL58" s="138"/>
      <c r="EYM58" s="138"/>
      <c r="EYN58" s="138"/>
      <c r="EYO58" s="138"/>
      <c r="EYP58" s="138"/>
      <c r="EYQ58" s="138"/>
      <c r="EYR58" s="138"/>
      <c r="EYS58" s="138"/>
      <c r="EYT58" s="138"/>
      <c r="EYU58" s="138"/>
      <c r="EYV58" s="138"/>
      <c r="EYW58" s="138"/>
      <c r="EYX58" s="138"/>
      <c r="EYY58" s="138"/>
      <c r="EYZ58" s="138"/>
      <c r="EZA58" s="138"/>
      <c r="EZB58" s="138"/>
      <c r="EZC58" s="138"/>
      <c r="EZD58" s="138"/>
      <c r="EZE58" s="138"/>
      <c r="EZF58" s="138"/>
      <c r="EZG58" s="138"/>
      <c r="EZH58" s="138"/>
      <c r="EZI58" s="138"/>
      <c r="EZJ58" s="138"/>
      <c r="EZK58" s="138"/>
      <c r="EZL58" s="138"/>
      <c r="EZM58" s="138"/>
      <c r="EZN58" s="138"/>
      <c r="EZO58" s="138"/>
      <c r="EZP58" s="138"/>
      <c r="EZQ58" s="138"/>
      <c r="EZR58" s="138"/>
      <c r="EZS58" s="138"/>
      <c r="EZT58" s="138"/>
      <c r="EZU58" s="138"/>
      <c r="EZV58" s="138"/>
      <c r="EZW58" s="138"/>
      <c r="EZX58" s="138"/>
      <c r="EZY58" s="138"/>
      <c r="EZZ58" s="138"/>
      <c r="FAA58" s="138"/>
      <c r="FAB58" s="138"/>
      <c r="FAC58" s="138"/>
      <c r="FAD58" s="138"/>
      <c r="FAE58" s="138"/>
      <c r="FAF58" s="138"/>
      <c r="FAG58" s="138"/>
      <c r="FAH58" s="138"/>
      <c r="FAI58" s="138"/>
      <c r="FAJ58" s="138"/>
      <c r="FAK58" s="138"/>
      <c r="FAL58" s="138"/>
      <c r="FAM58" s="138"/>
      <c r="FAN58" s="138"/>
      <c r="FAO58" s="138"/>
      <c r="FAP58" s="138"/>
      <c r="FAQ58" s="138"/>
      <c r="FAR58" s="138"/>
      <c r="FAS58" s="138"/>
      <c r="FAT58" s="138"/>
      <c r="FAU58" s="138"/>
      <c r="FAV58" s="138"/>
      <c r="FAW58" s="138"/>
      <c r="FAX58" s="138"/>
      <c r="FAY58" s="138"/>
      <c r="FAZ58" s="138"/>
      <c r="FBA58" s="138"/>
      <c r="FBB58" s="138"/>
      <c r="FBC58" s="138"/>
      <c r="FBD58" s="138"/>
      <c r="FBE58" s="138"/>
      <c r="FBF58" s="138"/>
      <c r="FBG58" s="138"/>
      <c r="FBH58" s="138"/>
      <c r="FBI58" s="138"/>
      <c r="FBJ58" s="138"/>
      <c r="FBK58" s="138"/>
      <c r="FBL58" s="138"/>
      <c r="FBM58" s="138"/>
      <c r="FBN58" s="138"/>
      <c r="FBO58" s="138"/>
      <c r="FBP58" s="138"/>
      <c r="FBQ58" s="138"/>
      <c r="FBR58" s="138"/>
      <c r="FBS58" s="138"/>
      <c r="FBT58" s="138"/>
      <c r="FBU58" s="138"/>
      <c r="FBV58" s="138"/>
      <c r="FBW58" s="138"/>
      <c r="FBX58" s="138"/>
      <c r="FBY58" s="138"/>
      <c r="FBZ58" s="138"/>
      <c r="FCA58" s="138"/>
      <c r="FCB58" s="138"/>
      <c r="FCC58" s="138"/>
      <c r="FCD58" s="138"/>
      <c r="FCE58" s="138"/>
      <c r="FCF58" s="138"/>
      <c r="FCG58" s="138"/>
      <c r="FCH58" s="138"/>
      <c r="FCI58" s="138"/>
      <c r="FCJ58" s="138"/>
      <c r="FCK58" s="138"/>
      <c r="FCL58" s="138"/>
      <c r="FCM58" s="138"/>
      <c r="FCN58" s="138"/>
      <c r="FCO58" s="138"/>
      <c r="FCP58" s="138"/>
      <c r="FCQ58" s="138"/>
      <c r="FCR58" s="138"/>
      <c r="FCS58" s="138"/>
      <c r="FCT58" s="138"/>
      <c r="FCU58" s="138"/>
      <c r="FCV58" s="138"/>
      <c r="FCW58" s="138"/>
      <c r="FCX58" s="138"/>
      <c r="FCY58" s="138"/>
      <c r="FCZ58" s="138"/>
      <c r="FDA58" s="138"/>
      <c r="FDB58" s="138"/>
      <c r="FDC58" s="138"/>
      <c r="FDD58" s="138"/>
      <c r="FDE58" s="138"/>
      <c r="FDF58" s="138"/>
      <c r="FDG58" s="138"/>
      <c r="FDH58" s="138"/>
      <c r="FDI58" s="138"/>
      <c r="FDJ58" s="138"/>
      <c r="FDK58" s="138"/>
      <c r="FDL58" s="138"/>
      <c r="FDM58" s="138"/>
      <c r="FDN58" s="138"/>
      <c r="FDO58" s="138"/>
      <c r="FDP58" s="138"/>
      <c r="FDQ58" s="138"/>
      <c r="FDR58" s="138"/>
      <c r="FDS58" s="138"/>
      <c r="FDT58" s="138"/>
      <c r="FDU58" s="138"/>
      <c r="FDV58" s="138"/>
      <c r="FDW58" s="138"/>
      <c r="FDX58" s="138"/>
      <c r="FDY58" s="138"/>
      <c r="FDZ58" s="138"/>
      <c r="FEA58" s="138"/>
      <c r="FEB58" s="138"/>
      <c r="FEC58" s="138"/>
      <c r="FED58" s="138"/>
      <c r="FEE58" s="138"/>
      <c r="FEF58" s="138"/>
      <c r="FEG58" s="138"/>
      <c r="FEH58" s="138"/>
      <c r="FEI58" s="138"/>
      <c r="FEJ58" s="138"/>
      <c r="FEK58" s="138"/>
      <c r="FEL58" s="138"/>
      <c r="FEM58" s="138"/>
      <c r="FEN58" s="138"/>
      <c r="FEO58" s="138"/>
      <c r="FEP58" s="138"/>
      <c r="FEQ58" s="138"/>
      <c r="FER58" s="138"/>
      <c r="FES58" s="138"/>
      <c r="FET58" s="138"/>
      <c r="FEU58" s="138"/>
      <c r="FEV58" s="138"/>
      <c r="FEW58" s="138"/>
      <c r="FEX58" s="138"/>
      <c r="FEY58" s="138"/>
      <c r="FEZ58" s="138"/>
      <c r="FFA58" s="138"/>
      <c r="FFB58" s="138"/>
      <c r="FFC58" s="138"/>
      <c r="FFD58" s="138"/>
      <c r="FFE58" s="138"/>
      <c r="FFF58" s="138"/>
      <c r="FFG58" s="138"/>
      <c r="FFH58" s="138"/>
      <c r="FFI58" s="138"/>
      <c r="FFJ58" s="138"/>
      <c r="FFK58" s="138"/>
      <c r="FFL58" s="138"/>
      <c r="FFM58" s="138"/>
      <c r="FFN58" s="138"/>
      <c r="FFO58" s="138"/>
      <c r="FFP58" s="138"/>
      <c r="FFQ58" s="138"/>
      <c r="FFR58" s="138"/>
      <c r="FFS58" s="138"/>
      <c r="FFT58" s="138"/>
      <c r="FFU58" s="138"/>
      <c r="FFV58" s="138"/>
      <c r="FFW58" s="138"/>
      <c r="FFX58" s="138"/>
      <c r="FFY58" s="138"/>
      <c r="FFZ58" s="138"/>
      <c r="FGA58" s="138"/>
      <c r="FGB58" s="138"/>
      <c r="FGC58" s="138"/>
      <c r="FGD58" s="138"/>
      <c r="FGE58" s="138"/>
      <c r="FGF58" s="138"/>
      <c r="FGG58" s="138"/>
      <c r="FGH58" s="138"/>
      <c r="FGI58" s="138"/>
      <c r="FGJ58" s="138"/>
      <c r="FGK58" s="138"/>
      <c r="FGL58" s="138"/>
      <c r="FGM58" s="138"/>
      <c r="FGN58" s="138"/>
      <c r="FGO58" s="138"/>
      <c r="FGP58" s="138"/>
      <c r="FGQ58" s="138"/>
      <c r="FGR58" s="138"/>
      <c r="FGS58" s="138"/>
      <c r="FGT58" s="138"/>
      <c r="FGU58" s="138"/>
      <c r="FGV58" s="138"/>
      <c r="FGW58" s="138"/>
      <c r="FGX58" s="138"/>
      <c r="FGY58" s="138"/>
      <c r="FGZ58" s="138"/>
      <c r="FHA58" s="138"/>
      <c r="FHB58" s="138"/>
      <c r="FHC58" s="138"/>
      <c r="FHD58" s="138"/>
      <c r="FHE58" s="138"/>
      <c r="FHF58" s="138"/>
      <c r="FHG58" s="138"/>
      <c r="FHH58" s="138"/>
      <c r="FHI58" s="138"/>
      <c r="FHJ58" s="138"/>
      <c r="FHK58" s="138"/>
      <c r="FHL58" s="138"/>
      <c r="FHM58" s="138"/>
      <c r="FHN58" s="138"/>
      <c r="FHO58" s="138"/>
      <c r="FHP58" s="138"/>
      <c r="FHQ58" s="138"/>
      <c r="FHR58" s="138"/>
      <c r="FHS58" s="138"/>
      <c r="FHT58" s="138"/>
      <c r="FHU58" s="138"/>
      <c r="FHV58" s="138"/>
      <c r="FHW58" s="138"/>
      <c r="FHX58" s="138"/>
      <c r="FHY58" s="138"/>
      <c r="FHZ58" s="138"/>
      <c r="FIA58" s="138"/>
      <c r="FIB58" s="138"/>
      <c r="FIC58" s="138"/>
      <c r="FID58" s="138"/>
      <c r="FIE58" s="138"/>
      <c r="FIF58" s="138"/>
      <c r="FIG58" s="138"/>
      <c r="FIH58" s="138"/>
      <c r="FII58" s="138"/>
      <c r="FIJ58" s="138"/>
      <c r="FIK58" s="138"/>
      <c r="FIL58" s="138"/>
      <c r="FIM58" s="138"/>
      <c r="FIN58" s="138"/>
      <c r="FIO58" s="138"/>
      <c r="FIP58" s="138"/>
      <c r="FIQ58" s="138"/>
      <c r="FIR58" s="138"/>
      <c r="FIS58" s="138"/>
      <c r="FIT58" s="138"/>
      <c r="FIU58" s="138"/>
      <c r="FIV58" s="138"/>
      <c r="FIW58" s="138"/>
      <c r="FIX58" s="138"/>
      <c r="FIY58" s="138"/>
      <c r="FIZ58" s="138"/>
      <c r="FJA58" s="138"/>
      <c r="FJB58" s="138"/>
      <c r="FJC58" s="138"/>
      <c r="FJD58" s="138"/>
      <c r="FJE58" s="138"/>
      <c r="FJF58" s="138"/>
      <c r="FJG58" s="138"/>
      <c r="FJH58" s="138"/>
      <c r="FJI58" s="138"/>
      <c r="FJJ58" s="138"/>
      <c r="FJK58" s="138"/>
      <c r="FJL58" s="138"/>
      <c r="FJM58" s="138"/>
      <c r="FJN58" s="138"/>
      <c r="FJO58" s="138"/>
      <c r="FJP58" s="138"/>
      <c r="FJQ58" s="138"/>
      <c r="FJR58" s="138"/>
      <c r="FJS58" s="138"/>
      <c r="FJT58" s="138"/>
      <c r="FJU58" s="138"/>
      <c r="FJV58" s="138"/>
      <c r="FJW58" s="138"/>
      <c r="FJX58" s="138"/>
      <c r="FJY58" s="138"/>
      <c r="FJZ58" s="138"/>
      <c r="FKA58" s="138"/>
      <c r="FKB58" s="138"/>
      <c r="FKC58" s="138"/>
      <c r="FKD58" s="138"/>
      <c r="FKE58" s="138"/>
      <c r="FKF58" s="138"/>
      <c r="FKG58" s="138"/>
      <c r="FKH58" s="138"/>
      <c r="FKI58" s="138"/>
      <c r="FKJ58" s="138"/>
      <c r="FKK58" s="138"/>
      <c r="FKL58" s="138"/>
      <c r="FKM58" s="138"/>
      <c r="FKN58" s="138"/>
      <c r="FKO58" s="138"/>
      <c r="FKP58" s="138"/>
      <c r="FKQ58" s="138"/>
      <c r="FKR58" s="138"/>
      <c r="FKS58" s="138"/>
      <c r="FKT58" s="138"/>
      <c r="FKU58" s="138"/>
      <c r="FKV58" s="138"/>
      <c r="FKW58" s="138"/>
      <c r="FKX58" s="138"/>
      <c r="FKY58" s="138"/>
      <c r="FKZ58" s="138"/>
      <c r="FLA58" s="138"/>
      <c r="FLB58" s="138"/>
      <c r="FLC58" s="138"/>
      <c r="FLD58" s="138"/>
      <c r="FLE58" s="138"/>
      <c r="FLF58" s="138"/>
      <c r="FLG58" s="138"/>
      <c r="FLH58" s="138"/>
      <c r="FLI58" s="138"/>
      <c r="FLJ58" s="138"/>
      <c r="FLK58" s="138"/>
      <c r="FLL58" s="138"/>
      <c r="FLM58" s="138"/>
      <c r="FLN58" s="138"/>
      <c r="FLO58" s="138"/>
      <c r="FLP58" s="138"/>
      <c r="FLQ58" s="138"/>
      <c r="FLR58" s="138"/>
      <c r="FLS58" s="138"/>
      <c r="FLT58" s="138"/>
      <c r="FLU58" s="138"/>
      <c r="FLV58" s="138"/>
      <c r="FLW58" s="138"/>
      <c r="FLX58" s="138"/>
      <c r="FLY58" s="138"/>
      <c r="FLZ58" s="138"/>
      <c r="FMA58" s="138"/>
      <c r="FMB58" s="138"/>
      <c r="FMC58" s="138"/>
      <c r="FMD58" s="138"/>
      <c r="FME58" s="138"/>
      <c r="FMF58" s="138"/>
      <c r="FMG58" s="138"/>
      <c r="FMH58" s="138"/>
      <c r="FMI58" s="138"/>
      <c r="FMJ58" s="138"/>
      <c r="FMK58" s="138"/>
      <c r="FML58" s="138"/>
      <c r="FMM58" s="138"/>
      <c r="FMN58" s="138"/>
      <c r="FMO58" s="138"/>
      <c r="FMP58" s="138"/>
      <c r="FMQ58" s="138"/>
      <c r="FMR58" s="138"/>
      <c r="FMS58" s="138"/>
      <c r="FMT58" s="138"/>
      <c r="FMU58" s="138"/>
      <c r="FMV58" s="138"/>
      <c r="FMW58" s="138"/>
      <c r="FMX58" s="138"/>
      <c r="FMY58" s="138"/>
      <c r="FMZ58" s="138"/>
      <c r="FNA58" s="138"/>
      <c r="FNB58" s="138"/>
      <c r="FNC58" s="138"/>
      <c r="FND58" s="138"/>
      <c r="FNE58" s="138"/>
      <c r="FNF58" s="138"/>
      <c r="FNG58" s="138"/>
      <c r="FNH58" s="138"/>
      <c r="FNI58" s="138"/>
      <c r="FNJ58" s="138"/>
      <c r="FNK58" s="138"/>
      <c r="FNL58" s="138"/>
      <c r="FNM58" s="138"/>
      <c r="FNN58" s="138"/>
      <c r="FNO58" s="138"/>
      <c r="FNP58" s="138"/>
      <c r="FNQ58" s="138"/>
      <c r="FNR58" s="138"/>
      <c r="FNS58" s="138"/>
      <c r="FNT58" s="138"/>
      <c r="FNU58" s="138"/>
      <c r="FNV58" s="138"/>
      <c r="FNW58" s="138"/>
      <c r="FNX58" s="138"/>
      <c r="FNY58" s="138"/>
      <c r="FNZ58" s="138"/>
      <c r="FOA58" s="138"/>
      <c r="FOB58" s="138"/>
      <c r="FOC58" s="138"/>
      <c r="FOD58" s="138"/>
      <c r="FOE58" s="138"/>
      <c r="FOF58" s="138"/>
      <c r="FOG58" s="138"/>
      <c r="FOH58" s="138"/>
      <c r="FOI58" s="138"/>
      <c r="FOJ58" s="138"/>
      <c r="FOK58" s="138"/>
      <c r="FOL58" s="138"/>
      <c r="FOM58" s="138"/>
      <c r="FON58" s="138"/>
      <c r="FOO58" s="138"/>
      <c r="FOP58" s="138"/>
      <c r="FOQ58" s="138"/>
      <c r="FOR58" s="138"/>
      <c r="FOS58" s="138"/>
      <c r="FOT58" s="138"/>
      <c r="FOU58" s="138"/>
      <c r="FOV58" s="138"/>
      <c r="FOW58" s="138"/>
      <c r="FOX58" s="138"/>
      <c r="FOY58" s="138"/>
      <c r="FOZ58" s="138"/>
      <c r="FPA58" s="138"/>
      <c r="FPB58" s="138"/>
      <c r="FPC58" s="138"/>
      <c r="FPD58" s="138"/>
      <c r="FPE58" s="138"/>
      <c r="FPF58" s="138"/>
      <c r="FPG58" s="138"/>
      <c r="FPH58" s="138"/>
      <c r="FPI58" s="138"/>
      <c r="FPJ58" s="138"/>
      <c r="FPK58" s="138"/>
      <c r="FPL58" s="138"/>
      <c r="FPM58" s="138"/>
      <c r="FPN58" s="138"/>
      <c r="FPO58" s="138"/>
      <c r="FPP58" s="138"/>
      <c r="FPQ58" s="138"/>
      <c r="FPR58" s="138"/>
      <c r="FPS58" s="138"/>
      <c r="FPT58" s="138"/>
      <c r="FPU58" s="138"/>
      <c r="FPV58" s="138"/>
      <c r="FPW58" s="138"/>
      <c r="FPX58" s="138"/>
      <c r="FPY58" s="138"/>
      <c r="FPZ58" s="138"/>
      <c r="FQA58" s="138"/>
      <c r="FQB58" s="138"/>
      <c r="FQC58" s="138"/>
      <c r="FQD58" s="138"/>
      <c r="FQE58" s="138"/>
      <c r="FQF58" s="138"/>
      <c r="FQG58" s="138"/>
      <c r="FQH58" s="138"/>
      <c r="FQI58" s="138"/>
      <c r="FQJ58" s="138"/>
      <c r="FQK58" s="138"/>
      <c r="FQL58" s="138"/>
      <c r="FQM58" s="138"/>
      <c r="FQN58" s="138"/>
      <c r="FQO58" s="138"/>
      <c r="FQP58" s="138"/>
      <c r="FQQ58" s="138"/>
      <c r="FQR58" s="138"/>
      <c r="FQS58" s="138"/>
      <c r="FQT58" s="138"/>
      <c r="FQU58" s="138"/>
      <c r="FQV58" s="138"/>
      <c r="FQW58" s="138"/>
      <c r="FQX58" s="138"/>
      <c r="FQY58" s="138"/>
      <c r="FQZ58" s="138"/>
      <c r="FRA58" s="138"/>
      <c r="FRB58" s="138"/>
      <c r="FRC58" s="138"/>
      <c r="FRD58" s="138"/>
      <c r="FRE58" s="138"/>
      <c r="FRF58" s="138"/>
      <c r="FRG58" s="138"/>
      <c r="FRH58" s="138"/>
      <c r="FRI58" s="138"/>
      <c r="FRJ58" s="138"/>
      <c r="FRK58" s="138"/>
      <c r="FRL58" s="138"/>
      <c r="FRM58" s="138"/>
      <c r="FRN58" s="138"/>
      <c r="FRO58" s="138"/>
      <c r="FRP58" s="138"/>
      <c r="FRQ58" s="138"/>
      <c r="FRR58" s="138"/>
      <c r="FRS58" s="138"/>
      <c r="FRT58" s="138"/>
      <c r="FRU58" s="138"/>
      <c r="FRV58" s="138"/>
      <c r="FRW58" s="138"/>
      <c r="FRX58" s="138"/>
      <c r="FRY58" s="138"/>
      <c r="FRZ58" s="138"/>
      <c r="FSA58" s="138"/>
      <c r="FSB58" s="138"/>
      <c r="FSC58" s="138"/>
      <c r="FSD58" s="138"/>
      <c r="FSE58" s="138"/>
      <c r="FSF58" s="138"/>
      <c r="FSG58" s="138"/>
      <c r="FSH58" s="138"/>
      <c r="FSI58" s="138"/>
      <c r="FSJ58" s="138"/>
      <c r="FSK58" s="138"/>
      <c r="FSL58" s="138"/>
      <c r="FSM58" s="138"/>
      <c r="FSN58" s="138"/>
      <c r="FSO58" s="138"/>
      <c r="FSP58" s="138"/>
      <c r="FSQ58" s="138"/>
      <c r="FSR58" s="138"/>
      <c r="FSS58" s="138"/>
      <c r="FST58" s="138"/>
      <c r="FSU58" s="138"/>
      <c r="FSV58" s="138"/>
      <c r="FSW58" s="138"/>
      <c r="FSX58" s="138"/>
      <c r="FSY58" s="138"/>
      <c r="FSZ58" s="138"/>
      <c r="FTA58" s="138"/>
      <c r="FTB58" s="138"/>
      <c r="FTC58" s="138"/>
      <c r="FTD58" s="138"/>
      <c r="FTE58" s="138"/>
      <c r="FTF58" s="138"/>
      <c r="FTG58" s="138"/>
      <c r="FTH58" s="138"/>
      <c r="FTI58" s="138"/>
      <c r="FTJ58" s="138"/>
      <c r="FTK58" s="138"/>
      <c r="FTL58" s="138"/>
      <c r="FTM58" s="138"/>
      <c r="FTN58" s="138"/>
      <c r="FTO58" s="138"/>
      <c r="FTP58" s="138"/>
      <c r="FTQ58" s="138"/>
      <c r="FTR58" s="138"/>
      <c r="FTS58" s="138"/>
      <c r="FTT58" s="138"/>
      <c r="FTU58" s="138"/>
      <c r="FTV58" s="138"/>
      <c r="FTW58" s="138"/>
      <c r="FTX58" s="138"/>
      <c r="FTY58" s="138"/>
      <c r="FTZ58" s="138"/>
      <c r="FUA58" s="138"/>
      <c r="FUB58" s="138"/>
      <c r="FUC58" s="138"/>
      <c r="FUD58" s="138"/>
      <c r="FUE58" s="138"/>
      <c r="FUF58" s="138"/>
      <c r="FUG58" s="138"/>
      <c r="FUH58" s="138"/>
      <c r="FUI58" s="138"/>
      <c r="FUJ58" s="138"/>
      <c r="FUK58" s="138"/>
      <c r="FUL58" s="138"/>
      <c r="FUM58" s="138"/>
      <c r="FUN58" s="138"/>
      <c r="FUO58" s="138"/>
      <c r="FUP58" s="138"/>
      <c r="FUQ58" s="138"/>
      <c r="FUR58" s="138"/>
      <c r="FUS58" s="138"/>
      <c r="FUT58" s="138"/>
      <c r="FUU58" s="138"/>
      <c r="FUV58" s="138"/>
      <c r="FUW58" s="138"/>
      <c r="FUX58" s="138"/>
      <c r="FUY58" s="138"/>
      <c r="FUZ58" s="138"/>
      <c r="FVA58" s="138"/>
      <c r="FVB58" s="138"/>
      <c r="FVC58" s="138"/>
      <c r="FVD58" s="138"/>
      <c r="FVE58" s="138"/>
      <c r="FVF58" s="138"/>
      <c r="FVG58" s="138"/>
      <c r="FVH58" s="138"/>
      <c r="FVI58" s="138"/>
      <c r="FVJ58" s="138"/>
      <c r="FVK58" s="138"/>
      <c r="FVL58" s="138"/>
      <c r="FVM58" s="138"/>
      <c r="FVN58" s="138"/>
      <c r="FVO58" s="138"/>
      <c r="FVP58" s="138"/>
      <c r="FVQ58" s="138"/>
      <c r="FVR58" s="138"/>
      <c r="FVS58" s="138"/>
      <c r="FVT58" s="138"/>
      <c r="FVU58" s="138"/>
      <c r="FVV58" s="138"/>
      <c r="FVW58" s="138"/>
      <c r="FVX58" s="138"/>
      <c r="FVY58" s="138"/>
      <c r="FVZ58" s="138"/>
      <c r="FWA58" s="138"/>
      <c r="FWB58" s="138"/>
      <c r="FWC58" s="138"/>
      <c r="FWD58" s="138"/>
      <c r="FWE58" s="138"/>
      <c r="FWF58" s="138"/>
      <c r="FWG58" s="138"/>
      <c r="FWH58" s="138"/>
      <c r="FWI58" s="138"/>
      <c r="FWJ58" s="138"/>
      <c r="FWK58" s="138"/>
      <c r="FWL58" s="138"/>
      <c r="FWM58" s="138"/>
      <c r="FWN58" s="138"/>
      <c r="FWO58" s="138"/>
      <c r="FWP58" s="138"/>
      <c r="FWQ58" s="138"/>
      <c r="FWR58" s="138"/>
      <c r="FWS58" s="138"/>
      <c r="FWT58" s="138"/>
      <c r="FWU58" s="138"/>
      <c r="FWV58" s="138"/>
      <c r="FWW58" s="138"/>
      <c r="FWX58" s="138"/>
      <c r="FWY58" s="138"/>
      <c r="FWZ58" s="138"/>
      <c r="FXA58" s="138"/>
      <c r="FXB58" s="138"/>
      <c r="FXC58" s="138"/>
      <c r="FXD58" s="138"/>
      <c r="FXE58" s="138"/>
      <c r="FXF58" s="138"/>
      <c r="FXG58" s="138"/>
      <c r="FXH58" s="138"/>
      <c r="FXI58" s="138"/>
      <c r="FXJ58" s="138"/>
      <c r="FXK58" s="138"/>
      <c r="FXL58" s="138"/>
      <c r="FXM58" s="138"/>
      <c r="FXN58" s="138"/>
      <c r="FXO58" s="138"/>
      <c r="FXP58" s="138"/>
      <c r="FXQ58" s="138"/>
      <c r="FXR58" s="138"/>
      <c r="FXS58" s="138"/>
      <c r="FXT58" s="138"/>
      <c r="FXU58" s="138"/>
      <c r="FXV58" s="138"/>
      <c r="FXW58" s="138"/>
      <c r="FXX58" s="138"/>
      <c r="FXY58" s="138"/>
      <c r="FXZ58" s="138"/>
      <c r="FYA58" s="138"/>
      <c r="FYB58" s="138"/>
      <c r="FYC58" s="138"/>
      <c r="FYD58" s="138"/>
      <c r="FYE58" s="138"/>
      <c r="FYF58" s="138"/>
      <c r="FYG58" s="138"/>
      <c r="FYH58" s="138"/>
      <c r="FYI58" s="138"/>
      <c r="FYJ58" s="138"/>
      <c r="FYK58" s="138"/>
      <c r="FYL58" s="138"/>
      <c r="FYM58" s="138"/>
      <c r="FYN58" s="138"/>
      <c r="FYO58" s="138"/>
      <c r="FYP58" s="138"/>
      <c r="FYQ58" s="138"/>
      <c r="FYR58" s="138"/>
      <c r="FYS58" s="138"/>
      <c r="FYT58" s="138"/>
      <c r="FYU58" s="138"/>
      <c r="FYV58" s="138"/>
      <c r="FYW58" s="138"/>
      <c r="FYX58" s="138"/>
      <c r="FYY58" s="138"/>
      <c r="FYZ58" s="138"/>
      <c r="FZA58" s="138"/>
      <c r="FZB58" s="138"/>
      <c r="FZC58" s="138"/>
      <c r="FZD58" s="138"/>
      <c r="FZE58" s="138"/>
      <c r="FZF58" s="138"/>
      <c r="FZG58" s="138"/>
      <c r="FZH58" s="138"/>
      <c r="FZI58" s="138"/>
      <c r="FZJ58" s="138"/>
      <c r="FZK58" s="138"/>
      <c r="FZL58" s="138"/>
      <c r="FZM58" s="138"/>
      <c r="FZN58" s="138"/>
      <c r="FZO58" s="138"/>
      <c r="FZP58" s="138"/>
      <c r="FZQ58" s="138"/>
      <c r="FZR58" s="138"/>
      <c r="FZS58" s="138"/>
      <c r="FZT58" s="138"/>
      <c r="FZU58" s="138"/>
      <c r="FZV58" s="138"/>
      <c r="FZW58" s="138"/>
      <c r="FZX58" s="138"/>
      <c r="FZY58" s="138"/>
      <c r="FZZ58" s="138"/>
      <c r="GAA58" s="138"/>
      <c r="GAB58" s="138"/>
      <c r="GAC58" s="138"/>
      <c r="GAD58" s="138"/>
      <c r="GAE58" s="138"/>
      <c r="GAF58" s="138"/>
      <c r="GAG58" s="138"/>
      <c r="GAH58" s="138"/>
      <c r="GAI58" s="138"/>
      <c r="GAJ58" s="138"/>
      <c r="GAK58" s="138"/>
      <c r="GAL58" s="138"/>
      <c r="GAM58" s="138"/>
      <c r="GAN58" s="138"/>
      <c r="GAO58" s="138"/>
      <c r="GAP58" s="138"/>
      <c r="GAQ58" s="138"/>
      <c r="GAR58" s="138"/>
      <c r="GAS58" s="138"/>
      <c r="GAT58" s="138"/>
      <c r="GAU58" s="138"/>
      <c r="GAV58" s="138"/>
      <c r="GAW58" s="138"/>
      <c r="GAX58" s="138"/>
      <c r="GAY58" s="138"/>
      <c r="GAZ58" s="138"/>
      <c r="GBA58" s="138"/>
      <c r="GBB58" s="138"/>
      <c r="GBC58" s="138"/>
      <c r="GBD58" s="138"/>
      <c r="GBE58" s="138"/>
      <c r="GBF58" s="138"/>
      <c r="GBG58" s="138"/>
      <c r="GBH58" s="138"/>
      <c r="GBI58" s="138"/>
      <c r="GBJ58" s="138"/>
      <c r="GBK58" s="138"/>
      <c r="GBL58" s="138"/>
      <c r="GBM58" s="138"/>
      <c r="GBN58" s="138"/>
      <c r="GBO58" s="138"/>
      <c r="GBP58" s="138"/>
      <c r="GBQ58" s="138"/>
      <c r="GBR58" s="138"/>
      <c r="GBS58" s="138"/>
      <c r="GBT58" s="138"/>
      <c r="GBU58" s="138"/>
      <c r="GBV58" s="138"/>
      <c r="GBW58" s="138"/>
      <c r="GBX58" s="138"/>
      <c r="GBY58" s="138"/>
      <c r="GBZ58" s="138"/>
      <c r="GCA58" s="138"/>
      <c r="GCB58" s="138"/>
      <c r="GCC58" s="138"/>
      <c r="GCD58" s="138"/>
      <c r="GCE58" s="138"/>
      <c r="GCF58" s="138"/>
      <c r="GCG58" s="138"/>
      <c r="GCH58" s="138"/>
      <c r="GCI58" s="138"/>
      <c r="GCJ58" s="138"/>
      <c r="GCK58" s="138"/>
      <c r="GCL58" s="138"/>
      <c r="GCM58" s="138"/>
      <c r="GCN58" s="138"/>
      <c r="GCO58" s="138"/>
      <c r="GCP58" s="138"/>
      <c r="GCQ58" s="138"/>
      <c r="GCR58" s="138"/>
      <c r="GCS58" s="138"/>
      <c r="GCT58" s="138"/>
      <c r="GCU58" s="138"/>
      <c r="GCV58" s="138"/>
      <c r="GCW58" s="138"/>
      <c r="GCX58" s="138"/>
      <c r="GCY58" s="138"/>
      <c r="GCZ58" s="138"/>
      <c r="GDA58" s="138"/>
      <c r="GDB58" s="138"/>
      <c r="GDC58" s="138"/>
      <c r="GDD58" s="138"/>
      <c r="GDE58" s="138"/>
      <c r="GDF58" s="138"/>
      <c r="GDG58" s="138"/>
      <c r="GDH58" s="138"/>
      <c r="GDI58" s="138"/>
      <c r="GDJ58" s="138"/>
      <c r="GDK58" s="138"/>
      <c r="GDL58" s="138"/>
      <c r="GDM58" s="138"/>
      <c r="GDN58" s="138"/>
      <c r="GDO58" s="138"/>
      <c r="GDP58" s="138"/>
      <c r="GDQ58" s="138"/>
      <c r="GDR58" s="138"/>
      <c r="GDS58" s="138"/>
      <c r="GDT58" s="138"/>
      <c r="GDU58" s="138"/>
      <c r="GDV58" s="138"/>
      <c r="GDW58" s="138"/>
      <c r="GDX58" s="138"/>
      <c r="GDY58" s="138"/>
      <c r="GDZ58" s="138"/>
      <c r="GEA58" s="138"/>
      <c r="GEB58" s="138"/>
      <c r="GEC58" s="138"/>
      <c r="GED58" s="138"/>
      <c r="GEE58" s="138"/>
      <c r="GEF58" s="138"/>
      <c r="GEG58" s="138"/>
      <c r="GEH58" s="138"/>
      <c r="GEI58" s="138"/>
      <c r="GEJ58" s="138"/>
      <c r="GEK58" s="138"/>
      <c r="GEL58" s="138"/>
      <c r="GEM58" s="138"/>
      <c r="GEN58" s="138"/>
      <c r="GEO58" s="138"/>
      <c r="GEP58" s="138"/>
      <c r="GEQ58" s="138"/>
      <c r="GER58" s="138"/>
      <c r="GES58" s="138"/>
      <c r="GET58" s="138"/>
      <c r="GEU58" s="138"/>
      <c r="GEV58" s="138"/>
      <c r="GEW58" s="138"/>
      <c r="GEX58" s="138"/>
      <c r="GEY58" s="138"/>
      <c r="GEZ58" s="138"/>
      <c r="GFA58" s="138"/>
      <c r="GFB58" s="138"/>
      <c r="GFC58" s="138"/>
      <c r="GFD58" s="138"/>
      <c r="GFE58" s="138"/>
      <c r="GFF58" s="138"/>
      <c r="GFG58" s="138"/>
      <c r="GFH58" s="138"/>
      <c r="GFI58" s="138"/>
      <c r="GFJ58" s="138"/>
      <c r="GFK58" s="138"/>
      <c r="GFL58" s="138"/>
      <c r="GFM58" s="138"/>
      <c r="GFN58" s="138"/>
      <c r="GFO58" s="138"/>
      <c r="GFP58" s="138"/>
      <c r="GFQ58" s="138"/>
      <c r="GFR58" s="138"/>
      <c r="GFS58" s="138"/>
      <c r="GFT58" s="138"/>
      <c r="GFU58" s="138"/>
      <c r="GFV58" s="138"/>
      <c r="GFW58" s="138"/>
      <c r="GFX58" s="138"/>
      <c r="GFY58" s="138"/>
      <c r="GFZ58" s="138"/>
      <c r="GGA58" s="138"/>
      <c r="GGB58" s="138"/>
      <c r="GGC58" s="138"/>
      <c r="GGD58" s="138"/>
      <c r="GGE58" s="138"/>
      <c r="GGF58" s="138"/>
      <c r="GGG58" s="138"/>
      <c r="GGH58" s="138"/>
      <c r="GGI58" s="138"/>
      <c r="GGJ58" s="138"/>
      <c r="GGK58" s="138"/>
      <c r="GGL58" s="138"/>
      <c r="GGM58" s="138"/>
      <c r="GGN58" s="138"/>
      <c r="GGO58" s="138"/>
      <c r="GGP58" s="138"/>
      <c r="GGQ58" s="138"/>
      <c r="GGR58" s="138"/>
      <c r="GGS58" s="138"/>
      <c r="GGT58" s="138"/>
      <c r="GGU58" s="138"/>
      <c r="GGV58" s="138"/>
      <c r="GGW58" s="138"/>
      <c r="GGX58" s="138"/>
      <c r="GGY58" s="138"/>
      <c r="GGZ58" s="138"/>
      <c r="GHA58" s="138"/>
      <c r="GHB58" s="138"/>
      <c r="GHC58" s="138"/>
      <c r="GHD58" s="138"/>
      <c r="GHE58" s="138"/>
      <c r="GHF58" s="138"/>
      <c r="GHG58" s="138"/>
      <c r="GHH58" s="138"/>
      <c r="GHI58" s="138"/>
      <c r="GHJ58" s="138"/>
      <c r="GHK58" s="138"/>
      <c r="GHL58" s="138"/>
      <c r="GHM58" s="138"/>
      <c r="GHN58" s="138"/>
      <c r="GHO58" s="138"/>
      <c r="GHP58" s="138"/>
      <c r="GHQ58" s="138"/>
      <c r="GHR58" s="138"/>
      <c r="GHS58" s="138"/>
      <c r="GHT58" s="138"/>
      <c r="GHU58" s="138"/>
      <c r="GHV58" s="138"/>
      <c r="GHW58" s="138"/>
      <c r="GHX58" s="138"/>
      <c r="GHY58" s="138"/>
      <c r="GHZ58" s="138"/>
      <c r="GIA58" s="138"/>
      <c r="GIB58" s="138"/>
      <c r="GIC58" s="138"/>
      <c r="GID58" s="138"/>
      <c r="GIE58" s="138"/>
      <c r="GIF58" s="138"/>
      <c r="GIG58" s="138"/>
      <c r="GIH58" s="138"/>
      <c r="GII58" s="138"/>
      <c r="GIJ58" s="138"/>
      <c r="GIK58" s="138"/>
      <c r="GIL58" s="138"/>
      <c r="GIM58" s="138"/>
      <c r="GIN58" s="138"/>
      <c r="GIO58" s="138"/>
      <c r="GIP58" s="138"/>
      <c r="GIQ58" s="138"/>
      <c r="GIR58" s="138"/>
      <c r="GIS58" s="138"/>
      <c r="GIT58" s="138"/>
      <c r="GIU58" s="138"/>
      <c r="GIV58" s="138"/>
      <c r="GIW58" s="138"/>
      <c r="GIX58" s="138"/>
      <c r="GIY58" s="138"/>
      <c r="GIZ58" s="138"/>
      <c r="GJA58" s="138"/>
      <c r="GJB58" s="138"/>
      <c r="GJC58" s="138"/>
      <c r="GJD58" s="138"/>
      <c r="GJE58" s="138"/>
      <c r="GJF58" s="138"/>
      <c r="GJG58" s="138"/>
      <c r="GJH58" s="138"/>
      <c r="GJI58" s="138"/>
      <c r="GJJ58" s="138"/>
      <c r="GJK58" s="138"/>
      <c r="GJL58" s="138"/>
      <c r="GJM58" s="138"/>
      <c r="GJN58" s="138"/>
      <c r="GJO58" s="138"/>
      <c r="GJP58" s="138"/>
      <c r="GJQ58" s="138"/>
      <c r="GJR58" s="138"/>
      <c r="GJS58" s="138"/>
      <c r="GJT58" s="138"/>
      <c r="GJU58" s="138"/>
      <c r="GJV58" s="138"/>
      <c r="GJW58" s="138"/>
      <c r="GJX58" s="138"/>
      <c r="GJY58" s="138"/>
      <c r="GJZ58" s="138"/>
      <c r="GKA58" s="138"/>
      <c r="GKB58" s="138"/>
      <c r="GKC58" s="138"/>
      <c r="GKD58" s="138"/>
      <c r="GKE58" s="138"/>
      <c r="GKF58" s="138"/>
      <c r="GKG58" s="138"/>
      <c r="GKH58" s="138"/>
      <c r="GKI58" s="138"/>
      <c r="GKJ58" s="138"/>
      <c r="GKK58" s="138"/>
      <c r="GKL58" s="138"/>
      <c r="GKM58" s="138"/>
      <c r="GKN58" s="138"/>
      <c r="GKO58" s="138"/>
      <c r="GKP58" s="138"/>
      <c r="GKQ58" s="138"/>
      <c r="GKR58" s="138"/>
      <c r="GKS58" s="138"/>
      <c r="GKT58" s="138"/>
      <c r="GKU58" s="138"/>
      <c r="GKV58" s="138"/>
      <c r="GKW58" s="138"/>
      <c r="GKX58" s="138"/>
      <c r="GKY58" s="138"/>
      <c r="GKZ58" s="138"/>
      <c r="GLA58" s="138"/>
      <c r="GLB58" s="138"/>
      <c r="GLC58" s="138"/>
      <c r="GLD58" s="138"/>
      <c r="GLE58" s="138"/>
      <c r="GLF58" s="138"/>
      <c r="GLG58" s="138"/>
      <c r="GLH58" s="138"/>
      <c r="GLI58" s="138"/>
      <c r="GLJ58" s="138"/>
      <c r="GLK58" s="138"/>
      <c r="GLL58" s="138"/>
      <c r="GLM58" s="138"/>
      <c r="GLN58" s="138"/>
      <c r="GLO58" s="138"/>
      <c r="GLP58" s="138"/>
      <c r="GLQ58" s="138"/>
      <c r="GLR58" s="138"/>
      <c r="GLS58" s="138"/>
      <c r="GLT58" s="138"/>
      <c r="GLU58" s="138"/>
      <c r="GLV58" s="138"/>
      <c r="GLW58" s="138"/>
      <c r="GLX58" s="138"/>
      <c r="GLY58" s="138"/>
      <c r="GLZ58" s="138"/>
      <c r="GMA58" s="138"/>
      <c r="GMB58" s="138"/>
      <c r="GMC58" s="138"/>
      <c r="GMD58" s="138"/>
      <c r="GME58" s="138"/>
      <c r="GMF58" s="138"/>
      <c r="GMG58" s="138"/>
      <c r="GMH58" s="138"/>
      <c r="GMI58" s="138"/>
      <c r="GMJ58" s="138"/>
      <c r="GMK58" s="138"/>
      <c r="GML58" s="138"/>
      <c r="GMM58" s="138"/>
      <c r="GMN58" s="138"/>
      <c r="GMO58" s="138"/>
      <c r="GMP58" s="138"/>
      <c r="GMQ58" s="138"/>
      <c r="GMR58" s="138"/>
      <c r="GMS58" s="138"/>
      <c r="GMT58" s="138"/>
      <c r="GMU58" s="138"/>
      <c r="GMV58" s="138"/>
      <c r="GMW58" s="138"/>
      <c r="GMX58" s="138"/>
      <c r="GMY58" s="138"/>
      <c r="GMZ58" s="138"/>
      <c r="GNA58" s="138"/>
      <c r="GNB58" s="138"/>
      <c r="GNC58" s="138"/>
      <c r="GND58" s="138"/>
      <c r="GNE58" s="138"/>
      <c r="GNF58" s="138"/>
      <c r="GNG58" s="138"/>
      <c r="GNH58" s="138"/>
      <c r="GNI58" s="138"/>
      <c r="GNJ58" s="138"/>
      <c r="GNK58" s="138"/>
      <c r="GNL58" s="138"/>
      <c r="GNM58" s="138"/>
      <c r="GNN58" s="138"/>
      <c r="GNO58" s="138"/>
      <c r="GNP58" s="138"/>
      <c r="GNQ58" s="138"/>
      <c r="GNR58" s="138"/>
      <c r="GNS58" s="138"/>
      <c r="GNT58" s="138"/>
      <c r="GNU58" s="138"/>
      <c r="GNV58" s="138"/>
      <c r="GNW58" s="138"/>
      <c r="GNX58" s="138"/>
      <c r="GNY58" s="138"/>
      <c r="GNZ58" s="138"/>
      <c r="GOA58" s="138"/>
      <c r="GOB58" s="138"/>
      <c r="GOC58" s="138"/>
      <c r="GOD58" s="138"/>
      <c r="GOE58" s="138"/>
      <c r="GOF58" s="138"/>
      <c r="GOG58" s="138"/>
      <c r="GOH58" s="138"/>
      <c r="GOI58" s="138"/>
      <c r="GOJ58" s="138"/>
      <c r="GOK58" s="138"/>
      <c r="GOL58" s="138"/>
      <c r="GOM58" s="138"/>
      <c r="GON58" s="138"/>
      <c r="GOO58" s="138"/>
      <c r="GOP58" s="138"/>
      <c r="GOQ58" s="138"/>
      <c r="GOR58" s="138"/>
      <c r="GOS58" s="138"/>
      <c r="GOT58" s="138"/>
      <c r="GOU58" s="138"/>
      <c r="GOV58" s="138"/>
      <c r="GOW58" s="138"/>
      <c r="GOX58" s="138"/>
      <c r="GOY58" s="138"/>
      <c r="GOZ58" s="138"/>
      <c r="GPA58" s="138"/>
      <c r="GPB58" s="138"/>
      <c r="GPC58" s="138"/>
      <c r="GPD58" s="138"/>
      <c r="GPE58" s="138"/>
      <c r="GPF58" s="138"/>
      <c r="GPG58" s="138"/>
      <c r="GPH58" s="138"/>
      <c r="GPI58" s="138"/>
      <c r="GPJ58" s="138"/>
      <c r="GPK58" s="138"/>
      <c r="GPL58" s="138"/>
      <c r="GPM58" s="138"/>
      <c r="GPN58" s="138"/>
      <c r="GPO58" s="138"/>
      <c r="GPP58" s="138"/>
      <c r="GPQ58" s="138"/>
      <c r="GPR58" s="138"/>
      <c r="GPS58" s="138"/>
      <c r="GPT58" s="138"/>
      <c r="GPU58" s="138"/>
      <c r="GPV58" s="138"/>
      <c r="GPW58" s="138"/>
      <c r="GPX58" s="138"/>
      <c r="GPY58" s="138"/>
      <c r="GPZ58" s="138"/>
      <c r="GQA58" s="138"/>
      <c r="GQB58" s="138"/>
      <c r="GQC58" s="138"/>
      <c r="GQD58" s="138"/>
      <c r="GQE58" s="138"/>
      <c r="GQF58" s="138"/>
      <c r="GQG58" s="138"/>
      <c r="GQH58" s="138"/>
      <c r="GQI58" s="138"/>
      <c r="GQJ58" s="138"/>
      <c r="GQK58" s="138"/>
      <c r="GQL58" s="138"/>
      <c r="GQM58" s="138"/>
      <c r="GQN58" s="138"/>
      <c r="GQO58" s="138"/>
      <c r="GQP58" s="138"/>
      <c r="GQQ58" s="138"/>
      <c r="GQR58" s="138"/>
      <c r="GQS58" s="138"/>
      <c r="GQT58" s="138"/>
      <c r="GQU58" s="138"/>
      <c r="GQV58" s="138"/>
      <c r="GQW58" s="138"/>
      <c r="GQX58" s="138"/>
      <c r="GQY58" s="138"/>
      <c r="GQZ58" s="138"/>
      <c r="GRA58" s="138"/>
      <c r="GRB58" s="138"/>
      <c r="GRC58" s="138"/>
      <c r="GRD58" s="138"/>
      <c r="GRE58" s="138"/>
      <c r="GRF58" s="138"/>
      <c r="GRG58" s="138"/>
      <c r="GRH58" s="138"/>
      <c r="GRI58" s="138"/>
      <c r="GRJ58" s="138"/>
      <c r="GRK58" s="138"/>
      <c r="GRL58" s="138"/>
      <c r="GRM58" s="138"/>
      <c r="GRN58" s="138"/>
      <c r="GRO58" s="138"/>
      <c r="GRP58" s="138"/>
      <c r="GRQ58" s="138"/>
      <c r="GRR58" s="138"/>
      <c r="GRS58" s="138"/>
      <c r="GRT58" s="138"/>
      <c r="GRU58" s="138"/>
      <c r="GRV58" s="138"/>
      <c r="GRW58" s="138"/>
      <c r="GRX58" s="138"/>
      <c r="GRY58" s="138"/>
      <c r="GRZ58" s="138"/>
      <c r="GSA58" s="138"/>
      <c r="GSB58" s="138"/>
      <c r="GSC58" s="138"/>
      <c r="GSD58" s="138"/>
      <c r="GSE58" s="138"/>
      <c r="GSF58" s="138"/>
      <c r="GSG58" s="138"/>
      <c r="GSH58" s="138"/>
      <c r="GSI58" s="138"/>
      <c r="GSJ58" s="138"/>
      <c r="GSK58" s="138"/>
      <c r="GSL58" s="138"/>
      <c r="GSM58" s="138"/>
      <c r="GSN58" s="138"/>
      <c r="GSO58" s="138"/>
      <c r="GSP58" s="138"/>
      <c r="GSQ58" s="138"/>
      <c r="GSR58" s="138"/>
      <c r="GSS58" s="138"/>
      <c r="GST58" s="138"/>
      <c r="GSU58" s="138"/>
      <c r="GSV58" s="138"/>
      <c r="GSW58" s="138"/>
      <c r="GSX58" s="138"/>
      <c r="GSY58" s="138"/>
      <c r="GSZ58" s="138"/>
      <c r="GTA58" s="138"/>
      <c r="GTB58" s="138"/>
      <c r="GTC58" s="138"/>
      <c r="GTD58" s="138"/>
      <c r="GTE58" s="138"/>
      <c r="GTF58" s="138"/>
      <c r="GTG58" s="138"/>
      <c r="GTH58" s="138"/>
      <c r="GTI58" s="138"/>
      <c r="GTJ58" s="138"/>
      <c r="GTK58" s="138"/>
      <c r="GTL58" s="138"/>
      <c r="GTM58" s="138"/>
      <c r="GTN58" s="138"/>
      <c r="GTO58" s="138"/>
      <c r="GTP58" s="138"/>
      <c r="GTQ58" s="138"/>
      <c r="GTR58" s="138"/>
      <c r="GTS58" s="138"/>
      <c r="GTT58" s="138"/>
      <c r="GTU58" s="138"/>
      <c r="GTV58" s="138"/>
      <c r="GTW58" s="138"/>
      <c r="GTX58" s="138"/>
      <c r="GTY58" s="138"/>
      <c r="GTZ58" s="138"/>
      <c r="GUA58" s="138"/>
      <c r="GUB58" s="138"/>
      <c r="GUC58" s="138"/>
      <c r="GUD58" s="138"/>
      <c r="GUE58" s="138"/>
      <c r="GUF58" s="138"/>
      <c r="GUG58" s="138"/>
      <c r="GUH58" s="138"/>
      <c r="GUI58" s="138"/>
      <c r="GUJ58" s="138"/>
      <c r="GUK58" s="138"/>
      <c r="GUL58" s="138"/>
      <c r="GUM58" s="138"/>
      <c r="GUN58" s="138"/>
      <c r="GUO58" s="138"/>
      <c r="GUP58" s="138"/>
      <c r="GUQ58" s="138"/>
      <c r="GUR58" s="138"/>
      <c r="GUS58" s="138"/>
      <c r="GUT58" s="138"/>
      <c r="GUU58" s="138"/>
      <c r="GUV58" s="138"/>
      <c r="GUW58" s="138"/>
      <c r="GUX58" s="138"/>
      <c r="GUY58" s="138"/>
      <c r="GUZ58" s="138"/>
      <c r="GVA58" s="138"/>
      <c r="GVB58" s="138"/>
      <c r="GVC58" s="138"/>
      <c r="GVD58" s="138"/>
      <c r="GVE58" s="138"/>
      <c r="GVF58" s="138"/>
      <c r="GVG58" s="138"/>
      <c r="GVH58" s="138"/>
      <c r="GVI58" s="138"/>
      <c r="GVJ58" s="138"/>
      <c r="GVK58" s="138"/>
      <c r="GVL58" s="138"/>
      <c r="GVM58" s="138"/>
      <c r="GVN58" s="138"/>
      <c r="GVO58" s="138"/>
      <c r="GVP58" s="138"/>
      <c r="GVQ58" s="138"/>
      <c r="GVR58" s="138"/>
      <c r="GVS58" s="138"/>
      <c r="GVT58" s="138"/>
      <c r="GVU58" s="138"/>
      <c r="GVV58" s="138"/>
      <c r="GVW58" s="138"/>
      <c r="GVX58" s="138"/>
      <c r="GVY58" s="138"/>
      <c r="GVZ58" s="138"/>
      <c r="GWA58" s="138"/>
      <c r="GWB58" s="138"/>
      <c r="GWC58" s="138"/>
      <c r="GWD58" s="138"/>
      <c r="GWE58" s="138"/>
      <c r="GWF58" s="138"/>
      <c r="GWG58" s="138"/>
      <c r="GWH58" s="138"/>
      <c r="GWI58" s="138"/>
      <c r="GWJ58" s="138"/>
      <c r="GWK58" s="138"/>
      <c r="GWL58" s="138"/>
      <c r="GWM58" s="138"/>
      <c r="GWN58" s="138"/>
      <c r="GWO58" s="138"/>
      <c r="GWP58" s="138"/>
      <c r="GWQ58" s="138"/>
      <c r="GWR58" s="138"/>
      <c r="GWS58" s="138"/>
      <c r="GWT58" s="138"/>
      <c r="GWU58" s="138"/>
      <c r="GWV58" s="138"/>
      <c r="GWW58" s="138"/>
      <c r="GWX58" s="138"/>
      <c r="GWY58" s="138"/>
      <c r="GWZ58" s="138"/>
      <c r="GXA58" s="138"/>
      <c r="GXB58" s="138"/>
      <c r="GXC58" s="138"/>
      <c r="GXD58" s="138"/>
      <c r="GXE58" s="138"/>
      <c r="GXF58" s="138"/>
      <c r="GXG58" s="138"/>
      <c r="GXH58" s="138"/>
      <c r="GXI58" s="138"/>
      <c r="GXJ58" s="138"/>
      <c r="GXK58" s="138"/>
      <c r="GXL58" s="138"/>
      <c r="GXM58" s="138"/>
      <c r="GXN58" s="138"/>
      <c r="GXO58" s="138"/>
      <c r="GXP58" s="138"/>
      <c r="GXQ58" s="138"/>
      <c r="GXR58" s="138"/>
      <c r="GXS58" s="138"/>
      <c r="GXT58" s="138"/>
      <c r="GXU58" s="138"/>
      <c r="GXV58" s="138"/>
      <c r="GXW58" s="138"/>
      <c r="GXX58" s="138"/>
      <c r="GXY58" s="138"/>
      <c r="GXZ58" s="138"/>
      <c r="GYA58" s="138"/>
      <c r="GYB58" s="138"/>
      <c r="GYC58" s="138"/>
      <c r="GYD58" s="138"/>
      <c r="GYE58" s="138"/>
      <c r="GYF58" s="138"/>
      <c r="GYG58" s="138"/>
      <c r="GYH58" s="138"/>
      <c r="GYI58" s="138"/>
      <c r="GYJ58" s="138"/>
      <c r="GYK58" s="138"/>
      <c r="GYL58" s="138"/>
      <c r="GYM58" s="138"/>
      <c r="GYN58" s="138"/>
      <c r="GYO58" s="138"/>
      <c r="GYP58" s="138"/>
      <c r="GYQ58" s="138"/>
      <c r="GYR58" s="138"/>
      <c r="GYS58" s="138"/>
      <c r="GYT58" s="138"/>
      <c r="GYU58" s="138"/>
      <c r="GYV58" s="138"/>
      <c r="GYW58" s="138"/>
      <c r="GYX58" s="138"/>
      <c r="GYY58" s="138"/>
      <c r="GYZ58" s="138"/>
      <c r="GZA58" s="138"/>
      <c r="GZB58" s="138"/>
      <c r="GZC58" s="138"/>
      <c r="GZD58" s="138"/>
      <c r="GZE58" s="138"/>
      <c r="GZF58" s="138"/>
      <c r="GZG58" s="138"/>
      <c r="GZH58" s="138"/>
      <c r="GZI58" s="138"/>
      <c r="GZJ58" s="138"/>
      <c r="GZK58" s="138"/>
      <c r="GZL58" s="138"/>
      <c r="GZM58" s="138"/>
      <c r="GZN58" s="138"/>
      <c r="GZO58" s="138"/>
      <c r="GZP58" s="138"/>
      <c r="GZQ58" s="138"/>
      <c r="GZR58" s="138"/>
      <c r="GZS58" s="138"/>
      <c r="GZT58" s="138"/>
      <c r="GZU58" s="138"/>
      <c r="GZV58" s="138"/>
      <c r="GZW58" s="138"/>
      <c r="GZX58" s="138"/>
      <c r="GZY58" s="138"/>
      <c r="GZZ58" s="138"/>
      <c r="HAA58" s="138"/>
      <c r="HAB58" s="138"/>
      <c r="HAC58" s="138"/>
      <c r="HAD58" s="138"/>
      <c r="HAE58" s="138"/>
      <c r="HAF58" s="138"/>
      <c r="HAG58" s="138"/>
      <c r="HAH58" s="138"/>
      <c r="HAI58" s="138"/>
      <c r="HAJ58" s="138"/>
      <c r="HAK58" s="138"/>
      <c r="HAL58" s="138"/>
      <c r="HAM58" s="138"/>
      <c r="HAN58" s="138"/>
      <c r="HAO58" s="138"/>
      <c r="HAP58" s="138"/>
      <c r="HAQ58" s="138"/>
      <c r="HAR58" s="138"/>
      <c r="HAS58" s="138"/>
      <c r="HAT58" s="138"/>
      <c r="HAU58" s="138"/>
      <c r="HAV58" s="138"/>
      <c r="HAW58" s="138"/>
      <c r="HAX58" s="138"/>
      <c r="HAY58" s="138"/>
      <c r="HAZ58" s="138"/>
      <c r="HBA58" s="138"/>
      <c r="HBB58" s="138"/>
      <c r="HBC58" s="138"/>
      <c r="HBD58" s="138"/>
      <c r="HBE58" s="138"/>
      <c r="HBF58" s="138"/>
      <c r="HBG58" s="138"/>
      <c r="HBH58" s="138"/>
      <c r="HBI58" s="138"/>
      <c r="HBJ58" s="138"/>
      <c r="HBK58" s="138"/>
      <c r="HBL58" s="138"/>
      <c r="HBM58" s="138"/>
      <c r="HBN58" s="138"/>
      <c r="HBO58" s="138"/>
      <c r="HBP58" s="138"/>
      <c r="HBQ58" s="138"/>
      <c r="HBR58" s="138"/>
      <c r="HBS58" s="138"/>
      <c r="HBT58" s="138"/>
      <c r="HBU58" s="138"/>
      <c r="HBV58" s="138"/>
      <c r="HBW58" s="138"/>
      <c r="HBX58" s="138"/>
      <c r="HBY58" s="138"/>
      <c r="HBZ58" s="138"/>
      <c r="HCA58" s="138"/>
      <c r="HCB58" s="138"/>
      <c r="HCC58" s="138"/>
      <c r="HCD58" s="138"/>
      <c r="HCE58" s="138"/>
      <c r="HCF58" s="138"/>
      <c r="HCG58" s="138"/>
      <c r="HCH58" s="138"/>
      <c r="HCI58" s="138"/>
      <c r="HCJ58" s="138"/>
      <c r="HCK58" s="138"/>
      <c r="HCL58" s="138"/>
      <c r="HCM58" s="138"/>
      <c r="HCN58" s="138"/>
      <c r="HCO58" s="138"/>
      <c r="HCP58" s="138"/>
      <c r="HCQ58" s="138"/>
      <c r="HCR58" s="138"/>
      <c r="HCS58" s="138"/>
      <c r="HCT58" s="138"/>
      <c r="HCU58" s="138"/>
      <c r="HCV58" s="138"/>
      <c r="HCW58" s="138"/>
      <c r="HCX58" s="138"/>
      <c r="HCY58" s="138"/>
      <c r="HCZ58" s="138"/>
      <c r="HDA58" s="138"/>
      <c r="HDB58" s="138"/>
      <c r="HDC58" s="138"/>
      <c r="HDD58" s="138"/>
      <c r="HDE58" s="138"/>
      <c r="HDF58" s="138"/>
      <c r="HDG58" s="138"/>
      <c r="HDH58" s="138"/>
      <c r="HDI58" s="138"/>
      <c r="HDJ58" s="138"/>
      <c r="HDK58" s="138"/>
      <c r="HDL58" s="138"/>
      <c r="HDM58" s="138"/>
      <c r="HDN58" s="138"/>
      <c r="HDO58" s="138"/>
      <c r="HDP58" s="138"/>
      <c r="HDQ58" s="138"/>
      <c r="HDR58" s="138"/>
      <c r="HDS58" s="138"/>
      <c r="HDT58" s="138"/>
      <c r="HDU58" s="138"/>
      <c r="HDV58" s="138"/>
      <c r="HDW58" s="138"/>
      <c r="HDX58" s="138"/>
      <c r="HDY58" s="138"/>
      <c r="HDZ58" s="138"/>
      <c r="HEA58" s="138"/>
      <c r="HEB58" s="138"/>
      <c r="HEC58" s="138"/>
      <c r="HED58" s="138"/>
      <c r="HEE58" s="138"/>
      <c r="HEF58" s="138"/>
      <c r="HEG58" s="138"/>
      <c r="HEH58" s="138"/>
      <c r="HEI58" s="138"/>
      <c r="HEJ58" s="138"/>
      <c r="HEK58" s="138"/>
      <c r="HEL58" s="138"/>
      <c r="HEM58" s="138"/>
      <c r="HEN58" s="138"/>
      <c r="HEO58" s="138"/>
      <c r="HEP58" s="138"/>
      <c r="HEQ58" s="138"/>
      <c r="HER58" s="138"/>
      <c r="HES58" s="138"/>
      <c r="HET58" s="138"/>
      <c r="HEU58" s="138"/>
      <c r="HEV58" s="138"/>
      <c r="HEW58" s="138"/>
      <c r="HEX58" s="138"/>
      <c r="HEY58" s="138"/>
      <c r="HEZ58" s="138"/>
      <c r="HFA58" s="138"/>
      <c r="HFB58" s="138"/>
      <c r="HFC58" s="138"/>
      <c r="HFD58" s="138"/>
      <c r="HFE58" s="138"/>
      <c r="HFF58" s="138"/>
      <c r="HFG58" s="138"/>
      <c r="HFH58" s="138"/>
      <c r="HFI58" s="138"/>
      <c r="HFJ58" s="138"/>
      <c r="HFK58" s="138"/>
      <c r="HFL58" s="138"/>
      <c r="HFM58" s="138"/>
      <c r="HFN58" s="138"/>
      <c r="HFO58" s="138"/>
      <c r="HFP58" s="138"/>
      <c r="HFQ58" s="138"/>
      <c r="HFR58" s="138"/>
      <c r="HFS58" s="138"/>
      <c r="HFT58" s="138"/>
      <c r="HFU58" s="138"/>
      <c r="HFV58" s="138"/>
      <c r="HFW58" s="138"/>
      <c r="HFX58" s="138"/>
      <c r="HFY58" s="138"/>
      <c r="HFZ58" s="138"/>
      <c r="HGA58" s="138"/>
      <c r="HGB58" s="138"/>
      <c r="HGC58" s="138"/>
      <c r="HGD58" s="138"/>
      <c r="HGE58" s="138"/>
      <c r="HGF58" s="138"/>
      <c r="HGG58" s="138"/>
      <c r="HGH58" s="138"/>
      <c r="HGI58" s="138"/>
      <c r="HGJ58" s="138"/>
      <c r="HGK58" s="138"/>
      <c r="HGL58" s="138"/>
      <c r="HGM58" s="138"/>
      <c r="HGN58" s="138"/>
      <c r="HGO58" s="138"/>
      <c r="HGP58" s="138"/>
      <c r="HGQ58" s="138"/>
      <c r="HGR58" s="138"/>
      <c r="HGS58" s="138"/>
      <c r="HGT58" s="138"/>
      <c r="HGU58" s="138"/>
      <c r="HGV58" s="138"/>
      <c r="HGW58" s="138"/>
      <c r="HGX58" s="138"/>
      <c r="HGY58" s="138"/>
      <c r="HGZ58" s="138"/>
      <c r="HHA58" s="138"/>
      <c r="HHB58" s="138"/>
      <c r="HHC58" s="138"/>
      <c r="HHD58" s="138"/>
      <c r="HHE58" s="138"/>
      <c r="HHF58" s="138"/>
      <c r="HHG58" s="138"/>
      <c r="HHH58" s="138"/>
      <c r="HHI58" s="138"/>
      <c r="HHJ58" s="138"/>
      <c r="HHK58" s="138"/>
      <c r="HHL58" s="138"/>
      <c r="HHM58" s="138"/>
      <c r="HHN58" s="138"/>
      <c r="HHO58" s="138"/>
      <c r="HHP58" s="138"/>
      <c r="HHQ58" s="138"/>
      <c r="HHR58" s="138"/>
      <c r="HHS58" s="138"/>
      <c r="HHT58" s="138"/>
      <c r="HHU58" s="138"/>
      <c r="HHV58" s="138"/>
      <c r="HHW58" s="138"/>
      <c r="HHX58" s="138"/>
      <c r="HHY58" s="138"/>
      <c r="HHZ58" s="138"/>
      <c r="HIA58" s="138"/>
      <c r="HIB58" s="138"/>
      <c r="HIC58" s="138"/>
      <c r="HID58" s="138"/>
      <c r="HIE58" s="138"/>
      <c r="HIF58" s="138"/>
      <c r="HIG58" s="138"/>
      <c r="HIH58" s="138"/>
      <c r="HII58" s="138"/>
      <c r="HIJ58" s="138"/>
      <c r="HIK58" s="138"/>
      <c r="HIL58" s="138"/>
      <c r="HIM58" s="138"/>
      <c r="HIN58" s="138"/>
      <c r="HIO58" s="138"/>
      <c r="HIP58" s="138"/>
      <c r="HIQ58" s="138"/>
      <c r="HIR58" s="138"/>
      <c r="HIS58" s="138"/>
      <c r="HIT58" s="138"/>
      <c r="HIU58" s="138"/>
      <c r="HIV58" s="138"/>
      <c r="HIW58" s="138"/>
      <c r="HIX58" s="138"/>
      <c r="HIY58" s="138"/>
      <c r="HIZ58" s="138"/>
      <c r="HJA58" s="138"/>
      <c r="HJB58" s="138"/>
      <c r="HJC58" s="138"/>
      <c r="HJD58" s="138"/>
      <c r="HJE58" s="138"/>
      <c r="HJF58" s="138"/>
      <c r="HJG58" s="138"/>
      <c r="HJH58" s="138"/>
      <c r="HJI58" s="138"/>
      <c r="HJJ58" s="138"/>
      <c r="HJK58" s="138"/>
      <c r="HJL58" s="138"/>
      <c r="HJM58" s="138"/>
      <c r="HJN58" s="138"/>
      <c r="HJO58" s="138"/>
      <c r="HJP58" s="138"/>
      <c r="HJQ58" s="138"/>
      <c r="HJR58" s="138"/>
      <c r="HJS58" s="138"/>
      <c r="HJT58" s="138"/>
      <c r="HJU58" s="138"/>
      <c r="HJV58" s="138"/>
      <c r="HJW58" s="138"/>
      <c r="HJX58" s="138"/>
      <c r="HJY58" s="138"/>
      <c r="HJZ58" s="138"/>
      <c r="HKA58" s="138"/>
      <c r="HKB58" s="138"/>
      <c r="HKC58" s="138"/>
      <c r="HKD58" s="138"/>
      <c r="HKE58" s="138"/>
      <c r="HKF58" s="138"/>
      <c r="HKG58" s="138"/>
      <c r="HKH58" s="138"/>
      <c r="HKI58" s="138"/>
      <c r="HKJ58" s="138"/>
      <c r="HKK58" s="138"/>
      <c r="HKL58" s="138"/>
      <c r="HKM58" s="138"/>
      <c r="HKN58" s="138"/>
      <c r="HKO58" s="138"/>
      <c r="HKP58" s="138"/>
      <c r="HKQ58" s="138"/>
      <c r="HKR58" s="138"/>
      <c r="HKS58" s="138"/>
      <c r="HKT58" s="138"/>
      <c r="HKU58" s="138"/>
      <c r="HKV58" s="138"/>
      <c r="HKW58" s="138"/>
      <c r="HKX58" s="138"/>
      <c r="HKY58" s="138"/>
      <c r="HKZ58" s="138"/>
      <c r="HLA58" s="138"/>
      <c r="HLB58" s="138"/>
      <c r="HLC58" s="138"/>
      <c r="HLD58" s="138"/>
      <c r="HLE58" s="138"/>
      <c r="HLF58" s="138"/>
      <c r="HLG58" s="138"/>
      <c r="HLH58" s="138"/>
      <c r="HLI58" s="138"/>
      <c r="HLJ58" s="138"/>
      <c r="HLK58" s="138"/>
      <c r="HLL58" s="138"/>
      <c r="HLM58" s="138"/>
      <c r="HLN58" s="138"/>
      <c r="HLO58" s="138"/>
      <c r="HLP58" s="138"/>
      <c r="HLQ58" s="138"/>
      <c r="HLR58" s="138"/>
      <c r="HLS58" s="138"/>
      <c r="HLT58" s="138"/>
      <c r="HLU58" s="138"/>
      <c r="HLV58" s="138"/>
      <c r="HLW58" s="138"/>
      <c r="HLX58" s="138"/>
      <c r="HLY58" s="138"/>
      <c r="HLZ58" s="138"/>
      <c r="HMA58" s="138"/>
      <c r="HMB58" s="138"/>
      <c r="HMC58" s="138"/>
      <c r="HMD58" s="138"/>
      <c r="HME58" s="138"/>
      <c r="HMF58" s="138"/>
      <c r="HMG58" s="138"/>
      <c r="HMH58" s="138"/>
      <c r="HMI58" s="138"/>
      <c r="HMJ58" s="138"/>
      <c r="HMK58" s="138"/>
      <c r="HML58" s="138"/>
      <c r="HMM58" s="138"/>
      <c r="HMN58" s="138"/>
      <c r="HMO58" s="138"/>
      <c r="HMP58" s="138"/>
      <c r="HMQ58" s="138"/>
      <c r="HMR58" s="138"/>
      <c r="HMS58" s="138"/>
      <c r="HMT58" s="138"/>
      <c r="HMU58" s="138"/>
      <c r="HMV58" s="138"/>
      <c r="HMW58" s="138"/>
      <c r="HMX58" s="138"/>
      <c r="HMY58" s="138"/>
      <c r="HMZ58" s="138"/>
      <c r="HNA58" s="138"/>
      <c r="HNB58" s="138"/>
      <c r="HNC58" s="138"/>
      <c r="HND58" s="138"/>
      <c r="HNE58" s="138"/>
      <c r="HNF58" s="138"/>
      <c r="HNG58" s="138"/>
      <c r="HNH58" s="138"/>
      <c r="HNI58" s="138"/>
      <c r="HNJ58" s="138"/>
      <c r="HNK58" s="138"/>
      <c r="HNL58" s="138"/>
      <c r="HNM58" s="138"/>
      <c r="HNN58" s="138"/>
      <c r="HNO58" s="138"/>
      <c r="HNP58" s="138"/>
      <c r="HNQ58" s="138"/>
      <c r="HNR58" s="138"/>
      <c r="HNS58" s="138"/>
      <c r="HNT58" s="138"/>
      <c r="HNU58" s="138"/>
      <c r="HNV58" s="138"/>
      <c r="HNW58" s="138"/>
      <c r="HNX58" s="138"/>
      <c r="HNY58" s="138"/>
      <c r="HNZ58" s="138"/>
      <c r="HOA58" s="138"/>
      <c r="HOB58" s="138"/>
      <c r="HOC58" s="138"/>
      <c r="HOD58" s="138"/>
      <c r="HOE58" s="138"/>
      <c r="HOF58" s="138"/>
      <c r="HOG58" s="138"/>
      <c r="HOH58" s="138"/>
      <c r="HOI58" s="138"/>
      <c r="HOJ58" s="138"/>
      <c r="HOK58" s="138"/>
      <c r="HOL58" s="138"/>
      <c r="HOM58" s="138"/>
      <c r="HON58" s="138"/>
      <c r="HOO58" s="138"/>
      <c r="HOP58" s="138"/>
      <c r="HOQ58" s="138"/>
      <c r="HOR58" s="138"/>
      <c r="HOS58" s="138"/>
      <c r="HOT58" s="138"/>
      <c r="HOU58" s="138"/>
      <c r="HOV58" s="138"/>
      <c r="HOW58" s="138"/>
      <c r="HOX58" s="138"/>
      <c r="HOY58" s="138"/>
      <c r="HOZ58" s="138"/>
      <c r="HPA58" s="138"/>
      <c r="HPB58" s="138"/>
      <c r="HPC58" s="138"/>
      <c r="HPD58" s="138"/>
      <c r="HPE58" s="138"/>
      <c r="HPF58" s="138"/>
      <c r="HPG58" s="138"/>
      <c r="HPH58" s="138"/>
      <c r="HPI58" s="138"/>
      <c r="HPJ58" s="138"/>
      <c r="HPK58" s="138"/>
      <c r="HPL58" s="138"/>
      <c r="HPM58" s="138"/>
      <c r="HPN58" s="138"/>
      <c r="HPO58" s="138"/>
      <c r="HPP58" s="138"/>
      <c r="HPQ58" s="138"/>
      <c r="HPR58" s="138"/>
      <c r="HPS58" s="138"/>
      <c r="HPT58" s="138"/>
      <c r="HPU58" s="138"/>
      <c r="HPV58" s="138"/>
      <c r="HPW58" s="138"/>
      <c r="HPX58" s="138"/>
      <c r="HPY58" s="138"/>
      <c r="HPZ58" s="138"/>
      <c r="HQA58" s="138"/>
      <c r="HQB58" s="138"/>
      <c r="HQC58" s="138"/>
      <c r="HQD58" s="138"/>
      <c r="HQE58" s="138"/>
      <c r="HQF58" s="138"/>
      <c r="HQG58" s="138"/>
      <c r="HQH58" s="138"/>
      <c r="HQI58" s="138"/>
      <c r="HQJ58" s="138"/>
      <c r="HQK58" s="138"/>
      <c r="HQL58" s="138"/>
      <c r="HQM58" s="138"/>
      <c r="HQN58" s="138"/>
      <c r="HQO58" s="138"/>
      <c r="HQP58" s="138"/>
      <c r="HQQ58" s="138"/>
      <c r="HQR58" s="138"/>
      <c r="HQS58" s="138"/>
      <c r="HQT58" s="138"/>
      <c r="HQU58" s="138"/>
      <c r="HQV58" s="138"/>
      <c r="HQW58" s="138"/>
      <c r="HQX58" s="138"/>
      <c r="HQY58" s="138"/>
      <c r="HQZ58" s="138"/>
      <c r="HRA58" s="138"/>
      <c r="HRB58" s="138"/>
      <c r="HRC58" s="138"/>
      <c r="HRD58" s="138"/>
      <c r="HRE58" s="138"/>
      <c r="HRF58" s="138"/>
      <c r="HRG58" s="138"/>
      <c r="HRH58" s="138"/>
      <c r="HRI58" s="138"/>
      <c r="HRJ58" s="138"/>
      <c r="HRK58" s="138"/>
      <c r="HRL58" s="138"/>
      <c r="HRM58" s="138"/>
      <c r="HRN58" s="138"/>
      <c r="HRO58" s="138"/>
      <c r="HRP58" s="138"/>
      <c r="HRQ58" s="138"/>
      <c r="HRR58" s="138"/>
      <c r="HRS58" s="138"/>
      <c r="HRT58" s="138"/>
      <c r="HRU58" s="138"/>
      <c r="HRV58" s="138"/>
      <c r="HRW58" s="138"/>
      <c r="HRX58" s="138"/>
      <c r="HRY58" s="138"/>
      <c r="HRZ58" s="138"/>
      <c r="HSA58" s="138"/>
      <c r="HSB58" s="138"/>
      <c r="HSC58" s="138"/>
      <c r="HSD58" s="138"/>
      <c r="HSE58" s="138"/>
      <c r="HSF58" s="138"/>
      <c r="HSG58" s="138"/>
      <c r="HSH58" s="138"/>
      <c r="HSI58" s="138"/>
      <c r="HSJ58" s="138"/>
      <c r="HSK58" s="138"/>
      <c r="HSL58" s="138"/>
      <c r="HSM58" s="138"/>
      <c r="HSN58" s="138"/>
      <c r="HSO58" s="138"/>
      <c r="HSP58" s="138"/>
      <c r="HSQ58" s="138"/>
      <c r="HSR58" s="138"/>
      <c r="HSS58" s="138"/>
      <c r="HST58" s="138"/>
      <c r="HSU58" s="138"/>
      <c r="HSV58" s="138"/>
      <c r="HSW58" s="138"/>
      <c r="HSX58" s="138"/>
      <c r="HSY58" s="138"/>
      <c r="HSZ58" s="138"/>
      <c r="HTA58" s="138"/>
      <c r="HTB58" s="138"/>
      <c r="HTC58" s="138"/>
      <c r="HTD58" s="138"/>
      <c r="HTE58" s="138"/>
      <c r="HTF58" s="138"/>
      <c r="HTG58" s="138"/>
      <c r="HTH58" s="138"/>
      <c r="HTI58" s="138"/>
      <c r="HTJ58" s="138"/>
      <c r="HTK58" s="138"/>
      <c r="HTL58" s="138"/>
      <c r="HTM58" s="138"/>
      <c r="HTN58" s="138"/>
      <c r="HTO58" s="138"/>
      <c r="HTP58" s="138"/>
      <c r="HTQ58" s="138"/>
      <c r="HTR58" s="138"/>
      <c r="HTS58" s="138"/>
      <c r="HTT58" s="138"/>
      <c r="HTU58" s="138"/>
      <c r="HTV58" s="138"/>
      <c r="HTW58" s="138"/>
      <c r="HTX58" s="138"/>
      <c r="HTY58" s="138"/>
      <c r="HTZ58" s="138"/>
      <c r="HUA58" s="138"/>
      <c r="HUB58" s="138"/>
      <c r="HUC58" s="138"/>
      <c r="HUD58" s="138"/>
      <c r="HUE58" s="138"/>
      <c r="HUF58" s="138"/>
      <c r="HUG58" s="138"/>
      <c r="HUH58" s="138"/>
      <c r="HUI58" s="138"/>
      <c r="HUJ58" s="138"/>
      <c r="HUK58" s="138"/>
      <c r="HUL58" s="138"/>
      <c r="HUM58" s="138"/>
      <c r="HUN58" s="138"/>
      <c r="HUO58" s="138"/>
      <c r="HUP58" s="138"/>
      <c r="HUQ58" s="138"/>
      <c r="HUR58" s="138"/>
      <c r="HUS58" s="138"/>
      <c r="HUT58" s="138"/>
      <c r="HUU58" s="138"/>
      <c r="HUV58" s="138"/>
      <c r="HUW58" s="138"/>
      <c r="HUX58" s="138"/>
      <c r="HUY58" s="138"/>
      <c r="HUZ58" s="138"/>
      <c r="HVA58" s="138"/>
      <c r="HVB58" s="138"/>
      <c r="HVC58" s="138"/>
      <c r="HVD58" s="138"/>
      <c r="HVE58" s="138"/>
      <c r="HVF58" s="138"/>
      <c r="HVG58" s="138"/>
      <c r="HVH58" s="138"/>
      <c r="HVI58" s="138"/>
      <c r="HVJ58" s="138"/>
      <c r="HVK58" s="138"/>
      <c r="HVL58" s="138"/>
      <c r="HVM58" s="138"/>
      <c r="HVN58" s="138"/>
      <c r="HVO58" s="138"/>
      <c r="HVP58" s="138"/>
      <c r="HVQ58" s="138"/>
      <c r="HVR58" s="138"/>
      <c r="HVS58" s="138"/>
      <c r="HVT58" s="138"/>
      <c r="HVU58" s="138"/>
      <c r="HVV58" s="138"/>
      <c r="HVW58" s="138"/>
      <c r="HVX58" s="138"/>
      <c r="HVY58" s="138"/>
      <c r="HVZ58" s="138"/>
      <c r="HWA58" s="138"/>
      <c r="HWB58" s="138"/>
      <c r="HWC58" s="138"/>
      <c r="HWD58" s="138"/>
      <c r="HWE58" s="138"/>
      <c r="HWF58" s="138"/>
      <c r="HWG58" s="138"/>
      <c r="HWH58" s="138"/>
      <c r="HWI58" s="138"/>
      <c r="HWJ58" s="138"/>
      <c r="HWK58" s="138"/>
      <c r="HWL58" s="138"/>
      <c r="HWM58" s="138"/>
      <c r="HWN58" s="138"/>
      <c r="HWO58" s="138"/>
      <c r="HWP58" s="138"/>
      <c r="HWQ58" s="138"/>
      <c r="HWR58" s="138"/>
      <c r="HWS58" s="138"/>
      <c r="HWT58" s="138"/>
      <c r="HWU58" s="138"/>
      <c r="HWV58" s="138"/>
      <c r="HWW58" s="138"/>
      <c r="HWX58" s="138"/>
      <c r="HWY58" s="138"/>
      <c r="HWZ58" s="138"/>
      <c r="HXA58" s="138"/>
      <c r="HXB58" s="138"/>
      <c r="HXC58" s="138"/>
      <c r="HXD58" s="138"/>
      <c r="HXE58" s="138"/>
      <c r="HXF58" s="138"/>
      <c r="HXG58" s="138"/>
      <c r="HXH58" s="138"/>
      <c r="HXI58" s="138"/>
      <c r="HXJ58" s="138"/>
      <c r="HXK58" s="138"/>
      <c r="HXL58" s="138"/>
      <c r="HXM58" s="138"/>
      <c r="HXN58" s="138"/>
      <c r="HXO58" s="138"/>
      <c r="HXP58" s="138"/>
      <c r="HXQ58" s="138"/>
      <c r="HXR58" s="138"/>
      <c r="HXS58" s="138"/>
      <c r="HXT58" s="138"/>
      <c r="HXU58" s="138"/>
      <c r="HXV58" s="138"/>
      <c r="HXW58" s="138"/>
      <c r="HXX58" s="138"/>
      <c r="HXY58" s="138"/>
      <c r="HXZ58" s="138"/>
      <c r="HYA58" s="138"/>
      <c r="HYB58" s="138"/>
      <c r="HYC58" s="138"/>
      <c r="HYD58" s="138"/>
      <c r="HYE58" s="138"/>
      <c r="HYF58" s="138"/>
      <c r="HYG58" s="138"/>
      <c r="HYH58" s="138"/>
      <c r="HYI58" s="138"/>
      <c r="HYJ58" s="138"/>
      <c r="HYK58" s="138"/>
      <c r="HYL58" s="138"/>
      <c r="HYM58" s="138"/>
      <c r="HYN58" s="138"/>
      <c r="HYO58" s="138"/>
      <c r="HYP58" s="138"/>
      <c r="HYQ58" s="138"/>
      <c r="HYR58" s="138"/>
      <c r="HYS58" s="138"/>
      <c r="HYT58" s="138"/>
      <c r="HYU58" s="138"/>
      <c r="HYV58" s="138"/>
      <c r="HYW58" s="138"/>
      <c r="HYX58" s="138"/>
      <c r="HYY58" s="138"/>
      <c r="HYZ58" s="138"/>
      <c r="HZA58" s="138"/>
      <c r="HZB58" s="138"/>
      <c r="HZC58" s="138"/>
      <c r="HZD58" s="138"/>
      <c r="HZE58" s="138"/>
      <c r="HZF58" s="138"/>
      <c r="HZG58" s="138"/>
      <c r="HZH58" s="138"/>
      <c r="HZI58" s="138"/>
      <c r="HZJ58" s="138"/>
      <c r="HZK58" s="138"/>
      <c r="HZL58" s="138"/>
      <c r="HZM58" s="138"/>
      <c r="HZN58" s="138"/>
      <c r="HZO58" s="138"/>
      <c r="HZP58" s="138"/>
      <c r="HZQ58" s="138"/>
      <c r="HZR58" s="138"/>
      <c r="HZS58" s="138"/>
      <c r="HZT58" s="138"/>
      <c r="HZU58" s="138"/>
      <c r="HZV58" s="138"/>
      <c r="HZW58" s="138"/>
      <c r="HZX58" s="138"/>
      <c r="HZY58" s="138"/>
      <c r="HZZ58" s="138"/>
      <c r="IAA58" s="138"/>
      <c r="IAB58" s="138"/>
      <c r="IAC58" s="138"/>
      <c r="IAD58" s="138"/>
      <c r="IAE58" s="138"/>
      <c r="IAF58" s="138"/>
      <c r="IAG58" s="138"/>
      <c r="IAH58" s="138"/>
      <c r="IAI58" s="138"/>
      <c r="IAJ58" s="138"/>
      <c r="IAK58" s="138"/>
      <c r="IAL58" s="138"/>
      <c r="IAM58" s="138"/>
      <c r="IAN58" s="138"/>
      <c r="IAO58" s="138"/>
      <c r="IAP58" s="138"/>
      <c r="IAQ58" s="138"/>
      <c r="IAR58" s="138"/>
      <c r="IAS58" s="138"/>
      <c r="IAT58" s="138"/>
      <c r="IAU58" s="138"/>
      <c r="IAV58" s="138"/>
      <c r="IAW58" s="138"/>
      <c r="IAX58" s="138"/>
      <c r="IAY58" s="138"/>
      <c r="IAZ58" s="138"/>
      <c r="IBA58" s="138"/>
      <c r="IBB58" s="138"/>
      <c r="IBC58" s="138"/>
      <c r="IBD58" s="138"/>
      <c r="IBE58" s="138"/>
      <c r="IBF58" s="138"/>
      <c r="IBG58" s="138"/>
      <c r="IBH58" s="138"/>
      <c r="IBI58" s="138"/>
      <c r="IBJ58" s="138"/>
      <c r="IBK58" s="138"/>
      <c r="IBL58" s="138"/>
      <c r="IBM58" s="138"/>
      <c r="IBN58" s="138"/>
      <c r="IBO58" s="138"/>
      <c r="IBP58" s="138"/>
      <c r="IBQ58" s="138"/>
      <c r="IBR58" s="138"/>
      <c r="IBS58" s="138"/>
      <c r="IBT58" s="138"/>
      <c r="IBU58" s="138"/>
      <c r="IBV58" s="138"/>
      <c r="IBW58" s="138"/>
      <c r="IBX58" s="138"/>
      <c r="IBY58" s="138"/>
      <c r="IBZ58" s="138"/>
      <c r="ICA58" s="138"/>
      <c r="ICB58" s="138"/>
      <c r="ICC58" s="138"/>
      <c r="ICD58" s="138"/>
      <c r="ICE58" s="138"/>
      <c r="ICF58" s="138"/>
      <c r="ICG58" s="138"/>
      <c r="ICH58" s="138"/>
      <c r="ICI58" s="138"/>
      <c r="ICJ58" s="138"/>
      <c r="ICK58" s="138"/>
      <c r="ICL58" s="138"/>
      <c r="ICM58" s="138"/>
      <c r="ICN58" s="138"/>
      <c r="ICO58" s="138"/>
      <c r="ICP58" s="138"/>
      <c r="ICQ58" s="138"/>
      <c r="ICR58" s="138"/>
      <c r="ICS58" s="138"/>
      <c r="ICT58" s="138"/>
      <c r="ICU58" s="138"/>
      <c r="ICV58" s="138"/>
      <c r="ICW58" s="138"/>
      <c r="ICX58" s="138"/>
      <c r="ICY58" s="138"/>
      <c r="ICZ58" s="138"/>
      <c r="IDA58" s="138"/>
      <c r="IDB58" s="138"/>
      <c r="IDC58" s="138"/>
      <c r="IDD58" s="138"/>
      <c r="IDE58" s="138"/>
      <c r="IDF58" s="138"/>
      <c r="IDG58" s="138"/>
      <c r="IDH58" s="138"/>
      <c r="IDI58" s="138"/>
      <c r="IDJ58" s="138"/>
      <c r="IDK58" s="138"/>
      <c r="IDL58" s="138"/>
      <c r="IDM58" s="138"/>
      <c r="IDN58" s="138"/>
      <c r="IDO58" s="138"/>
      <c r="IDP58" s="138"/>
      <c r="IDQ58" s="138"/>
      <c r="IDR58" s="138"/>
      <c r="IDS58" s="138"/>
      <c r="IDT58" s="138"/>
      <c r="IDU58" s="138"/>
      <c r="IDV58" s="138"/>
      <c r="IDW58" s="138"/>
      <c r="IDX58" s="138"/>
      <c r="IDY58" s="138"/>
      <c r="IDZ58" s="138"/>
      <c r="IEA58" s="138"/>
      <c r="IEB58" s="138"/>
      <c r="IEC58" s="138"/>
      <c r="IED58" s="138"/>
      <c r="IEE58" s="138"/>
      <c r="IEF58" s="138"/>
      <c r="IEG58" s="138"/>
      <c r="IEH58" s="138"/>
      <c r="IEI58" s="138"/>
      <c r="IEJ58" s="138"/>
      <c r="IEK58" s="138"/>
      <c r="IEL58" s="138"/>
      <c r="IEM58" s="138"/>
      <c r="IEN58" s="138"/>
      <c r="IEO58" s="138"/>
      <c r="IEP58" s="138"/>
      <c r="IEQ58" s="138"/>
      <c r="IER58" s="138"/>
      <c r="IES58" s="138"/>
      <c r="IET58" s="138"/>
      <c r="IEU58" s="138"/>
      <c r="IEV58" s="138"/>
      <c r="IEW58" s="138"/>
      <c r="IEX58" s="138"/>
      <c r="IEY58" s="138"/>
      <c r="IEZ58" s="138"/>
      <c r="IFA58" s="138"/>
      <c r="IFB58" s="138"/>
      <c r="IFC58" s="138"/>
      <c r="IFD58" s="138"/>
      <c r="IFE58" s="138"/>
      <c r="IFF58" s="138"/>
      <c r="IFG58" s="138"/>
      <c r="IFH58" s="138"/>
      <c r="IFI58" s="138"/>
      <c r="IFJ58" s="138"/>
      <c r="IFK58" s="138"/>
      <c r="IFL58" s="138"/>
      <c r="IFM58" s="138"/>
      <c r="IFN58" s="138"/>
      <c r="IFO58" s="138"/>
      <c r="IFP58" s="138"/>
      <c r="IFQ58" s="138"/>
      <c r="IFR58" s="138"/>
      <c r="IFS58" s="138"/>
      <c r="IFT58" s="138"/>
      <c r="IFU58" s="138"/>
      <c r="IFV58" s="138"/>
      <c r="IFW58" s="138"/>
      <c r="IFX58" s="138"/>
      <c r="IFY58" s="138"/>
      <c r="IFZ58" s="138"/>
      <c r="IGA58" s="138"/>
      <c r="IGB58" s="138"/>
      <c r="IGC58" s="138"/>
      <c r="IGD58" s="138"/>
      <c r="IGE58" s="138"/>
      <c r="IGF58" s="138"/>
      <c r="IGG58" s="138"/>
      <c r="IGH58" s="138"/>
      <c r="IGI58" s="138"/>
      <c r="IGJ58" s="138"/>
      <c r="IGK58" s="138"/>
      <c r="IGL58" s="138"/>
      <c r="IGM58" s="138"/>
      <c r="IGN58" s="138"/>
      <c r="IGO58" s="138"/>
      <c r="IGP58" s="138"/>
      <c r="IGQ58" s="138"/>
      <c r="IGR58" s="138"/>
      <c r="IGS58" s="138"/>
      <c r="IGT58" s="138"/>
      <c r="IGU58" s="138"/>
      <c r="IGV58" s="138"/>
      <c r="IGW58" s="138"/>
      <c r="IGX58" s="138"/>
      <c r="IGY58" s="138"/>
      <c r="IGZ58" s="138"/>
      <c r="IHA58" s="138"/>
      <c r="IHB58" s="138"/>
      <c r="IHC58" s="138"/>
      <c r="IHD58" s="138"/>
      <c r="IHE58" s="138"/>
      <c r="IHF58" s="138"/>
      <c r="IHG58" s="138"/>
      <c r="IHH58" s="138"/>
      <c r="IHI58" s="138"/>
      <c r="IHJ58" s="138"/>
      <c r="IHK58" s="138"/>
      <c r="IHL58" s="138"/>
      <c r="IHM58" s="138"/>
      <c r="IHN58" s="138"/>
      <c r="IHO58" s="138"/>
      <c r="IHP58" s="138"/>
      <c r="IHQ58" s="138"/>
      <c r="IHR58" s="138"/>
      <c r="IHS58" s="138"/>
      <c r="IHT58" s="138"/>
      <c r="IHU58" s="138"/>
      <c r="IHV58" s="138"/>
      <c r="IHW58" s="138"/>
      <c r="IHX58" s="138"/>
      <c r="IHY58" s="138"/>
      <c r="IHZ58" s="138"/>
      <c r="IIA58" s="138"/>
      <c r="IIB58" s="138"/>
      <c r="IIC58" s="138"/>
      <c r="IID58" s="138"/>
      <c r="IIE58" s="138"/>
      <c r="IIF58" s="138"/>
      <c r="IIG58" s="138"/>
      <c r="IIH58" s="138"/>
      <c r="III58" s="138"/>
      <c r="IIJ58" s="138"/>
      <c r="IIK58" s="138"/>
      <c r="IIL58" s="138"/>
      <c r="IIM58" s="138"/>
      <c r="IIN58" s="138"/>
      <c r="IIO58" s="138"/>
      <c r="IIP58" s="138"/>
      <c r="IIQ58" s="138"/>
      <c r="IIR58" s="138"/>
      <c r="IIS58" s="138"/>
      <c r="IIT58" s="138"/>
      <c r="IIU58" s="138"/>
      <c r="IIV58" s="138"/>
      <c r="IIW58" s="138"/>
      <c r="IIX58" s="138"/>
      <c r="IIY58" s="138"/>
      <c r="IIZ58" s="138"/>
      <c r="IJA58" s="138"/>
      <c r="IJB58" s="138"/>
      <c r="IJC58" s="138"/>
      <c r="IJD58" s="138"/>
      <c r="IJE58" s="138"/>
      <c r="IJF58" s="138"/>
      <c r="IJG58" s="138"/>
      <c r="IJH58" s="138"/>
      <c r="IJI58" s="138"/>
      <c r="IJJ58" s="138"/>
      <c r="IJK58" s="138"/>
      <c r="IJL58" s="138"/>
      <c r="IJM58" s="138"/>
      <c r="IJN58" s="138"/>
      <c r="IJO58" s="138"/>
      <c r="IJP58" s="138"/>
      <c r="IJQ58" s="138"/>
      <c r="IJR58" s="138"/>
      <c r="IJS58" s="138"/>
      <c r="IJT58" s="138"/>
      <c r="IJU58" s="138"/>
      <c r="IJV58" s="138"/>
      <c r="IJW58" s="138"/>
      <c r="IJX58" s="138"/>
      <c r="IJY58" s="138"/>
      <c r="IJZ58" s="138"/>
      <c r="IKA58" s="138"/>
      <c r="IKB58" s="138"/>
      <c r="IKC58" s="138"/>
      <c r="IKD58" s="138"/>
      <c r="IKE58" s="138"/>
      <c r="IKF58" s="138"/>
      <c r="IKG58" s="138"/>
      <c r="IKH58" s="138"/>
      <c r="IKI58" s="138"/>
      <c r="IKJ58" s="138"/>
      <c r="IKK58" s="138"/>
      <c r="IKL58" s="138"/>
      <c r="IKM58" s="138"/>
      <c r="IKN58" s="138"/>
      <c r="IKO58" s="138"/>
      <c r="IKP58" s="138"/>
      <c r="IKQ58" s="138"/>
      <c r="IKR58" s="138"/>
      <c r="IKS58" s="138"/>
      <c r="IKT58" s="138"/>
      <c r="IKU58" s="138"/>
      <c r="IKV58" s="138"/>
      <c r="IKW58" s="138"/>
      <c r="IKX58" s="138"/>
      <c r="IKY58" s="138"/>
      <c r="IKZ58" s="138"/>
      <c r="ILA58" s="138"/>
      <c r="ILB58" s="138"/>
      <c r="ILC58" s="138"/>
      <c r="ILD58" s="138"/>
      <c r="ILE58" s="138"/>
      <c r="ILF58" s="138"/>
      <c r="ILG58" s="138"/>
      <c r="ILH58" s="138"/>
      <c r="ILI58" s="138"/>
      <c r="ILJ58" s="138"/>
      <c r="ILK58" s="138"/>
      <c r="ILL58" s="138"/>
      <c r="ILM58" s="138"/>
      <c r="ILN58" s="138"/>
      <c r="ILO58" s="138"/>
      <c r="ILP58" s="138"/>
      <c r="ILQ58" s="138"/>
      <c r="ILR58" s="138"/>
      <c r="ILS58" s="138"/>
      <c r="ILT58" s="138"/>
      <c r="ILU58" s="138"/>
      <c r="ILV58" s="138"/>
      <c r="ILW58" s="138"/>
      <c r="ILX58" s="138"/>
      <c r="ILY58" s="138"/>
      <c r="ILZ58" s="138"/>
      <c r="IMA58" s="138"/>
      <c r="IMB58" s="138"/>
      <c r="IMC58" s="138"/>
      <c r="IMD58" s="138"/>
      <c r="IME58" s="138"/>
      <c r="IMF58" s="138"/>
      <c r="IMG58" s="138"/>
      <c r="IMH58" s="138"/>
      <c r="IMI58" s="138"/>
      <c r="IMJ58" s="138"/>
      <c r="IMK58" s="138"/>
      <c r="IML58" s="138"/>
      <c r="IMM58" s="138"/>
      <c r="IMN58" s="138"/>
      <c r="IMO58" s="138"/>
      <c r="IMP58" s="138"/>
      <c r="IMQ58" s="138"/>
      <c r="IMR58" s="138"/>
      <c r="IMS58" s="138"/>
      <c r="IMT58" s="138"/>
      <c r="IMU58" s="138"/>
      <c r="IMV58" s="138"/>
      <c r="IMW58" s="138"/>
      <c r="IMX58" s="138"/>
      <c r="IMY58" s="138"/>
      <c r="IMZ58" s="138"/>
      <c r="INA58" s="138"/>
      <c r="INB58" s="138"/>
      <c r="INC58" s="138"/>
      <c r="IND58" s="138"/>
      <c r="INE58" s="138"/>
      <c r="INF58" s="138"/>
      <c r="ING58" s="138"/>
      <c r="INH58" s="138"/>
      <c r="INI58" s="138"/>
      <c r="INJ58" s="138"/>
      <c r="INK58" s="138"/>
      <c r="INL58" s="138"/>
      <c r="INM58" s="138"/>
      <c r="INN58" s="138"/>
      <c r="INO58" s="138"/>
      <c r="INP58" s="138"/>
      <c r="INQ58" s="138"/>
      <c r="INR58" s="138"/>
      <c r="INS58" s="138"/>
      <c r="INT58" s="138"/>
      <c r="INU58" s="138"/>
      <c r="INV58" s="138"/>
      <c r="INW58" s="138"/>
      <c r="INX58" s="138"/>
      <c r="INY58" s="138"/>
      <c r="INZ58" s="138"/>
      <c r="IOA58" s="138"/>
      <c r="IOB58" s="138"/>
      <c r="IOC58" s="138"/>
      <c r="IOD58" s="138"/>
      <c r="IOE58" s="138"/>
      <c r="IOF58" s="138"/>
      <c r="IOG58" s="138"/>
      <c r="IOH58" s="138"/>
      <c r="IOI58" s="138"/>
      <c r="IOJ58" s="138"/>
      <c r="IOK58" s="138"/>
      <c r="IOL58" s="138"/>
      <c r="IOM58" s="138"/>
      <c r="ION58" s="138"/>
      <c r="IOO58" s="138"/>
      <c r="IOP58" s="138"/>
      <c r="IOQ58" s="138"/>
      <c r="IOR58" s="138"/>
      <c r="IOS58" s="138"/>
      <c r="IOT58" s="138"/>
      <c r="IOU58" s="138"/>
      <c r="IOV58" s="138"/>
      <c r="IOW58" s="138"/>
      <c r="IOX58" s="138"/>
      <c r="IOY58" s="138"/>
      <c r="IOZ58" s="138"/>
      <c r="IPA58" s="138"/>
      <c r="IPB58" s="138"/>
      <c r="IPC58" s="138"/>
      <c r="IPD58" s="138"/>
      <c r="IPE58" s="138"/>
      <c r="IPF58" s="138"/>
      <c r="IPG58" s="138"/>
      <c r="IPH58" s="138"/>
      <c r="IPI58" s="138"/>
      <c r="IPJ58" s="138"/>
      <c r="IPK58" s="138"/>
      <c r="IPL58" s="138"/>
      <c r="IPM58" s="138"/>
      <c r="IPN58" s="138"/>
      <c r="IPO58" s="138"/>
      <c r="IPP58" s="138"/>
      <c r="IPQ58" s="138"/>
      <c r="IPR58" s="138"/>
      <c r="IPS58" s="138"/>
      <c r="IPT58" s="138"/>
      <c r="IPU58" s="138"/>
      <c r="IPV58" s="138"/>
      <c r="IPW58" s="138"/>
      <c r="IPX58" s="138"/>
      <c r="IPY58" s="138"/>
      <c r="IPZ58" s="138"/>
      <c r="IQA58" s="138"/>
      <c r="IQB58" s="138"/>
      <c r="IQC58" s="138"/>
      <c r="IQD58" s="138"/>
      <c r="IQE58" s="138"/>
      <c r="IQF58" s="138"/>
      <c r="IQG58" s="138"/>
      <c r="IQH58" s="138"/>
      <c r="IQI58" s="138"/>
      <c r="IQJ58" s="138"/>
      <c r="IQK58" s="138"/>
      <c r="IQL58" s="138"/>
      <c r="IQM58" s="138"/>
      <c r="IQN58" s="138"/>
      <c r="IQO58" s="138"/>
      <c r="IQP58" s="138"/>
      <c r="IQQ58" s="138"/>
      <c r="IQR58" s="138"/>
      <c r="IQS58" s="138"/>
      <c r="IQT58" s="138"/>
      <c r="IQU58" s="138"/>
      <c r="IQV58" s="138"/>
      <c r="IQW58" s="138"/>
      <c r="IQX58" s="138"/>
      <c r="IQY58" s="138"/>
      <c r="IQZ58" s="138"/>
      <c r="IRA58" s="138"/>
      <c r="IRB58" s="138"/>
      <c r="IRC58" s="138"/>
      <c r="IRD58" s="138"/>
      <c r="IRE58" s="138"/>
      <c r="IRF58" s="138"/>
      <c r="IRG58" s="138"/>
      <c r="IRH58" s="138"/>
      <c r="IRI58" s="138"/>
      <c r="IRJ58" s="138"/>
      <c r="IRK58" s="138"/>
      <c r="IRL58" s="138"/>
      <c r="IRM58" s="138"/>
      <c r="IRN58" s="138"/>
      <c r="IRO58" s="138"/>
      <c r="IRP58" s="138"/>
      <c r="IRQ58" s="138"/>
      <c r="IRR58" s="138"/>
      <c r="IRS58" s="138"/>
      <c r="IRT58" s="138"/>
      <c r="IRU58" s="138"/>
      <c r="IRV58" s="138"/>
      <c r="IRW58" s="138"/>
      <c r="IRX58" s="138"/>
      <c r="IRY58" s="138"/>
      <c r="IRZ58" s="138"/>
      <c r="ISA58" s="138"/>
      <c r="ISB58" s="138"/>
      <c r="ISC58" s="138"/>
      <c r="ISD58" s="138"/>
      <c r="ISE58" s="138"/>
      <c r="ISF58" s="138"/>
      <c r="ISG58" s="138"/>
      <c r="ISH58" s="138"/>
      <c r="ISI58" s="138"/>
      <c r="ISJ58" s="138"/>
      <c r="ISK58" s="138"/>
      <c r="ISL58" s="138"/>
      <c r="ISM58" s="138"/>
      <c r="ISN58" s="138"/>
      <c r="ISO58" s="138"/>
      <c r="ISP58" s="138"/>
      <c r="ISQ58" s="138"/>
      <c r="ISR58" s="138"/>
      <c r="ISS58" s="138"/>
      <c r="IST58" s="138"/>
      <c r="ISU58" s="138"/>
      <c r="ISV58" s="138"/>
      <c r="ISW58" s="138"/>
      <c r="ISX58" s="138"/>
      <c r="ISY58" s="138"/>
      <c r="ISZ58" s="138"/>
      <c r="ITA58" s="138"/>
      <c r="ITB58" s="138"/>
      <c r="ITC58" s="138"/>
      <c r="ITD58" s="138"/>
      <c r="ITE58" s="138"/>
      <c r="ITF58" s="138"/>
      <c r="ITG58" s="138"/>
      <c r="ITH58" s="138"/>
      <c r="ITI58" s="138"/>
      <c r="ITJ58" s="138"/>
      <c r="ITK58" s="138"/>
      <c r="ITL58" s="138"/>
      <c r="ITM58" s="138"/>
      <c r="ITN58" s="138"/>
      <c r="ITO58" s="138"/>
      <c r="ITP58" s="138"/>
      <c r="ITQ58" s="138"/>
      <c r="ITR58" s="138"/>
      <c r="ITS58" s="138"/>
      <c r="ITT58" s="138"/>
      <c r="ITU58" s="138"/>
      <c r="ITV58" s="138"/>
      <c r="ITW58" s="138"/>
      <c r="ITX58" s="138"/>
      <c r="ITY58" s="138"/>
      <c r="ITZ58" s="138"/>
      <c r="IUA58" s="138"/>
      <c r="IUB58" s="138"/>
      <c r="IUC58" s="138"/>
      <c r="IUD58" s="138"/>
      <c r="IUE58" s="138"/>
      <c r="IUF58" s="138"/>
      <c r="IUG58" s="138"/>
      <c r="IUH58" s="138"/>
      <c r="IUI58" s="138"/>
      <c r="IUJ58" s="138"/>
      <c r="IUK58" s="138"/>
      <c r="IUL58" s="138"/>
      <c r="IUM58" s="138"/>
      <c r="IUN58" s="138"/>
      <c r="IUO58" s="138"/>
      <c r="IUP58" s="138"/>
      <c r="IUQ58" s="138"/>
      <c r="IUR58" s="138"/>
      <c r="IUS58" s="138"/>
      <c r="IUT58" s="138"/>
      <c r="IUU58" s="138"/>
      <c r="IUV58" s="138"/>
      <c r="IUW58" s="138"/>
      <c r="IUX58" s="138"/>
      <c r="IUY58" s="138"/>
      <c r="IUZ58" s="138"/>
      <c r="IVA58" s="138"/>
      <c r="IVB58" s="138"/>
      <c r="IVC58" s="138"/>
      <c r="IVD58" s="138"/>
      <c r="IVE58" s="138"/>
      <c r="IVF58" s="138"/>
      <c r="IVG58" s="138"/>
      <c r="IVH58" s="138"/>
      <c r="IVI58" s="138"/>
      <c r="IVJ58" s="138"/>
      <c r="IVK58" s="138"/>
      <c r="IVL58" s="138"/>
      <c r="IVM58" s="138"/>
      <c r="IVN58" s="138"/>
      <c r="IVO58" s="138"/>
      <c r="IVP58" s="138"/>
      <c r="IVQ58" s="138"/>
      <c r="IVR58" s="138"/>
      <c r="IVS58" s="138"/>
      <c r="IVT58" s="138"/>
      <c r="IVU58" s="138"/>
      <c r="IVV58" s="138"/>
      <c r="IVW58" s="138"/>
      <c r="IVX58" s="138"/>
      <c r="IVY58" s="138"/>
      <c r="IVZ58" s="138"/>
      <c r="IWA58" s="138"/>
      <c r="IWB58" s="138"/>
      <c r="IWC58" s="138"/>
      <c r="IWD58" s="138"/>
      <c r="IWE58" s="138"/>
      <c r="IWF58" s="138"/>
      <c r="IWG58" s="138"/>
      <c r="IWH58" s="138"/>
      <c r="IWI58" s="138"/>
      <c r="IWJ58" s="138"/>
      <c r="IWK58" s="138"/>
      <c r="IWL58" s="138"/>
      <c r="IWM58" s="138"/>
      <c r="IWN58" s="138"/>
      <c r="IWO58" s="138"/>
      <c r="IWP58" s="138"/>
      <c r="IWQ58" s="138"/>
      <c r="IWR58" s="138"/>
      <c r="IWS58" s="138"/>
      <c r="IWT58" s="138"/>
      <c r="IWU58" s="138"/>
      <c r="IWV58" s="138"/>
      <c r="IWW58" s="138"/>
      <c r="IWX58" s="138"/>
      <c r="IWY58" s="138"/>
      <c r="IWZ58" s="138"/>
      <c r="IXA58" s="138"/>
      <c r="IXB58" s="138"/>
      <c r="IXC58" s="138"/>
      <c r="IXD58" s="138"/>
      <c r="IXE58" s="138"/>
      <c r="IXF58" s="138"/>
      <c r="IXG58" s="138"/>
      <c r="IXH58" s="138"/>
      <c r="IXI58" s="138"/>
      <c r="IXJ58" s="138"/>
      <c r="IXK58" s="138"/>
      <c r="IXL58" s="138"/>
      <c r="IXM58" s="138"/>
      <c r="IXN58" s="138"/>
      <c r="IXO58" s="138"/>
      <c r="IXP58" s="138"/>
      <c r="IXQ58" s="138"/>
      <c r="IXR58" s="138"/>
      <c r="IXS58" s="138"/>
      <c r="IXT58" s="138"/>
      <c r="IXU58" s="138"/>
      <c r="IXV58" s="138"/>
      <c r="IXW58" s="138"/>
      <c r="IXX58" s="138"/>
      <c r="IXY58" s="138"/>
      <c r="IXZ58" s="138"/>
      <c r="IYA58" s="138"/>
      <c r="IYB58" s="138"/>
      <c r="IYC58" s="138"/>
      <c r="IYD58" s="138"/>
      <c r="IYE58" s="138"/>
      <c r="IYF58" s="138"/>
      <c r="IYG58" s="138"/>
      <c r="IYH58" s="138"/>
      <c r="IYI58" s="138"/>
      <c r="IYJ58" s="138"/>
      <c r="IYK58" s="138"/>
      <c r="IYL58" s="138"/>
      <c r="IYM58" s="138"/>
      <c r="IYN58" s="138"/>
      <c r="IYO58" s="138"/>
      <c r="IYP58" s="138"/>
      <c r="IYQ58" s="138"/>
      <c r="IYR58" s="138"/>
      <c r="IYS58" s="138"/>
      <c r="IYT58" s="138"/>
      <c r="IYU58" s="138"/>
      <c r="IYV58" s="138"/>
      <c r="IYW58" s="138"/>
      <c r="IYX58" s="138"/>
      <c r="IYY58" s="138"/>
      <c r="IYZ58" s="138"/>
      <c r="IZA58" s="138"/>
      <c r="IZB58" s="138"/>
      <c r="IZC58" s="138"/>
      <c r="IZD58" s="138"/>
      <c r="IZE58" s="138"/>
      <c r="IZF58" s="138"/>
      <c r="IZG58" s="138"/>
      <c r="IZH58" s="138"/>
      <c r="IZI58" s="138"/>
      <c r="IZJ58" s="138"/>
      <c r="IZK58" s="138"/>
      <c r="IZL58" s="138"/>
      <c r="IZM58" s="138"/>
      <c r="IZN58" s="138"/>
      <c r="IZO58" s="138"/>
      <c r="IZP58" s="138"/>
      <c r="IZQ58" s="138"/>
      <c r="IZR58" s="138"/>
      <c r="IZS58" s="138"/>
      <c r="IZT58" s="138"/>
      <c r="IZU58" s="138"/>
      <c r="IZV58" s="138"/>
      <c r="IZW58" s="138"/>
      <c r="IZX58" s="138"/>
      <c r="IZY58" s="138"/>
      <c r="IZZ58" s="138"/>
      <c r="JAA58" s="138"/>
      <c r="JAB58" s="138"/>
      <c r="JAC58" s="138"/>
      <c r="JAD58" s="138"/>
      <c r="JAE58" s="138"/>
      <c r="JAF58" s="138"/>
      <c r="JAG58" s="138"/>
      <c r="JAH58" s="138"/>
      <c r="JAI58" s="138"/>
      <c r="JAJ58" s="138"/>
      <c r="JAK58" s="138"/>
      <c r="JAL58" s="138"/>
      <c r="JAM58" s="138"/>
      <c r="JAN58" s="138"/>
      <c r="JAO58" s="138"/>
      <c r="JAP58" s="138"/>
      <c r="JAQ58" s="138"/>
      <c r="JAR58" s="138"/>
      <c r="JAS58" s="138"/>
      <c r="JAT58" s="138"/>
      <c r="JAU58" s="138"/>
      <c r="JAV58" s="138"/>
      <c r="JAW58" s="138"/>
      <c r="JAX58" s="138"/>
      <c r="JAY58" s="138"/>
      <c r="JAZ58" s="138"/>
      <c r="JBA58" s="138"/>
      <c r="JBB58" s="138"/>
      <c r="JBC58" s="138"/>
      <c r="JBD58" s="138"/>
      <c r="JBE58" s="138"/>
      <c r="JBF58" s="138"/>
      <c r="JBG58" s="138"/>
      <c r="JBH58" s="138"/>
      <c r="JBI58" s="138"/>
      <c r="JBJ58" s="138"/>
      <c r="JBK58" s="138"/>
      <c r="JBL58" s="138"/>
      <c r="JBM58" s="138"/>
      <c r="JBN58" s="138"/>
      <c r="JBO58" s="138"/>
      <c r="JBP58" s="138"/>
      <c r="JBQ58" s="138"/>
      <c r="JBR58" s="138"/>
      <c r="JBS58" s="138"/>
      <c r="JBT58" s="138"/>
      <c r="JBU58" s="138"/>
      <c r="JBV58" s="138"/>
      <c r="JBW58" s="138"/>
      <c r="JBX58" s="138"/>
      <c r="JBY58" s="138"/>
      <c r="JBZ58" s="138"/>
      <c r="JCA58" s="138"/>
      <c r="JCB58" s="138"/>
      <c r="JCC58" s="138"/>
      <c r="JCD58" s="138"/>
      <c r="JCE58" s="138"/>
      <c r="JCF58" s="138"/>
      <c r="JCG58" s="138"/>
      <c r="JCH58" s="138"/>
      <c r="JCI58" s="138"/>
      <c r="JCJ58" s="138"/>
      <c r="JCK58" s="138"/>
      <c r="JCL58" s="138"/>
      <c r="JCM58" s="138"/>
      <c r="JCN58" s="138"/>
      <c r="JCO58" s="138"/>
      <c r="JCP58" s="138"/>
      <c r="JCQ58" s="138"/>
      <c r="JCR58" s="138"/>
      <c r="JCS58" s="138"/>
      <c r="JCT58" s="138"/>
      <c r="JCU58" s="138"/>
      <c r="JCV58" s="138"/>
      <c r="JCW58" s="138"/>
      <c r="JCX58" s="138"/>
      <c r="JCY58" s="138"/>
      <c r="JCZ58" s="138"/>
      <c r="JDA58" s="138"/>
      <c r="JDB58" s="138"/>
      <c r="JDC58" s="138"/>
      <c r="JDD58" s="138"/>
      <c r="JDE58" s="138"/>
      <c r="JDF58" s="138"/>
      <c r="JDG58" s="138"/>
      <c r="JDH58" s="138"/>
      <c r="JDI58" s="138"/>
      <c r="JDJ58" s="138"/>
      <c r="JDK58" s="138"/>
      <c r="JDL58" s="138"/>
      <c r="JDM58" s="138"/>
      <c r="JDN58" s="138"/>
      <c r="JDO58" s="138"/>
      <c r="JDP58" s="138"/>
      <c r="JDQ58" s="138"/>
      <c r="JDR58" s="138"/>
      <c r="JDS58" s="138"/>
      <c r="JDT58" s="138"/>
      <c r="JDU58" s="138"/>
      <c r="JDV58" s="138"/>
      <c r="JDW58" s="138"/>
      <c r="JDX58" s="138"/>
      <c r="JDY58" s="138"/>
      <c r="JDZ58" s="138"/>
      <c r="JEA58" s="138"/>
      <c r="JEB58" s="138"/>
      <c r="JEC58" s="138"/>
      <c r="JED58" s="138"/>
      <c r="JEE58" s="138"/>
      <c r="JEF58" s="138"/>
      <c r="JEG58" s="138"/>
      <c r="JEH58" s="138"/>
      <c r="JEI58" s="138"/>
      <c r="JEJ58" s="138"/>
      <c r="JEK58" s="138"/>
      <c r="JEL58" s="138"/>
      <c r="JEM58" s="138"/>
      <c r="JEN58" s="138"/>
      <c r="JEO58" s="138"/>
      <c r="JEP58" s="138"/>
      <c r="JEQ58" s="138"/>
      <c r="JER58" s="138"/>
      <c r="JES58" s="138"/>
      <c r="JET58" s="138"/>
      <c r="JEU58" s="138"/>
      <c r="JEV58" s="138"/>
      <c r="JEW58" s="138"/>
      <c r="JEX58" s="138"/>
      <c r="JEY58" s="138"/>
      <c r="JEZ58" s="138"/>
      <c r="JFA58" s="138"/>
      <c r="JFB58" s="138"/>
      <c r="JFC58" s="138"/>
      <c r="JFD58" s="138"/>
      <c r="JFE58" s="138"/>
      <c r="JFF58" s="138"/>
      <c r="JFG58" s="138"/>
      <c r="JFH58" s="138"/>
      <c r="JFI58" s="138"/>
      <c r="JFJ58" s="138"/>
      <c r="JFK58" s="138"/>
      <c r="JFL58" s="138"/>
      <c r="JFM58" s="138"/>
      <c r="JFN58" s="138"/>
      <c r="JFO58" s="138"/>
      <c r="JFP58" s="138"/>
      <c r="JFQ58" s="138"/>
      <c r="JFR58" s="138"/>
      <c r="JFS58" s="138"/>
      <c r="JFT58" s="138"/>
      <c r="JFU58" s="138"/>
      <c r="JFV58" s="138"/>
      <c r="JFW58" s="138"/>
      <c r="JFX58" s="138"/>
      <c r="JFY58" s="138"/>
      <c r="JFZ58" s="138"/>
      <c r="JGA58" s="138"/>
      <c r="JGB58" s="138"/>
      <c r="JGC58" s="138"/>
      <c r="JGD58" s="138"/>
      <c r="JGE58" s="138"/>
      <c r="JGF58" s="138"/>
      <c r="JGG58" s="138"/>
      <c r="JGH58" s="138"/>
      <c r="JGI58" s="138"/>
      <c r="JGJ58" s="138"/>
      <c r="JGK58" s="138"/>
      <c r="JGL58" s="138"/>
      <c r="JGM58" s="138"/>
      <c r="JGN58" s="138"/>
      <c r="JGO58" s="138"/>
      <c r="JGP58" s="138"/>
      <c r="JGQ58" s="138"/>
      <c r="JGR58" s="138"/>
      <c r="JGS58" s="138"/>
      <c r="JGT58" s="138"/>
      <c r="JGU58" s="138"/>
      <c r="JGV58" s="138"/>
      <c r="JGW58" s="138"/>
      <c r="JGX58" s="138"/>
      <c r="JGY58" s="138"/>
      <c r="JGZ58" s="138"/>
      <c r="JHA58" s="138"/>
      <c r="JHB58" s="138"/>
      <c r="JHC58" s="138"/>
      <c r="JHD58" s="138"/>
      <c r="JHE58" s="138"/>
      <c r="JHF58" s="138"/>
      <c r="JHG58" s="138"/>
      <c r="JHH58" s="138"/>
      <c r="JHI58" s="138"/>
      <c r="JHJ58" s="138"/>
      <c r="JHK58" s="138"/>
      <c r="JHL58" s="138"/>
      <c r="JHM58" s="138"/>
      <c r="JHN58" s="138"/>
      <c r="JHO58" s="138"/>
      <c r="JHP58" s="138"/>
      <c r="JHQ58" s="138"/>
      <c r="JHR58" s="138"/>
      <c r="JHS58" s="138"/>
      <c r="JHT58" s="138"/>
      <c r="JHU58" s="138"/>
      <c r="JHV58" s="138"/>
      <c r="JHW58" s="138"/>
      <c r="JHX58" s="138"/>
      <c r="JHY58" s="138"/>
      <c r="JHZ58" s="138"/>
      <c r="JIA58" s="138"/>
      <c r="JIB58" s="138"/>
      <c r="JIC58" s="138"/>
      <c r="JID58" s="138"/>
      <c r="JIE58" s="138"/>
      <c r="JIF58" s="138"/>
      <c r="JIG58" s="138"/>
      <c r="JIH58" s="138"/>
      <c r="JII58" s="138"/>
      <c r="JIJ58" s="138"/>
      <c r="JIK58" s="138"/>
      <c r="JIL58" s="138"/>
      <c r="JIM58" s="138"/>
      <c r="JIN58" s="138"/>
      <c r="JIO58" s="138"/>
      <c r="JIP58" s="138"/>
      <c r="JIQ58" s="138"/>
      <c r="JIR58" s="138"/>
      <c r="JIS58" s="138"/>
      <c r="JIT58" s="138"/>
      <c r="JIU58" s="138"/>
      <c r="JIV58" s="138"/>
      <c r="JIW58" s="138"/>
      <c r="JIX58" s="138"/>
      <c r="JIY58" s="138"/>
      <c r="JIZ58" s="138"/>
      <c r="JJA58" s="138"/>
      <c r="JJB58" s="138"/>
      <c r="JJC58" s="138"/>
      <c r="JJD58" s="138"/>
      <c r="JJE58" s="138"/>
      <c r="JJF58" s="138"/>
      <c r="JJG58" s="138"/>
      <c r="JJH58" s="138"/>
      <c r="JJI58" s="138"/>
      <c r="JJJ58" s="138"/>
      <c r="JJK58" s="138"/>
      <c r="JJL58" s="138"/>
      <c r="JJM58" s="138"/>
      <c r="JJN58" s="138"/>
      <c r="JJO58" s="138"/>
      <c r="JJP58" s="138"/>
      <c r="JJQ58" s="138"/>
      <c r="JJR58" s="138"/>
      <c r="JJS58" s="138"/>
      <c r="JJT58" s="138"/>
      <c r="JJU58" s="138"/>
      <c r="JJV58" s="138"/>
      <c r="JJW58" s="138"/>
      <c r="JJX58" s="138"/>
      <c r="JJY58" s="138"/>
      <c r="JJZ58" s="138"/>
      <c r="JKA58" s="138"/>
      <c r="JKB58" s="138"/>
      <c r="JKC58" s="138"/>
      <c r="JKD58" s="138"/>
      <c r="JKE58" s="138"/>
      <c r="JKF58" s="138"/>
      <c r="JKG58" s="138"/>
      <c r="JKH58" s="138"/>
      <c r="JKI58" s="138"/>
      <c r="JKJ58" s="138"/>
      <c r="JKK58" s="138"/>
      <c r="JKL58" s="138"/>
      <c r="JKM58" s="138"/>
      <c r="JKN58" s="138"/>
      <c r="JKO58" s="138"/>
      <c r="JKP58" s="138"/>
      <c r="JKQ58" s="138"/>
      <c r="JKR58" s="138"/>
      <c r="JKS58" s="138"/>
      <c r="JKT58" s="138"/>
      <c r="JKU58" s="138"/>
      <c r="JKV58" s="138"/>
      <c r="JKW58" s="138"/>
      <c r="JKX58" s="138"/>
      <c r="JKY58" s="138"/>
      <c r="JKZ58" s="138"/>
      <c r="JLA58" s="138"/>
      <c r="JLB58" s="138"/>
      <c r="JLC58" s="138"/>
      <c r="JLD58" s="138"/>
      <c r="JLE58" s="138"/>
      <c r="JLF58" s="138"/>
      <c r="JLG58" s="138"/>
      <c r="JLH58" s="138"/>
      <c r="JLI58" s="138"/>
      <c r="JLJ58" s="138"/>
      <c r="JLK58" s="138"/>
      <c r="JLL58" s="138"/>
      <c r="JLM58" s="138"/>
      <c r="JLN58" s="138"/>
      <c r="JLO58" s="138"/>
      <c r="JLP58" s="138"/>
      <c r="JLQ58" s="138"/>
      <c r="JLR58" s="138"/>
      <c r="JLS58" s="138"/>
      <c r="JLT58" s="138"/>
      <c r="JLU58" s="138"/>
      <c r="JLV58" s="138"/>
      <c r="JLW58" s="138"/>
      <c r="JLX58" s="138"/>
      <c r="JLY58" s="138"/>
      <c r="JLZ58" s="138"/>
      <c r="JMA58" s="138"/>
      <c r="JMB58" s="138"/>
      <c r="JMC58" s="138"/>
      <c r="JMD58" s="138"/>
      <c r="JME58" s="138"/>
      <c r="JMF58" s="138"/>
      <c r="JMG58" s="138"/>
      <c r="JMH58" s="138"/>
      <c r="JMI58" s="138"/>
      <c r="JMJ58" s="138"/>
      <c r="JMK58" s="138"/>
      <c r="JML58" s="138"/>
      <c r="JMM58" s="138"/>
      <c r="JMN58" s="138"/>
      <c r="JMO58" s="138"/>
      <c r="JMP58" s="138"/>
      <c r="JMQ58" s="138"/>
      <c r="JMR58" s="138"/>
      <c r="JMS58" s="138"/>
      <c r="JMT58" s="138"/>
      <c r="JMU58" s="138"/>
      <c r="JMV58" s="138"/>
      <c r="JMW58" s="138"/>
      <c r="JMX58" s="138"/>
      <c r="JMY58" s="138"/>
      <c r="JMZ58" s="138"/>
      <c r="JNA58" s="138"/>
      <c r="JNB58" s="138"/>
      <c r="JNC58" s="138"/>
      <c r="JND58" s="138"/>
      <c r="JNE58" s="138"/>
      <c r="JNF58" s="138"/>
      <c r="JNG58" s="138"/>
      <c r="JNH58" s="138"/>
      <c r="JNI58" s="138"/>
      <c r="JNJ58" s="138"/>
      <c r="JNK58" s="138"/>
      <c r="JNL58" s="138"/>
      <c r="JNM58" s="138"/>
      <c r="JNN58" s="138"/>
      <c r="JNO58" s="138"/>
      <c r="JNP58" s="138"/>
      <c r="JNQ58" s="138"/>
      <c r="JNR58" s="138"/>
      <c r="JNS58" s="138"/>
      <c r="JNT58" s="138"/>
      <c r="JNU58" s="138"/>
      <c r="JNV58" s="138"/>
      <c r="JNW58" s="138"/>
      <c r="JNX58" s="138"/>
      <c r="JNY58" s="138"/>
      <c r="JNZ58" s="138"/>
      <c r="JOA58" s="138"/>
      <c r="JOB58" s="138"/>
      <c r="JOC58" s="138"/>
      <c r="JOD58" s="138"/>
      <c r="JOE58" s="138"/>
      <c r="JOF58" s="138"/>
      <c r="JOG58" s="138"/>
      <c r="JOH58" s="138"/>
      <c r="JOI58" s="138"/>
      <c r="JOJ58" s="138"/>
      <c r="JOK58" s="138"/>
      <c r="JOL58" s="138"/>
      <c r="JOM58" s="138"/>
      <c r="JON58" s="138"/>
      <c r="JOO58" s="138"/>
      <c r="JOP58" s="138"/>
      <c r="JOQ58" s="138"/>
      <c r="JOR58" s="138"/>
      <c r="JOS58" s="138"/>
      <c r="JOT58" s="138"/>
      <c r="JOU58" s="138"/>
      <c r="JOV58" s="138"/>
      <c r="JOW58" s="138"/>
      <c r="JOX58" s="138"/>
      <c r="JOY58" s="138"/>
      <c r="JOZ58" s="138"/>
      <c r="JPA58" s="138"/>
      <c r="JPB58" s="138"/>
      <c r="JPC58" s="138"/>
      <c r="JPD58" s="138"/>
      <c r="JPE58" s="138"/>
      <c r="JPF58" s="138"/>
      <c r="JPG58" s="138"/>
      <c r="JPH58" s="138"/>
      <c r="JPI58" s="138"/>
      <c r="JPJ58" s="138"/>
      <c r="JPK58" s="138"/>
      <c r="JPL58" s="138"/>
      <c r="JPM58" s="138"/>
      <c r="JPN58" s="138"/>
      <c r="JPO58" s="138"/>
      <c r="JPP58" s="138"/>
      <c r="JPQ58" s="138"/>
      <c r="JPR58" s="138"/>
      <c r="JPS58" s="138"/>
      <c r="JPT58" s="138"/>
      <c r="JPU58" s="138"/>
      <c r="JPV58" s="138"/>
      <c r="JPW58" s="138"/>
      <c r="JPX58" s="138"/>
      <c r="JPY58" s="138"/>
      <c r="JPZ58" s="138"/>
      <c r="JQA58" s="138"/>
      <c r="JQB58" s="138"/>
      <c r="JQC58" s="138"/>
      <c r="JQD58" s="138"/>
      <c r="JQE58" s="138"/>
      <c r="JQF58" s="138"/>
      <c r="JQG58" s="138"/>
      <c r="JQH58" s="138"/>
      <c r="JQI58" s="138"/>
      <c r="JQJ58" s="138"/>
      <c r="JQK58" s="138"/>
      <c r="JQL58" s="138"/>
      <c r="JQM58" s="138"/>
      <c r="JQN58" s="138"/>
      <c r="JQO58" s="138"/>
      <c r="JQP58" s="138"/>
      <c r="JQQ58" s="138"/>
      <c r="JQR58" s="138"/>
      <c r="JQS58" s="138"/>
      <c r="JQT58" s="138"/>
      <c r="JQU58" s="138"/>
      <c r="JQV58" s="138"/>
      <c r="JQW58" s="138"/>
      <c r="JQX58" s="138"/>
      <c r="JQY58" s="138"/>
      <c r="JQZ58" s="138"/>
      <c r="JRA58" s="138"/>
      <c r="JRB58" s="138"/>
      <c r="JRC58" s="138"/>
      <c r="JRD58" s="138"/>
      <c r="JRE58" s="138"/>
      <c r="JRF58" s="138"/>
      <c r="JRG58" s="138"/>
      <c r="JRH58" s="138"/>
      <c r="JRI58" s="138"/>
      <c r="JRJ58" s="138"/>
      <c r="JRK58" s="138"/>
      <c r="JRL58" s="138"/>
      <c r="JRM58" s="138"/>
      <c r="JRN58" s="138"/>
      <c r="JRO58" s="138"/>
      <c r="JRP58" s="138"/>
      <c r="JRQ58" s="138"/>
      <c r="JRR58" s="138"/>
      <c r="JRS58" s="138"/>
      <c r="JRT58" s="138"/>
      <c r="JRU58" s="138"/>
      <c r="JRV58" s="138"/>
      <c r="JRW58" s="138"/>
      <c r="JRX58" s="138"/>
      <c r="JRY58" s="138"/>
      <c r="JRZ58" s="138"/>
      <c r="JSA58" s="138"/>
      <c r="JSB58" s="138"/>
      <c r="JSC58" s="138"/>
      <c r="JSD58" s="138"/>
      <c r="JSE58" s="138"/>
      <c r="JSF58" s="138"/>
      <c r="JSG58" s="138"/>
      <c r="JSH58" s="138"/>
      <c r="JSI58" s="138"/>
      <c r="JSJ58" s="138"/>
      <c r="JSK58" s="138"/>
      <c r="JSL58" s="138"/>
      <c r="JSM58" s="138"/>
      <c r="JSN58" s="138"/>
      <c r="JSO58" s="138"/>
      <c r="JSP58" s="138"/>
      <c r="JSQ58" s="138"/>
      <c r="JSR58" s="138"/>
      <c r="JSS58" s="138"/>
      <c r="JST58" s="138"/>
      <c r="JSU58" s="138"/>
      <c r="JSV58" s="138"/>
      <c r="JSW58" s="138"/>
      <c r="JSX58" s="138"/>
      <c r="JSY58" s="138"/>
      <c r="JSZ58" s="138"/>
      <c r="JTA58" s="138"/>
      <c r="JTB58" s="138"/>
      <c r="JTC58" s="138"/>
      <c r="JTD58" s="138"/>
      <c r="JTE58" s="138"/>
      <c r="JTF58" s="138"/>
      <c r="JTG58" s="138"/>
      <c r="JTH58" s="138"/>
      <c r="JTI58" s="138"/>
      <c r="JTJ58" s="138"/>
      <c r="JTK58" s="138"/>
      <c r="JTL58" s="138"/>
      <c r="JTM58" s="138"/>
      <c r="JTN58" s="138"/>
      <c r="JTO58" s="138"/>
      <c r="JTP58" s="138"/>
      <c r="JTQ58" s="138"/>
      <c r="JTR58" s="138"/>
      <c r="JTS58" s="138"/>
      <c r="JTT58" s="138"/>
      <c r="JTU58" s="138"/>
      <c r="JTV58" s="138"/>
      <c r="JTW58" s="138"/>
      <c r="JTX58" s="138"/>
      <c r="JTY58" s="138"/>
      <c r="JTZ58" s="138"/>
      <c r="JUA58" s="138"/>
      <c r="JUB58" s="138"/>
      <c r="JUC58" s="138"/>
      <c r="JUD58" s="138"/>
      <c r="JUE58" s="138"/>
      <c r="JUF58" s="138"/>
      <c r="JUG58" s="138"/>
      <c r="JUH58" s="138"/>
      <c r="JUI58" s="138"/>
      <c r="JUJ58" s="138"/>
      <c r="JUK58" s="138"/>
      <c r="JUL58" s="138"/>
      <c r="JUM58" s="138"/>
      <c r="JUN58" s="138"/>
      <c r="JUO58" s="138"/>
      <c r="JUP58" s="138"/>
      <c r="JUQ58" s="138"/>
      <c r="JUR58" s="138"/>
      <c r="JUS58" s="138"/>
      <c r="JUT58" s="138"/>
      <c r="JUU58" s="138"/>
      <c r="JUV58" s="138"/>
      <c r="JUW58" s="138"/>
      <c r="JUX58" s="138"/>
      <c r="JUY58" s="138"/>
      <c r="JUZ58" s="138"/>
      <c r="JVA58" s="138"/>
      <c r="JVB58" s="138"/>
      <c r="JVC58" s="138"/>
      <c r="JVD58" s="138"/>
      <c r="JVE58" s="138"/>
      <c r="JVF58" s="138"/>
      <c r="JVG58" s="138"/>
      <c r="JVH58" s="138"/>
      <c r="JVI58" s="138"/>
      <c r="JVJ58" s="138"/>
      <c r="JVK58" s="138"/>
      <c r="JVL58" s="138"/>
      <c r="JVM58" s="138"/>
      <c r="JVN58" s="138"/>
      <c r="JVO58" s="138"/>
      <c r="JVP58" s="138"/>
      <c r="JVQ58" s="138"/>
      <c r="JVR58" s="138"/>
      <c r="JVS58" s="138"/>
      <c r="JVT58" s="138"/>
      <c r="JVU58" s="138"/>
      <c r="JVV58" s="138"/>
      <c r="JVW58" s="138"/>
      <c r="JVX58" s="138"/>
      <c r="JVY58" s="138"/>
      <c r="JVZ58" s="138"/>
      <c r="JWA58" s="138"/>
      <c r="JWB58" s="138"/>
      <c r="JWC58" s="138"/>
      <c r="JWD58" s="138"/>
      <c r="JWE58" s="138"/>
      <c r="JWF58" s="138"/>
      <c r="JWG58" s="138"/>
      <c r="JWH58" s="138"/>
      <c r="JWI58" s="138"/>
      <c r="JWJ58" s="138"/>
      <c r="JWK58" s="138"/>
      <c r="JWL58" s="138"/>
      <c r="JWM58" s="138"/>
      <c r="JWN58" s="138"/>
      <c r="JWO58" s="138"/>
      <c r="JWP58" s="138"/>
      <c r="JWQ58" s="138"/>
      <c r="JWR58" s="138"/>
      <c r="JWS58" s="138"/>
      <c r="JWT58" s="138"/>
      <c r="JWU58" s="138"/>
      <c r="JWV58" s="138"/>
      <c r="JWW58" s="138"/>
      <c r="JWX58" s="138"/>
      <c r="JWY58" s="138"/>
      <c r="JWZ58" s="138"/>
      <c r="JXA58" s="138"/>
      <c r="JXB58" s="138"/>
      <c r="JXC58" s="138"/>
      <c r="JXD58" s="138"/>
      <c r="JXE58" s="138"/>
      <c r="JXF58" s="138"/>
      <c r="JXG58" s="138"/>
      <c r="JXH58" s="138"/>
      <c r="JXI58" s="138"/>
      <c r="JXJ58" s="138"/>
      <c r="JXK58" s="138"/>
      <c r="JXL58" s="138"/>
      <c r="JXM58" s="138"/>
      <c r="JXN58" s="138"/>
      <c r="JXO58" s="138"/>
      <c r="JXP58" s="138"/>
      <c r="JXQ58" s="138"/>
      <c r="JXR58" s="138"/>
      <c r="JXS58" s="138"/>
      <c r="JXT58" s="138"/>
      <c r="JXU58" s="138"/>
      <c r="JXV58" s="138"/>
      <c r="JXW58" s="138"/>
      <c r="JXX58" s="138"/>
      <c r="JXY58" s="138"/>
      <c r="JXZ58" s="138"/>
      <c r="JYA58" s="138"/>
      <c r="JYB58" s="138"/>
      <c r="JYC58" s="138"/>
      <c r="JYD58" s="138"/>
      <c r="JYE58" s="138"/>
      <c r="JYF58" s="138"/>
      <c r="JYG58" s="138"/>
      <c r="JYH58" s="138"/>
      <c r="JYI58" s="138"/>
      <c r="JYJ58" s="138"/>
      <c r="JYK58" s="138"/>
      <c r="JYL58" s="138"/>
      <c r="JYM58" s="138"/>
      <c r="JYN58" s="138"/>
      <c r="JYO58" s="138"/>
      <c r="JYP58" s="138"/>
      <c r="JYQ58" s="138"/>
      <c r="JYR58" s="138"/>
      <c r="JYS58" s="138"/>
      <c r="JYT58" s="138"/>
      <c r="JYU58" s="138"/>
      <c r="JYV58" s="138"/>
      <c r="JYW58" s="138"/>
      <c r="JYX58" s="138"/>
      <c r="JYY58" s="138"/>
      <c r="JYZ58" s="138"/>
      <c r="JZA58" s="138"/>
      <c r="JZB58" s="138"/>
      <c r="JZC58" s="138"/>
      <c r="JZD58" s="138"/>
      <c r="JZE58" s="138"/>
      <c r="JZF58" s="138"/>
      <c r="JZG58" s="138"/>
      <c r="JZH58" s="138"/>
      <c r="JZI58" s="138"/>
      <c r="JZJ58" s="138"/>
      <c r="JZK58" s="138"/>
      <c r="JZL58" s="138"/>
      <c r="JZM58" s="138"/>
      <c r="JZN58" s="138"/>
      <c r="JZO58" s="138"/>
      <c r="JZP58" s="138"/>
      <c r="JZQ58" s="138"/>
      <c r="JZR58" s="138"/>
      <c r="JZS58" s="138"/>
      <c r="JZT58" s="138"/>
      <c r="JZU58" s="138"/>
      <c r="JZV58" s="138"/>
      <c r="JZW58" s="138"/>
      <c r="JZX58" s="138"/>
      <c r="JZY58" s="138"/>
      <c r="JZZ58" s="138"/>
      <c r="KAA58" s="138"/>
      <c r="KAB58" s="138"/>
      <c r="KAC58" s="138"/>
      <c r="KAD58" s="138"/>
      <c r="KAE58" s="138"/>
      <c r="KAF58" s="138"/>
      <c r="KAG58" s="138"/>
      <c r="KAH58" s="138"/>
      <c r="KAI58" s="138"/>
      <c r="KAJ58" s="138"/>
      <c r="KAK58" s="138"/>
      <c r="KAL58" s="138"/>
      <c r="KAM58" s="138"/>
      <c r="KAN58" s="138"/>
      <c r="KAO58" s="138"/>
      <c r="KAP58" s="138"/>
      <c r="KAQ58" s="138"/>
      <c r="KAR58" s="138"/>
      <c r="KAS58" s="138"/>
      <c r="KAT58" s="138"/>
      <c r="KAU58" s="138"/>
      <c r="KAV58" s="138"/>
      <c r="KAW58" s="138"/>
      <c r="KAX58" s="138"/>
      <c r="KAY58" s="138"/>
      <c r="KAZ58" s="138"/>
      <c r="KBA58" s="138"/>
      <c r="KBB58" s="138"/>
      <c r="KBC58" s="138"/>
      <c r="KBD58" s="138"/>
      <c r="KBE58" s="138"/>
      <c r="KBF58" s="138"/>
      <c r="KBG58" s="138"/>
      <c r="KBH58" s="138"/>
      <c r="KBI58" s="138"/>
      <c r="KBJ58" s="138"/>
      <c r="KBK58" s="138"/>
      <c r="KBL58" s="138"/>
      <c r="KBM58" s="138"/>
      <c r="KBN58" s="138"/>
      <c r="KBO58" s="138"/>
      <c r="KBP58" s="138"/>
      <c r="KBQ58" s="138"/>
      <c r="KBR58" s="138"/>
      <c r="KBS58" s="138"/>
      <c r="KBT58" s="138"/>
      <c r="KBU58" s="138"/>
      <c r="KBV58" s="138"/>
      <c r="KBW58" s="138"/>
      <c r="KBX58" s="138"/>
      <c r="KBY58" s="138"/>
      <c r="KBZ58" s="138"/>
      <c r="KCA58" s="138"/>
      <c r="KCB58" s="138"/>
      <c r="KCC58" s="138"/>
      <c r="KCD58" s="138"/>
      <c r="KCE58" s="138"/>
      <c r="KCF58" s="138"/>
      <c r="KCG58" s="138"/>
      <c r="KCH58" s="138"/>
      <c r="KCI58" s="138"/>
      <c r="KCJ58" s="138"/>
      <c r="KCK58" s="138"/>
      <c r="KCL58" s="138"/>
      <c r="KCM58" s="138"/>
      <c r="KCN58" s="138"/>
      <c r="KCO58" s="138"/>
      <c r="KCP58" s="138"/>
      <c r="KCQ58" s="138"/>
      <c r="KCR58" s="138"/>
      <c r="KCS58" s="138"/>
      <c r="KCT58" s="138"/>
      <c r="KCU58" s="138"/>
      <c r="KCV58" s="138"/>
      <c r="KCW58" s="138"/>
      <c r="KCX58" s="138"/>
      <c r="KCY58" s="138"/>
      <c r="KCZ58" s="138"/>
      <c r="KDA58" s="138"/>
      <c r="KDB58" s="138"/>
      <c r="KDC58" s="138"/>
      <c r="KDD58" s="138"/>
      <c r="KDE58" s="138"/>
      <c r="KDF58" s="138"/>
      <c r="KDG58" s="138"/>
      <c r="KDH58" s="138"/>
      <c r="KDI58" s="138"/>
      <c r="KDJ58" s="138"/>
      <c r="KDK58" s="138"/>
      <c r="KDL58" s="138"/>
      <c r="KDM58" s="138"/>
      <c r="KDN58" s="138"/>
      <c r="KDO58" s="138"/>
      <c r="KDP58" s="138"/>
      <c r="KDQ58" s="138"/>
      <c r="KDR58" s="138"/>
      <c r="KDS58" s="138"/>
      <c r="KDT58" s="138"/>
      <c r="KDU58" s="138"/>
      <c r="KDV58" s="138"/>
      <c r="KDW58" s="138"/>
      <c r="KDX58" s="138"/>
      <c r="KDY58" s="138"/>
      <c r="KDZ58" s="138"/>
      <c r="KEA58" s="138"/>
      <c r="KEB58" s="138"/>
      <c r="KEC58" s="138"/>
      <c r="KED58" s="138"/>
      <c r="KEE58" s="138"/>
      <c r="KEF58" s="138"/>
      <c r="KEG58" s="138"/>
      <c r="KEH58" s="138"/>
      <c r="KEI58" s="138"/>
      <c r="KEJ58" s="138"/>
      <c r="KEK58" s="138"/>
      <c r="KEL58" s="138"/>
      <c r="KEM58" s="138"/>
      <c r="KEN58" s="138"/>
      <c r="KEO58" s="138"/>
      <c r="KEP58" s="138"/>
      <c r="KEQ58" s="138"/>
      <c r="KER58" s="138"/>
      <c r="KES58" s="138"/>
      <c r="KET58" s="138"/>
      <c r="KEU58" s="138"/>
      <c r="KEV58" s="138"/>
      <c r="KEW58" s="138"/>
      <c r="KEX58" s="138"/>
      <c r="KEY58" s="138"/>
      <c r="KEZ58" s="138"/>
      <c r="KFA58" s="138"/>
      <c r="KFB58" s="138"/>
      <c r="KFC58" s="138"/>
      <c r="KFD58" s="138"/>
      <c r="KFE58" s="138"/>
      <c r="KFF58" s="138"/>
      <c r="KFG58" s="138"/>
      <c r="KFH58" s="138"/>
      <c r="KFI58" s="138"/>
      <c r="KFJ58" s="138"/>
      <c r="KFK58" s="138"/>
      <c r="KFL58" s="138"/>
      <c r="KFM58" s="138"/>
      <c r="KFN58" s="138"/>
      <c r="KFO58" s="138"/>
      <c r="KFP58" s="138"/>
      <c r="KFQ58" s="138"/>
      <c r="KFR58" s="138"/>
      <c r="KFS58" s="138"/>
      <c r="KFT58" s="138"/>
      <c r="KFU58" s="138"/>
      <c r="KFV58" s="138"/>
      <c r="KFW58" s="138"/>
      <c r="KFX58" s="138"/>
      <c r="KFY58" s="138"/>
      <c r="KFZ58" s="138"/>
      <c r="KGA58" s="138"/>
      <c r="KGB58" s="138"/>
      <c r="KGC58" s="138"/>
      <c r="KGD58" s="138"/>
      <c r="KGE58" s="138"/>
      <c r="KGF58" s="138"/>
      <c r="KGG58" s="138"/>
      <c r="KGH58" s="138"/>
      <c r="KGI58" s="138"/>
      <c r="KGJ58" s="138"/>
      <c r="KGK58" s="138"/>
      <c r="KGL58" s="138"/>
      <c r="KGM58" s="138"/>
      <c r="KGN58" s="138"/>
      <c r="KGO58" s="138"/>
      <c r="KGP58" s="138"/>
      <c r="KGQ58" s="138"/>
      <c r="KGR58" s="138"/>
      <c r="KGS58" s="138"/>
      <c r="KGT58" s="138"/>
      <c r="KGU58" s="138"/>
      <c r="KGV58" s="138"/>
      <c r="KGW58" s="138"/>
      <c r="KGX58" s="138"/>
      <c r="KGY58" s="138"/>
      <c r="KGZ58" s="138"/>
      <c r="KHA58" s="138"/>
      <c r="KHB58" s="138"/>
      <c r="KHC58" s="138"/>
      <c r="KHD58" s="138"/>
      <c r="KHE58" s="138"/>
      <c r="KHF58" s="138"/>
      <c r="KHG58" s="138"/>
      <c r="KHH58" s="138"/>
      <c r="KHI58" s="138"/>
      <c r="KHJ58" s="138"/>
      <c r="KHK58" s="138"/>
      <c r="KHL58" s="138"/>
      <c r="KHM58" s="138"/>
      <c r="KHN58" s="138"/>
      <c r="KHO58" s="138"/>
      <c r="KHP58" s="138"/>
      <c r="KHQ58" s="138"/>
      <c r="KHR58" s="138"/>
      <c r="KHS58" s="138"/>
      <c r="KHT58" s="138"/>
      <c r="KHU58" s="138"/>
      <c r="KHV58" s="138"/>
      <c r="KHW58" s="138"/>
      <c r="KHX58" s="138"/>
      <c r="KHY58" s="138"/>
      <c r="KHZ58" s="138"/>
      <c r="KIA58" s="138"/>
      <c r="KIB58" s="138"/>
      <c r="KIC58" s="138"/>
      <c r="KID58" s="138"/>
      <c r="KIE58" s="138"/>
      <c r="KIF58" s="138"/>
      <c r="KIG58" s="138"/>
      <c r="KIH58" s="138"/>
      <c r="KII58" s="138"/>
      <c r="KIJ58" s="138"/>
      <c r="KIK58" s="138"/>
      <c r="KIL58" s="138"/>
      <c r="KIM58" s="138"/>
      <c r="KIN58" s="138"/>
      <c r="KIO58" s="138"/>
      <c r="KIP58" s="138"/>
      <c r="KIQ58" s="138"/>
      <c r="KIR58" s="138"/>
      <c r="KIS58" s="138"/>
      <c r="KIT58" s="138"/>
      <c r="KIU58" s="138"/>
      <c r="KIV58" s="138"/>
      <c r="KIW58" s="138"/>
      <c r="KIX58" s="138"/>
      <c r="KIY58" s="138"/>
      <c r="KIZ58" s="138"/>
      <c r="KJA58" s="138"/>
      <c r="KJB58" s="138"/>
      <c r="KJC58" s="138"/>
      <c r="KJD58" s="138"/>
      <c r="KJE58" s="138"/>
      <c r="KJF58" s="138"/>
      <c r="KJG58" s="138"/>
      <c r="KJH58" s="138"/>
      <c r="KJI58" s="138"/>
      <c r="KJJ58" s="138"/>
      <c r="KJK58" s="138"/>
      <c r="KJL58" s="138"/>
      <c r="KJM58" s="138"/>
      <c r="KJN58" s="138"/>
      <c r="KJO58" s="138"/>
      <c r="KJP58" s="138"/>
      <c r="KJQ58" s="138"/>
      <c r="KJR58" s="138"/>
      <c r="KJS58" s="138"/>
      <c r="KJT58" s="138"/>
      <c r="KJU58" s="138"/>
      <c r="KJV58" s="138"/>
      <c r="KJW58" s="138"/>
      <c r="KJX58" s="138"/>
      <c r="KJY58" s="138"/>
      <c r="KJZ58" s="138"/>
      <c r="KKA58" s="138"/>
      <c r="KKB58" s="138"/>
      <c r="KKC58" s="138"/>
      <c r="KKD58" s="138"/>
      <c r="KKE58" s="138"/>
      <c r="KKF58" s="138"/>
      <c r="KKG58" s="138"/>
      <c r="KKH58" s="138"/>
      <c r="KKI58" s="138"/>
      <c r="KKJ58" s="138"/>
      <c r="KKK58" s="138"/>
      <c r="KKL58" s="138"/>
      <c r="KKM58" s="138"/>
      <c r="KKN58" s="138"/>
      <c r="KKO58" s="138"/>
      <c r="KKP58" s="138"/>
      <c r="KKQ58" s="138"/>
      <c r="KKR58" s="138"/>
      <c r="KKS58" s="138"/>
      <c r="KKT58" s="138"/>
      <c r="KKU58" s="138"/>
      <c r="KKV58" s="138"/>
      <c r="KKW58" s="138"/>
      <c r="KKX58" s="138"/>
      <c r="KKY58" s="138"/>
      <c r="KKZ58" s="138"/>
      <c r="KLA58" s="138"/>
      <c r="KLB58" s="138"/>
      <c r="KLC58" s="138"/>
      <c r="KLD58" s="138"/>
      <c r="KLE58" s="138"/>
      <c r="KLF58" s="138"/>
      <c r="KLG58" s="138"/>
      <c r="KLH58" s="138"/>
      <c r="KLI58" s="138"/>
      <c r="KLJ58" s="138"/>
      <c r="KLK58" s="138"/>
      <c r="KLL58" s="138"/>
      <c r="KLM58" s="138"/>
      <c r="KLN58" s="138"/>
      <c r="KLO58" s="138"/>
      <c r="KLP58" s="138"/>
      <c r="KLQ58" s="138"/>
      <c r="KLR58" s="138"/>
      <c r="KLS58" s="138"/>
      <c r="KLT58" s="138"/>
      <c r="KLU58" s="138"/>
      <c r="KLV58" s="138"/>
      <c r="KLW58" s="138"/>
      <c r="KLX58" s="138"/>
      <c r="KLY58" s="138"/>
      <c r="KLZ58" s="138"/>
      <c r="KMA58" s="138"/>
      <c r="KMB58" s="138"/>
      <c r="KMC58" s="138"/>
      <c r="KMD58" s="138"/>
      <c r="KME58" s="138"/>
      <c r="KMF58" s="138"/>
      <c r="KMG58" s="138"/>
      <c r="KMH58" s="138"/>
      <c r="KMI58" s="138"/>
      <c r="KMJ58" s="138"/>
      <c r="KMK58" s="138"/>
      <c r="KML58" s="138"/>
      <c r="KMM58" s="138"/>
      <c r="KMN58" s="138"/>
      <c r="KMO58" s="138"/>
      <c r="KMP58" s="138"/>
      <c r="KMQ58" s="138"/>
      <c r="KMR58" s="138"/>
      <c r="KMS58" s="138"/>
      <c r="KMT58" s="138"/>
      <c r="KMU58" s="138"/>
      <c r="KMV58" s="138"/>
      <c r="KMW58" s="138"/>
      <c r="KMX58" s="138"/>
      <c r="KMY58" s="138"/>
      <c r="KMZ58" s="138"/>
      <c r="KNA58" s="138"/>
      <c r="KNB58" s="138"/>
      <c r="KNC58" s="138"/>
      <c r="KND58" s="138"/>
      <c r="KNE58" s="138"/>
      <c r="KNF58" s="138"/>
      <c r="KNG58" s="138"/>
      <c r="KNH58" s="138"/>
      <c r="KNI58" s="138"/>
      <c r="KNJ58" s="138"/>
      <c r="KNK58" s="138"/>
      <c r="KNL58" s="138"/>
      <c r="KNM58" s="138"/>
      <c r="KNN58" s="138"/>
      <c r="KNO58" s="138"/>
      <c r="KNP58" s="138"/>
      <c r="KNQ58" s="138"/>
      <c r="KNR58" s="138"/>
      <c r="KNS58" s="138"/>
      <c r="KNT58" s="138"/>
      <c r="KNU58" s="138"/>
      <c r="KNV58" s="138"/>
      <c r="KNW58" s="138"/>
      <c r="KNX58" s="138"/>
      <c r="KNY58" s="138"/>
      <c r="KNZ58" s="138"/>
      <c r="KOA58" s="138"/>
      <c r="KOB58" s="138"/>
      <c r="KOC58" s="138"/>
      <c r="KOD58" s="138"/>
      <c r="KOE58" s="138"/>
      <c r="KOF58" s="138"/>
      <c r="KOG58" s="138"/>
      <c r="KOH58" s="138"/>
      <c r="KOI58" s="138"/>
      <c r="KOJ58" s="138"/>
      <c r="KOK58" s="138"/>
      <c r="KOL58" s="138"/>
      <c r="KOM58" s="138"/>
      <c r="KON58" s="138"/>
      <c r="KOO58" s="138"/>
      <c r="KOP58" s="138"/>
      <c r="KOQ58" s="138"/>
      <c r="KOR58" s="138"/>
      <c r="KOS58" s="138"/>
      <c r="KOT58" s="138"/>
      <c r="KOU58" s="138"/>
      <c r="KOV58" s="138"/>
      <c r="KOW58" s="138"/>
      <c r="KOX58" s="138"/>
      <c r="KOY58" s="138"/>
      <c r="KOZ58" s="138"/>
      <c r="KPA58" s="138"/>
      <c r="KPB58" s="138"/>
      <c r="KPC58" s="138"/>
      <c r="KPD58" s="138"/>
      <c r="KPE58" s="138"/>
      <c r="KPF58" s="138"/>
      <c r="KPG58" s="138"/>
      <c r="KPH58" s="138"/>
      <c r="KPI58" s="138"/>
      <c r="KPJ58" s="138"/>
      <c r="KPK58" s="138"/>
      <c r="KPL58" s="138"/>
      <c r="KPM58" s="138"/>
      <c r="KPN58" s="138"/>
      <c r="KPO58" s="138"/>
      <c r="KPP58" s="138"/>
      <c r="KPQ58" s="138"/>
      <c r="KPR58" s="138"/>
      <c r="KPS58" s="138"/>
      <c r="KPT58" s="138"/>
      <c r="KPU58" s="138"/>
      <c r="KPV58" s="138"/>
      <c r="KPW58" s="138"/>
      <c r="KPX58" s="138"/>
      <c r="KPY58" s="138"/>
      <c r="KPZ58" s="138"/>
      <c r="KQA58" s="138"/>
      <c r="KQB58" s="138"/>
      <c r="KQC58" s="138"/>
      <c r="KQD58" s="138"/>
      <c r="KQE58" s="138"/>
      <c r="KQF58" s="138"/>
      <c r="KQG58" s="138"/>
      <c r="KQH58" s="138"/>
      <c r="KQI58" s="138"/>
      <c r="KQJ58" s="138"/>
      <c r="KQK58" s="138"/>
      <c r="KQL58" s="138"/>
      <c r="KQM58" s="138"/>
      <c r="KQN58" s="138"/>
      <c r="KQO58" s="138"/>
      <c r="KQP58" s="138"/>
      <c r="KQQ58" s="138"/>
      <c r="KQR58" s="138"/>
      <c r="KQS58" s="138"/>
      <c r="KQT58" s="138"/>
      <c r="KQU58" s="138"/>
      <c r="KQV58" s="138"/>
      <c r="KQW58" s="138"/>
      <c r="KQX58" s="138"/>
      <c r="KQY58" s="138"/>
      <c r="KQZ58" s="138"/>
      <c r="KRA58" s="138"/>
      <c r="KRB58" s="138"/>
      <c r="KRC58" s="138"/>
      <c r="KRD58" s="138"/>
      <c r="KRE58" s="138"/>
      <c r="KRF58" s="138"/>
      <c r="KRG58" s="138"/>
      <c r="KRH58" s="138"/>
      <c r="KRI58" s="138"/>
      <c r="KRJ58" s="138"/>
      <c r="KRK58" s="138"/>
      <c r="KRL58" s="138"/>
      <c r="KRM58" s="138"/>
      <c r="KRN58" s="138"/>
      <c r="KRO58" s="138"/>
      <c r="KRP58" s="138"/>
      <c r="KRQ58" s="138"/>
      <c r="KRR58" s="138"/>
      <c r="KRS58" s="138"/>
      <c r="KRT58" s="138"/>
      <c r="KRU58" s="138"/>
      <c r="KRV58" s="138"/>
      <c r="KRW58" s="138"/>
      <c r="KRX58" s="138"/>
      <c r="KRY58" s="138"/>
      <c r="KRZ58" s="138"/>
      <c r="KSA58" s="138"/>
      <c r="KSB58" s="138"/>
      <c r="KSC58" s="138"/>
      <c r="KSD58" s="138"/>
      <c r="KSE58" s="138"/>
      <c r="KSF58" s="138"/>
      <c r="KSG58" s="138"/>
      <c r="KSH58" s="138"/>
      <c r="KSI58" s="138"/>
      <c r="KSJ58" s="138"/>
      <c r="KSK58" s="138"/>
      <c r="KSL58" s="138"/>
      <c r="KSM58" s="138"/>
      <c r="KSN58" s="138"/>
      <c r="KSO58" s="138"/>
      <c r="KSP58" s="138"/>
      <c r="KSQ58" s="138"/>
      <c r="KSR58" s="138"/>
      <c r="KSS58" s="138"/>
      <c r="KST58" s="138"/>
      <c r="KSU58" s="138"/>
      <c r="KSV58" s="138"/>
      <c r="KSW58" s="138"/>
      <c r="KSX58" s="138"/>
      <c r="KSY58" s="138"/>
      <c r="KSZ58" s="138"/>
      <c r="KTA58" s="138"/>
      <c r="KTB58" s="138"/>
      <c r="KTC58" s="138"/>
      <c r="KTD58" s="138"/>
      <c r="KTE58" s="138"/>
      <c r="KTF58" s="138"/>
      <c r="KTG58" s="138"/>
      <c r="KTH58" s="138"/>
      <c r="KTI58" s="138"/>
      <c r="KTJ58" s="138"/>
      <c r="KTK58" s="138"/>
      <c r="KTL58" s="138"/>
      <c r="KTM58" s="138"/>
      <c r="KTN58" s="138"/>
      <c r="KTO58" s="138"/>
      <c r="KTP58" s="138"/>
      <c r="KTQ58" s="138"/>
      <c r="KTR58" s="138"/>
      <c r="KTS58" s="138"/>
      <c r="KTT58" s="138"/>
      <c r="KTU58" s="138"/>
      <c r="KTV58" s="138"/>
      <c r="KTW58" s="138"/>
      <c r="KTX58" s="138"/>
      <c r="KTY58" s="138"/>
      <c r="KTZ58" s="138"/>
      <c r="KUA58" s="138"/>
      <c r="KUB58" s="138"/>
      <c r="KUC58" s="138"/>
      <c r="KUD58" s="138"/>
      <c r="KUE58" s="138"/>
      <c r="KUF58" s="138"/>
      <c r="KUG58" s="138"/>
      <c r="KUH58" s="138"/>
      <c r="KUI58" s="138"/>
      <c r="KUJ58" s="138"/>
      <c r="KUK58" s="138"/>
      <c r="KUL58" s="138"/>
      <c r="KUM58" s="138"/>
      <c r="KUN58" s="138"/>
      <c r="KUO58" s="138"/>
      <c r="KUP58" s="138"/>
      <c r="KUQ58" s="138"/>
      <c r="KUR58" s="138"/>
      <c r="KUS58" s="138"/>
      <c r="KUT58" s="138"/>
      <c r="KUU58" s="138"/>
      <c r="KUV58" s="138"/>
      <c r="KUW58" s="138"/>
      <c r="KUX58" s="138"/>
      <c r="KUY58" s="138"/>
      <c r="KUZ58" s="138"/>
      <c r="KVA58" s="138"/>
      <c r="KVB58" s="138"/>
      <c r="KVC58" s="138"/>
      <c r="KVD58" s="138"/>
      <c r="KVE58" s="138"/>
      <c r="KVF58" s="138"/>
      <c r="KVG58" s="138"/>
      <c r="KVH58" s="138"/>
      <c r="KVI58" s="138"/>
      <c r="KVJ58" s="138"/>
      <c r="KVK58" s="138"/>
      <c r="KVL58" s="138"/>
      <c r="KVM58" s="138"/>
      <c r="KVN58" s="138"/>
      <c r="KVO58" s="138"/>
      <c r="KVP58" s="138"/>
      <c r="KVQ58" s="138"/>
      <c r="KVR58" s="138"/>
      <c r="KVS58" s="138"/>
      <c r="KVT58" s="138"/>
      <c r="KVU58" s="138"/>
      <c r="KVV58" s="138"/>
      <c r="KVW58" s="138"/>
      <c r="KVX58" s="138"/>
      <c r="KVY58" s="138"/>
      <c r="KVZ58" s="138"/>
      <c r="KWA58" s="138"/>
      <c r="KWB58" s="138"/>
      <c r="KWC58" s="138"/>
      <c r="KWD58" s="138"/>
      <c r="KWE58" s="138"/>
      <c r="KWF58" s="138"/>
      <c r="KWG58" s="138"/>
      <c r="KWH58" s="138"/>
      <c r="KWI58" s="138"/>
      <c r="KWJ58" s="138"/>
      <c r="KWK58" s="138"/>
      <c r="KWL58" s="138"/>
      <c r="KWM58" s="138"/>
      <c r="KWN58" s="138"/>
      <c r="KWO58" s="138"/>
      <c r="KWP58" s="138"/>
      <c r="KWQ58" s="138"/>
      <c r="KWR58" s="138"/>
      <c r="KWS58" s="138"/>
      <c r="KWT58" s="138"/>
      <c r="KWU58" s="138"/>
      <c r="KWV58" s="138"/>
      <c r="KWW58" s="138"/>
      <c r="KWX58" s="138"/>
      <c r="KWY58" s="138"/>
      <c r="KWZ58" s="138"/>
      <c r="KXA58" s="138"/>
      <c r="KXB58" s="138"/>
      <c r="KXC58" s="138"/>
      <c r="KXD58" s="138"/>
      <c r="KXE58" s="138"/>
      <c r="KXF58" s="138"/>
      <c r="KXG58" s="138"/>
      <c r="KXH58" s="138"/>
      <c r="KXI58" s="138"/>
      <c r="KXJ58" s="138"/>
      <c r="KXK58" s="138"/>
      <c r="KXL58" s="138"/>
      <c r="KXM58" s="138"/>
      <c r="KXN58" s="138"/>
      <c r="KXO58" s="138"/>
      <c r="KXP58" s="138"/>
      <c r="KXQ58" s="138"/>
      <c r="KXR58" s="138"/>
      <c r="KXS58" s="138"/>
      <c r="KXT58" s="138"/>
      <c r="KXU58" s="138"/>
      <c r="KXV58" s="138"/>
      <c r="KXW58" s="138"/>
      <c r="KXX58" s="138"/>
      <c r="KXY58" s="138"/>
      <c r="KXZ58" s="138"/>
      <c r="KYA58" s="138"/>
      <c r="KYB58" s="138"/>
      <c r="KYC58" s="138"/>
      <c r="KYD58" s="138"/>
      <c r="KYE58" s="138"/>
      <c r="KYF58" s="138"/>
      <c r="KYG58" s="138"/>
      <c r="KYH58" s="138"/>
      <c r="KYI58" s="138"/>
      <c r="KYJ58" s="138"/>
      <c r="KYK58" s="138"/>
      <c r="KYL58" s="138"/>
      <c r="KYM58" s="138"/>
      <c r="KYN58" s="138"/>
      <c r="KYO58" s="138"/>
      <c r="KYP58" s="138"/>
      <c r="KYQ58" s="138"/>
      <c r="KYR58" s="138"/>
      <c r="KYS58" s="138"/>
      <c r="KYT58" s="138"/>
      <c r="KYU58" s="138"/>
      <c r="KYV58" s="138"/>
      <c r="KYW58" s="138"/>
      <c r="KYX58" s="138"/>
      <c r="KYY58" s="138"/>
      <c r="KYZ58" s="138"/>
      <c r="KZA58" s="138"/>
      <c r="KZB58" s="138"/>
      <c r="KZC58" s="138"/>
      <c r="KZD58" s="138"/>
      <c r="KZE58" s="138"/>
      <c r="KZF58" s="138"/>
      <c r="KZG58" s="138"/>
      <c r="KZH58" s="138"/>
      <c r="KZI58" s="138"/>
      <c r="KZJ58" s="138"/>
      <c r="KZK58" s="138"/>
      <c r="KZL58" s="138"/>
      <c r="KZM58" s="138"/>
      <c r="KZN58" s="138"/>
      <c r="KZO58" s="138"/>
      <c r="KZP58" s="138"/>
      <c r="KZQ58" s="138"/>
      <c r="KZR58" s="138"/>
      <c r="KZS58" s="138"/>
      <c r="KZT58" s="138"/>
      <c r="KZU58" s="138"/>
      <c r="KZV58" s="138"/>
      <c r="KZW58" s="138"/>
      <c r="KZX58" s="138"/>
      <c r="KZY58" s="138"/>
      <c r="KZZ58" s="138"/>
      <c r="LAA58" s="138"/>
      <c r="LAB58" s="138"/>
      <c r="LAC58" s="138"/>
      <c r="LAD58" s="138"/>
      <c r="LAE58" s="138"/>
      <c r="LAF58" s="138"/>
      <c r="LAG58" s="138"/>
      <c r="LAH58" s="138"/>
      <c r="LAI58" s="138"/>
      <c r="LAJ58" s="138"/>
      <c r="LAK58" s="138"/>
      <c r="LAL58" s="138"/>
      <c r="LAM58" s="138"/>
      <c r="LAN58" s="138"/>
      <c r="LAO58" s="138"/>
      <c r="LAP58" s="138"/>
      <c r="LAQ58" s="138"/>
      <c r="LAR58" s="138"/>
      <c r="LAS58" s="138"/>
      <c r="LAT58" s="138"/>
      <c r="LAU58" s="138"/>
      <c r="LAV58" s="138"/>
      <c r="LAW58" s="138"/>
      <c r="LAX58" s="138"/>
      <c r="LAY58" s="138"/>
      <c r="LAZ58" s="138"/>
      <c r="LBA58" s="138"/>
      <c r="LBB58" s="138"/>
      <c r="LBC58" s="138"/>
      <c r="LBD58" s="138"/>
      <c r="LBE58" s="138"/>
      <c r="LBF58" s="138"/>
      <c r="LBG58" s="138"/>
      <c r="LBH58" s="138"/>
      <c r="LBI58" s="138"/>
      <c r="LBJ58" s="138"/>
      <c r="LBK58" s="138"/>
      <c r="LBL58" s="138"/>
      <c r="LBM58" s="138"/>
      <c r="LBN58" s="138"/>
      <c r="LBO58" s="138"/>
      <c r="LBP58" s="138"/>
      <c r="LBQ58" s="138"/>
      <c r="LBR58" s="138"/>
      <c r="LBS58" s="138"/>
      <c r="LBT58" s="138"/>
      <c r="LBU58" s="138"/>
      <c r="LBV58" s="138"/>
      <c r="LBW58" s="138"/>
      <c r="LBX58" s="138"/>
      <c r="LBY58" s="138"/>
      <c r="LBZ58" s="138"/>
      <c r="LCA58" s="138"/>
      <c r="LCB58" s="138"/>
      <c r="LCC58" s="138"/>
      <c r="LCD58" s="138"/>
      <c r="LCE58" s="138"/>
      <c r="LCF58" s="138"/>
      <c r="LCG58" s="138"/>
      <c r="LCH58" s="138"/>
      <c r="LCI58" s="138"/>
      <c r="LCJ58" s="138"/>
      <c r="LCK58" s="138"/>
      <c r="LCL58" s="138"/>
      <c r="LCM58" s="138"/>
      <c r="LCN58" s="138"/>
      <c r="LCO58" s="138"/>
      <c r="LCP58" s="138"/>
      <c r="LCQ58" s="138"/>
      <c r="LCR58" s="138"/>
      <c r="LCS58" s="138"/>
      <c r="LCT58" s="138"/>
      <c r="LCU58" s="138"/>
      <c r="LCV58" s="138"/>
      <c r="LCW58" s="138"/>
      <c r="LCX58" s="138"/>
      <c r="LCY58" s="138"/>
      <c r="LCZ58" s="138"/>
      <c r="LDA58" s="138"/>
      <c r="LDB58" s="138"/>
      <c r="LDC58" s="138"/>
      <c r="LDD58" s="138"/>
      <c r="LDE58" s="138"/>
      <c r="LDF58" s="138"/>
      <c r="LDG58" s="138"/>
      <c r="LDH58" s="138"/>
      <c r="LDI58" s="138"/>
      <c r="LDJ58" s="138"/>
      <c r="LDK58" s="138"/>
      <c r="LDL58" s="138"/>
      <c r="LDM58" s="138"/>
      <c r="LDN58" s="138"/>
      <c r="LDO58" s="138"/>
      <c r="LDP58" s="138"/>
      <c r="LDQ58" s="138"/>
      <c r="LDR58" s="138"/>
      <c r="LDS58" s="138"/>
      <c r="LDT58" s="138"/>
      <c r="LDU58" s="138"/>
      <c r="LDV58" s="138"/>
      <c r="LDW58" s="138"/>
      <c r="LDX58" s="138"/>
      <c r="LDY58" s="138"/>
      <c r="LDZ58" s="138"/>
      <c r="LEA58" s="138"/>
      <c r="LEB58" s="138"/>
      <c r="LEC58" s="138"/>
      <c r="LED58" s="138"/>
      <c r="LEE58" s="138"/>
      <c r="LEF58" s="138"/>
      <c r="LEG58" s="138"/>
      <c r="LEH58" s="138"/>
      <c r="LEI58" s="138"/>
      <c r="LEJ58" s="138"/>
      <c r="LEK58" s="138"/>
      <c r="LEL58" s="138"/>
      <c r="LEM58" s="138"/>
      <c r="LEN58" s="138"/>
      <c r="LEO58" s="138"/>
      <c r="LEP58" s="138"/>
      <c r="LEQ58" s="138"/>
      <c r="LER58" s="138"/>
      <c r="LES58" s="138"/>
      <c r="LET58" s="138"/>
      <c r="LEU58" s="138"/>
      <c r="LEV58" s="138"/>
      <c r="LEW58" s="138"/>
      <c r="LEX58" s="138"/>
      <c r="LEY58" s="138"/>
      <c r="LEZ58" s="138"/>
      <c r="LFA58" s="138"/>
      <c r="LFB58" s="138"/>
      <c r="LFC58" s="138"/>
      <c r="LFD58" s="138"/>
      <c r="LFE58" s="138"/>
      <c r="LFF58" s="138"/>
      <c r="LFG58" s="138"/>
      <c r="LFH58" s="138"/>
      <c r="LFI58" s="138"/>
      <c r="LFJ58" s="138"/>
      <c r="LFK58" s="138"/>
      <c r="LFL58" s="138"/>
      <c r="LFM58" s="138"/>
      <c r="LFN58" s="138"/>
      <c r="LFO58" s="138"/>
      <c r="LFP58" s="138"/>
      <c r="LFQ58" s="138"/>
      <c r="LFR58" s="138"/>
      <c r="LFS58" s="138"/>
      <c r="LFT58" s="138"/>
      <c r="LFU58" s="138"/>
      <c r="LFV58" s="138"/>
      <c r="LFW58" s="138"/>
      <c r="LFX58" s="138"/>
      <c r="LFY58" s="138"/>
      <c r="LFZ58" s="138"/>
      <c r="LGA58" s="138"/>
      <c r="LGB58" s="138"/>
      <c r="LGC58" s="138"/>
      <c r="LGD58" s="138"/>
      <c r="LGE58" s="138"/>
      <c r="LGF58" s="138"/>
      <c r="LGG58" s="138"/>
      <c r="LGH58" s="138"/>
      <c r="LGI58" s="138"/>
      <c r="LGJ58" s="138"/>
      <c r="LGK58" s="138"/>
      <c r="LGL58" s="138"/>
      <c r="LGM58" s="138"/>
      <c r="LGN58" s="138"/>
      <c r="LGO58" s="138"/>
      <c r="LGP58" s="138"/>
      <c r="LGQ58" s="138"/>
      <c r="LGR58" s="138"/>
      <c r="LGS58" s="138"/>
      <c r="LGT58" s="138"/>
      <c r="LGU58" s="138"/>
      <c r="LGV58" s="138"/>
      <c r="LGW58" s="138"/>
      <c r="LGX58" s="138"/>
      <c r="LGY58" s="138"/>
      <c r="LGZ58" s="138"/>
      <c r="LHA58" s="138"/>
      <c r="LHB58" s="138"/>
      <c r="LHC58" s="138"/>
      <c r="LHD58" s="138"/>
      <c r="LHE58" s="138"/>
      <c r="LHF58" s="138"/>
      <c r="LHG58" s="138"/>
      <c r="LHH58" s="138"/>
      <c r="LHI58" s="138"/>
      <c r="LHJ58" s="138"/>
      <c r="LHK58" s="138"/>
      <c r="LHL58" s="138"/>
      <c r="LHM58" s="138"/>
      <c r="LHN58" s="138"/>
      <c r="LHO58" s="138"/>
      <c r="LHP58" s="138"/>
      <c r="LHQ58" s="138"/>
      <c r="LHR58" s="138"/>
      <c r="LHS58" s="138"/>
      <c r="LHT58" s="138"/>
      <c r="LHU58" s="138"/>
      <c r="LHV58" s="138"/>
      <c r="LHW58" s="138"/>
      <c r="LHX58" s="138"/>
      <c r="LHY58" s="138"/>
      <c r="LHZ58" s="138"/>
      <c r="LIA58" s="138"/>
      <c r="LIB58" s="138"/>
      <c r="LIC58" s="138"/>
      <c r="LID58" s="138"/>
      <c r="LIE58" s="138"/>
      <c r="LIF58" s="138"/>
      <c r="LIG58" s="138"/>
      <c r="LIH58" s="138"/>
      <c r="LII58" s="138"/>
      <c r="LIJ58" s="138"/>
      <c r="LIK58" s="138"/>
      <c r="LIL58" s="138"/>
      <c r="LIM58" s="138"/>
      <c r="LIN58" s="138"/>
      <c r="LIO58" s="138"/>
      <c r="LIP58" s="138"/>
      <c r="LIQ58" s="138"/>
      <c r="LIR58" s="138"/>
      <c r="LIS58" s="138"/>
      <c r="LIT58" s="138"/>
      <c r="LIU58" s="138"/>
      <c r="LIV58" s="138"/>
      <c r="LIW58" s="138"/>
      <c r="LIX58" s="138"/>
      <c r="LIY58" s="138"/>
      <c r="LIZ58" s="138"/>
      <c r="LJA58" s="138"/>
      <c r="LJB58" s="138"/>
      <c r="LJC58" s="138"/>
      <c r="LJD58" s="138"/>
      <c r="LJE58" s="138"/>
      <c r="LJF58" s="138"/>
      <c r="LJG58" s="138"/>
      <c r="LJH58" s="138"/>
      <c r="LJI58" s="138"/>
      <c r="LJJ58" s="138"/>
      <c r="LJK58" s="138"/>
      <c r="LJL58" s="138"/>
      <c r="LJM58" s="138"/>
      <c r="LJN58" s="138"/>
      <c r="LJO58" s="138"/>
      <c r="LJP58" s="138"/>
      <c r="LJQ58" s="138"/>
      <c r="LJR58" s="138"/>
      <c r="LJS58" s="138"/>
      <c r="LJT58" s="138"/>
      <c r="LJU58" s="138"/>
      <c r="LJV58" s="138"/>
      <c r="LJW58" s="138"/>
      <c r="LJX58" s="138"/>
      <c r="LJY58" s="138"/>
      <c r="LJZ58" s="138"/>
      <c r="LKA58" s="138"/>
      <c r="LKB58" s="138"/>
      <c r="LKC58" s="138"/>
      <c r="LKD58" s="138"/>
      <c r="LKE58" s="138"/>
      <c r="LKF58" s="138"/>
      <c r="LKG58" s="138"/>
      <c r="LKH58" s="138"/>
      <c r="LKI58" s="138"/>
      <c r="LKJ58" s="138"/>
      <c r="LKK58" s="138"/>
      <c r="LKL58" s="138"/>
      <c r="LKM58" s="138"/>
      <c r="LKN58" s="138"/>
      <c r="LKO58" s="138"/>
      <c r="LKP58" s="138"/>
      <c r="LKQ58" s="138"/>
      <c r="LKR58" s="138"/>
      <c r="LKS58" s="138"/>
      <c r="LKT58" s="138"/>
      <c r="LKU58" s="138"/>
      <c r="LKV58" s="138"/>
      <c r="LKW58" s="138"/>
      <c r="LKX58" s="138"/>
      <c r="LKY58" s="138"/>
      <c r="LKZ58" s="138"/>
      <c r="LLA58" s="138"/>
      <c r="LLB58" s="138"/>
      <c r="LLC58" s="138"/>
      <c r="LLD58" s="138"/>
      <c r="LLE58" s="138"/>
      <c r="LLF58" s="138"/>
      <c r="LLG58" s="138"/>
      <c r="LLH58" s="138"/>
      <c r="LLI58" s="138"/>
      <c r="LLJ58" s="138"/>
      <c r="LLK58" s="138"/>
      <c r="LLL58" s="138"/>
      <c r="LLM58" s="138"/>
      <c r="LLN58" s="138"/>
      <c r="LLO58" s="138"/>
      <c r="LLP58" s="138"/>
      <c r="LLQ58" s="138"/>
      <c r="LLR58" s="138"/>
      <c r="LLS58" s="138"/>
      <c r="LLT58" s="138"/>
      <c r="LLU58" s="138"/>
      <c r="LLV58" s="138"/>
      <c r="LLW58" s="138"/>
      <c r="LLX58" s="138"/>
      <c r="LLY58" s="138"/>
      <c r="LLZ58" s="138"/>
      <c r="LMA58" s="138"/>
      <c r="LMB58" s="138"/>
      <c r="LMC58" s="138"/>
      <c r="LMD58" s="138"/>
      <c r="LME58" s="138"/>
      <c r="LMF58" s="138"/>
      <c r="LMG58" s="138"/>
      <c r="LMH58" s="138"/>
      <c r="LMI58" s="138"/>
      <c r="LMJ58" s="138"/>
      <c r="LMK58" s="138"/>
      <c r="LML58" s="138"/>
      <c r="LMM58" s="138"/>
      <c r="LMN58" s="138"/>
      <c r="LMO58" s="138"/>
      <c r="LMP58" s="138"/>
      <c r="LMQ58" s="138"/>
      <c r="LMR58" s="138"/>
      <c r="LMS58" s="138"/>
      <c r="LMT58" s="138"/>
      <c r="LMU58" s="138"/>
      <c r="LMV58" s="138"/>
      <c r="LMW58" s="138"/>
      <c r="LMX58" s="138"/>
      <c r="LMY58" s="138"/>
      <c r="LMZ58" s="138"/>
      <c r="LNA58" s="138"/>
      <c r="LNB58" s="138"/>
      <c r="LNC58" s="138"/>
      <c r="LND58" s="138"/>
      <c r="LNE58" s="138"/>
      <c r="LNF58" s="138"/>
      <c r="LNG58" s="138"/>
      <c r="LNH58" s="138"/>
      <c r="LNI58" s="138"/>
      <c r="LNJ58" s="138"/>
      <c r="LNK58" s="138"/>
      <c r="LNL58" s="138"/>
      <c r="LNM58" s="138"/>
      <c r="LNN58" s="138"/>
      <c r="LNO58" s="138"/>
      <c r="LNP58" s="138"/>
      <c r="LNQ58" s="138"/>
      <c r="LNR58" s="138"/>
      <c r="LNS58" s="138"/>
      <c r="LNT58" s="138"/>
      <c r="LNU58" s="138"/>
      <c r="LNV58" s="138"/>
      <c r="LNW58" s="138"/>
      <c r="LNX58" s="138"/>
      <c r="LNY58" s="138"/>
      <c r="LNZ58" s="138"/>
      <c r="LOA58" s="138"/>
      <c r="LOB58" s="138"/>
      <c r="LOC58" s="138"/>
      <c r="LOD58" s="138"/>
      <c r="LOE58" s="138"/>
      <c r="LOF58" s="138"/>
      <c r="LOG58" s="138"/>
      <c r="LOH58" s="138"/>
      <c r="LOI58" s="138"/>
      <c r="LOJ58" s="138"/>
      <c r="LOK58" s="138"/>
      <c r="LOL58" s="138"/>
      <c r="LOM58" s="138"/>
      <c r="LON58" s="138"/>
      <c r="LOO58" s="138"/>
      <c r="LOP58" s="138"/>
      <c r="LOQ58" s="138"/>
      <c r="LOR58" s="138"/>
      <c r="LOS58" s="138"/>
      <c r="LOT58" s="138"/>
      <c r="LOU58" s="138"/>
      <c r="LOV58" s="138"/>
      <c r="LOW58" s="138"/>
      <c r="LOX58" s="138"/>
      <c r="LOY58" s="138"/>
      <c r="LOZ58" s="138"/>
      <c r="LPA58" s="138"/>
      <c r="LPB58" s="138"/>
      <c r="LPC58" s="138"/>
      <c r="LPD58" s="138"/>
      <c r="LPE58" s="138"/>
      <c r="LPF58" s="138"/>
      <c r="LPG58" s="138"/>
      <c r="LPH58" s="138"/>
      <c r="LPI58" s="138"/>
      <c r="LPJ58" s="138"/>
      <c r="LPK58" s="138"/>
      <c r="LPL58" s="138"/>
      <c r="LPM58" s="138"/>
      <c r="LPN58" s="138"/>
      <c r="LPO58" s="138"/>
      <c r="LPP58" s="138"/>
      <c r="LPQ58" s="138"/>
      <c r="LPR58" s="138"/>
      <c r="LPS58" s="138"/>
      <c r="LPT58" s="138"/>
      <c r="LPU58" s="138"/>
      <c r="LPV58" s="138"/>
      <c r="LPW58" s="138"/>
      <c r="LPX58" s="138"/>
      <c r="LPY58" s="138"/>
      <c r="LPZ58" s="138"/>
      <c r="LQA58" s="138"/>
      <c r="LQB58" s="138"/>
      <c r="LQC58" s="138"/>
      <c r="LQD58" s="138"/>
      <c r="LQE58" s="138"/>
      <c r="LQF58" s="138"/>
      <c r="LQG58" s="138"/>
      <c r="LQH58" s="138"/>
      <c r="LQI58" s="138"/>
      <c r="LQJ58" s="138"/>
      <c r="LQK58" s="138"/>
      <c r="LQL58" s="138"/>
      <c r="LQM58" s="138"/>
      <c r="LQN58" s="138"/>
      <c r="LQO58" s="138"/>
      <c r="LQP58" s="138"/>
      <c r="LQQ58" s="138"/>
      <c r="LQR58" s="138"/>
      <c r="LQS58" s="138"/>
      <c r="LQT58" s="138"/>
      <c r="LQU58" s="138"/>
      <c r="LQV58" s="138"/>
      <c r="LQW58" s="138"/>
      <c r="LQX58" s="138"/>
      <c r="LQY58" s="138"/>
      <c r="LQZ58" s="138"/>
      <c r="LRA58" s="138"/>
      <c r="LRB58" s="138"/>
      <c r="LRC58" s="138"/>
      <c r="LRD58" s="138"/>
      <c r="LRE58" s="138"/>
      <c r="LRF58" s="138"/>
      <c r="LRG58" s="138"/>
      <c r="LRH58" s="138"/>
      <c r="LRI58" s="138"/>
      <c r="LRJ58" s="138"/>
      <c r="LRK58" s="138"/>
      <c r="LRL58" s="138"/>
      <c r="LRM58" s="138"/>
      <c r="LRN58" s="138"/>
      <c r="LRO58" s="138"/>
      <c r="LRP58" s="138"/>
      <c r="LRQ58" s="138"/>
      <c r="LRR58" s="138"/>
      <c r="LRS58" s="138"/>
      <c r="LRT58" s="138"/>
      <c r="LRU58" s="138"/>
      <c r="LRV58" s="138"/>
      <c r="LRW58" s="138"/>
      <c r="LRX58" s="138"/>
      <c r="LRY58" s="138"/>
      <c r="LRZ58" s="138"/>
      <c r="LSA58" s="138"/>
      <c r="LSB58" s="138"/>
      <c r="LSC58" s="138"/>
      <c r="LSD58" s="138"/>
      <c r="LSE58" s="138"/>
      <c r="LSF58" s="138"/>
      <c r="LSG58" s="138"/>
      <c r="LSH58" s="138"/>
      <c r="LSI58" s="138"/>
      <c r="LSJ58" s="138"/>
      <c r="LSK58" s="138"/>
      <c r="LSL58" s="138"/>
      <c r="LSM58" s="138"/>
      <c r="LSN58" s="138"/>
      <c r="LSO58" s="138"/>
      <c r="LSP58" s="138"/>
      <c r="LSQ58" s="138"/>
      <c r="LSR58" s="138"/>
      <c r="LSS58" s="138"/>
      <c r="LST58" s="138"/>
      <c r="LSU58" s="138"/>
      <c r="LSV58" s="138"/>
      <c r="LSW58" s="138"/>
      <c r="LSX58" s="138"/>
      <c r="LSY58" s="138"/>
      <c r="LSZ58" s="138"/>
      <c r="LTA58" s="138"/>
      <c r="LTB58" s="138"/>
      <c r="LTC58" s="138"/>
      <c r="LTD58" s="138"/>
      <c r="LTE58" s="138"/>
      <c r="LTF58" s="138"/>
      <c r="LTG58" s="138"/>
      <c r="LTH58" s="138"/>
      <c r="LTI58" s="138"/>
      <c r="LTJ58" s="138"/>
      <c r="LTK58" s="138"/>
      <c r="LTL58" s="138"/>
      <c r="LTM58" s="138"/>
      <c r="LTN58" s="138"/>
      <c r="LTO58" s="138"/>
      <c r="LTP58" s="138"/>
      <c r="LTQ58" s="138"/>
      <c r="LTR58" s="138"/>
      <c r="LTS58" s="138"/>
      <c r="LTT58" s="138"/>
      <c r="LTU58" s="138"/>
      <c r="LTV58" s="138"/>
      <c r="LTW58" s="138"/>
      <c r="LTX58" s="138"/>
      <c r="LTY58" s="138"/>
      <c r="LTZ58" s="138"/>
      <c r="LUA58" s="138"/>
      <c r="LUB58" s="138"/>
      <c r="LUC58" s="138"/>
      <c r="LUD58" s="138"/>
      <c r="LUE58" s="138"/>
      <c r="LUF58" s="138"/>
      <c r="LUG58" s="138"/>
      <c r="LUH58" s="138"/>
      <c r="LUI58" s="138"/>
      <c r="LUJ58" s="138"/>
      <c r="LUK58" s="138"/>
      <c r="LUL58" s="138"/>
      <c r="LUM58" s="138"/>
      <c r="LUN58" s="138"/>
      <c r="LUO58" s="138"/>
      <c r="LUP58" s="138"/>
      <c r="LUQ58" s="138"/>
      <c r="LUR58" s="138"/>
      <c r="LUS58" s="138"/>
      <c r="LUT58" s="138"/>
      <c r="LUU58" s="138"/>
      <c r="LUV58" s="138"/>
      <c r="LUW58" s="138"/>
      <c r="LUX58" s="138"/>
      <c r="LUY58" s="138"/>
      <c r="LUZ58" s="138"/>
      <c r="LVA58" s="138"/>
      <c r="LVB58" s="138"/>
      <c r="LVC58" s="138"/>
      <c r="LVD58" s="138"/>
      <c r="LVE58" s="138"/>
      <c r="LVF58" s="138"/>
      <c r="LVG58" s="138"/>
      <c r="LVH58" s="138"/>
      <c r="LVI58" s="138"/>
      <c r="LVJ58" s="138"/>
      <c r="LVK58" s="138"/>
      <c r="LVL58" s="138"/>
      <c r="LVM58" s="138"/>
      <c r="LVN58" s="138"/>
      <c r="LVO58" s="138"/>
      <c r="LVP58" s="138"/>
      <c r="LVQ58" s="138"/>
      <c r="LVR58" s="138"/>
      <c r="LVS58" s="138"/>
      <c r="LVT58" s="138"/>
      <c r="LVU58" s="138"/>
      <c r="LVV58" s="138"/>
      <c r="LVW58" s="138"/>
      <c r="LVX58" s="138"/>
      <c r="LVY58" s="138"/>
      <c r="LVZ58" s="138"/>
      <c r="LWA58" s="138"/>
      <c r="LWB58" s="138"/>
      <c r="LWC58" s="138"/>
      <c r="LWD58" s="138"/>
      <c r="LWE58" s="138"/>
      <c r="LWF58" s="138"/>
      <c r="LWG58" s="138"/>
      <c r="LWH58" s="138"/>
      <c r="LWI58" s="138"/>
      <c r="LWJ58" s="138"/>
      <c r="LWK58" s="138"/>
      <c r="LWL58" s="138"/>
      <c r="LWM58" s="138"/>
      <c r="LWN58" s="138"/>
      <c r="LWO58" s="138"/>
      <c r="LWP58" s="138"/>
      <c r="LWQ58" s="138"/>
      <c r="LWR58" s="138"/>
      <c r="LWS58" s="138"/>
      <c r="LWT58" s="138"/>
      <c r="LWU58" s="138"/>
      <c r="LWV58" s="138"/>
      <c r="LWW58" s="138"/>
      <c r="LWX58" s="138"/>
      <c r="LWY58" s="138"/>
      <c r="LWZ58" s="138"/>
      <c r="LXA58" s="138"/>
      <c r="LXB58" s="138"/>
      <c r="LXC58" s="138"/>
      <c r="LXD58" s="138"/>
      <c r="LXE58" s="138"/>
      <c r="LXF58" s="138"/>
      <c r="LXG58" s="138"/>
      <c r="LXH58" s="138"/>
      <c r="LXI58" s="138"/>
      <c r="LXJ58" s="138"/>
      <c r="LXK58" s="138"/>
      <c r="LXL58" s="138"/>
      <c r="LXM58" s="138"/>
      <c r="LXN58" s="138"/>
      <c r="LXO58" s="138"/>
      <c r="LXP58" s="138"/>
      <c r="LXQ58" s="138"/>
      <c r="LXR58" s="138"/>
      <c r="LXS58" s="138"/>
      <c r="LXT58" s="138"/>
      <c r="LXU58" s="138"/>
      <c r="LXV58" s="138"/>
      <c r="LXW58" s="138"/>
      <c r="LXX58" s="138"/>
      <c r="LXY58" s="138"/>
      <c r="LXZ58" s="138"/>
      <c r="LYA58" s="138"/>
      <c r="LYB58" s="138"/>
      <c r="LYC58" s="138"/>
      <c r="LYD58" s="138"/>
      <c r="LYE58" s="138"/>
      <c r="LYF58" s="138"/>
      <c r="LYG58" s="138"/>
      <c r="LYH58" s="138"/>
      <c r="LYI58" s="138"/>
      <c r="LYJ58" s="138"/>
      <c r="LYK58" s="138"/>
      <c r="LYL58" s="138"/>
      <c r="LYM58" s="138"/>
      <c r="LYN58" s="138"/>
      <c r="LYO58" s="138"/>
      <c r="LYP58" s="138"/>
      <c r="LYQ58" s="138"/>
      <c r="LYR58" s="138"/>
      <c r="LYS58" s="138"/>
      <c r="LYT58" s="138"/>
      <c r="LYU58" s="138"/>
      <c r="LYV58" s="138"/>
      <c r="LYW58" s="138"/>
      <c r="LYX58" s="138"/>
      <c r="LYY58" s="138"/>
      <c r="LYZ58" s="138"/>
      <c r="LZA58" s="138"/>
      <c r="LZB58" s="138"/>
      <c r="LZC58" s="138"/>
      <c r="LZD58" s="138"/>
      <c r="LZE58" s="138"/>
      <c r="LZF58" s="138"/>
      <c r="LZG58" s="138"/>
      <c r="LZH58" s="138"/>
      <c r="LZI58" s="138"/>
      <c r="LZJ58" s="138"/>
      <c r="LZK58" s="138"/>
      <c r="LZL58" s="138"/>
      <c r="LZM58" s="138"/>
      <c r="LZN58" s="138"/>
      <c r="LZO58" s="138"/>
      <c r="LZP58" s="138"/>
      <c r="LZQ58" s="138"/>
      <c r="LZR58" s="138"/>
      <c r="LZS58" s="138"/>
      <c r="LZT58" s="138"/>
      <c r="LZU58" s="138"/>
      <c r="LZV58" s="138"/>
      <c r="LZW58" s="138"/>
      <c r="LZX58" s="138"/>
      <c r="LZY58" s="138"/>
      <c r="LZZ58" s="138"/>
      <c r="MAA58" s="138"/>
      <c r="MAB58" s="138"/>
      <c r="MAC58" s="138"/>
      <c r="MAD58" s="138"/>
      <c r="MAE58" s="138"/>
      <c r="MAF58" s="138"/>
      <c r="MAG58" s="138"/>
      <c r="MAH58" s="138"/>
      <c r="MAI58" s="138"/>
      <c r="MAJ58" s="138"/>
      <c r="MAK58" s="138"/>
      <c r="MAL58" s="138"/>
      <c r="MAM58" s="138"/>
      <c r="MAN58" s="138"/>
      <c r="MAO58" s="138"/>
      <c r="MAP58" s="138"/>
      <c r="MAQ58" s="138"/>
      <c r="MAR58" s="138"/>
      <c r="MAS58" s="138"/>
      <c r="MAT58" s="138"/>
      <c r="MAU58" s="138"/>
      <c r="MAV58" s="138"/>
      <c r="MAW58" s="138"/>
      <c r="MAX58" s="138"/>
      <c r="MAY58" s="138"/>
      <c r="MAZ58" s="138"/>
      <c r="MBA58" s="138"/>
      <c r="MBB58" s="138"/>
      <c r="MBC58" s="138"/>
      <c r="MBD58" s="138"/>
      <c r="MBE58" s="138"/>
      <c r="MBF58" s="138"/>
      <c r="MBG58" s="138"/>
      <c r="MBH58" s="138"/>
      <c r="MBI58" s="138"/>
      <c r="MBJ58" s="138"/>
      <c r="MBK58" s="138"/>
      <c r="MBL58" s="138"/>
      <c r="MBM58" s="138"/>
      <c r="MBN58" s="138"/>
      <c r="MBO58" s="138"/>
      <c r="MBP58" s="138"/>
      <c r="MBQ58" s="138"/>
      <c r="MBR58" s="138"/>
      <c r="MBS58" s="138"/>
      <c r="MBT58" s="138"/>
      <c r="MBU58" s="138"/>
      <c r="MBV58" s="138"/>
      <c r="MBW58" s="138"/>
      <c r="MBX58" s="138"/>
      <c r="MBY58" s="138"/>
      <c r="MBZ58" s="138"/>
      <c r="MCA58" s="138"/>
      <c r="MCB58" s="138"/>
      <c r="MCC58" s="138"/>
      <c r="MCD58" s="138"/>
      <c r="MCE58" s="138"/>
      <c r="MCF58" s="138"/>
      <c r="MCG58" s="138"/>
      <c r="MCH58" s="138"/>
      <c r="MCI58" s="138"/>
      <c r="MCJ58" s="138"/>
      <c r="MCK58" s="138"/>
      <c r="MCL58" s="138"/>
      <c r="MCM58" s="138"/>
      <c r="MCN58" s="138"/>
      <c r="MCO58" s="138"/>
      <c r="MCP58" s="138"/>
      <c r="MCQ58" s="138"/>
      <c r="MCR58" s="138"/>
      <c r="MCS58" s="138"/>
      <c r="MCT58" s="138"/>
      <c r="MCU58" s="138"/>
      <c r="MCV58" s="138"/>
      <c r="MCW58" s="138"/>
      <c r="MCX58" s="138"/>
      <c r="MCY58" s="138"/>
      <c r="MCZ58" s="138"/>
      <c r="MDA58" s="138"/>
      <c r="MDB58" s="138"/>
      <c r="MDC58" s="138"/>
      <c r="MDD58" s="138"/>
      <c r="MDE58" s="138"/>
      <c r="MDF58" s="138"/>
      <c r="MDG58" s="138"/>
      <c r="MDH58" s="138"/>
      <c r="MDI58" s="138"/>
      <c r="MDJ58" s="138"/>
      <c r="MDK58" s="138"/>
      <c r="MDL58" s="138"/>
      <c r="MDM58" s="138"/>
      <c r="MDN58" s="138"/>
      <c r="MDO58" s="138"/>
      <c r="MDP58" s="138"/>
      <c r="MDQ58" s="138"/>
      <c r="MDR58" s="138"/>
      <c r="MDS58" s="138"/>
      <c r="MDT58" s="138"/>
      <c r="MDU58" s="138"/>
      <c r="MDV58" s="138"/>
      <c r="MDW58" s="138"/>
      <c r="MDX58" s="138"/>
      <c r="MDY58" s="138"/>
      <c r="MDZ58" s="138"/>
      <c r="MEA58" s="138"/>
      <c r="MEB58" s="138"/>
      <c r="MEC58" s="138"/>
      <c r="MED58" s="138"/>
      <c r="MEE58" s="138"/>
      <c r="MEF58" s="138"/>
      <c r="MEG58" s="138"/>
      <c r="MEH58" s="138"/>
      <c r="MEI58" s="138"/>
      <c r="MEJ58" s="138"/>
      <c r="MEK58" s="138"/>
      <c r="MEL58" s="138"/>
      <c r="MEM58" s="138"/>
      <c r="MEN58" s="138"/>
      <c r="MEO58" s="138"/>
      <c r="MEP58" s="138"/>
      <c r="MEQ58" s="138"/>
      <c r="MER58" s="138"/>
      <c r="MES58" s="138"/>
      <c r="MET58" s="138"/>
      <c r="MEU58" s="138"/>
      <c r="MEV58" s="138"/>
      <c r="MEW58" s="138"/>
      <c r="MEX58" s="138"/>
      <c r="MEY58" s="138"/>
      <c r="MEZ58" s="138"/>
      <c r="MFA58" s="138"/>
      <c r="MFB58" s="138"/>
      <c r="MFC58" s="138"/>
      <c r="MFD58" s="138"/>
      <c r="MFE58" s="138"/>
      <c r="MFF58" s="138"/>
      <c r="MFG58" s="138"/>
      <c r="MFH58" s="138"/>
      <c r="MFI58" s="138"/>
      <c r="MFJ58" s="138"/>
      <c r="MFK58" s="138"/>
      <c r="MFL58" s="138"/>
      <c r="MFM58" s="138"/>
      <c r="MFN58" s="138"/>
      <c r="MFO58" s="138"/>
      <c r="MFP58" s="138"/>
      <c r="MFQ58" s="138"/>
      <c r="MFR58" s="138"/>
      <c r="MFS58" s="138"/>
      <c r="MFT58" s="138"/>
      <c r="MFU58" s="138"/>
      <c r="MFV58" s="138"/>
      <c r="MFW58" s="138"/>
      <c r="MFX58" s="138"/>
      <c r="MFY58" s="138"/>
      <c r="MFZ58" s="138"/>
      <c r="MGA58" s="138"/>
      <c r="MGB58" s="138"/>
      <c r="MGC58" s="138"/>
      <c r="MGD58" s="138"/>
      <c r="MGE58" s="138"/>
      <c r="MGF58" s="138"/>
      <c r="MGG58" s="138"/>
      <c r="MGH58" s="138"/>
      <c r="MGI58" s="138"/>
      <c r="MGJ58" s="138"/>
      <c r="MGK58" s="138"/>
      <c r="MGL58" s="138"/>
      <c r="MGM58" s="138"/>
      <c r="MGN58" s="138"/>
      <c r="MGO58" s="138"/>
      <c r="MGP58" s="138"/>
      <c r="MGQ58" s="138"/>
      <c r="MGR58" s="138"/>
      <c r="MGS58" s="138"/>
      <c r="MGT58" s="138"/>
      <c r="MGU58" s="138"/>
      <c r="MGV58" s="138"/>
      <c r="MGW58" s="138"/>
      <c r="MGX58" s="138"/>
      <c r="MGY58" s="138"/>
      <c r="MGZ58" s="138"/>
      <c r="MHA58" s="138"/>
      <c r="MHB58" s="138"/>
      <c r="MHC58" s="138"/>
      <c r="MHD58" s="138"/>
      <c r="MHE58" s="138"/>
      <c r="MHF58" s="138"/>
      <c r="MHG58" s="138"/>
      <c r="MHH58" s="138"/>
      <c r="MHI58" s="138"/>
      <c r="MHJ58" s="138"/>
      <c r="MHK58" s="138"/>
      <c r="MHL58" s="138"/>
      <c r="MHM58" s="138"/>
      <c r="MHN58" s="138"/>
      <c r="MHO58" s="138"/>
      <c r="MHP58" s="138"/>
      <c r="MHQ58" s="138"/>
      <c r="MHR58" s="138"/>
      <c r="MHS58" s="138"/>
      <c r="MHT58" s="138"/>
      <c r="MHU58" s="138"/>
      <c r="MHV58" s="138"/>
      <c r="MHW58" s="138"/>
      <c r="MHX58" s="138"/>
      <c r="MHY58" s="138"/>
      <c r="MHZ58" s="138"/>
      <c r="MIA58" s="138"/>
      <c r="MIB58" s="138"/>
      <c r="MIC58" s="138"/>
      <c r="MID58" s="138"/>
      <c r="MIE58" s="138"/>
      <c r="MIF58" s="138"/>
      <c r="MIG58" s="138"/>
      <c r="MIH58" s="138"/>
      <c r="MII58" s="138"/>
      <c r="MIJ58" s="138"/>
      <c r="MIK58" s="138"/>
      <c r="MIL58" s="138"/>
      <c r="MIM58" s="138"/>
      <c r="MIN58" s="138"/>
      <c r="MIO58" s="138"/>
      <c r="MIP58" s="138"/>
      <c r="MIQ58" s="138"/>
      <c r="MIR58" s="138"/>
      <c r="MIS58" s="138"/>
      <c r="MIT58" s="138"/>
      <c r="MIU58" s="138"/>
      <c r="MIV58" s="138"/>
      <c r="MIW58" s="138"/>
      <c r="MIX58" s="138"/>
      <c r="MIY58" s="138"/>
      <c r="MIZ58" s="138"/>
      <c r="MJA58" s="138"/>
      <c r="MJB58" s="138"/>
      <c r="MJC58" s="138"/>
      <c r="MJD58" s="138"/>
      <c r="MJE58" s="138"/>
      <c r="MJF58" s="138"/>
      <c r="MJG58" s="138"/>
      <c r="MJH58" s="138"/>
      <c r="MJI58" s="138"/>
      <c r="MJJ58" s="138"/>
      <c r="MJK58" s="138"/>
      <c r="MJL58" s="138"/>
      <c r="MJM58" s="138"/>
      <c r="MJN58" s="138"/>
      <c r="MJO58" s="138"/>
      <c r="MJP58" s="138"/>
      <c r="MJQ58" s="138"/>
      <c r="MJR58" s="138"/>
      <c r="MJS58" s="138"/>
      <c r="MJT58" s="138"/>
      <c r="MJU58" s="138"/>
      <c r="MJV58" s="138"/>
      <c r="MJW58" s="138"/>
      <c r="MJX58" s="138"/>
      <c r="MJY58" s="138"/>
      <c r="MJZ58" s="138"/>
      <c r="MKA58" s="138"/>
      <c r="MKB58" s="138"/>
      <c r="MKC58" s="138"/>
      <c r="MKD58" s="138"/>
      <c r="MKE58" s="138"/>
      <c r="MKF58" s="138"/>
      <c r="MKG58" s="138"/>
      <c r="MKH58" s="138"/>
      <c r="MKI58" s="138"/>
      <c r="MKJ58" s="138"/>
      <c r="MKK58" s="138"/>
      <c r="MKL58" s="138"/>
      <c r="MKM58" s="138"/>
      <c r="MKN58" s="138"/>
      <c r="MKO58" s="138"/>
      <c r="MKP58" s="138"/>
      <c r="MKQ58" s="138"/>
      <c r="MKR58" s="138"/>
      <c r="MKS58" s="138"/>
      <c r="MKT58" s="138"/>
      <c r="MKU58" s="138"/>
      <c r="MKV58" s="138"/>
      <c r="MKW58" s="138"/>
      <c r="MKX58" s="138"/>
      <c r="MKY58" s="138"/>
      <c r="MKZ58" s="138"/>
      <c r="MLA58" s="138"/>
      <c r="MLB58" s="138"/>
      <c r="MLC58" s="138"/>
      <c r="MLD58" s="138"/>
      <c r="MLE58" s="138"/>
      <c r="MLF58" s="138"/>
      <c r="MLG58" s="138"/>
      <c r="MLH58" s="138"/>
      <c r="MLI58" s="138"/>
      <c r="MLJ58" s="138"/>
      <c r="MLK58" s="138"/>
      <c r="MLL58" s="138"/>
      <c r="MLM58" s="138"/>
      <c r="MLN58" s="138"/>
      <c r="MLO58" s="138"/>
      <c r="MLP58" s="138"/>
      <c r="MLQ58" s="138"/>
      <c r="MLR58" s="138"/>
      <c r="MLS58" s="138"/>
      <c r="MLT58" s="138"/>
      <c r="MLU58" s="138"/>
      <c r="MLV58" s="138"/>
      <c r="MLW58" s="138"/>
      <c r="MLX58" s="138"/>
      <c r="MLY58" s="138"/>
      <c r="MLZ58" s="138"/>
      <c r="MMA58" s="138"/>
      <c r="MMB58" s="138"/>
      <c r="MMC58" s="138"/>
      <c r="MMD58" s="138"/>
      <c r="MME58" s="138"/>
      <c r="MMF58" s="138"/>
      <c r="MMG58" s="138"/>
      <c r="MMH58" s="138"/>
      <c r="MMI58" s="138"/>
      <c r="MMJ58" s="138"/>
      <c r="MMK58" s="138"/>
      <c r="MML58" s="138"/>
      <c r="MMM58" s="138"/>
      <c r="MMN58" s="138"/>
      <c r="MMO58" s="138"/>
      <c r="MMP58" s="138"/>
      <c r="MMQ58" s="138"/>
      <c r="MMR58" s="138"/>
      <c r="MMS58" s="138"/>
      <c r="MMT58" s="138"/>
      <c r="MMU58" s="138"/>
      <c r="MMV58" s="138"/>
      <c r="MMW58" s="138"/>
      <c r="MMX58" s="138"/>
      <c r="MMY58" s="138"/>
      <c r="MMZ58" s="138"/>
      <c r="MNA58" s="138"/>
      <c r="MNB58" s="138"/>
      <c r="MNC58" s="138"/>
      <c r="MND58" s="138"/>
      <c r="MNE58" s="138"/>
      <c r="MNF58" s="138"/>
      <c r="MNG58" s="138"/>
      <c r="MNH58" s="138"/>
      <c r="MNI58" s="138"/>
      <c r="MNJ58" s="138"/>
      <c r="MNK58" s="138"/>
      <c r="MNL58" s="138"/>
      <c r="MNM58" s="138"/>
      <c r="MNN58" s="138"/>
      <c r="MNO58" s="138"/>
      <c r="MNP58" s="138"/>
      <c r="MNQ58" s="138"/>
      <c r="MNR58" s="138"/>
      <c r="MNS58" s="138"/>
      <c r="MNT58" s="138"/>
      <c r="MNU58" s="138"/>
      <c r="MNV58" s="138"/>
      <c r="MNW58" s="138"/>
      <c r="MNX58" s="138"/>
      <c r="MNY58" s="138"/>
      <c r="MNZ58" s="138"/>
      <c r="MOA58" s="138"/>
      <c r="MOB58" s="138"/>
      <c r="MOC58" s="138"/>
      <c r="MOD58" s="138"/>
      <c r="MOE58" s="138"/>
      <c r="MOF58" s="138"/>
      <c r="MOG58" s="138"/>
      <c r="MOH58" s="138"/>
      <c r="MOI58" s="138"/>
      <c r="MOJ58" s="138"/>
      <c r="MOK58" s="138"/>
      <c r="MOL58" s="138"/>
      <c r="MOM58" s="138"/>
      <c r="MON58" s="138"/>
      <c r="MOO58" s="138"/>
      <c r="MOP58" s="138"/>
      <c r="MOQ58" s="138"/>
      <c r="MOR58" s="138"/>
      <c r="MOS58" s="138"/>
      <c r="MOT58" s="138"/>
      <c r="MOU58" s="138"/>
      <c r="MOV58" s="138"/>
      <c r="MOW58" s="138"/>
      <c r="MOX58" s="138"/>
      <c r="MOY58" s="138"/>
      <c r="MOZ58" s="138"/>
      <c r="MPA58" s="138"/>
      <c r="MPB58" s="138"/>
      <c r="MPC58" s="138"/>
      <c r="MPD58" s="138"/>
      <c r="MPE58" s="138"/>
      <c r="MPF58" s="138"/>
      <c r="MPG58" s="138"/>
      <c r="MPH58" s="138"/>
      <c r="MPI58" s="138"/>
      <c r="MPJ58" s="138"/>
      <c r="MPK58" s="138"/>
      <c r="MPL58" s="138"/>
      <c r="MPM58" s="138"/>
      <c r="MPN58" s="138"/>
      <c r="MPO58" s="138"/>
      <c r="MPP58" s="138"/>
      <c r="MPQ58" s="138"/>
      <c r="MPR58" s="138"/>
      <c r="MPS58" s="138"/>
      <c r="MPT58" s="138"/>
      <c r="MPU58" s="138"/>
      <c r="MPV58" s="138"/>
      <c r="MPW58" s="138"/>
      <c r="MPX58" s="138"/>
      <c r="MPY58" s="138"/>
      <c r="MPZ58" s="138"/>
      <c r="MQA58" s="138"/>
      <c r="MQB58" s="138"/>
      <c r="MQC58" s="138"/>
      <c r="MQD58" s="138"/>
      <c r="MQE58" s="138"/>
      <c r="MQF58" s="138"/>
      <c r="MQG58" s="138"/>
      <c r="MQH58" s="138"/>
      <c r="MQI58" s="138"/>
      <c r="MQJ58" s="138"/>
      <c r="MQK58" s="138"/>
      <c r="MQL58" s="138"/>
      <c r="MQM58" s="138"/>
      <c r="MQN58" s="138"/>
      <c r="MQO58" s="138"/>
      <c r="MQP58" s="138"/>
      <c r="MQQ58" s="138"/>
      <c r="MQR58" s="138"/>
      <c r="MQS58" s="138"/>
      <c r="MQT58" s="138"/>
      <c r="MQU58" s="138"/>
      <c r="MQV58" s="138"/>
      <c r="MQW58" s="138"/>
      <c r="MQX58" s="138"/>
      <c r="MQY58" s="138"/>
      <c r="MQZ58" s="138"/>
      <c r="MRA58" s="138"/>
      <c r="MRB58" s="138"/>
      <c r="MRC58" s="138"/>
      <c r="MRD58" s="138"/>
      <c r="MRE58" s="138"/>
      <c r="MRF58" s="138"/>
      <c r="MRG58" s="138"/>
      <c r="MRH58" s="138"/>
      <c r="MRI58" s="138"/>
      <c r="MRJ58" s="138"/>
      <c r="MRK58" s="138"/>
      <c r="MRL58" s="138"/>
      <c r="MRM58" s="138"/>
      <c r="MRN58" s="138"/>
      <c r="MRO58" s="138"/>
      <c r="MRP58" s="138"/>
      <c r="MRQ58" s="138"/>
      <c r="MRR58" s="138"/>
      <c r="MRS58" s="138"/>
      <c r="MRT58" s="138"/>
      <c r="MRU58" s="138"/>
      <c r="MRV58" s="138"/>
      <c r="MRW58" s="138"/>
      <c r="MRX58" s="138"/>
      <c r="MRY58" s="138"/>
      <c r="MRZ58" s="138"/>
      <c r="MSA58" s="138"/>
      <c r="MSB58" s="138"/>
      <c r="MSC58" s="138"/>
      <c r="MSD58" s="138"/>
      <c r="MSE58" s="138"/>
      <c r="MSF58" s="138"/>
      <c r="MSG58" s="138"/>
      <c r="MSH58" s="138"/>
      <c r="MSI58" s="138"/>
      <c r="MSJ58" s="138"/>
      <c r="MSK58" s="138"/>
      <c r="MSL58" s="138"/>
      <c r="MSM58" s="138"/>
      <c r="MSN58" s="138"/>
      <c r="MSO58" s="138"/>
      <c r="MSP58" s="138"/>
      <c r="MSQ58" s="138"/>
      <c r="MSR58" s="138"/>
      <c r="MSS58" s="138"/>
      <c r="MST58" s="138"/>
      <c r="MSU58" s="138"/>
      <c r="MSV58" s="138"/>
      <c r="MSW58" s="138"/>
      <c r="MSX58" s="138"/>
      <c r="MSY58" s="138"/>
      <c r="MSZ58" s="138"/>
      <c r="MTA58" s="138"/>
      <c r="MTB58" s="138"/>
      <c r="MTC58" s="138"/>
      <c r="MTD58" s="138"/>
      <c r="MTE58" s="138"/>
      <c r="MTF58" s="138"/>
      <c r="MTG58" s="138"/>
      <c r="MTH58" s="138"/>
      <c r="MTI58" s="138"/>
      <c r="MTJ58" s="138"/>
      <c r="MTK58" s="138"/>
      <c r="MTL58" s="138"/>
      <c r="MTM58" s="138"/>
      <c r="MTN58" s="138"/>
      <c r="MTO58" s="138"/>
      <c r="MTP58" s="138"/>
      <c r="MTQ58" s="138"/>
      <c r="MTR58" s="138"/>
      <c r="MTS58" s="138"/>
      <c r="MTT58" s="138"/>
      <c r="MTU58" s="138"/>
      <c r="MTV58" s="138"/>
      <c r="MTW58" s="138"/>
      <c r="MTX58" s="138"/>
      <c r="MTY58" s="138"/>
      <c r="MTZ58" s="138"/>
      <c r="MUA58" s="138"/>
      <c r="MUB58" s="138"/>
      <c r="MUC58" s="138"/>
      <c r="MUD58" s="138"/>
      <c r="MUE58" s="138"/>
      <c r="MUF58" s="138"/>
      <c r="MUG58" s="138"/>
      <c r="MUH58" s="138"/>
      <c r="MUI58" s="138"/>
      <c r="MUJ58" s="138"/>
      <c r="MUK58" s="138"/>
      <c r="MUL58" s="138"/>
      <c r="MUM58" s="138"/>
      <c r="MUN58" s="138"/>
      <c r="MUO58" s="138"/>
      <c r="MUP58" s="138"/>
      <c r="MUQ58" s="138"/>
      <c r="MUR58" s="138"/>
      <c r="MUS58" s="138"/>
      <c r="MUT58" s="138"/>
      <c r="MUU58" s="138"/>
      <c r="MUV58" s="138"/>
      <c r="MUW58" s="138"/>
      <c r="MUX58" s="138"/>
      <c r="MUY58" s="138"/>
      <c r="MUZ58" s="138"/>
      <c r="MVA58" s="138"/>
      <c r="MVB58" s="138"/>
      <c r="MVC58" s="138"/>
      <c r="MVD58" s="138"/>
      <c r="MVE58" s="138"/>
      <c r="MVF58" s="138"/>
      <c r="MVG58" s="138"/>
      <c r="MVH58" s="138"/>
      <c r="MVI58" s="138"/>
      <c r="MVJ58" s="138"/>
      <c r="MVK58" s="138"/>
      <c r="MVL58" s="138"/>
      <c r="MVM58" s="138"/>
      <c r="MVN58" s="138"/>
      <c r="MVO58" s="138"/>
      <c r="MVP58" s="138"/>
      <c r="MVQ58" s="138"/>
      <c r="MVR58" s="138"/>
      <c r="MVS58" s="138"/>
      <c r="MVT58" s="138"/>
      <c r="MVU58" s="138"/>
      <c r="MVV58" s="138"/>
      <c r="MVW58" s="138"/>
      <c r="MVX58" s="138"/>
      <c r="MVY58" s="138"/>
      <c r="MVZ58" s="138"/>
      <c r="MWA58" s="138"/>
      <c r="MWB58" s="138"/>
      <c r="MWC58" s="138"/>
      <c r="MWD58" s="138"/>
      <c r="MWE58" s="138"/>
      <c r="MWF58" s="138"/>
      <c r="MWG58" s="138"/>
      <c r="MWH58" s="138"/>
      <c r="MWI58" s="138"/>
      <c r="MWJ58" s="138"/>
      <c r="MWK58" s="138"/>
      <c r="MWL58" s="138"/>
      <c r="MWM58" s="138"/>
      <c r="MWN58" s="138"/>
      <c r="MWO58" s="138"/>
      <c r="MWP58" s="138"/>
      <c r="MWQ58" s="138"/>
      <c r="MWR58" s="138"/>
      <c r="MWS58" s="138"/>
      <c r="MWT58" s="138"/>
      <c r="MWU58" s="138"/>
      <c r="MWV58" s="138"/>
      <c r="MWW58" s="138"/>
      <c r="MWX58" s="138"/>
      <c r="MWY58" s="138"/>
      <c r="MWZ58" s="138"/>
      <c r="MXA58" s="138"/>
      <c r="MXB58" s="138"/>
      <c r="MXC58" s="138"/>
      <c r="MXD58" s="138"/>
      <c r="MXE58" s="138"/>
      <c r="MXF58" s="138"/>
      <c r="MXG58" s="138"/>
      <c r="MXH58" s="138"/>
      <c r="MXI58" s="138"/>
      <c r="MXJ58" s="138"/>
      <c r="MXK58" s="138"/>
      <c r="MXL58" s="138"/>
      <c r="MXM58" s="138"/>
      <c r="MXN58" s="138"/>
      <c r="MXO58" s="138"/>
      <c r="MXP58" s="138"/>
      <c r="MXQ58" s="138"/>
      <c r="MXR58" s="138"/>
      <c r="MXS58" s="138"/>
      <c r="MXT58" s="138"/>
      <c r="MXU58" s="138"/>
      <c r="MXV58" s="138"/>
      <c r="MXW58" s="138"/>
      <c r="MXX58" s="138"/>
      <c r="MXY58" s="138"/>
      <c r="MXZ58" s="138"/>
      <c r="MYA58" s="138"/>
      <c r="MYB58" s="138"/>
      <c r="MYC58" s="138"/>
      <c r="MYD58" s="138"/>
      <c r="MYE58" s="138"/>
      <c r="MYF58" s="138"/>
      <c r="MYG58" s="138"/>
      <c r="MYH58" s="138"/>
      <c r="MYI58" s="138"/>
      <c r="MYJ58" s="138"/>
      <c r="MYK58" s="138"/>
      <c r="MYL58" s="138"/>
      <c r="MYM58" s="138"/>
      <c r="MYN58" s="138"/>
      <c r="MYO58" s="138"/>
      <c r="MYP58" s="138"/>
      <c r="MYQ58" s="138"/>
      <c r="MYR58" s="138"/>
      <c r="MYS58" s="138"/>
      <c r="MYT58" s="138"/>
      <c r="MYU58" s="138"/>
      <c r="MYV58" s="138"/>
      <c r="MYW58" s="138"/>
      <c r="MYX58" s="138"/>
      <c r="MYY58" s="138"/>
      <c r="MYZ58" s="138"/>
      <c r="MZA58" s="138"/>
      <c r="MZB58" s="138"/>
      <c r="MZC58" s="138"/>
      <c r="MZD58" s="138"/>
      <c r="MZE58" s="138"/>
      <c r="MZF58" s="138"/>
      <c r="MZG58" s="138"/>
      <c r="MZH58" s="138"/>
      <c r="MZI58" s="138"/>
      <c r="MZJ58" s="138"/>
      <c r="MZK58" s="138"/>
      <c r="MZL58" s="138"/>
      <c r="MZM58" s="138"/>
      <c r="MZN58" s="138"/>
      <c r="MZO58" s="138"/>
      <c r="MZP58" s="138"/>
      <c r="MZQ58" s="138"/>
      <c r="MZR58" s="138"/>
      <c r="MZS58" s="138"/>
      <c r="MZT58" s="138"/>
      <c r="MZU58" s="138"/>
      <c r="MZV58" s="138"/>
      <c r="MZW58" s="138"/>
      <c r="MZX58" s="138"/>
      <c r="MZY58" s="138"/>
      <c r="MZZ58" s="138"/>
      <c r="NAA58" s="138"/>
      <c r="NAB58" s="138"/>
      <c r="NAC58" s="138"/>
      <c r="NAD58" s="138"/>
      <c r="NAE58" s="138"/>
      <c r="NAF58" s="138"/>
      <c r="NAG58" s="138"/>
      <c r="NAH58" s="138"/>
      <c r="NAI58" s="138"/>
      <c r="NAJ58" s="138"/>
      <c r="NAK58" s="138"/>
      <c r="NAL58" s="138"/>
      <c r="NAM58" s="138"/>
      <c r="NAN58" s="138"/>
      <c r="NAO58" s="138"/>
      <c r="NAP58" s="138"/>
      <c r="NAQ58" s="138"/>
      <c r="NAR58" s="138"/>
      <c r="NAS58" s="138"/>
      <c r="NAT58" s="138"/>
      <c r="NAU58" s="138"/>
      <c r="NAV58" s="138"/>
      <c r="NAW58" s="138"/>
      <c r="NAX58" s="138"/>
      <c r="NAY58" s="138"/>
      <c r="NAZ58" s="138"/>
      <c r="NBA58" s="138"/>
      <c r="NBB58" s="138"/>
      <c r="NBC58" s="138"/>
      <c r="NBD58" s="138"/>
      <c r="NBE58" s="138"/>
      <c r="NBF58" s="138"/>
      <c r="NBG58" s="138"/>
      <c r="NBH58" s="138"/>
      <c r="NBI58" s="138"/>
      <c r="NBJ58" s="138"/>
      <c r="NBK58" s="138"/>
      <c r="NBL58" s="138"/>
      <c r="NBM58" s="138"/>
      <c r="NBN58" s="138"/>
      <c r="NBO58" s="138"/>
      <c r="NBP58" s="138"/>
      <c r="NBQ58" s="138"/>
      <c r="NBR58" s="138"/>
      <c r="NBS58" s="138"/>
      <c r="NBT58" s="138"/>
      <c r="NBU58" s="138"/>
      <c r="NBV58" s="138"/>
      <c r="NBW58" s="138"/>
      <c r="NBX58" s="138"/>
      <c r="NBY58" s="138"/>
      <c r="NBZ58" s="138"/>
      <c r="NCA58" s="138"/>
      <c r="NCB58" s="138"/>
      <c r="NCC58" s="138"/>
      <c r="NCD58" s="138"/>
      <c r="NCE58" s="138"/>
      <c r="NCF58" s="138"/>
      <c r="NCG58" s="138"/>
      <c r="NCH58" s="138"/>
      <c r="NCI58" s="138"/>
      <c r="NCJ58" s="138"/>
      <c r="NCK58" s="138"/>
      <c r="NCL58" s="138"/>
      <c r="NCM58" s="138"/>
      <c r="NCN58" s="138"/>
      <c r="NCO58" s="138"/>
      <c r="NCP58" s="138"/>
      <c r="NCQ58" s="138"/>
      <c r="NCR58" s="138"/>
      <c r="NCS58" s="138"/>
      <c r="NCT58" s="138"/>
      <c r="NCU58" s="138"/>
      <c r="NCV58" s="138"/>
      <c r="NCW58" s="138"/>
      <c r="NCX58" s="138"/>
      <c r="NCY58" s="138"/>
      <c r="NCZ58" s="138"/>
      <c r="NDA58" s="138"/>
      <c r="NDB58" s="138"/>
      <c r="NDC58" s="138"/>
      <c r="NDD58" s="138"/>
      <c r="NDE58" s="138"/>
      <c r="NDF58" s="138"/>
      <c r="NDG58" s="138"/>
      <c r="NDH58" s="138"/>
      <c r="NDI58" s="138"/>
      <c r="NDJ58" s="138"/>
      <c r="NDK58" s="138"/>
      <c r="NDL58" s="138"/>
      <c r="NDM58" s="138"/>
      <c r="NDN58" s="138"/>
      <c r="NDO58" s="138"/>
      <c r="NDP58" s="138"/>
      <c r="NDQ58" s="138"/>
      <c r="NDR58" s="138"/>
      <c r="NDS58" s="138"/>
      <c r="NDT58" s="138"/>
      <c r="NDU58" s="138"/>
      <c r="NDV58" s="138"/>
      <c r="NDW58" s="138"/>
      <c r="NDX58" s="138"/>
      <c r="NDY58" s="138"/>
      <c r="NDZ58" s="138"/>
      <c r="NEA58" s="138"/>
      <c r="NEB58" s="138"/>
      <c r="NEC58" s="138"/>
      <c r="NED58" s="138"/>
      <c r="NEE58" s="138"/>
      <c r="NEF58" s="138"/>
      <c r="NEG58" s="138"/>
      <c r="NEH58" s="138"/>
      <c r="NEI58" s="138"/>
      <c r="NEJ58" s="138"/>
      <c r="NEK58" s="138"/>
      <c r="NEL58" s="138"/>
      <c r="NEM58" s="138"/>
      <c r="NEN58" s="138"/>
      <c r="NEO58" s="138"/>
      <c r="NEP58" s="138"/>
      <c r="NEQ58" s="138"/>
      <c r="NER58" s="138"/>
      <c r="NES58" s="138"/>
      <c r="NET58" s="138"/>
      <c r="NEU58" s="138"/>
      <c r="NEV58" s="138"/>
      <c r="NEW58" s="138"/>
      <c r="NEX58" s="138"/>
      <c r="NEY58" s="138"/>
      <c r="NEZ58" s="138"/>
      <c r="NFA58" s="138"/>
      <c r="NFB58" s="138"/>
      <c r="NFC58" s="138"/>
      <c r="NFD58" s="138"/>
      <c r="NFE58" s="138"/>
      <c r="NFF58" s="138"/>
      <c r="NFG58" s="138"/>
      <c r="NFH58" s="138"/>
      <c r="NFI58" s="138"/>
      <c r="NFJ58" s="138"/>
      <c r="NFK58" s="138"/>
      <c r="NFL58" s="138"/>
      <c r="NFM58" s="138"/>
      <c r="NFN58" s="138"/>
      <c r="NFO58" s="138"/>
      <c r="NFP58" s="138"/>
      <c r="NFQ58" s="138"/>
      <c r="NFR58" s="138"/>
      <c r="NFS58" s="138"/>
      <c r="NFT58" s="138"/>
      <c r="NFU58" s="138"/>
      <c r="NFV58" s="138"/>
      <c r="NFW58" s="138"/>
      <c r="NFX58" s="138"/>
      <c r="NFY58" s="138"/>
      <c r="NFZ58" s="138"/>
      <c r="NGA58" s="138"/>
      <c r="NGB58" s="138"/>
      <c r="NGC58" s="138"/>
      <c r="NGD58" s="138"/>
      <c r="NGE58" s="138"/>
      <c r="NGF58" s="138"/>
      <c r="NGG58" s="138"/>
      <c r="NGH58" s="138"/>
      <c r="NGI58" s="138"/>
      <c r="NGJ58" s="138"/>
      <c r="NGK58" s="138"/>
      <c r="NGL58" s="138"/>
      <c r="NGM58" s="138"/>
      <c r="NGN58" s="138"/>
      <c r="NGO58" s="138"/>
      <c r="NGP58" s="138"/>
      <c r="NGQ58" s="138"/>
      <c r="NGR58" s="138"/>
      <c r="NGS58" s="138"/>
      <c r="NGT58" s="138"/>
      <c r="NGU58" s="138"/>
      <c r="NGV58" s="138"/>
      <c r="NGW58" s="138"/>
      <c r="NGX58" s="138"/>
      <c r="NGY58" s="138"/>
      <c r="NGZ58" s="138"/>
      <c r="NHA58" s="138"/>
      <c r="NHB58" s="138"/>
      <c r="NHC58" s="138"/>
      <c r="NHD58" s="138"/>
      <c r="NHE58" s="138"/>
      <c r="NHF58" s="138"/>
      <c r="NHG58" s="138"/>
      <c r="NHH58" s="138"/>
      <c r="NHI58" s="138"/>
      <c r="NHJ58" s="138"/>
      <c r="NHK58" s="138"/>
      <c r="NHL58" s="138"/>
      <c r="NHM58" s="138"/>
      <c r="NHN58" s="138"/>
      <c r="NHO58" s="138"/>
      <c r="NHP58" s="138"/>
      <c r="NHQ58" s="138"/>
      <c r="NHR58" s="138"/>
      <c r="NHS58" s="138"/>
      <c r="NHT58" s="138"/>
      <c r="NHU58" s="138"/>
      <c r="NHV58" s="138"/>
      <c r="NHW58" s="138"/>
      <c r="NHX58" s="138"/>
      <c r="NHY58" s="138"/>
      <c r="NHZ58" s="138"/>
      <c r="NIA58" s="138"/>
      <c r="NIB58" s="138"/>
      <c r="NIC58" s="138"/>
      <c r="NID58" s="138"/>
      <c r="NIE58" s="138"/>
      <c r="NIF58" s="138"/>
      <c r="NIG58" s="138"/>
      <c r="NIH58" s="138"/>
      <c r="NII58" s="138"/>
      <c r="NIJ58" s="138"/>
      <c r="NIK58" s="138"/>
      <c r="NIL58" s="138"/>
      <c r="NIM58" s="138"/>
      <c r="NIN58" s="138"/>
      <c r="NIO58" s="138"/>
      <c r="NIP58" s="138"/>
      <c r="NIQ58" s="138"/>
      <c r="NIR58" s="138"/>
      <c r="NIS58" s="138"/>
      <c r="NIT58" s="138"/>
      <c r="NIU58" s="138"/>
      <c r="NIV58" s="138"/>
      <c r="NIW58" s="138"/>
      <c r="NIX58" s="138"/>
      <c r="NIY58" s="138"/>
      <c r="NIZ58" s="138"/>
      <c r="NJA58" s="138"/>
      <c r="NJB58" s="138"/>
      <c r="NJC58" s="138"/>
      <c r="NJD58" s="138"/>
      <c r="NJE58" s="138"/>
      <c r="NJF58" s="138"/>
      <c r="NJG58" s="138"/>
      <c r="NJH58" s="138"/>
      <c r="NJI58" s="138"/>
      <c r="NJJ58" s="138"/>
      <c r="NJK58" s="138"/>
      <c r="NJL58" s="138"/>
      <c r="NJM58" s="138"/>
      <c r="NJN58" s="138"/>
      <c r="NJO58" s="138"/>
      <c r="NJP58" s="138"/>
      <c r="NJQ58" s="138"/>
      <c r="NJR58" s="138"/>
      <c r="NJS58" s="138"/>
      <c r="NJT58" s="138"/>
      <c r="NJU58" s="138"/>
      <c r="NJV58" s="138"/>
      <c r="NJW58" s="138"/>
      <c r="NJX58" s="138"/>
      <c r="NJY58" s="138"/>
      <c r="NJZ58" s="138"/>
      <c r="NKA58" s="138"/>
      <c r="NKB58" s="138"/>
      <c r="NKC58" s="138"/>
      <c r="NKD58" s="138"/>
      <c r="NKE58" s="138"/>
      <c r="NKF58" s="138"/>
      <c r="NKG58" s="138"/>
      <c r="NKH58" s="138"/>
      <c r="NKI58" s="138"/>
      <c r="NKJ58" s="138"/>
      <c r="NKK58" s="138"/>
      <c r="NKL58" s="138"/>
      <c r="NKM58" s="138"/>
      <c r="NKN58" s="138"/>
      <c r="NKO58" s="138"/>
      <c r="NKP58" s="138"/>
      <c r="NKQ58" s="138"/>
      <c r="NKR58" s="138"/>
      <c r="NKS58" s="138"/>
      <c r="NKT58" s="138"/>
      <c r="NKU58" s="138"/>
      <c r="NKV58" s="138"/>
      <c r="NKW58" s="138"/>
      <c r="NKX58" s="138"/>
      <c r="NKY58" s="138"/>
      <c r="NKZ58" s="138"/>
      <c r="NLA58" s="138"/>
      <c r="NLB58" s="138"/>
      <c r="NLC58" s="138"/>
      <c r="NLD58" s="138"/>
      <c r="NLE58" s="138"/>
      <c r="NLF58" s="138"/>
      <c r="NLG58" s="138"/>
      <c r="NLH58" s="138"/>
      <c r="NLI58" s="138"/>
      <c r="NLJ58" s="138"/>
      <c r="NLK58" s="138"/>
      <c r="NLL58" s="138"/>
      <c r="NLM58" s="138"/>
      <c r="NLN58" s="138"/>
      <c r="NLO58" s="138"/>
      <c r="NLP58" s="138"/>
      <c r="NLQ58" s="138"/>
      <c r="NLR58" s="138"/>
      <c r="NLS58" s="138"/>
      <c r="NLT58" s="138"/>
      <c r="NLU58" s="138"/>
      <c r="NLV58" s="138"/>
      <c r="NLW58" s="138"/>
      <c r="NLX58" s="138"/>
      <c r="NLY58" s="138"/>
      <c r="NLZ58" s="138"/>
      <c r="NMA58" s="138"/>
      <c r="NMB58" s="138"/>
      <c r="NMC58" s="138"/>
      <c r="NMD58" s="138"/>
      <c r="NME58" s="138"/>
      <c r="NMF58" s="138"/>
      <c r="NMG58" s="138"/>
      <c r="NMH58" s="138"/>
      <c r="NMI58" s="138"/>
      <c r="NMJ58" s="138"/>
      <c r="NMK58" s="138"/>
      <c r="NML58" s="138"/>
      <c r="NMM58" s="138"/>
      <c r="NMN58" s="138"/>
      <c r="NMO58" s="138"/>
      <c r="NMP58" s="138"/>
      <c r="NMQ58" s="138"/>
      <c r="NMR58" s="138"/>
      <c r="NMS58" s="138"/>
      <c r="NMT58" s="138"/>
      <c r="NMU58" s="138"/>
      <c r="NMV58" s="138"/>
      <c r="NMW58" s="138"/>
      <c r="NMX58" s="138"/>
      <c r="NMY58" s="138"/>
      <c r="NMZ58" s="138"/>
      <c r="NNA58" s="138"/>
      <c r="NNB58" s="138"/>
      <c r="NNC58" s="138"/>
      <c r="NND58" s="138"/>
      <c r="NNE58" s="138"/>
      <c r="NNF58" s="138"/>
      <c r="NNG58" s="138"/>
      <c r="NNH58" s="138"/>
      <c r="NNI58" s="138"/>
      <c r="NNJ58" s="138"/>
      <c r="NNK58" s="138"/>
      <c r="NNL58" s="138"/>
      <c r="NNM58" s="138"/>
      <c r="NNN58" s="138"/>
      <c r="NNO58" s="138"/>
      <c r="NNP58" s="138"/>
      <c r="NNQ58" s="138"/>
      <c r="NNR58" s="138"/>
      <c r="NNS58" s="138"/>
      <c r="NNT58" s="138"/>
      <c r="NNU58" s="138"/>
      <c r="NNV58" s="138"/>
      <c r="NNW58" s="138"/>
      <c r="NNX58" s="138"/>
      <c r="NNY58" s="138"/>
      <c r="NNZ58" s="138"/>
      <c r="NOA58" s="138"/>
      <c r="NOB58" s="138"/>
      <c r="NOC58" s="138"/>
      <c r="NOD58" s="138"/>
      <c r="NOE58" s="138"/>
      <c r="NOF58" s="138"/>
      <c r="NOG58" s="138"/>
      <c r="NOH58" s="138"/>
      <c r="NOI58" s="138"/>
      <c r="NOJ58" s="138"/>
      <c r="NOK58" s="138"/>
      <c r="NOL58" s="138"/>
      <c r="NOM58" s="138"/>
      <c r="NON58" s="138"/>
      <c r="NOO58" s="138"/>
      <c r="NOP58" s="138"/>
      <c r="NOQ58" s="138"/>
      <c r="NOR58" s="138"/>
      <c r="NOS58" s="138"/>
      <c r="NOT58" s="138"/>
      <c r="NOU58" s="138"/>
      <c r="NOV58" s="138"/>
      <c r="NOW58" s="138"/>
      <c r="NOX58" s="138"/>
      <c r="NOY58" s="138"/>
      <c r="NOZ58" s="138"/>
      <c r="NPA58" s="138"/>
      <c r="NPB58" s="138"/>
      <c r="NPC58" s="138"/>
      <c r="NPD58" s="138"/>
      <c r="NPE58" s="138"/>
      <c r="NPF58" s="138"/>
      <c r="NPG58" s="138"/>
      <c r="NPH58" s="138"/>
      <c r="NPI58" s="138"/>
      <c r="NPJ58" s="138"/>
      <c r="NPK58" s="138"/>
      <c r="NPL58" s="138"/>
      <c r="NPM58" s="138"/>
      <c r="NPN58" s="138"/>
      <c r="NPO58" s="138"/>
      <c r="NPP58" s="138"/>
      <c r="NPQ58" s="138"/>
      <c r="NPR58" s="138"/>
      <c r="NPS58" s="138"/>
      <c r="NPT58" s="138"/>
      <c r="NPU58" s="138"/>
      <c r="NPV58" s="138"/>
      <c r="NPW58" s="138"/>
      <c r="NPX58" s="138"/>
      <c r="NPY58" s="138"/>
      <c r="NPZ58" s="138"/>
      <c r="NQA58" s="138"/>
      <c r="NQB58" s="138"/>
      <c r="NQC58" s="138"/>
      <c r="NQD58" s="138"/>
      <c r="NQE58" s="138"/>
      <c r="NQF58" s="138"/>
      <c r="NQG58" s="138"/>
      <c r="NQH58" s="138"/>
      <c r="NQI58" s="138"/>
      <c r="NQJ58" s="138"/>
      <c r="NQK58" s="138"/>
      <c r="NQL58" s="138"/>
      <c r="NQM58" s="138"/>
      <c r="NQN58" s="138"/>
      <c r="NQO58" s="138"/>
      <c r="NQP58" s="138"/>
      <c r="NQQ58" s="138"/>
      <c r="NQR58" s="138"/>
      <c r="NQS58" s="138"/>
      <c r="NQT58" s="138"/>
      <c r="NQU58" s="138"/>
      <c r="NQV58" s="138"/>
      <c r="NQW58" s="138"/>
      <c r="NQX58" s="138"/>
      <c r="NQY58" s="138"/>
      <c r="NQZ58" s="138"/>
      <c r="NRA58" s="138"/>
      <c r="NRB58" s="138"/>
      <c r="NRC58" s="138"/>
      <c r="NRD58" s="138"/>
      <c r="NRE58" s="138"/>
      <c r="NRF58" s="138"/>
      <c r="NRG58" s="138"/>
      <c r="NRH58" s="138"/>
      <c r="NRI58" s="138"/>
      <c r="NRJ58" s="138"/>
      <c r="NRK58" s="138"/>
      <c r="NRL58" s="138"/>
      <c r="NRM58" s="138"/>
      <c r="NRN58" s="138"/>
      <c r="NRO58" s="138"/>
      <c r="NRP58" s="138"/>
      <c r="NRQ58" s="138"/>
      <c r="NRR58" s="138"/>
      <c r="NRS58" s="138"/>
      <c r="NRT58" s="138"/>
      <c r="NRU58" s="138"/>
      <c r="NRV58" s="138"/>
      <c r="NRW58" s="138"/>
      <c r="NRX58" s="138"/>
      <c r="NRY58" s="138"/>
      <c r="NRZ58" s="138"/>
      <c r="NSA58" s="138"/>
      <c r="NSB58" s="138"/>
      <c r="NSC58" s="138"/>
      <c r="NSD58" s="138"/>
      <c r="NSE58" s="138"/>
      <c r="NSF58" s="138"/>
      <c r="NSG58" s="138"/>
      <c r="NSH58" s="138"/>
      <c r="NSI58" s="138"/>
      <c r="NSJ58" s="138"/>
      <c r="NSK58" s="138"/>
      <c r="NSL58" s="138"/>
      <c r="NSM58" s="138"/>
      <c r="NSN58" s="138"/>
      <c r="NSO58" s="138"/>
      <c r="NSP58" s="138"/>
      <c r="NSQ58" s="138"/>
      <c r="NSR58" s="138"/>
      <c r="NSS58" s="138"/>
      <c r="NST58" s="138"/>
      <c r="NSU58" s="138"/>
      <c r="NSV58" s="138"/>
      <c r="NSW58" s="138"/>
      <c r="NSX58" s="138"/>
      <c r="NSY58" s="138"/>
      <c r="NSZ58" s="138"/>
      <c r="NTA58" s="138"/>
      <c r="NTB58" s="138"/>
      <c r="NTC58" s="138"/>
      <c r="NTD58" s="138"/>
      <c r="NTE58" s="138"/>
      <c r="NTF58" s="138"/>
      <c r="NTG58" s="138"/>
      <c r="NTH58" s="138"/>
      <c r="NTI58" s="138"/>
      <c r="NTJ58" s="138"/>
      <c r="NTK58" s="138"/>
      <c r="NTL58" s="138"/>
      <c r="NTM58" s="138"/>
      <c r="NTN58" s="138"/>
      <c r="NTO58" s="138"/>
      <c r="NTP58" s="138"/>
      <c r="NTQ58" s="138"/>
      <c r="NTR58" s="138"/>
      <c r="NTS58" s="138"/>
      <c r="NTT58" s="138"/>
      <c r="NTU58" s="138"/>
      <c r="NTV58" s="138"/>
      <c r="NTW58" s="138"/>
      <c r="NTX58" s="138"/>
      <c r="NTY58" s="138"/>
      <c r="NTZ58" s="138"/>
      <c r="NUA58" s="138"/>
      <c r="NUB58" s="138"/>
      <c r="NUC58" s="138"/>
      <c r="NUD58" s="138"/>
      <c r="NUE58" s="138"/>
      <c r="NUF58" s="138"/>
      <c r="NUG58" s="138"/>
      <c r="NUH58" s="138"/>
      <c r="NUI58" s="138"/>
      <c r="NUJ58" s="138"/>
      <c r="NUK58" s="138"/>
      <c r="NUL58" s="138"/>
      <c r="NUM58" s="138"/>
      <c r="NUN58" s="138"/>
      <c r="NUO58" s="138"/>
      <c r="NUP58" s="138"/>
      <c r="NUQ58" s="138"/>
      <c r="NUR58" s="138"/>
      <c r="NUS58" s="138"/>
      <c r="NUT58" s="138"/>
      <c r="NUU58" s="138"/>
      <c r="NUV58" s="138"/>
      <c r="NUW58" s="138"/>
      <c r="NUX58" s="138"/>
      <c r="NUY58" s="138"/>
      <c r="NUZ58" s="138"/>
      <c r="NVA58" s="138"/>
      <c r="NVB58" s="138"/>
      <c r="NVC58" s="138"/>
      <c r="NVD58" s="138"/>
      <c r="NVE58" s="138"/>
      <c r="NVF58" s="138"/>
      <c r="NVG58" s="138"/>
      <c r="NVH58" s="138"/>
      <c r="NVI58" s="138"/>
      <c r="NVJ58" s="138"/>
      <c r="NVK58" s="138"/>
      <c r="NVL58" s="138"/>
      <c r="NVM58" s="138"/>
      <c r="NVN58" s="138"/>
      <c r="NVO58" s="138"/>
      <c r="NVP58" s="138"/>
      <c r="NVQ58" s="138"/>
      <c r="NVR58" s="138"/>
      <c r="NVS58" s="138"/>
      <c r="NVT58" s="138"/>
      <c r="NVU58" s="138"/>
      <c r="NVV58" s="138"/>
      <c r="NVW58" s="138"/>
      <c r="NVX58" s="138"/>
      <c r="NVY58" s="138"/>
      <c r="NVZ58" s="138"/>
      <c r="NWA58" s="138"/>
      <c r="NWB58" s="138"/>
      <c r="NWC58" s="138"/>
      <c r="NWD58" s="138"/>
      <c r="NWE58" s="138"/>
      <c r="NWF58" s="138"/>
      <c r="NWG58" s="138"/>
      <c r="NWH58" s="138"/>
      <c r="NWI58" s="138"/>
      <c r="NWJ58" s="138"/>
      <c r="NWK58" s="138"/>
      <c r="NWL58" s="138"/>
      <c r="NWM58" s="138"/>
      <c r="NWN58" s="138"/>
      <c r="NWO58" s="138"/>
      <c r="NWP58" s="138"/>
      <c r="NWQ58" s="138"/>
      <c r="NWR58" s="138"/>
      <c r="NWS58" s="138"/>
      <c r="NWT58" s="138"/>
      <c r="NWU58" s="138"/>
      <c r="NWV58" s="138"/>
      <c r="NWW58" s="138"/>
      <c r="NWX58" s="138"/>
      <c r="NWY58" s="138"/>
      <c r="NWZ58" s="138"/>
      <c r="NXA58" s="138"/>
      <c r="NXB58" s="138"/>
      <c r="NXC58" s="138"/>
      <c r="NXD58" s="138"/>
      <c r="NXE58" s="138"/>
      <c r="NXF58" s="138"/>
      <c r="NXG58" s="138"/>
      <c r="NXH58" s="138"/>
      <c r="NXI58" s="138"/>
      <c r="NXJ58" s="138"/>
      <c r="NXK58" s="138"/>
      <c r="NXL58" s="138"/>
      <c r="NXM58" s="138"/>
      <c r="NXN58" s="138"/>
      <c r="NXO58" s="138"/>
      <c r="NXP58" s="138"/>
      <c r="NXQ58" s="138"/>
      <c r="NXR58" s="138"/>
      <c r="NXS58" s="138"/>
      <c r="NXT58" s="138"/>
      <c r="NXU58" s="138"/>
      <c r="NXV58" s="138"/>
      <c r="NXW58" s="138"/>
      <c r="NXX58" s="138"/>
      <c r="NXY58" s="138"/>
      <c r="NXZ58" s="138"/>
      <c r="NYA58" s="138"/>
      <c r="NYB58" s="138"/>
      <c r="NYC58" s="138"/>
      <c r="NYD58" s="138"/>
      <c r="NYE58" s="138"/>
      <c r="NYF58" s="138"/>
      <c r="NYG58" s="138"/>
      <c r="NYH58" s="138"/>
      <c r="NYI58" s="138"/>
      <c r="NYJ58" s="138"/>
      <c r="NYK58" s="138"/>
      <c r="NYL58" s="138"/>
      <c r="NYM58" s="138"/>
      <c r="NYN58" s="138"/>
      <c r="NYO58" s="138"/>
      <c r="NYP58" s="138"/>
      <c r="NYQ58" s="138"/>
      <c r="NYR58" s="138"/>
      <c r="NYS58" s="138"/>
      <c r="NYT58" s="138"/>
      <c r="NYU58" s="138"/>
      <c r="NYV58" s="138"/>
      <c r="NYW58" s="138"/>
      <c r="NYX58" s="138"/>
      <c r="NYY58" s="138"/>
      <c r="NYZ58" s="138"/>
      <c r="NZA58" s="138"/>
      <c r="NZB58" s="138"/>
      <c r="NZC58" s="138"/>
      <c r="NZD58" s="138"/>
      <c r="NZE58" s="138"/>
      <c r="NZF58" s="138"/>
      <c r="NZG58" s="138"/>
      <c r="NZH58" s="138"/>
      <c r="NZI58" s="138"/>
      <c r="NZJ58" s="138"/>
      <c r="NZK58" s="138"/>
      <c r="NZL58" s="138"/>
      <c r="NZM58" s="138"/>
      <c r="NZN58" s="138"/>
      <c r="NZO58" s="138"/>
      <c r="NZP58" s="138"/>
      <c r="NZQ58" s="138"/>
      <c r="NZR58" s="138"/>
      <c r="NZS58" s="138"/>
      <c r="NZT58" s="138"/>
      <c r="NZU58" s="138"/>
      <c r="NZV58" s="138"/>
      <c r="NZW58" s="138"/>
      <c r="NZX58" s="138"/>
      <c r="NZY58" s="138"/>
      <c r="NZZ58" s="138"/>
      <c r="OAA58" s="138"/>
      <c r="OAB58" s="138"/>
      <c r="OAC58" s="138"/>
      <c r="OAD58" s="138"/>
      <c r="OAE58" s="138"/>
      <c r="OAF58" s="138"/>
      <c r="OAG58" s="138"/>
      <c r="OAH58" s="138"/>
      <c r="OAI58" s="138"/>
      <c r="OAJ58" s="138"/>
      <c r="OAK58" s="138"/>
      <c r="OAL58" s="138"/>
      <c r="OAM58" s="138"/>
      <c r="OAN58" s="138"/>
      <c r="OAO58" s="138"/>
      <c r="OAP58" s="138"/>
      <c r="OAQ58" s="138"/>
      <c r="OAR58" s="138"/>
      <c r="OAS58" s="138"/>
      <c r="OAT58" s="138"/>
      <c r="OAU58" s="138"/>
      <c r="OAV58" s="138"/>
      <c r="OAW58" s="138"/>
      <c r="OAX58" s="138"/>
      <c r="OAY58" s="138"/>
      <c r="OAZ58" s="138"/>
      <c r="OBA58" s="138"/>
      <c r="OBB58" s="138"/>
      <c r="OBC58" s="138"/>
      <c r="OBD58" s="138"/>
      <c r="OBE58" s="138"/>
      <c r="OBF58" s="138"/>
      <c r="OBG58" s="138"/>
      <c r="OBH58" s="138"/>
      <c r="OBI58" s="138"/>
      <c r="OBJ58" s="138"/>
      <c r="OBK58" s="138"/>
      <c r="OBL58" s="138"/>
      <c r="OBM58" s="138"/>
      <c r="OBN58" s="138"/>
      <c r="OBO58" s="138"/>
      <c r="OBP58" s="138"/>
      <c r="OBQ58" s="138"/>
      <c r="OBR58" s="138"/>
      <c r="OBS58" s="138"/>
      <c r="OBT58" s="138"/>
      <c r="OBU58" s="138"/>
      <c r="OBV58" s="138"/>
      <c r="OBW58" s="138"/>
      <c r="OBX58" s="138"/>
      <c r="OBY58" s="138"/>
      <c r="OBZ58" s="138"/>
      <c r="OCA58" s="138"/>
      <c r="OCB58" s="138"/>
      <c r="OCC58" s="138"/>
      <c r="OCD58" s="138"/>
      <c r="OCE58" s="138"/>
      <c r="OCF58" s="138"/>
      <c r="OCG58" s="138"/>
      <c r="OCH58" s="138"/>
      <c r="OCI58" s="138"/>
      <c r="OCJ58" s="138"/>
      <c r="OCK58" s="138"/>
      <c r="OCL58" s="138"/>
      <c r="OCM58" s="138"/>
      <c r="OCN58" s="138"/>
      <c r="OCO58" s="138"/>
      <c r="OCP58" s="138"/>
      <c r="OCQ58" s="138"/>
      <c r="OCR58" s="138"/>
      <c r="OCS58" s="138"/>
      <c r="OCT58" s="138"/>
      <c r="OCU58" s="138"/>
      <c r="OCV58" s="138"/>
      <c r="OCW58" s="138"/>
      <c r="OCX58" s="138"/>
      <c r="OCY58" s="138"/>
      <c r="OCZ58" s="138"/>
      <c r="ODA58" s="138"/>
      <c r="ODB58" s="138"/>
      <c r="ODC58" s="138"/>
      <c r="ODD58" s="138"/>
      <c r="ODE58" s="138"/>
      <c r="ODF58" s="138"/>
      <c r="ODG58" s="138"/>
      <c r="ODH58" s="138"/>
      <c r="ODI58" s="138"/>
      <c r="ODJ58" s="138"/>
      <c r="ODK58" s="138"/>
      <c r="ODL58" s="138"/>
      <c r="ODM58" s="138"/>
      <c r="ODN58" s="138"/>
      <c r="ODO58" s="138"/>
      <c r="ODP58" s="138"/>
      <c r="ODQ58" s="138"/>
      <c r="ODR58" s="138"/>
      <c r="ODS58" s="138"/>
      <c r="ODT58" s="138"/>
      <c r="ODU58" s="138"/>
      <c r="ODV58" s="138"/>
      <c r="ODW58" s="138"/>
      <c r="ODX58" s="138"/>
      <c r="ODY58" s="138"/>
      <c r="ODZ58" s="138"/>
      <c r="OEA58" s="138"/>
      <c r="OEB58" s="138"/>
      <c r="OEC58" s="138"/>
      <c r="OED58" s="138"/>
      <c r="OEE58" s="138"/>
      <c r="OEF58" s="138"/>
      <c r="OEG58" s="138"/>
      <c r="OEH58" s="138"/>
      <c r="OEI58" s="138"/>
      <c r="OEJ58" s="138"/>
      <c r="OEK58" s="138"/>
      <c r="OEL58" s="138"/>
      <c r="OEM58" s="138"/>
      <c r="OEN58" s="138"/>
      <c r="OEO58" s="138"/>
      <c r="OEP58" s="138"/>
      <c r="OEQ58" s="138"/>
      <c r="OER58" s="138"/>
      <c r="OES58" s="138"/>
      <c r="OET58" s="138"/>
      <c r="OEU58" s="138"/>
      <c r="OEV58" s="138"/>
      <c r="OEW58" s="138"/>
      <c r="OEX58" s="138"/>
      <c r="OEY58" s="138"/>
      <c r="OEZ58" s="138"/>
      <c r="OFA58" s="138"/>
      <c r="OFB58" s="138"/>
      <c r="OFC58" s="138"/>
      <c r="OFD58" s="138"/>
      <c r="OFE58" s="138"/>
      <c r="OFF58" s="138"/>
      <c r="OFG58" s="138"/>
      <c r="OFH58" s="138"/>
      <c r="OFI58" s="138"/>
      <c r="OFJ58" s="138"/>
      <c r="OFK58" s="138"/>
      <c r="OFL58" s="138"/>
      <c r="OFM58" s="138"/>
      <c r="OFN58" s="138"/>
      <c r="OFO58" s="138"/>
      <c r="OFP58" s="138"/>
      <c r="OFQ58" s="138"/>
      <c r="OFR58" s="138"/>
      <c r="OFS58" s="138"/>
      <c r="OFT58" s="138"/>
      <c r="OFU58" s="138"/>
      <c r="OFV58" s="138"/>
      <c r="OFW58" s="138"/>
      <c r="OFX58" s="138"/>
      <c r="OFY58" s="138"/>
      <c r="OFZ58" s="138"/>
      <c r="OGA58" s="138"/>
      <c r="OGB58" s="138"/>
      <c r="OGC58" s="138"/>
      <c r="OGD58" s="138"/>
      <c r="OGE58" s="138"/>
      <c r="OGF58" s="138"/>
      <c r="OGG58" s="138"/>
      <c r="OGH58" s="138"/>
      <c r="OGI58" s="138"/>
      <c r="OGJ58" s="138"/>
      <c r="OGK58" s="138"/>
      <c r="OGL58" s="138"/>
      <c r="OGM58" s="138"/>
      <c r="OGN58" s="138"/>
      <c r="OGO58" s="138"/>
      <c r="OGP58" s="138"/>
      <c r="OGQ58" s="138"/>
      <c r="OGR58" s="138"/>
      <c r="OGS58" s="138"/>
      <c r="OGT58" s="138"/>
      <c r="OGU58" s="138"/>
      <c r="OGV58" s="138"/>
      <c r="OGW58" s="138"/>
      <c r="OGX58" s="138"/>
      <c r="OGY58" s="138"/>
      <c r="OGZ58" s="138"/>
      <c r="OHA58" s="138"/>
      <c r="OHB58" s="138"/>
      <c r="OHC58" s="138"/>
      <c r="OHD58" s="138"/>
      <c r="OHE58" s="138"/>
      <c r="OHF58" s="138"/>
      <c r="OHG58" s="138"/>
      <c r="OHH58" s="138"/>
      <c r="OHI58" s="138"/>
      <c r="OHJ58" s="138"/>
      <c r="OHK58" s="138"/>
      <c r="OHL58" s="138"/>
      <c r="OHM58" s="138"/>
      <c r="OHN58" s="138"/>
      <c r="OHO58" s="138"/>
      <c r="OHP58" s="138"/>
      <c r="OHQ58" s="138"/>
      <c r="OHR58" s="138"/>
      <c r="OHS58" s="138"/>
      <c r="OHT58" s="138"/>
      <c r="OHU58" s="138"/>
      <c r="OHV58" s="138"/>
      <c r="OHW58" s="138"/>
      <c r="OHX58" s="138"/>
      <c r="OHY58" s="138"/>
      <c r="OHZ58" s="138"/>
      <c r="OIA58" s="138"/>
      <c r="OIB58" s="138"/>
      <c r="OIC58" s="138"/>
      <c r="OID58" s="138"/>
      <c r="OIE58" s="138"/>
      <c r="OIF58" s="138"/>
      <c r="OIG58" s="138"/>
      <c r="OIH58" s="138"/>
      <c r="OII58" s="138"/>
      <c r="OIJ58" s="138"/>
      <c r="OIK58" s="138"/>
      <c r="OIL58" s="138"/>
      <c r="OIM58" s="138"/>
      <c r="OIN58" s="138"/>
      <c r="OIO58" s="138"/>
      <c r="OIP58" s="138"/>
      <c r="OIQ58" s="138"/>
      <c r="OIR58" s="138"/>
      <c r="OIS58" s="138"/>
      <c r="OIT58" s="138"/>
      <c r="OIU58" s="138"/>
      <c r="OIV58" s="138"/>
      <c r="OIW58" s="138"/>
      <c r="OIX58" s="138"/>
      <c r="OIY58" s="138"/>
      <c r="OIZ58" s="138"/>
      <c r="OJA58" s="138"/>
      <c r="OJB58" s="138"/>
      <c r="OJC58" s="138"/>
      <c r="OJD58" s="138"/>
      <c r="OJE58" s="138"/>
      <c r="OJF58" s="138"/>
      <c r="OJG58" s="138"/>
      <c r="OJH58" s="138"/>
      <c r="OJI58" s="138"/>
      <c r="OJJ58" s="138"/>
      <c r="OJK58" s="138"/>
      <c r="OJL58" s="138"/>
      <c r="OJM58" s="138"/>
      <c r="OJN58" s="138"/>
      <c r="OJO58" s="138"/>
      <c r="OJP58" s="138"/>
      <c r="OJQ58" s="138"/>
      <c r="OJR58" s="138"/>
      <c r="OJS58" s="138"/>
      <c r="OJT58" s="138"/>
      <c r="OJU58" s="138"/>
      <c r="OJV58" s="138"/>
      <c r="OJW58" s="138"/>
      <c r="OJX58" s="138"/>
      <c r="OJY58" s="138"/>
      <c r="OJZ58" s="138"/>
      <c r="OKA58" s="138"/>
      <c r="OKB58" s="138"/>
      <c r="OKC58" s="138"/>
      <c r="OKD58" s="138"/>
      <c r="OKE58" s="138"/>
      <c r="OKF58" s="138"/>
      <c r="OKG58" s="138"/>
      <c r="OKH58" s="138"/>
      <c r="OKI58" s="138"/>
      <c r="OKJ58" s="138"/>
      <c r="OKK58" s="138"/>
      <c r="OKL58" s="138"/>
      <c r="OKM58" s="138"/>
      <c r="OKN58" s="138"/>
      <c r="OKO58" s="138"/>
      <c r="OKP58" s="138"/>
      <c r="OKQ58" s="138"/>
      <c r="OKR58" s="138"/>
      <c r="OKS58" s="138"/>
      <c r="OKT58" s="138"/>
      <c r="OKU58" s="138"/>
      <c r="OKV58" s="138"/>
      <c r="OKW58" s="138"/>
      <c r="OKX58" s="138"/>
      <c r="OKY58" s="138"/>
      <c r="OKZ58" s="138"/>
      <c r="OLA58" s="138"/>
      <c r="OLB58" s="138"/>
      <c r="OLC58" s="138"/>
      <c r="OLD58" s="138"/>
      <c r="OLE58" s="138"/>
      <c r="OLF58" s="138"/>
      <c r="OLG58" s="138"/>
      <c r="OLH58" s="138"/>
      <c r="OLI58" s="138"/>
      <c r="OLJ58" s="138"/>
      <c r="OLK58" s="138"/>
      <c r="OLL58" s="138"/>
      <c r="OLM58" s="138"/>
      <c r="OLN58" s="138"/>
      <c r="OLO58" s="138"/>
      <c r="OLP58" s="138"/>
      <c r="OLQ58" s="138"/>
      <c r="OLR58" s="138"/>
      <c r="OLS58" s="138"/>
      <c r="OLT58" s="138"/>
      <c r="OLU58" s="138"/>
      <c r="OLV58" s="138"/>
      <c r="OLW58" s="138"/>
      <c r="OLX58" s="138"/>
      <c r="OLY58" s="138"/>
      <c r="OLZ58" s="138"/>
      <c r="OMA58" s="138"/>
      <c r="OMB58" s="138"/>
      <c r="OMC58" s="138"/>
      <c r="OMD58" s="138"/>
      <c r="OME58" s="138"/>
      <c r="OMF58" s="138"/>
      <c r="OMG58" s="138"/>
      <c r="OMH58" s="138"/>
      <c r="OMI58" s="138"/>
      <c r="OMJ58" s="138"/>
      <c r="OMK58" s="138"/>
      <c r="OML58" s="138"/>
      <c r="OMM58" s="138"/>
      <c r="OMN58" s="138"/>
      <c r="OMO58" s="138"/>
      <c r="OMP58" s="138"/>
      <c r="OMQ58" s="138"/>
      <c r="OMR58" s="138"/>
      <c r="OMS58" s="138"/>
      <c r="OMT58" s="138"/>
      <c r="OMU58" s="138"/>
      <c r="OMV58" s="138"/>
      <c r="OMW58" s="138"/>
      <c r="OMX58" s="138"/>
      <c r="OMY58" s="138"/>
      <c r="OMZ58" s="138"/>
      <c r="ONA58" s="138"/>
      <c r="ONB58" s="138"/>
      <c r="ONC58" s="138"/>
      <c r="OND58" s="138"/>
      <c r="ONE58" s="138"/>
      <c r="ONF58" s="138"/>
      <c r="ONG58" s="138"/>
      <c r="ONH58" s="138"/>
      <c r="ONI58" s="138"/>
      <c r="ONJ58" s="138"/>
      <c r="ONK58" s="138"/>
      <c r="ONL58" s="138"/>
      <c r="ONM58" s="138"/>
      <c r="ONN58" s="138"/>
      <c r="ONO58" s="138"/>
      <c r="ONP58" s="138"/>
      <c r="ONQ58" s="138"/>
      <c r="ONR58" s="138"/>
      <c r="ONS58" s="138"/>
      <c r="ONT58" s="138"/>
      <c r="ONU58" s="138"/>
      <c r="ONV58" s="138"/>
      <c r="ONW58" s="138"/>
      <c r="ONX58" s="138"/>
      <c r="ONY58" s="138"/>
      <c r="ONZ58" s="138"/>
      <c r="OOA58" s="138"/>
      <c r="OOB58" s="138"/>
      <c r="OOC58" s="138"/>
      <c r="OOD58" s="138"/>
      <c r="OOE58" s="138"/>
      <c r="OOF58" s="138"/>
      <c r="OOG58" s="138"/>
      <c r="OOH58" s="138"/>
      <c r="OOI58" s="138"/>
      <c r="OOJ58" s="138"/>
      <c r="OOK58" s="138"/>
      <c r="OOL58" s="138"/>
      <c r="OOM58" s="138"/>
      <c r="OON58" s="138"/>
      <c r="OOO58" s="138"/>
      <c r="OOP58" s="138"/>
      <c r="OOQ58" s="138"/>
      <c r="OOR58" s="138"/>
      <c r="OOS58" s="138"/>
      <c r="OOT58" s="138"/>
      <c r="OOU58" s="138"/>
      <c r="OOV58" s="138"/>
      <c r="OOW58" s="138"/>
      <c r="OOX58" s="138"/>
      <c r="OOY58" s="138"/>
      <c r="OOZ58" s="138"/>
      <c r="OPA58" s="138"/>
      <c r="OPB58" s="138"/>
      <c r="OPC58" s="138"/>
      <c r="OPD58" s="138"/>
      <c r="OPE58" s="138"/>
      <c r="OPF58" s="138"/>
      <c r="OPG58" s="138"/>
      <c r="OPH58" s="138"/>
      <c r="OPI58" s="138"/>
      <c r="OPJ58" s="138"/>
      <c r="OPK58" s="138"/>
      <c r="OPL58" s="138"/>
      <c r="OPM58" s="138"/>
      <c r="OPN58" s="138"/>
      <c r="OPO58" s="138"/>
      <c r="OPP58" s="138"/>
      <c r="OPQ58" s="138"/>
      <c r="OPR58" s="138"/>
      <c r="OPS58" s="138"/>
      <c r="OPT58" s="138"/>
      <c r="OPU58" s="138"/>
      <c r="OPV58" s="138"/>
      <c r="OPW58" s="138"/>
      <c r="OPX58" s="138"/>
      <c r="OPY58" s="138"/>
      <c r="OPZ58" s="138"/>
      <c r="OQA58" s="138"/>
      <c r="OQB58" s="138"/>
      <c r="OQC58" s="138"/>
      <c r="OQD58" s="138"/>
      <c r="OQE58" s="138"/>
      <c r="OQF58" s="138"/>
      <c r="OQG58" s="138"/>
      <c r="OQH58" s="138"/>
      <c r="OQI58" s="138"/>
      <c r="OQJ58" s="138"/>
      <c r="OQK58" s="138"/>
      <c r="OQL58" s="138"/>
      <c r="OQM58" s="138"/>
      <c r="OQN58" s="138"/>
      <c r="OQO58" s="138"/>
      <c r="OQP58" s="138"/>
      <c r="OQQ58" s="138"/>
      <c r="OQR58" s="138"/>
      <c r="OQS58" s="138"/>
      <c r="OQT58" s="138"/>
      <c r="OQU58" s="138"/>
      <c r="OQV58" s="138"/>
      <c r="OQW58" s="138"/>
      <c r="OQX58" s="138"/>
      <c r="OQY58" s="138"/>
      <c r="OQZ58" s="138"/>
      <c r="ORA58" s="138"/>
      <c r="ORB58" s="138"/>
      <c r="ORC58" s="138"/>
      <c r="ORD58" s="138"/>
      <c r="ORE58" s="138"/>
      <c r="ORF58" s="138"/>
      <c r="ORG58" s="138"/>
      <c r="ORH58" s="138"/>
      <c r="ORI58" s="138"/>
      <c r="ORJ58" s="138"/>
      <c r="ORK58" s="138"/>
      <c r="ORL58" s="138"/>
      <c r="ORM58" s="138"/>
      <c r="ORN58" s="138"/>
      <c r="ORO58" s="138"/>
      <c r="ORP58" s="138"/>
      <c r="ORQ58" s="138"/>
      <c r="ORR58" s="138"/>
      <c r="ORS58" s="138"/>
      <c r="ORT58" s="138"/>
      <c r="ORU58" s="138"/>
      <c r="ORV58" s="138"/>
      <c r="ORW58" s="138"/>
      <c r="ORX58" s="138"/>
      <c r="ORY58" s="138"/>
      <c r="ORZ58" s="138"/>
      <c r="OSA58" s="138"/>
      <c r="OSB58" s="138"/>
      <c r="OSC58" s="138"/>
      <c r="OSD58" s="138"/>
      <c r="OSE58" s="138"/>
      <c r="OSF58" s="138"/>
      <c r="OSG58" s="138"/>
      <c r="OSH58" s="138"/>
      <c r="OSI58" s="138"/>
      <c r="OSJ58" s="138"/>
      <c r="OSK58" s="138"/>
      <c r="OSL58" s="138"/>
      <c r="OSM58" s="138"/>
      <c r="OSN58" s="138"/>
      <c r="OSO58" s="138"/>
      <c r="OSP58" s="138"/>
      <c r="OSQ58" s="138"/>
      <c r="OSR58" s="138"/>
      <c r="OSS58" s="138"/>
      <c r="OST58" s="138"/>
      <c r="OSU58" s="138"/>
      <c r="OSV58" s="138"/>
      <c r="OSW58" s="138"/>
      <c r="OSX58" s="138"/>
      <c r="OSY58" s="138"/>
      <c r="OSZ58" s="138"/>
      <c r="OTA58" s="138"/>
      <c r="OTB58" s="138"/>
      <c r="OTC58" s="138"/>
      <c r="OTD58" s="138"/>
      <c r="OTE58" s="138"/>
      <c r="OTF58" s="138"/>
      <c r="OTG58" s="138"/>
      <c r="OTH58" s="138"/>
      <c r="OTI58" s="138"/>
      <c r="OTJ58" s="138"/>
      <c r="OTK58" s="138"/>
      <c r="OTL58" s="138"/>
      <c r="OTM58" s="138"/>
      <c r="OTN58" s="138"/>
      <c r="OTO58" s="138"/>
      <c r="OTP58" s="138"/>
      <c r="OTQ58" s="138"/>
      <c r="OTR58" s="138"/>
      <c r="OTS58" s="138"/>
      <c r="OTT58" s="138"/>
      <c r="OTU58" s="138"/>
      <c r="OTV58" s="138"/>
      <c r="OTW58" s="138"/>
      <c r="OTX58" s="138"/>
      <c r="OTY58" s="138"/>
      <c r="OTZ58" s="138"/>
      <c r="OUA58" s="138"/>
      <c r="OUB58" s="138"/>
      <c r="OUC58" s="138"/>
      <c r="OUD58" s="138"/>
      <c r="OUE58" s="138"/>
      <c r="OUF58" s="138"/>
      <c r="OUG58" s="138"/>
      <c r="OUH58" s="138"/>
      <c r="OUI58" s="138"/>
      <c r="OUJ58" s="138"/>
      <c r="OUK58" s="138"/>
      <c r="OUL58" s="138"/>
      <c r="OUM58" s="138"/>
      <c r="OUN58" s="138"/>
      <c r="OUO58" s="138"/>
      <c r="OUP58" s="138"/>
      <c r="OUQ58" s="138"/>
      <c r="OUR58" s="138"/>
      <c r="OUS58" s="138"/>
      <c r="OUT58" s="138"/>
      <c r="OUU58" s="138"/>
      <c r="OUV58" s="138"/>
      <c r="OUW58" s="138"/>
      <c r="OUX58" s="138"/>
      <c r="OUY58" s="138"/>
      <c r="OUZ58" s="138"/>
      <c r="OVA58" s="138"/>
      <c r="OVB58" s="138"/>
      <c r="OVC58" s="138"/>
      <c r="OVD58" s="138"/>
      <c r="OVE58" s="138"/>
      <c r="OVF58" s="138"/>
      <c r="OVG58" s="138"/>
      <c r="OVH58" s="138"/>
      <c r="OVI58" s="138"/>
      <c r="OVJ58" s="138"/>
      <c r="OVK58" s="138"/>
      <c r="OVL58" s="138"/>
      <c r="OVM58" s="138"/>
      <c r="OVN58" s="138"/>
      <c r="OVO58" s="138"/>
      <c r="OVP58" s="138"/>
      <c r="OVQ58" s="138"/>
      <c r="OVR58" s="138"/>
      <c r="OVS58" s="138"/>
      <c r="OVT58" s="138"/>
      <c r="OVU58" s="138"/>
      <c r="OVV58" s="138"/>
      <c r="OVW58" s="138"/>
      <c r="OVX58" s="138"/>
      <c r="OVY58" s="138"/>
      <c r="OVZ58" s="138"/>
      <c r="OWA58" s="138"/>
      <c r="OWB58" s="138"/>
      <c r="OWC58" s="138"/>
      <c r="OWD58" s="138"/>
      <c r="OWE58" s="138"/>
      <c r="OWF58" s="138"/>
      <c r="OWG58" s="138"/>
      <c r="OWH58" s="138"/>
      <c r="OWI58" s="138"/>
      <c r="OWJ58" s="138"/>
      <c r="OWK58" s="138"/>
      <c r="OWL58" s="138"/>
      <c r="OWM58" s="138"/>
      <c r="OWN58" s="138"/>
      <c r="OWO58" s="138"/>
      <c r="OWP58" s="138"/>
      <c r="OWQ58" s="138"/>
      <c r="OWR58" s="138"/>
      <c r="OWS58" s="138"/>
      <c r="OWT58" s="138"/>
      <c r="OWU58" s="138"/>
      <c r="OWV58" s="138"/>
      <c r="OWW58" s="138"/>
      <c r="OWX58" s="138"/>
      <c r="OWY58" s="138"/>
      <c r="OWZ58" s="138"/>
      <c r="OXA58" s="138"/>
      <c r="OXB58" s="138"/>
      <c r="OXC58" s="138"/>
      <c r="OXD58" s="138"/>
      <c r="OXE58" s="138"/>
      <c r="OXF58" s="138"/>
      <c r="OXG58" s="138"/>
      <c r="OXH58" s="138"/>
      <c r="OXI58" s="138"/>
      <c r="OXJ58" s="138"/>
      <c r="OXK58" s="138"/>
      <c r="OXL58" s="138"/>
      <c r="OXM58" s="138"/>
      <c r="OXN58" s="138"/>
      <c r="OXO58" s="138"/>
      <c r="OXP58" s="138"/>
      <c r="OXQ58" s="138"/>
      <c r="OXR58" s="138"/>
      <c r="OXS58" s="138"/>
      <c r="OXT58" s="138"/>
      <c r="OXU58" s="138"/>
      <c r="OXV58" s="138"/>
      <c r="OXW58" s="138"/>
      <c r="OXX58" s="138"/>
      <c r="OXY58" s="138"/>
      <c r="OXZ58" s="138"/>
      <c r="OYA58" s="138"/>
      <c r="OYB58" s="138"/>
      <c r="OYC58" s="138"/>
      <c r="OYD58" s="138"/>
      <c r="OYE58" s="138"/>
      <c r="OYF58" s="138"/>
      <c r="OYG58" s="138"/>
      <c r="OYH58" s="138"/>
      <c r="OYI58" s="138"/>
      <c r="OYJ58" s="138"/>
      <c r="OYK58" s="138"/>
      <c r="OYL58" s="138"/>
      <c r="OYM58" s="138"/>
      <c r="OYN58" s="138"/>
      <c r="OYO58" s="138"/>
      <c r="OYP58" s="138"/>
      <c r="OYQ58" s="138"/>
      <c r="OYR58" s="138"/>
      <c r="OYS58" s="138"/>
      <c r="OYT58" s="138"/>
      <c r="OYU58" s="138"/>
      <c r="OYV58" s="138"/>
      <c r="OYW58" s="138"/>
      <c r="OYX58" s="138"/>
      <c r="OYY58" s="138"/>
      <c r="OYZ58" s="138"/>
      <c r="OZA58" s="138"/>
      <c r="OZB58" s="138"/>
      <c r="OZC58" s="138"/>
      <c r="OZD58" s="138"/>
      <c r="OZE58" s="138"/>
      <c r="OZF58" s="138"/>
      <c r="OZG58" s="138"/>
      <c r="OZH58" s="138"/>
      <c r="OZI58" s="138"/>
      <c r="OZJ58" s="138"/>
      <c r="OZK58" s="138"/>
      <c r="OZL58" s="138"/>
      <c r="OZM58" s="138"/>
      <c r="OZN58" s="138"/>
      <c r="OZO58" s="138"/>
      <c r="OZP58" s="138"/>
      <c r="OZQ58" s="138"/>
      <c r="OZR58" s="138"/>
      <c r="OZS58" s="138"/>
      <c r="OZT58" s="138"/>
      <c r="OZU58" s="138"/>
      <c r="OZV58" s="138"/>
      <c r="OZW58" s="138"/>
      <c r="OZX58" s="138"/>
      <c r="OZY58" s="138"/>
      <c r="OZZ58" s="138"/>
      <c r="PAA58" s="138"/>
      <c r="PAB58" s="138"/>
      <c r="PAC58" s="138"/>
      <c r="PAD58" s="138"/>
      <c r="PAE58" s="138"/>
      <c r="PAF58" s="138"/>
      <c r="PAG58" s="138"/>
      <c r="PAH58" s="138"/>
      <c r="PAI58" s="138"/>
      <c r="PAJ58" s="138"/>
      <c r="PAK58" s="138"/>
      <c r="PAL58" s="138"/>
      <c r="PAM58" s="138"/>
      <c r="PAN58" s="138"/>
      <c r="PAO58" s="138"/>
      <c r="PAP58" s="138"/>
      <c r="PAQ58" s="138"/>
      <c r="PAR58" s="138"/>
      <c r="PAS58" s="138"/>
      <c r="PAT58" s="138"/>
      <c r="PAU58" s="138"/>
      <c r="PAV58" s="138"/>
      <c r="PAW58" s="138"/>
      <c r="PAX58" s="138"/>
      <c r="PAY58" s="138"/>
      <c r="PAZ58" s="138"/>
      <c r="PBA58" s="138"/>
      <c r="PBB58" s="138"/>
      <c r="PBC58" s="138"/>
      <c r="PBD58" s="138"/>
      <c r="PBE58" s="138"/>
      <c r="PBF58" s="138"/>
      <c r="PBG58" s="138"/>
      <c r="PBH58" s="138"/>
      <c r="PBI58" s="138"/>
      <c r="PBJ58" s="138"/>
      <c r="PBK58" s="138"/>
      <c r="PBL58" s="138"/>
      <c r="PBM58" s="138"/>
      <c r="PBN58" s="138"/>
      <c r="PBO58" s="138"/>
      <c r="PBP58" s="138"/>
      <c r="PBQ58" s="138"/>
      <c r="PBR58" s="138"/>
      <c r="PBS58" s="138"/>
      <c r="PBT58" s="138"/>
      <c r="PBU58" s="138"/>
      <c r="PBV58" s="138"/>
      <c r="PBW58" s="138"/>
      <c r="PBX58" s="138"/>
      <c r="PBY58" s="138"/>
      <c r="PBZ58" s="138"/>
      <c r="PCA58" s="138"/>
      <c r="PCB58" s="138"/>
      <c r="PCC58" s="138"/>
      <c r="PCD58" s="138"/>
      <c r="PCE58" s="138"/>
      <c r="PCF58" s="138"/>
      <c r="PCG58" s="138"/>
      <c r="PCH58" s="138"/>
      <c r="PCI58" s="138"/>
      <c r="PCJ58" s="138"/>
      <c r="PCK58" s="138"/>
      <c r="PCL58" s="138"/>
      <c r="PCM58" s="138"/>
      <c r="PCN58" s="138"/>
      <c r="PCO58" s="138"/>
      <c r="PCP58" s="138"/>
      <c r="PCQ58" s="138"/>
      <c r="PCR58" s="138"/>
      <c r="PCS58" s="138"/>
      <c r="PCT58" s="138"/>
      <c r="PCU58" s="138"/>
      <c r="PCV58" s="138"/>
      <c r="PCW58" s="138"/>
      <c r="PCX58" s="138"/>
      <c r="PCY58" s="138"/>
      <c r="PCZ58" s="138"/>
      <c r="PDA58" s="138"/>
      <c r="PDB58" s="138"/>
      <c r="PDC58" s="138"/>
      <c r="PDD58" s="138"/>
      <c r="PDE58" s="138"/>
      <c r="PDF58" s="138"/>
      <c r="PDG58" s="138"/>
      <c r="PDH58" s="138"/>
      <c r="PDI58" s="138"/>
      <c r="PDJ58" s="138"/>
      <c r="PDK58" s="138"/>
      <c r="PDL58" s="138"/>
      <c r="PDM58" s="138"/>
      <c r="PDN58" s="138"/>
      <c r="PDO58" s="138"/>
      <c r="PDP58" s="138"/>
      <c r="PDQ58" s="138"/>
      <c r="PDR58" s="138"/>
      <c r="PDS58" s="138"/>
      <c r="PDT58" s="138"/>
      <c r="PDU58" s="138"/>
      <c r="PDV58" s="138"/>
      <c r="PDW58" s="138"/>
      <c r="PDX58" s="138"/>
      <c r="PDY58" s="138"/>
      <c r="PDZ58" s="138"/>
      <c r="PEA58" s="138"/>
      <c r="PEB58" s="138"/>
      <c r="PEC58" s="138"/>
      <c r="PED58" s="138"/>
      <c r="PEE58" s="138"/>
      <c r="PEF58" s="138"/>
      <c r="PEG58" s="138"/>
      <c r="PEH58" s="138"/>
      <c r="PEI58" s="138"/>
      <c r="PEJ58" s="138"/>
      <c r="PEK58" s="138"/>
      <c r="PEL58" s="138"/>
      <c r="PEM58" s="138"/>
      <c r="PEN58" s="138"/>
      <c r="PEO58" s="138"/>
      <c r="PEP58" s="138"/>
      <c r="PEQ58" s="138"/>
      <c r="PER58" s="138"/>
      <c r="PES58" s="138"/>
      <c r="PET58" s="138"/>
      <c r="PEU58" s="138"/>
      <c r="PEV58" s="138"/>
      <c r="PEW58" s="138"/>
      <c r="PEX58" s="138"/>
      <c r="PEY58" s="138"/>
      <c r="PEZ58" s="138"/>
      <c r="PFA58" s="138"/>
      <c r="PFB58" s="138"/>
      <c r="PFC58" s="138"/>
      <c r="PFD58" s="138"/>
      <c r="PFE58" s="138"/>
      <c r="PFF58" s="138"/>
      <c r="PFG58" s="138"/>
      <c r="PFH58" s="138"/>
      <c r="PFI58" s="138"/>
      <c r="PFJ58" s="138"/>
      <c r="PFK58" s="138"/>
      <c r="PFL58" s="138"/>
      <c r="PFM58" s="138"/>
      <c r="PFN58" s="138"/>
      <c r="PFO58" s="138"/>
      <c r="PFP58" s="138"/>
      <c r="PFQ58" s="138"/>
      <c r="PFR58" s="138"/>
      <c r="PFS58" s="138"/>
      <c r="PFT58" s="138"/>
      <c r="PFU58" s="138"/>
      <c r="PFV58" s="138"/>
      <c r="PFW58" s="138"/>
      <c r="PFX58" s="138"/>
      <c r="PFY58" s="138"/>
      <c r="PFZ58" s="138"/>
      <c r="PGA58" s="138"/>
      <c r="PGB58" s="138"/>
      <c r="PGC58" s="138"/>
      <c r="PGD58" s="138"/>
      <c r="PGE58" s="138"/>
      <c r="PGF58" s="138"/>
      <c r="PGG58" s="138"/>
      <c r="PGH58" s="138"/>
      <c r="PGI58" s="138"/>
      <c r="PGJ58" s="138"/>
      <c r="PGK58" s="138"/>
      <c r="PGL58" s="138"/>
      <c r="PGM58" s="138"/>
      <c r="PGN58" s="138"/>
      <c r="PGO58" s="138"/>
      <c r="PGP58" s="138"/>
      <c r="PGQ58" s="138"/>
      <c r="PGR58" s="138"/>
      <c r="PGS58" s="138"/>
      <c r="PGT58" s="138"/>
      <c r="PGU58" s="138"/>
      <c r="PGV58" s="138"/>
      <c r="PGW58" s="138"/>
      <c r="PGX58" s="138"/>
      <c r="PGY58" s="138"/>
      <c r="PGZ58" s="138"/>
      <c r="PHA58" s="138"/>
      <c r="PHB58" s="138"/>
      <c r="PHC58" s="138"/>
      <c r="PHD58" s="138"/>
      <c r="PHE58" s="138"/>
      <c r="PHF58" s="138"/>
      <c r="PHG58" s="138"/>
      <c r="PHH58" s="138"/>
      <c r="PHI58" s="138"/>
      <c r="PHJ58" s="138"/>
      <c r="PHK58" s="138"/>
      <c r="PHL58" s="138"/>
      <c r="PHM58" s="138"/>
      <c r="PHN58" s="138"/>
      <c r="PHO58" s="138"/>
      <c r="PHP58" s="138"/>
      <c r="PHQ58" s="138"/>
      <c r="PHR58" s="138"/>
      <c r="PHS58" s="138"/>
      <c r="PHT58" s="138"/>
      <c r="PHU58" s="138"/>
      <c r="PHV58" s="138"/>
      <c r="PHW58" s="138"/>
      <c r="PHX58" s="138"/>
      <c r="PHY58" s="138"/>
      <c r="PHZ58" s="138"/>
      <c r="PIA58" s="138"/>
      <c r="PIB58" s="138"/>
      <c r="PIC58" s="138"/>
      <c r="PID58" s="138"/>
      <c r="PIE58" s="138"/>
      <c r="PIF58" s="138"/>
      <c r="PIG58" s="138"/>
      <c r="PIH58" s="138"/>
      <c r="PII58" s="138"/>
      <c r="PIJ58" s="138"/>
      <c r="PIK58" s="138"/>
      <c r="PIL58" s="138"/>
      <c r="PIM58" s="138"/>
      <c r="PIN58" s="138"/>
      <c r="PIO58" s="138"/>
      <c r="PIP58" s="138"/>
      <c r="PIQ58" s="138"/>
      <c r="PIR58" s="138"/>
      <c r="PIS58" s="138"/>
      <c r="PIT58" s="138"/>
      <c r="PIU58" s="138"/>
      <c r="PIV58" s="138"/>
      <c r="PIW58" s="138"/>
      <c r="PIX58" s="138"/>
      <c r="PIY58" s="138"/>
      <c r="PIZ58" s="138"/>
      <c r="PJA58" s="138"/>
      <c r="PJB58" s="138"/>
      <c r="PJC58" s="138"/>
      <c r="PJD58" s="138"/>
      <c r="PJE58" s="138"/>
      <c r="PJF58" s="138"/>
      <c r="PJG58" s="138"/>
      <c r="PJH58" s="138"/>
      <c r="PJI58" s="138"/>
      <c r="PJJ58" s="138"/>
      <c r="PJK58" s="138"/>
      <c r="PJL58" s="138"/>
      <c r="PJM58" s="138"/>
      <c r="PJN58" s="138"/>
      <c r="PJO58" s="138"/>
      <c r="PJP58" s="138"/>
      <c r="PJQ58" s="138"/>
      <c r="PJR58" s="138"/>
      <c r="PJS58" s="138"/>
      <c r="PJT58" s="138"/>
      <c r="PJU58" s="138"/>
      <c r="PJV58" s="138"/>
      <c r="PJW58" s="138"/>
      <c r="PJX58" s="138"/>
      <c r="PJY58" s="138"/>
      <c r="PJZ58" s="138"/>
      <c r="PKA58" s="138"/>
      <c r="PKB58" s="138"/>
      <c r="PKC58" s="138"/>
      <c r="PKD58" s="138"/>
      <c r="PKE58" s="138"/>
      <c r="PKF58" s="138"/>
      <c r="PKG58" s="138"/>
      <c r="PKH58" s="138"/>
      <c r="PKI58" s="138"/>
      <c r="PKJ58" s="138"/>
      <c r="PKK58" s="138"/>
      <c r="PKL58" s="138"/>
      <c r="PKM58" s="138"/>
      <c r="PKN58" s="138"/>
      <c r="PKO58" s="138"/>
      <c r="PKP58" s="138"/>
      <c r="PKQ58" s="138"/>
      <c r="PKR58" s="138"/>
      <c r="PKS58" s="138"/>
      <c r="PKT58" s="138"/>
      <c r="PKU58" s="138"/>
      <c r="PKV58" s="138"/>
      <c r="PKW58" s="138"/>
      <c r="PKX58" s="138"/>
      <c r="PKY58" s="138"/>
      <c r="PKZ58" s="138"/>
      <c r="PLA58" s="138"/>
      <c r="PLB58" s="138"/>
      <c r="PLC58" s="138"/>
      <c r="PLD58" s="138"/>
      <c r="PLE58" s="138"/>
      <c r="PLF58" s="138"/>
      <c r="PLG58" s="138"/>
      <c r="PLH58" s="138"/>
      <c r="PLI58" s="138"/>
      <c r="PLJ58" s="138"/>
      <c r="PLK58" s="138"/>
      <c r="PLL58" s="138"/>
      <c r="PLM58" s="138"/>
      <c r="PLN58" s="138"/>
      <c r="PLO58" s="138"/>
      <c r="PLP58" s="138"/>
      <c r="PLQ58" s="138"/>
      <c r="PLR58" s="138"/>
      <c r="PLS58" s="138"/>
      <c r="PLT58" s="138"/>
      <c r="PLU58" s="138"/>
      <c r="PLV58" s="138"/>
      <c r="PLW58" s="138"/>
      <c r="PLX58" s="138"/>
      <c r="PLY58" s="138"/>
      <c r="PLZ58" s="138"/>
      <c r="PMA58" s="138"/>
      <c r="PMB58" s="138"/>
      <c r="PMC58" s="138"/>
      <c r="PMD58" s="138"/>
      <c r="PME58" s="138"/>
      <c r="PMF58" s="138"/>
      <c r="PMG58" s="138"/>
      <c r="PMH58" s="138"/>
      <c r="PMI58" s="138"/>
      <c r="PMJ58" s="138"/>
      <c r="PMK58" s="138"/>
      <c r="PML58" s="138"/>
      <c r="PMM58" s="138"/>
      <c r="PMN58" s="138"/>
      <c r="PMO58" s="138"/>
      <c r="PMP58" s="138"/>
      <c r="PMQ58" s="138"/>
      <c r="PMR58" s="138"/>
      <c r="PMS58" s="138"/>
      <c r="PMT58" s="138"/>
      <c r="PMU58" s="138"/>
      <c r="PMV58" s="138"/>
      <c r="PMW58" s="138"/>
      <c r="PMX58" s="138"/>
      <c r="PMY58" s="138"/>
      <c r="PMZ58" s="138"/>
      <c r="PNA58" s="138"/>
      <c r="PNB58" s="138"/>
      <c r="PNC58" s="138"/>
      <c r="PND58" s="138"/>
      <c r="PNE58" s="138"/>
      <c r="PNF58" s="138"/>
      <c r="PNG58" s="138"/>
      <c r="PNH58" s="138"/>
      <c r="PNI58" s="138"/>
      <c r="PNJ58" s="138"/>
      <c r="PNK58" s="138"/>
      <c r="PNL58" s="138"/>
      <c r="PNM58" s="138"/>
      <c r="PNN58" s="138"/>
      <c r="PNO58" s="138"/>
      <c r="PNP58" s="138"/>
      <c r="PNQ58" s="138"/>
      <c r="PNR58" s="138"/>
      <c r="PNS58" s="138"/>
      <c r="PNT58" s="138"/>
      <c r="PNU58" s="138"/>
      <c r="PNV58" s="138"/>
      <c r="PNW58" s="138"/>
      <c r="PNX58" s="138"/>
      <c r="PNY58" s="138"/>
      <c r="PNZ58" s="138"/>
      <c r="POA58" s="138"/>
      <c r="POB58" s="138"/>
      <c r="POC58" s="138"/>
      <c r="POD58" s="138"/>
      <c r="POE58" s="138"/>
      <c r="POF58" s="138"/>
      <c r="POG58" s="138"/>
      <c r="POH58" s="138"/>
      <c r="POI58" s="138"/>
      <c r="POJ58" s="138"/>
      <c r="POK58" s="138"/>
      <c r="POL58" s="138"/>
      <c r="POM58" s="138"/>
      <c r="PON58" s="138"/>
      <c r="POO58" s="138"/>
      <c r="POP58" s="138"/>
      <c r="POQ58" s="138"/>
      <c r="POR58" s="138"/>
      <c r="POS58" s="138"/>
      <c r="POT58" s="138"/>
      <c r="POU58" s="138"/>
      <c r="POV58" s="138"/>
      <c r="POW58" s="138"/>
      <c r="POX58" s="138"/>
      <c r="POY58" s="138"/>
      <c r="POZ58" s="138"/>
      <c r="PPA58" s="138"/>
      <c r="PPB58" s="138"/>
      <c r="PPC58" s="138"/>
      <c r="PPD58" s="138"/>
      <c r="PPE58" s="138"/>
      <c r="PPF58" s="138"/>
      <c r="PPG58" s="138"/>
      <c r="PPH58" s="138"/>
      <c r="PPI58" s="138"/>
      <c r="PPJ58" s="138"/>
      <c r="PPK58" s="138"/>
      <c r="PPL58" s="138"/>
      <c r="PPM58" s="138"/>
      <c r="PPN58" s="138"/>
      <c r="PPO58" s="138"/>
      <c r="PPP58" s="138"/>
      <c r="PPQ58" s="138"/>
      <c r="PPR58" s="138"/>
      <c r="PPS58" s="138"/>
      <c r="PPT58" s="138"/>
      <c r="PPU58" s="138"/>
      <c r="PPV58" s="138"/>
      <c r="PPW58" s="138"/>
      <c r="PPX58" s="138"/>
      <c r="PPY58" s="138"/>
      <c r="PPZ58" s="138"/>
      <c r="PQA58" s="138"/>
      <c r="PQB58" s="138"/>
      <c r="PQC58" s="138"/>
      <c r="PQD58" s="138"/>
      <c r="PQE58" s="138"/>
      <c r="PQF58" s="138"/>
      <c r="PQG58" s="138"/>
      <c r="PQH58" s="138"/>
      <c r="PQI58" s="138"/>
      <c r="PQJ58" s="138"/>
      <c r="PQK58" s="138"/>
      <c r="PQL58" s="138"/>
      <c r="PQM58" s="138"/>
      <c r="PQN58" s="138"/>
      <c r="PQO58" s="138"/>
      <c r="PQP58" s="138"/>
      <c r="PQQ58" s="138"/>
      <c r="PQR58" s="138"/>
      <c r="PQS58" s="138"/>
      <c r="PQT58" s="138"/>
      <c r="PQU58" s="138"/>
      <c r="PQV58" s="138"/>
      <c r="PQW58" s="138"/>
      <c r="PQX58" s="138"/>
      <c r="PQY58" s="138"/>
      <c r="PQZ58" s="138"/>
      <c r="PRA58" s="138"/>
      <c r="PRB58" s="138"/>
      <c r="PRC58" s="138"/>
      <c r="PRD58" s="138"/>
      <c r="PRE58" s="138"/>
      <c r="PRF58" s="138"/>
      <c r="PRG58" s="138"/>
      <c r="PRH58" s="138"/>
      <c r="PRI58" s="138"/>
      <c r="PRJ58" s="138"/>
      <c r="PRK58" s="138"/>
      <c r="PRL58" s="138"/>
      <c r="PRM58" s="138"/>
      <c r="PRN58" s="138"/>
      <c r="PRO58" s="138"/>
      <c r="PRP58" s="138"/>
      <c r="PRQ58" s="138"/>
      <c r="PRR58" s="138"/>
      <c r="PRS58" s="138"/>
      <c r="PRT58" s="138"/>
      <c r="PRU58" s="138"/>
      <c r="PRV58" s="138"/>
      <c r="PRW58" s="138"/>
      <c r="PRX58" s="138"/>
      <c r="PRY58" s="138"/>
      <c r="PRZ58" s="138"/>
      <c r="PSA58" s="138"/>
      <c r="PSB58" s="138"/>
      <c r="PSC58" s="138"/>
      <c r="PSD58" s="138"/>
      <c r="PSE58" s="138"/>
      <c r="PSF58" s="138"/>
      <c r="PSG58" s="138"/>
      <c r="PSH58" s="138"/>
      <c r="PSI58" s="138"/>
      <c r="PSJ58" s="138"/>
      <c r="PSK58" s="138"/>
      <c r="PSL58" s="138"/>
      <c r="PSM58" s="138"/>
      <c r="PSN58" s="138"/>
      <c r="PSO58" s="138"/>
      <c r="PSP58" s="138"/>
      <c r="PSQ58" s="138"/>
      <c r="PSR58" s="138"/>
      <c r="PSS58" s="138"/>
      <c r="PST58" s="138"/>
      <c r="PSU58" s="138"/>
      <c r="PSV58" s="138"/>
      <c r="PSW58" s="138"/>
      <c r="PSX58" s="138"/>
      <c r="PSY58" s="138"/>
      <c r="PSZ58" s="138"/>
      <c r="PTA58" s="138"/>
      <c r="PTB58" s="138"/>
      <c r="PTC58" s="138"/>
      <c r="PTD58" s="138"/>
      <c r="PTE58" s="138"/>
      <c r="PTF58" s="138"/>
      <c r="PTG58" s="138"/>
      <c r="PTH58" s="138"/>
      <c r="PTI58" s="138"/>
      <c r="PTJ58" s="138"/>
      <c r="PTK58" s="138"/>
      <c r="PTL58" s="138"/>
      <c r="PTM58" s="138"/>
      <c r="PTN58" s="138"/>
      <c r="PTO58" s="138"/>
      <c r="PTP58" s="138"/>
      <c r="PTQ58" s="138"/>
      <c r="PTR58" s="138"/>
      <c r="PTS58" s="138"/>
      <c r="PTT58" s="138"/>
      <c r="PTU58" s="138"/>
      <c r="PTV58" s="138"/>
      <c r="PTW58" s="138"/>
      <c r="PTX58" s="138"/>
      <c r="PTY58" s="138"/>
      <c r="PTZ58" s="138"/>
      <c r="PUA58" s="138"/>
      <c r="PUB58" s="138"/>
      <c r="PUC58" s="138"/>
      <c r="PUD58" s="138"/>
      <c r="PUE58" s="138"/>
      <c r="PUF58" s="138"/>
      <c r="PUG58" s="138"/>
      <c r="PUH58" s="138"/>
      <c r="PUI58" s="138"/>
      <c r="PUJ58" s="138"/>
      <c r="PUK58" s="138"/>
      <c r="PUL58" s="138"/>
      <c r="PUM58" s="138"/>
      <c r="PUN58" s="138"/>
      <c r="PUO58" s="138"/>
      <c r="PUP58" s="138"/>
      <c r="PUQ58" s="138"/>
      <c r="PUR58" s="138"/>
      <c r="PUS58" s="138"/>
      <c r="PUT58" s="138"/>
      <c r="PUU58" s="138"/>
      <c r="PUV58" s="138"/>
      <c r="PUW58" s="138"/>
      <c r="PUX58" s="138"/>
      <c r="PUY58" s="138"/>
      <c r="PUZ58" s="138"/>
      <c r="PVA58" s="138"/>
      <c r="PVB58" s="138"/>
      <c r="PVC58" s="138"/>
      <c r="PVD58" s="138"/>
      <c r="PVE58" s="138"/>
      <c r="PVF58" s="138"/>
      <c r="PVG58" s="138"/>
      <c r="PVH58" s="138"/>
      <c r="PVI58" s="138"/>
      <c r="PVJ58" s="138"/>
      <c r="PVK58" s="138"/>
      <c r="PVL58" s="138"/>
      <c r="PVM58" s="138"/>
      <c r="PVN58" s="138"/>
      <c r="PVO58" s="138"/>
      <c r="PVP58" s="138"/>
      <c r="PVQ58" s="138"/>
      <c r="PVR58" s="138"/>
      <c r="PVS58" s="138"/>
      <c r="PVT58" s="138"/>
      <c r="PVU58" s="138"/>
      <c r="PVV58" s="138"/>
      <c r="PVW58" s="138"/>
      <c r="PVX58" s="138"/>
      <c r="PVY58" s="138"/>
      <c r="PVZ58" s="138"/>
      <c r="PWA58" s="138"/>
      <c r="PWB58" s="138"/>
      <c r="PWC58" s="138"/>
      <c r="PWD58" s="138"/>
      <c r="PWE58" s="138"/>
      <c r="PWF58" s="138"/>
      <c r="PWG58" s="138"/>
      <c r="PWH58" s="138"/>
      <c r="PWI58" s="138"/>
      <c r="PWJ58" s="138"/>
      <c r="PWK58" s="138"/>
      <c r="PWL58" s="138"/>
      <c r="PWM58" s="138"/>
      <c r="PWN58" s="138"/>
      <c r="PWO58" s="138"/>
      <c r="PWP58" s="138"/>
      <c r="PWQ58" s="138"/>
      <c r="PWR58" s="138"/>
      <c r="PWS58" s="138"/>
      <c r="PWT58" s="138"/>
      <c r="PWU58" s="138"/>
      <c r="PWV58" s="138"/>
      <c r="PWW58" s="138"/>
      <c r="PWX58" s="138"/>
      <c r="PWY58" s="138"/>
      <c r="PWZ58" s="138"/>
      <c r="PXA58" s="138"/>
      <c r="PXB58" s="138"/>
      <c r="PXC58" s="138"/>
      <c r="PXD58" s="138"/>
      <c r="PXE58" s="138"/>
      <c r="PXF58" s="138"/>
      <c r="PXG58" s="138"/>
      <c r="PXH58" s="138"/>
      <c r="PXI58" s="138"/>
      <c r="PXJ58" s="138"/>
      <c r="PXK58" s="138"/>
      <c r="PXL58" s="138"/>
      <c r="PXM58" s="138"/>
      <c r="PXN58" s="138"/>
      <c r="PXO58" s="138"/>
      <c r="PXP58" s="138"/>
      <c r="PXQ58" s="138"/>
      <c r="PXR58" s="138"/>
      <c r="PXS58" s="138"/>
      <c r="PXT58" s="138"/>
      <c r="PXU58" s="138"/>
      <c r="PXV58" s="138"/>
      <c r="PXW58" s="138"/>
      <c r="PXX58" s="138"/>
      <c r="PXY58" s="138"/>
      <c r="PXZ58" s="138"/>
      <c r="PYA58" s="138"/>
      <c r="PYB58" s="138"/>
      <c r="PYC58" s="138"/>
      <c r="PYD58" s="138"/>
      <c r="PYE58" s="138"/>
      <c r="PYF58" s="138"/>
      <c r="PYG58" s="138"/>
      <c r="PYH58" s="138"/>
      <c r="PYI58" s="138"/>
      <c r="PYJ58" s="138"/>
      <c r="PYK58" s="138"/>
      <c r="PYL58" s="138"/>
      <c r="PYM58" s="138"/>
      <c r="PYN58" s="138"/>
      <c r="PYO58" s="138"/>
      <c r="PYP58" s="138"/>
      <c r="PYQ58" s="138"/>
      <c r="PYR58" s="138"/>
      <c r="PYS58" s="138"/>
      <c r="PYT58" s="138"/>
      <c r="PYU58" s="138"/>
      <c r="PYV58" s="138"/>
      <c r="PYW58" s="138"/>
      <c r="PYX58" s="138"/>
      <c r="PYY58" s="138"/>
      <c r="PYZ58" s="138"/>
      <c r="PZA58" s="138"/>
      <c r="PZB58" s="138"/>
      <c r="PZC58" s="138"/>
      <c r="PZD58" s="138"/>
      <c r="PZE58" s="138"/>
      <c r="PZF58" s="138"/>
      <c r="PZG58" s="138"/>
      <c r="PZH58" s="138"/>
      <c r="PZI58" s="138"/>
      <c r="PZJ58" s="138"/>
      <c r="PZK58" s="138"/>
      <c r="PZL58" s="138"/>
      <c r="PZM58" s="138"/>
      <c r="PZN58" s="138"/>
      <c r="PZO58" s="138"/>
      <c r="PZP58" s="138"/>
      <c r="PZQ58" s="138"/>
      <c r="PZR58" s="138"/>
      <c r="PZS58" s="138"/>
      <c r="PZT58" s="138"/>
      <c r="PZU58" s="138"/>
      <c r="PZV58" s="138"/>
      <c r="PZW58" s="138"/>
      <c r="PZX58" s="138"/>
      <c r="PZY58" s="138"/>
      <c r="PZZ58" s="138"/>
      <c r="QAA58" s="138"/>
      <c r="QAB58" s="138"/>
      <c r="QAC58" s="138"/>
      <c r="QAD58" s="138"/>
      <c r="QAE58" s="138"/>
      <c r="QAF58" s="138"/>
      <c r="QAG58" s="138"/>
      <c r="QAH58" s="138"/>
      <c r="QAI58" s="138"/>
      <c r="QAJ58" s="138"/>
      <c r="QAK58" s="138"/>
      <c r="QAL58" s="138"/>
      <c r="QAM58" s="138"/>
      <c r="QAN58" s="138"/>
      <c r="QAO58" s="138"/>
      <c r="QAP58" s="138"/>
      <c r="QAQ58" s="138"/>
      <c r="QAR58" s="138"/>
      <c r="QAS58" s="138"/>
      <c r="QAT58" s="138"/>
      <c r="QAU58" s="138"/>
      <c r="QAV58" s="138"/>
      <c r="QAW58" s="138"/>
      <c r="QAX58" s="138"/>
      <c r="QAY58" s="138"/>
      <c r="QAZ58" s="138"/>
      <c r="QBA58" s="138"/>
      <c r="QBB58" s="138"/>
      <c r="QBC58" s="138"/>
      <c r="QBD58" s="138"/>
      <c r="QBE58" s="138"/>
      <c r="QBF58" s="138"/>
      <c r="QBG58" s="138"/>
      <c r="QBH58" s="138"/>
      <c r="QBI58" s="138"/>
      <c r="QBJ58" s="138"/>
      <c r="QBK58" s="138"/>
      <c r="QBL58" s="138"/>
      <c r="QBM58" s="138"/>
      <c r="QBN58" s="138"/>
      <c r="QBO58" s="138"/>
      <c r="QBP58" s="138"/>
      <c r="QBQ58" s="138"/>
      <c r="QBR58" s="138"/>
      <c r="QBS58" s="138"/>
      <c r="QBT58" s="138"/>
      <c r="QBU58" s="138"/>
      <c r="QBV58" s="138"/>
      <c r="QBW58" s="138"/>
      <c r="QBX58" s="138"/>
      <c r="QBY58" s="138"/>
      <c r="QBZ58" s="138"/>
      <c r="QCA58" s="138"/>
      <c r="QCB58" s="138"/>
      <c r="QCC58" s="138"/>
      <c r="QCD58" s="138"/>
      <c r="QCE58" s="138"/>
      <c r="QCF58" s="138"/>
      <c r="QCG58" s="138"/>
      <c r="QCH58" s="138"/>
      <c r="QCI58" s="138"/>
      <c r="QCJ58" s="138"/>
      <c r="QCK58" s="138"/>
      <c r="QCL58" s="138"/>
      <c r="QCM58" s="138"/>
      <c r="QCN58" s="138"/>
      <c r="QCO58" s="138"/>
      <c r="QCP58" s="138"/>
      <c r="QCQ58" s="138"/>
      <c r="QCR58" s="138"/>
      <c r="QCS58" s="138"/>
      <c r="QCT58" s="138"/>
      <c r="QCU58" s="138"/>
      <c r="QCV58" s="138"/>
      <c r="QCW58" s="138"/>
      <c r="QCX58" s="138"/>
      <c r="QCY58" s="138"/>
      <c r="QCZ58" s="138"/>
      <c r="QDA58" s="138"/>
      <c r="QDB58" s="138"/>
      <c r="QDC58" s="138"/>
      <c r="QDD58" s="138"/>
      <c r="QDE58" s="138"/>
      <c r="QDF58" s="138"/>
      <c r="QDG58" s="138"/>
      <c r="QDH58" s="138"/>
      <c r="QDI58" s="138"/>
      <c r="QDJ58" s="138"/>
      <c r="QDK58" s="138"/>
      <c r="QDL58" s="138"/>
      <c r="QDM58" s="138"/>
      <c r="QDN58" s="138"/>
      <c r="QDO58" s="138"/>
      <c r="QDP58" s="138"/>
      <c r="QDQ58" s="138"/>
      <c r="QDR58" s="138"/>
      <c r="QDS58" s="138"/>
      <c r="QDT58" s="138"/>
      <c r="QDU58" s="138"/>
      <c r="QDV58" s="138"/>
      <c r="QDW58" s="138"/>
      <c r="QDX58" s="138"/>
      <c r="QDY58" s="138"/>
      <c r="QDZ58" s="138"/>
      <c r="QEA58" s="138"/>
      <c r="QEB58" s="138"/>
      <c r="QEC58" s="138"/>
      <c r="QED58" s="138"/>
      <c r="QEE58" s="138"/>
      <c r="QEF58" s="138"/>
      <c r="QEG58" s="138"/>
      <c r="QEH58" s="138"/>
      <c r="QEI58" s="138"/>
      <c r="QEJ58" s="138"/>
      <c r="QEK58" s="138"/>
      <c r="QEL58" s="138"/>
      <c r="QEM58" s="138"/>
      <c r="QEN58" s="138"/>
      <c r="QEO58" s="138"/>
      <c r="QEP58" s="138"/>
      <c r="QEQ58" s="138"/>
      <c r="QER58" s="138"/>
      <c r="QES58" s="138"/>
      <c r="QET58" s="138"/>
      <c r="QEU58" s="138"/>
      <c r="QEV58" s="138"/>
      <c r="QEW58" s="138"/>
      <c r="QEX58" s="138"/>
      <c r="QEY58" s="138"/>
      <c r="QEZ58" s="138"/>
      <c r="QFA58" s="138"/>
      <c r="QFB58" s="138"/>
      <c r="QFC58" s="138"/>
      <c r="QFD58" s="138"/>
      <c r="QFE58" s="138"/>
      <c r="QFF58" s="138"/>
      <c r="QFG58" s="138"/>
      <c r="QFH58" s="138"/>
      <c r="QFI58" s="138"/>
      <c r="QFJ58" s="138"/>
      <c r="QFK58" s="138"/>
      <c r="QFL58" s="138"/>
      <c r="QFM58" s="138"/>
      <c r="QFN58" s="138"/>
      <c r="QFO58" s="138"/>
      <c r="QFP58" s="138"/>
      <c r="QFQ58" s="138"/>
      <c r="QFR58" s="138"/>
      <c r="QFS58" s="138"/>
      <c r="QFT58" s="138"/>
      <c r="QFU58" s="138"/>
      <c r="QFV58" s="138"/>
      <c r="QFW58" s="138"/>
      <c r="QFX58" s="138"/>
      <c r="QFY58" s="138"/>
      <c r="QFZ58" s="138"/>
      <c r="QGA58" s="138"/>
      <c r="QGB58" s="138"/>
      <c r="QGC58" s="138"/>
      <c r="QGD58" s="138"/>
      <c r="QGE58" s="138"/>
      <c r="QGF58" s="138"/>
      <c r="QGG58" s="138"/>
      <c r="QGH58" s="138"/>
      <c r="QGI58" s="138"/>
      <c r="QGJ58" s="138"/>
      <c r="QGK58" s="138"/>
      <c r="QGL58" s="138"/>
      <c r="QGM58" s="138"/>
      <c r="QGN58" s="138"/>
      <c r="QGO58" s="138"/>
      <c r="QGP58" s="138"/>
      <c r="QGQ58" s="138"/>
      <c r="QGR58" s="138"/>
      <c r="QGS58" s="138"/>
      <c r="QGT58" s="138"/>
      <c r="QGU58" s="138"/>
      <c r="QGV58" s="138"/>
      <c r="QGW58" s="138"/>
      <c r="QGX58" s="138"/>
      <c r="QGY58" s="138"/>
      <c r="QGZ58" s="138"/>
      <c r="QHA58" s="138"/>
      <c r="QHB58" s="138"/>
      <c r="QHC58" s="138"/>
      <c r="QHD58" s="138"/>
      <c r="QHE58" s="138"/>
      <c r="QHF58" s="138"/>
      <c r="QHG58" s="138"/>
      <c r="QHH58" s="138"/>
      <c r="QHI58" s="138"/>
      <c r="QHJ58" s="138"/>
      <c r="QHK58" s="138"/>
      <c r="QHL58" s="138"/>
      <c r="QHM58" s="138"/>
      <c r="QHN58" s="138"/>
      <c r="QHO58" s="138"/>
      <c r="QHP58" s="138"/>
      <c r="QHQ58" s="138"/>
      <c r="QHR58" s="138"/>
      <c r="QHS58" s="138"/>
      <c r="QHT58" s="138"/>
      <c r="QHU58" s="138"/>
      <c r="QHV58" s="138"/>
      <c r="QHW58" s="138"/>
      <c r="QHX58" s="138"/>
      <c r="QHY58" s="138"/>
      <c r="QHZ58" s="138"/>
      <c r="QIA58" s="138"/>
      <c r="QIB58" s="138"/>
      <c r="QIC58" s="138"/>
      <c r="QID58" s="138"/>
      <c r="QIE58" s="138"/>
      <c r="QIF58" s="138"/>
      <c r="QIG58" s="138"/>
      <c r="QIH58" s="138"/>
      <c r="QII58" s="138"/>
      <c r="QIJ58" s="138"/>
      <c r="QIK58" s="138"/>
      <c r="QIL58" s="138"/>
      <c r="QIM58" s="138"/>
      <c r="QIN58" s="138"/>
      <c r="QIO58" s="138"/>
      <c r="QIP58" s="138"/>
      <c r="QIQ58" s="138"/>
      <c r="QIR58" s="138"/>
      <c r="QIS58" s="138"/>
      <c r="QIT58" s="138"/>
      <c r="QIU58" s="138"/>
      <c r="QIV58" s="138"/>
      <c r="QIW58" s="138"/>
      <c r="QIX58" s="138"/>
      <c r="QIY58" s="138"/>
      <c r="QIZ58" s="138"/>
      <c r="QJA58" s="138"/>
      <c r="QJB58" s="138"/>
      <c r="QJC58" s="138"/>
      <c r="QJD58" s="138"/>
      <c r="QJE58" s="138"/>
      <c r="QJF58" s="138"/>
      <c r="QJG58" s="138"/>
      <c r="QJH58" s="138"/>
      <c r="QJI58" s="138"/>
      <c r="QJJ58" s="138"/>
      <c r="QJK58" s="138"/>
      <c r="QJL58" s="138"/>
      <c r="QJM58" s="138"/>
      <c r="QJN58" s="138"/>
      <c r="QJO58" s="138"/>
      <c r="QJP58" s="138"/>
      <c r="QJQ58" s="138"/>
      <c r="QJR58" s="138"/>
      <c r="QJS58" s="138"/>
      <c r="QJT58" s="138"/>
      <c r="QJU58" s="138"/>
      <c r="QJV58" s="138"/>
      <c r="QJW58" s="138"/>
      <c r="QJX58" s="138"/>
      <c r="QJY58" s="138"/>
      <c r="QJZ58" s="138"/>
      <c r="QKA58" s="138"/>
      <c r="QKB58" s="138"/>
      <c r="QKC58" s="138"/>
      <c r="QKD58" s="138"/>
      <c r="QKE58" s="138"/>
      <c r="QKF58" s="138"/>
      <c r="QKG58" s="138"/>
      <c r="QKH58" s="138"/>
      <c r="QKI58" s="138"/>
      <c r="QKJ58" s="138"/>
      <c r="QKK58" s="138"/>
      <c r="QKL58" s="138"/>
      <c r="QKM58" s="138"/>
      <c r="QKN58" s="138"/>
      <c r="QKO58" s="138"/>
      <c r="QKP58" s="138"/>
      <c r="QKQ58" s="138"/>
      <c r="QKR58" s="138"/>
      <c r="QKS58" s="138"/>
      <c r="QKT58" s="138"/>
      <c r="QKU58" s="138"/>
      <c r="QKV58" s="138"/>
      <c r="QKW58" s="138"/>
      <c r="QKX58" s="138"/>
      <c r="QKY58" s="138"/>
      <c r="QKZ58" s="138"/>
      <c r="QLA58" s="138"/>
      <c r="QLB58" s="138"/>
      <c r="QLC58" s="138"/>
      <c r="QLD58" s="138"/>
      <c r="QLE58" s="138"/>
      <c r="QLF58" s="138"/>
      <c r="QLG58" s="138"/>
      <c r="QLH58" s="138"/>
      <c r="QLI58" s="138"/>
      <c r="QLJ58" s="138"/>
      <c r="QLK58" s="138"/>
      <c r="QLL58" s="138"/>
      <c r="QLM58" s="138"/>
      <c r="QLN58" s="138"/>
      <c r="QLO58" s="138"/>
      <c r="QLP58" s="138"/>
      <c r="QLQ58" s="138"/>
      <c r="QLR58" s="138"/>
      <c r="QLS58" s="138"/>
      <c r="QLT58" s="138"/>
      <c r="QLU58" s="138"/>
      <c r="QLV58" s="138"/>
      <c r="QLW58" s="138"/>
      <c r="QLX58" s="138"/>
      <c r="QLY58" s="138"/>
      <c r="QLZ58" s="138"/>
      <c r="QMA58" s="138"/>
      <c r="QMB58" s="138"/>
      <c r="QMC58" s="138"/>
      <c r="QMD58" s="138"/>
      <c r="QME58" s="138"/>
      <c r="QMF58" s="138"/>
      <c r="QMG58" s="138"/>
      <c r="QMH58" s="138"/>
      <c r="QMI58" s="138"/>
      <c r="QMJ58" s="138"/>
      <c r="QMK58" s="138"/>
      <c r="QML58" s="138"/>
      <c r="QMM58" s="138"/>
      <c r="QMN58" s="138"/>
      <c r="QMO58" s="138"/>
      <c r="QMP58" s="138"/>
      <c r="QMQ58" s="138"/>
      <c r="QMR58" s="138"/>
      <c r="QMS58" s="138"/>
      <c r="QMT58" s="138"/>
      <c r="QMU58" s="138"/>
      <c r="QMV58" s="138"/>
      <c r="QMW58" s="138"/>
      <c r="QMX58" s="138"/>
      <c r="QMY58" s="138"/>
      <c r="QMZ58" s="138"/>
      <c r="QNA58" s="138"/>
      <c r="QNB58" s="138"/>
      <c r="QNC58" s="138"/>
      <c r="QND58" s="138"/>
      <c r="QNE58" s="138"/>
      <c r="QNF58" s="138"/>
      <c r="QNG58" s="138"/>
      <c r="QNH58" s="138"/>
      <c r="QNI58" s="138"/>
      <c r="QNJ58" s="138"/>
      <c r="QNK58" s="138"/>
      <c r="QNL58" s="138"/>
      <c r="QNM58" s="138"/>
      <c r="QNN58" s="138"/>
      <c r="QNO58" s="138"/>
      <c r="QNP58" s="138"/>
      <c r="QNQ58" s="138"/>
      <c r="QNR58" s="138"/>
      <c r="QNS58" s="138"/>
      <c r="QNT58" s="138"/>
      <c r="QNU58" s="138"/>
      <c r="QNV58" s="138"/>
      <c r="QNW58" s="138"/>
      <c r="QNX58" s="138"/>
      <c r="QNY58" s="138"/>
      <c r="QNZ58" s="138"/>
      <c r="QOA58" s="138"/>
      <c r="QOB58" s="138"/>
      <c r="QOC58" s="138"/>
      <c r="QOD58" s="138"/>
      <c r="QOE58" s="138"/>
      <c r="QOF58" s="138"/>
      <c r="QOG58" s="138"/>
      <c r="QOH58" s="138"/>
      <c r="QOI58" s="138"/>
      <c r="QOJ58" s="138"/>
      <c r="QOK58" s="138"/>
      <c r="QOL58" s="138"/>
      <c r="QOM58" s="138"/>
      <c r="QON58" s="138"/>
      <c r="QOO58" s="138"/>
      <c r="QOP58" s="138"/>
      <c r="QOQ58" s="138"/>
      <c r="QOR58" s="138"/>
      <c r="QOS58" s="138"/>
      <c r="QOT58" s="138"/>
      <c r="QOU58" s="138"/>
      <c r="QOV58" s="138"/>
      <c r="QOW58" s="138"/>
      <c r="QOX58" s="138"/>
      <c r="QOY58" s="138"/>
      <c r="QOZ58" s="138"/>
      <c r="QPA58" s="138"/>
      <c r="QPB58" s="138"/>
      <c r="QPC58" s="138"/>
      <c r="QPD58" s="138"/>
      <c r="QPE58" s="138"/>
      <c r="QPF58" s="138"/>
      <c r="QPG58" s="138"/>
      <c r="QPH58" s="138"/>
      <c r="QPI58" s="138"/>
      <c r="QPJ58" s="138"/>
      <c r="QPK58" s="138"/>
      <c r="QPL58" s="138"/>
      <c r="QPM58" s="138"/>
      <c r="QPN58" s="138"/>
      <c r="QPO58" s="138"/>
      <c r="QPP58" s="138"/>
      <c r="QPQ58" s="138"/>
      <c r="QPR58" s="138"/>
      <c r="QPS58" s="138"/>
      <c r="QPT58" s="138"/>
      <c r="QPU58" s="138"/>
      <c r="QPV58" s="138"/>
      <c r="QPW58" s="138"/>
      <c r="QPX58" s="138"/>
      <c r="QPY58" s="138"/>
      <c r="QPZ58" s="138"/>
      <c r="QQA58" s="138"/>
      <c r="QQB58" s="138"/>
      <c r="QQC58" s="138"/>
      <c r="QQD58" s="138"/>
      <c r="QQE58" s="138"/>
      <c r="QQF58" s="138"/>
      <c r="QQG58" s="138"/>
      <c r="QQH58" s="138"/>
      <c r="QQI58" s="138"/>
      <c r="QQJ58" s="138"/>
      <c r="QQK58" s="138"/>
      <c r="QQL58" s="138"/>
      <c r="QQM58" s="138"/>
      <c r="QQN58" s="138"/>
      <c r="QQO58" s="138"/>
      <c r="QQP58" s="138"/>
      <c r="QQQ58" s="138"/>
      <c r="QQR58" s="138"/>
      <c r="QQS58" s="138"/>
      <c r="QQT58" s="138"/>
      <c r="QQU58" s="138"/>
      <c r="QQV58" s="138"/>
      <c r="QQW58" s="138"/>
      <c r="QQX58" s="138"/>
      <c r="QQY58" s="138"/>
      <c r="QQZ58" s="138"/>
      <c r="QRA58" s="138"/>
      <c r="QRB58" s="138"/>
      <c r="QRC58" s="138"/>
      <c r="QRD58" s="138"/>
      <c r="QRE58" s="138"/>
      <c r="QRF58" s="138"/>
      <c r="QRG58" s="138"/>
      <c r="QRH58" s="138"/>
      <c r="QRI58" s="138"/>
      <c r="QRJ58" s="138"/>
      <c r="QRK58" s="138"/>
      <c r="QRL58" s="138"/>
      <c r="QRM58" s="138"/>
      <c r="QRN58" s="138"/>
      <c r="QRO58" s="138"/>
      <c r="QRP58" s="138"/>
      <c r="QRQ58" s="138"/>
      <c r="QRR58" s="138"/>
      <c r="QRS58" s="138"/>
      <c r="QRT58" s="138"/>
      <c r="QRU58" s="138"/>
      <c r="QRV58" s="138"/>
      <c r="QRW58" s="138"/>
      <c r="QRX58" s="138"/>
      <c r="QRY58" s="138"/>
      <c r="QRZ58" s="138"/>
      <c r="QSA58" s="138"/>
      <c r="QSB58" s="138"/>
      <c r="QSC58" s="138"/>
      <c r="QSD58" s="138"/>
      <c r="QSE58" s="138"/>
      <c r="QSF58" s="138"/>
      <c r="QSG58" s="138"/>
      <c r="QSH58" s="138"/>
      <c r="QSI58" s="138"/>
      <c r="QSJ58" s="138"/>
      <c r="QSK58" s="138"/>
      <c r="QSL58" s="138"/>
      <c r="QSM58" s="138"/>
      <c r="QSN58" s="138"/>
      <c r="QSO58" s="138"/>
      <c r="QSP58" s="138"/>
      <c r="QSQ58" s="138"/>
      <c r="QSR58" s="138"/>
      <c r="QSS58" s="138"/>
      <c r="QST58" s="138"/>
      <c r="QSU58" s="138"/>
      <c r="QSV58" s="138"/>
      <c r="QSW58" s="138"/>
      <c r="QSX58" s="138"/>
      <c r="QSY58" s="138"/>
      <c r="QSZ58" s="138"/>
      <c r="QTA58" s="138"/>
      <c r="QTB58" s="138"/>
      <c r="QTC58" s="138"/>
      <c r="QTD58" s="138"/>
      <c r="QTE58" s="138"/>
      <c r="QTF58" s="138"/>
      <c r="QTG58" s="138"/>
      <c r="QTH58" s="138"/>
      <c r="QTI58" s="138"/>
      <c r="QTJ58" s="138"/>
      <c r="QTK58" s="138"/>
      <c r="QTL58" s="138"/>
      <c r="QTM58" s="138"/>
      <c r="QTN58" s="138"/>
      <c r="QTO58" s="138"/>
      <c r="QTP58" s="138"/>
      <c r="QTQ58" s="138"/>
      <c r="QTR58" s="138"/>
      <c r="QTS58" s="138"/>
      <c r="QTT58" s="138"/>
      <c r="QTU58" s="138"/>
      <c r="QTV58" s="138"/>
      <c r="QTW58" s="138"/>
      <c r="QTX58" s="138"/>
      <c r="QTY58" s="138"/>
      <c r="QTZ58" s="138"/>
      <c r="QUA58" s="138"/>
      <c r="QUB58" s="138"/>
      <c r="QUC58" s="138"/>
      <c r="QUD58" s="138"/>
      <c r="QUE58" s="138"/>
      <c r="QUF58" s="138"/>
      <c r="QUG58" s="138"/>
      <c r="QUH58" s="138"/>
      <c r="QUI58" s="138"/>
      <c r="QUJ58" s="138"/>
      <c r="QUK58" s="138"/>
      <c r="QUL58" s="138"/>
      <c r="QUM58" s="138"/>
      <c r="QUN58" s="138"/>
      <c r="QUO58" s="138"/>
      <c r="QUP58" s="138"/>
      <c r="QUQ58" s="138"/>
      <c r="QUR58" s="138"/>
      <c r="QUS58" s="138"/>
      <c r="QUT58" s="138"/>
      <c r="QUU58" s="138"/>
      <c r="QUV58" s="138"/>
      <c r="QUW58" s="138"/>
      <c r="QUX58" s="138"/>
      <c r="QUY58" s="138"/>
      <c r="QUZ58" s="138"/>
      <c r="QVA58" s="138"/>
      <c r="QVB58" s="138"/>
      <c r="QVC58" s="138"/>
      <c r="QVD58" s="138"/>
      <c r="QVE58" s="138"/>
      <c r="QVF58" s="138"/>
      <c r="QVG58" s="138"/>
      <c r="QVH58" s="138"/>
      <c r="QVI58" s="138"/>
      <c r="QVJ58" s="138"/>
      <c r="QVK58" s="138"/>
      <c r="QVL58" s="138"/>
      <c r="QVM58" s="138"/>
      <c r="QVN58" s="138"/>
      <c r="QVO58" s="138"/>
      <c r="QVP58" s="138"/>
      <c r="QVQ58" s="138"/>
      <c r="QVR58" s="138"/>
      <c r="QVS58" s="138"/>
      <c r="QVT58" s="138"/>
      <c r="QVU58" s="138"/>
      <c r="QVV58" s="138"/>
      <c r="QVW58" s="138"/>
      <c r="QVX58" s="138"/>
      <c r="QVY58" s="138"/>
      <c r="QVZ58" s="138"/>
      <c r="QWA58" s="138"/>
      <c r="QWB58" s="138"/>
      <c r="QWC58" s="138"/>
      <c r="QWD58" s="138"/>
      <c r="QWE58" s="138"/>
      <c r="QWF58" s="138"/>
      <c r="QWG58" s="138"/>
      <c r="QWH58" s="138"/>
      <c r="QWI58" s="138"/>
      <c r="QWJ58" s="138"/>
      <c r="QWK58" s="138"/>
      <c r="QWL58" s="138"/>
      <c r="QWM58" s="138"/>
      <c r="QWN58" s="138"/>
      <c r="QWO58" s="138"/>
      <c r="QWP58" s="138"/>
      <c r="QWQ58" s="138"/>
      <c r="QWR58" s="138"/>
      <c r="QWS58" s="138"/>
      <c r="QWT58" s="138"/>
      <c r="QWU58" s="138"/>
      <c r="QWV58" s="138"/>
      <c r="QWW58" s="138"/>
      <c r="QWX58" s="138"/>
      <c r="QWY58" s="138"/>
      <c r="QWZ58" s="138"/>
      <c r="QXA58" s="138"/>
      <c r="QXB58" s="138"/>
      <c r="QXC58" s="138"/>
      <c r="QXD58" s="138"/>
      <c r="QXE58" s="138"/>
      <c r="QXF58" s="138"/>
      <c r="QXG58" s="138"/>
      <c r="QXH58" s="138"/>
      <c r="QXI58" s="138"/>
      <c r="QXJ58" s="138"/>
      <c r="QXK58" s="138"/>
      <c r="QXL58" s="138"/>
      <c r="QXM58" s="138"/>
      <c r="QXN58" s="138"/>
      <c r="QXO58" s="138"/>
      <c r="QXP58" s="138"/>
      <c r="QXQ58" s="138"/>
      <c r="QXR58" s="138"/>
      <c r="QXS58" s="138"/>
      <c r="QXT58" s="138"/>
      <c r="QXU58" s="138"/>
      <c r="QXV58" s="138"/>
      <c r="QXW58" s="138"/>
      <c r="QXX58" s="138"/>
      <c r="QXY58" s="138"/>
      <c r="QXZ58" s="138"/>
      <c r="QYA58" s="138"/>
      <c r="QYB58" s="138"/>
      <c r="QYC58" s="138"/>
      <c r="QYD58" s="138"/>
      <c r="QYE58" s="138"/>
      <c r="QYF58" s="138"/>
      <c r="QYG58" s="138"/>
      <c r="QYH58" s="138"/>
      <c r="QYI58" s="138"/>
      <c r="QYJ58" s="138"/>
      <c r="QYK58" s="138"/>
      <c r="QYL58" s="138"/>
      <c r="QYM58" s="138"/>
      <c r="QYN58" s="138"/>
      <c r="QYO58" s="138"/>
      <c r="QYP58" s="138"/>
      <c r="QYQ58" s="138"/>
      <c r="QYR58" s="138"/>
      <c r="QYS58" s="138"/>
      <c r="QYT58" s="138"/>
      <c r="QYU58" s="138"/>
      <c r="QYV58" s="138"/>
      <c r="QYW58" s="138"/>
      <c r="QYX58" s="138"/>
      <c r="QYY58" s="138"/>
      <c r="QYZ58" s="138"/>
      <c r="QZA58" s="138"/>
      <c r="QZB58" s="138"/>
      <c r="QZC58" s="138"/>
      <c r="QZD58" s="138"/>
      <c r="QZE58" s="138"/>
      <c r="QZF58" s="138"/>
      <c r="QZG58" s="138"/>
      <c r="QZH58" s="138"/>
      <c r="QZI58" s="138"/>
      <c r="QZJ58" s="138"/>
      <c r="QZK58" s="138"/>
      <c r="QZL58" s="138"/>
      <c r="QZM58" s="138"/>
      <c r="QZN58" s="138"/>
      <c r="QZO58" s="138"/>
      <c r="QZP58" s="138"/>
      <c r="QZQ58" s="138"/>
      <c r="QZR58" s="138"/>
      <c r="QZS58" s="138"/>
      <c r="QZT58" s="138"/>
      <c r="QZU58" s="138"/>
      <c r="QZV58" s="138"/>
      <c r="QZW58" s="138"/>
      <c r="QZX58" s="138"/>
      <c r="QZY58" s="138"/>
      <c r="QZZ58" s="138"/>
      <c r="RAA58" s="138"/>
      <c r="RAB58" s="138"/>
      <c r="RAC58" s="138"/>
      <c r="RAD58" s="138"/>
      <c r="RAE58" s="138"/>
      <c r="RAF58" s="138"/>
      <c r="RAG58" s="138"/>
      <c r="RAH58" s="138"/>
      <c r="RAI58" s="138"/>
      <c r="RAJ58" s="138"/>
      <c r="RAK58" s="138"/>
      <c r="RAL58" s="138"/>
      <c r="RAM58" s="138"/>
      <c r="RAN58" s="138"/>
      <c r="RAO58" s="138"/>
      <c r="RAP58" s="138"/>
      <c r="RAQ58" s="138"/>
      <c r="RAR58" s="138"/>
      <c r="RAS58" s="138"/>
      <c r="RAT58" s="138"/>
      <c r="RAU58" s="138"/>
      <c r="RAV58" s="138"/>
      <c r="RAW58" s="138"/>
      <c r="RAX58" s="138"/>
      <c r="RAY58" s="138"/>
      <c r="RAZ58" s="138"/>
      <c r="RBA58" s="138"/>
      <c r="RBB58" s="138"/>
      <c r="RBC58" s="138"/>
      <c r="RBD58" s="138"/>
      <c r="RBE58" s="138"/>
      <c r="RBF58" s="138"/>
      <c r="RBG58" s="138"/>
      <c r="RBH58" s="138"/>
      <c r="RBI58" s="138"/>
      <c r="RBJ58" s="138"/>
      <c r="RBK58" s="138"/>
      <c r="RBL58" s="138"/>
      <c r="RBM58" s="138"/>
      <c r="RBN58" s="138"/>
      <c r="RBO58" s="138"/>
      <c r="RBP58" s="138"/>
      <c r="RBQ58" s="138"/>
      <c r="RBR58" s="138"/>
      <c r="RBS58" s="138"/>
      <c r="RBT58" s="138"/>
      <c r="RBU58" s="138"/>
      <c r="RBV58" s="138"/>
      <c r="RBW58" s="138"/>
      <c r="RBX58" s="138"/>
      <c r="RBY58" s="138"/>
      <c r="RBZ58" s="138"/>
      <c r="RCA58" s="138"/>
      <c r="RCB58" s="138"/>
      <c r="RCC58" s="138"/>
      <c r="RCD58" s="138"/>
      <c r="RCE58" s="138"/>
      <c r="RCF58" s="138"/>
      <c r="RCG58" s="138"/>
      <c r="RCH58" s="138"/>
      <c r="RCI58" s="138"/>
      <c r="RCJ58" s="138"/>
      <c r="RCK58" s="138"/>
      <c r="RCL58" s="138"/>
      <c r="RCM58" s="138"/>
      <c r="RCN58" s="138"/>
      <c r="RCO58" s="138"/>
      <c r="RCP58" s="138"/>
      <c r="RCQ58" s="138"/>
      <c r="RCR58" s="138"/>
      <c r="RCS58" s="138"/>
      <c r="RCT58" s="138"/>
      <c r="RCU58" s="138"/>
      <c r="RCV58" s="138"/>
      <c r="RCW58" s="138"/>
      <c r="RCX58" s="138"/>
      <c r="RCY58" s="138"/>
      <c r="RCZ58" s="138"/>
      <c r="RDA58" s="138"/>
      <c r="RDB58" s="138"/>
      <c r="RDC58" s="138"/>
      <c r="RDD58" s="138"/>
      <c r="RDE58" s="138"/>
      <c r="RDF58" s="138"/>
      <c r="RDG58" s="138"/>
      <c r="RDH58" s="138"/>
      <c r="RDI58" s="138"/>
      <c r="RDJ58" s="138"/>
      <c r="RDK58" s="138"/>
      <c r="RDL58" s="138"/>
      <c r="RDM58" s="138"/>
      <c r="RDN58" s="138"/>
      <c r="RDO58" s="138"/>
      <c r="RDP58" s="138"/>
      <c r="RDQ58" s="138"/>
      <c r="RDR58" s="138"/>
      <c r="RDS58" s="138"/>
      <c r="RDT58" s="138"/>
      <c r="RDU58" s="138"/>
      <c r="RDV58" s="138"/>
      <c r="RDW58" s="138"/>
      <c r="RDX58" s="138"/>
      <c r="RDY58" s="138"/>
      <c r="RDZ58" s="138"/>
      <c r="REA58" s="138"/>
      <c r="REB58" s="138"/>
      <c r="REC58" s="138"/>
      <c r="RED58" s="138"/>
      <c r="REE58" s="138"/>
      <c r="REF58" s="138"/>
      <c r="REG58" s="138"/>
      <c r="REH58" s="138"/>
      <c r="REI58" s="138"/>
      <c r="REJ58" s="138"/>
      <c r="REK58" s="138"/>
      <c r="REL58" s="138"/>
      <c r="REM58" s="138"/>
      <c r="REN58" s="138"/>
      <c r="REO58" s="138"/>
      <c r="REP58" s="138"/>
      <c r="REQ58" s="138"/>
      <c r="RER58" s="138"/>
      <c r="RES58" s="138"/>
      <c r="RET58" s="138"/>
      <c r="REU58" s="138"/>
      <c r="REV58" s="138"/>
      <c r="REW58" s="138"/>
      <c r="REX58" s="138"/>
      <c r="REY58" s="138"/>
      <c r="REZ58" s="138"/>
      <c r="RFA58" s="138"/>
      <c r="RFB58" s="138"/>
      <c r="RFC58" s="138"/>
      <c r="RFD58" s="138"/>
      <c r="RFE58" s="138"/>
      <c r="RFF58" s="138"/>
      <c r="RFG58" s="138"/>
      <c r="RFH58" s="138"/>
      <c r="RFI58" s="138"/>
      <c r="RFJ58" s="138"/>
      <c r="RFK58" s="138"/>
      <c r="RFL58" s="138"/>
      <c r="RFM58" s="138"/>
      <c r="RFN58" s="138"/>
      <c r="RFO58" s="138"/>
      <c r="RFP58" s="138"/>
      <c r="RFQ58" s="138"/>
      <c r="RFR58" s="138"/>
      <c r="RFS58" s="138"/>
      <c r="RFT58" s="138"/>
      <c r="RFU58" s="138"/>
      <c r="RFV58" s="138"/>
      <c r="RFW58" s="138"/>
      <c r="RFX58" s="138"/>
      <c r="RFY58" s="138"/>
      <c r="RFZ58" s="138"/>
      <c r="RGA58" s="138"/>
      <c r="RGB58" s="138"/>
      <c r="RGC58" s="138"/>
      <c r="RGD58" s="138"/>
      <c r="RGE58" s="138"/>
      <c r="RGF58" s="138"/>
      <c r="RGG58" s="138"/>
      <c r="RGH58" s="138"/>
      <c r="RGI58" s="138"/>
      <c r="RGJ58" s="138"/>
      <c r="RGK58" s="138"/>
      <c r="RGL58" s="138"/>
      <c r="RGM58" s="138"/>
      <c r="RGN58" s="138"/>
      <c r="RGO58" s="138"/>
      <c r="RGP58" s="138"/>
      <c r="RGQ58" s="138"/>
      <c r="RGR58" s="138"/>
      <c r="RGS58" s="138"/>
      <c r="RGT58" s="138"/>
      <c r="RGU58" s="138"/>
      <c r="RGV58" s="138"/>
      <c r="RGW58" s="138"/>
      <c r="RGX58" s="138"/>
      <c r="RGY58" s="138"/>
      <c r="RGZ58" s="138"/>
      <c r="RHA58" s="138"/>
      <c r="RHB58" s="138"/>
      <c r="RHC58" s="138"/>
      <c r="RHD58" s="138"/>
      <c r="RHE58" s="138"/>
      <c r="RHF58" s="138"/>
      <c r="RHG58" s="138"/>
      <c r="RHH58" s="138"/>
      <c r="RHI58" s="138"/>
      <c r="RHJ58" s="138"/>
      <c r="RHK58" s="138"/>
      <c r="RHL58" s="138"/>
      <c r="RHM58" s="138"/>
      <c r="RHN58" s="138"/>
      <c r="RHO58" s="138"/>
      <c r="RHP58" s="138"/>
      <c r="RHQ58" s="138"/>
      <c r="RHR58" s="138"/>
      <c r="RHS58" s="138"/>
      <c r="RHT58" s="138"/>
      <c r="RHU58" s="138"/>
      <c r="RHV58" s="138"/>
      <c r="RHW58" s="138"/>
      <c r="RHX58" s="138"/>
      <c r="RHY58" s="138"/>
      <c r="RHZ58" s="138"/>
      <c r="RIA58" s="138"/>
      <c r="RIB58" s="138"/>
      <c r="RIC58" s="138"/>
      <c r="RID58" s="138"/>
      <c r="RIE58" s="138"/>
      <c r="RIF58" s="138"/>
      <c r="RIG58" s="138"/>
      <c r="RIH58" s="138"/>
      <c r="RII58" s="138"/>
      <c r="RIJ58" s="138"/>
      <c r="RIK58" s="138"/>
      <c r="RIL58" s="138"/>
      <c r="RIM58" s="138"/>
      <c r="RIN58" s="138"/>
      <c r="RIO58" s="138"/>
      <c r="RIP58" s="138"/>
      <c r="RIQ58" s="138"/>
      <c r="RIR58" s="138"/>
      <c r="RIS58" s="138"/>
      <c r="RIT58" s="138"/>
      <c r="RIU58" s="138"/>
      <c r="RIV58" s="138"/>
      <c r="RIW58" s="138"/>
      <c r="RIX58" s="138"/>
      <c r="RIY58" s="138"/>
      <c r="RIZ58" s="138"/>
      <c r="RJA58" s="138"/>
      <c r="RJB58" s="138"/>
      <c r="RJC58" s="138"/>
      <c r="RJD58" s="138"/>
      <c r="RJE58" s="138"/>
      <c r="RJF58" s="138"/>
      <c r="RJG58" s="138"/>
      <c r="RJH58" s="138"/>
      <c r="RJI58" s="138"/>
      <c r="RJJ58" s="138"/>
      <c r="RJK58" s="138"/>
      <c r="RJL58" s="138"/>
      <c r="RJM58" s="138"/>
      <c r="RJN58" s="138"/>
      <c r="RJO58" s="138"/>
      <c r="RJP58" s="138"/>
      <c r="RJQ58" s="138"/>
      <c r="RJR58" s="138"/>
      <c r="RJS58" s="138"/>
      <c r="RJT58" s="138"/>
      <c r="RJU58" s="138"/>
      <c r="RJV58" s="138"/>
      <c r="RJW58" s="138"/>
      <c r="RJX58" s="138"/>
      <c r="RJY58" s="138"/>
      <c r="RJZ58" s="138"/>
      <c r="RKA58" s="138"/>
      <c r="RKB58" s="138"/>
      <c r="RKC58" s="138"/>
      <c r="RKD58" s="138"/>
      <c r="RKE58" s="138"/>
      <c r="RKF58" s="138"/>
      <c r="RKG58" s="138"/>
      <c r="RKH58" s="138"/>
      <c r="RKI58" s="138"/>
      <c r="RKJ58" s="138"/>
      <c r="RKK58" s="138"/>
      <c r="RKL58" s="138"/>
      <c r="RKM58" s="138"/>
      <c r="RKN58" s="138"/>
      <c r="RKO58" s="138"/>
      <c r="RKP58" s="138"/>
      <c r="RKQ58" s="138"/>
      <c r="RKR58" s="138"/>
      <c r="RKS58" s="138"/>
      <c r="RKT58" s="138"/>
      <c r="RKU58" s="138"/>
      <c r="RKV58" s="138"/>
      <c r="RKW58" s="138"/>
      <c r="RKX58" s="138"/>
      <c r="RKY58" s="138"/>
      <c r="RKZ58" s="138"/>
      <c r="RLA58" s="138"/>
      <c r="RLB58" s="138"/>
      <c r="RLC58" s="138"/>
      <c r="RLD58" s="138"/>
      <c r="RLE58" s="138"/>
      <c r="RLF58" s="138"/>
      <c r="RLG58" s="138"/>
      <c r="RLH58" s="138"/>
      <c r="RLI58" s="138"/>
      <c r="RLJ58" s="138"/>
      <c r="RLK58" s="138"/>
      <c r="RLL58" s="138"/>
      <c r="RLM58" s="138"/>
      <c r="RLN58" s="138"/>
      <c r="RLO58" s="138"/>
      <c r="RLP58" s="138"/>
      <c r="RLQ58" s="138"/>
      <c r="RLR58" s="138"/>
      <c r="RLS58" s="138"/>
      <c r="RLT58" s="138"/>
      <c r="RLU58" s="138"/>
      <c r="RLV58" s="138"/>
      <c r="RLW58" s="138"/>
      <c r="RLX58" s="138"/>
      <c r="RLY58" s="138"/>
      <c r="RLZ58" s="138"/>
      <c r="RMA58" s="138"/>
      <c r="RMB58" s="138"/>
      <c r="RMC58" s="138"/>
      <c r="RMD58" s="138"/>
      <c r="RME58" s="138"/>
      <c r="RMF58" s="138"/>
      <c r="RMG58" s="138"/>
      <c r="RMH58" s="138"/>
      <c r="RMI58" s="138"/>
      <c r="RMJ58" s="138"/>
      <c r="RMK58" s="138"/>
      <c r="RML58" s="138"/>
      <c r="RMM58" s="138"/>
      <c r="RMN58" s="138"/>
      <c r="RMO58" s="138"/>
      <c r="RMP58" s="138"/>
      <c r="RMQ58" s="138"/>
      <c r="RMR58" s="138"/>
      <c r="RMS58" s="138"/>
      <c r="RMT58" s="138"/>
      <c r="RMU58" s="138"/>
      <c r="RMV58" s="138"/>
      <c r="RMW58" s="138"/>
      <c r="RMX58" s="138"/>
      <c r="RMY58" s="138"/>
      <c r="RMZ58" s="138"/>
      <c r="RNA58" s="138"/>
      <c r="RNB58" s="138"/>
      <c r="RNC58" s="138"/>
      <c r="RND58" s="138"/>
      <c r="RNE58" s="138"/>
      <c r="RNF58" s="138"/>
      <c r="RNG58" s="138"/>
      <c r="RNH58" s="138"/>
      <c r="RNI58" s="138"/>
      <c r="RNJ58" s="138"/>
      <c r="RNK58" s="138"/>
      <c r="RNL58" s="138"/>
      <c r="RNM58" s="138"/>
      <c r="RNN58" s="138"/>
      <c r="RNO58" s="138"/>
      <c r="RNP58" s="138"/>
      <c r="RNQ58" s="138"/>
      <c r="RNR58" s="138"/>
      <c r="RNS58" s="138"/>
      <c r="RNT58" s="138"/>
      <c r="RNU58" s="138"/>
      <c r="RNV58" s="138"/>
      <c r="RNW58" s="138"/>
      <c r="RNX58" s="138"/>
      <c r="RNY58" s="138"/>
      <c r="RNZ58" s="138"/>
      <c r="ROA58" s="138"/>
      <c r="ROB58" s="138"/>
      <c r="ROC58" s="138"/>
      <c r="ROD58" s="138"/>
      <c r="ROE58" s="138"/>
      <c r="ROF58" s="138"/>
      <c r="ROG58" s="138"/>
      <c r="ROH58" s="138"/>
      <c r="ROI58" s="138"/>
      <c r="ROJ58" s="138"/>
      <c r="ROK58" s="138"/>
      <c r="ROL58" s="138"/>
      <c r="ROM58" s="138"/>
      <c r="RON58" s="138"/>
      <c r="ROO58" s="138"/>
      <c r="ROP58" s="138"/>
      <c r="ROQ58" s="138"/>
      <c r="ROR58" s="138"/>
      <c r="ROS58" s="138"/>
      <c r="ROT58" s="138"/>
      <c r="ROU58" s="138"/>
      <c r="ROV58" s="138"/>
      <c r="ROW58" s="138"/>
      <c r="ROX58" s="138"/>
      <c r="ROY58" s="138"/>
      <c r="ROZ58" s="138"/>
      <c r="RPA58" s="138"/>
      <c r="RPB58" s="138"/>
      <c r="RPC58" s="138"/>
      <c r="RPD58" s="138"/>
      <c r="RPE58" s="138"/>
      <c r="RPF58" s="138"/>
      <c r="RPG58" s="138"/>
      <c r="RPH58" s="138"/>
      <c r="RPI58" s="138"/>
      <c r="RPJ58" s="138"/>
      <c r="RPK58" s="138"/>
      <c r="RPL58" s="138"/>
      <c r="RPM58" s="138"/>
      <c r="RPN58" s="138"/>
      <c r="RPO58" s="138"/>
      <c r="RPP58" s="138"/>
      <c r="RPQ58" s="138"/>
      <c r="RPR58" s="138"/>
      <c r="RPS58" s="138"/>
      <c r="RPT58" s="138"/>
      <c r="RPU58" s="138"/>
      <c r="RPV58" s="138"/>
      <c r="RPW58" s="138"/>
      <c r="RPX58" s="138"/>
      <c r="RPY58" s="138"/>
      <c r="RPZ58" s="138"/>
      <c r="RQA58" s="138"/>
      <c r="RQB58" s="138"/>
      <c r="RQC58" s="138"/>
      <c r="RQD58" s="138"/>
      <c r="RQE58" s="138"/>
      <c r="RQF58" s="138"/>
      <c r="RQG58" s="138"/>
      <c r="RQH58" s="138"/>
      <c r="RQI58" s="138"/>
      <c r="RQJ58" s="138"/>
      <c r="RQK58" s="138"/>
      <c r="RQL58" s="138"/>
      <c r="RQM58" s="138"/>
      <c r="RQN58" s="138"/>
      <c r="RQO58" s="138"/>
      <c r="RQP58" s="138"/>
      <c r="RQQ58" s="138"/>
      <c r="RQR58" s="138"/>
      <c r="RQS58" s="138"/>
      <c r="RQT58" s="138"/>
      <c r="RQU58" s="138"/>
      <c r="RQV58" s="138"/>
      <c r="RQW58" s="138"/>
      <c r="RQX58" s="138"/>
      <c r="RQY58" s="138"/>
      <c r="RQZ58" s="138"/>
      <c r="RRA58" s="138"/>
      <c r="RRB58" s="138"/>
      <c r="RRC58" s="138"/>
      <c r="RRD58" s="138"/>
      <c r="RRE58" s="138"/>
      <c r="RRF58" s="138"/>
      <c r="RRG58" s="138"/>
      <c r="RRH58" s="138"/>
      <c r="RRI58" s="138"/>
      <c r="RRJ58" s="138"/>
      <c r="RRK58" s="138"/>
      <c r="RRL58" s="138"/>
      <c r="RRM58" s="138"/>
      <c r="RRN58" s="138"/>
      <c r="RRO58" s="138"/>
      <c r="RRP58" s="138"/>
      <c r="RRQ58" s="138"/>
      <c r="RRR58" s="138"/>
      <c r="RRS58" s="138"/>
      <c r="RRT58" s="138"/>
      <c r="RRU58" s="138"/>
      <c r="RRV58" s="138"/>
      <c r="RRW58" s="138"/>
      <c r="RRX58" s="138"/>
      <c r="RRY58" s="138"/>
      <c r="RRZ58" s="138"/>
      <c r="RSA58" s="138"/>
      <c r="RSB58" s="138"/>
      <c r="RSC58" s="138"/>
      <c r="RSD58" s="138"/>
      <c r="RSE58" s="138"/>
      <c r="RSF58" s="138"/>
      <c r="RSG58" s="138"/>
      <c r="RSH58" s="138"/>
      <c r="RSI58" s="138"/>
      <c r="RSJ58" s="138"/>
      <c r="RSK58" s="138"/>
      <c r="RSL58" s="138"/>
      <c r="RSM58" s="138"/>
      <c r="RSN58" s="138"/>
      <c r="RSO58" s="138"/>
      <c r="RSP58" s="138"/>
      <c r="RSQ58" s="138"/>
      <c r="RSR58" s="138"/>
      <c r="RSS58" s="138"/>
      <c r="RST58" s="138"/>
      <c r="RSU58" s="138"/>
      <c r="RSV58" s="138"/>
      <c r="RSW58" s="138"/>
      <c r="RSX58" s="138"/>
      <c r="RSY58" s="138"/>
      <c r="RSZ58" s="138"/>
      <c r="RTA58" s="138"/>
      <c r="RTB58" s="138"/>
      <c r="RTC58" s="138"/>
      <c r="RTD58" s="138"/>
      <c r="RTE58" s="138"/>
      <c r="RTF58" s="138"/>
      <c r="RTG58" s="138"/>
      <c r="RTH58" s="138"/>
      <c r="RTI58" s="138"/>
      <c r="RTJ58" s="138"/>
      <c r="RTK58" s="138"/>
      <c r="RTL58" s="138"/>
      <c r="RTM58" s="138"/>
      <c r="RTN58" s="138"/>
      <c r="RTO58" s="138"/>
      <c r="RTP58" s="138"/>
      <c r="RTQ58" s="138"/>
      <c r="RTR58" s="138"/>
      <c r="RTS58" s="138"/>
      <c r="RTT58" s="138"/>
      <c r="RTU58" s="138"/>
      <c r="RTV58" s="138"/>
      <c r="RTW58" s="138"/>
      <c r="RTX58" s="138"/>
      <c r="RTY58" s="138"/>
      <c r="RTZ58" s="138"/>
      <c r="RUA58" s="138"/>
      <c r="RUB58" s="138"/>
      <c r="RUC58" s="138"/>
      <c r="RUD58" s="138"/>
      <c r="RUE58" s="138"/>
      <c r="RUF58" s="138"/>
      <c r="RUG58" s="138"/>
      <c r="RUH58" s="138"/>
      <c r="RUI58" s="138"/>
      <c r="RUJ58" s="138"/>
      <c r="RUK58" s="138"/>
      <c r="RUL58" s="138"/>
      <c r="RUM58" s="138"/>
      <c r="RUN58" s="138"/>
      <c r="RUO58" s="138"/>
      <c r="RUP58" s="138"/>
      <c r="RUQ58" s="138"/>
      <c r="RUR58" s="138"/>
      <c r="RUS58" s="138"/>
      <c r="RUT58" s="138"/>
      <c r="RUU58" s="138"/>
      <c r="RUV58" s="138"/>
      <c r="RUW58" s="138"/>
      <c r="RUX58" s="138"/>
      <c r="RUY58" s="138"/>
      <c r="RUZ58" s="138"/>
      <c r="RVA58" s="138"/>
      <c r="RVB58" s="138"/>
      <c r="RVC58" s="138"/>
      <c r="RVD58" s="138"/>
      <c r="RVE58" s="138"/>
      <c r="RVF58" s="138"/>
      <c r="RVG58" s="138"/>
      <c r="RVH58" s="138"/>
      <c r="RVI58" s="138"/>
      <c r="RVJ58" s="138"/>
      <c r="RVK58" s="138"/>
      <c r="RVL58" s="138"/>
      <c r="RVM58" s="138"/>
      <c r="RVN58" s="138"/>
      <c r="RVO58" s="138"/>
      <c r="RVP58" s="138"/>
      <c r="RVQ58" s="138"/>
      <c r="RVR58" s="138"/>
      <c r="RVS58" s="138"/>
      <c r="RVT58" s="138"/>
      <c r="RVU58" s="138"/>
      <c r="RVV58" s="138"/>
      <c r="RVW58" s="138"/>
      <c r="RVX58" s="138"/>
      <c r="RVY58" s="138"/>
      <c r="RVZ58" s="138"/>
      <c r="RWA58" s="138"/>
      <c r="RWB58" s="138"/>
      <c r="RWC58" s="138"/>
      <c r="RWD58" s="138"/>
      <c r="RWE58" s="138"/>
      <c r="RWF58" s="138"/>
      <c r="RWG58" s="138"/>
      <c r="RWH58" s="138"/>
      <c r="RWI58" s="138"/>
      <c r="RWJ58" s="138"/>
      <c r="RWK58" s="138"/>
      <c r="RWL58" s="138"/>
      <c r="RWM58" s="138"/>
      <c r="RWN58" s="138"/>
      <c r="RWO58" s="138"/>
      <c r="RWP58" s="138"/>
      <c r="RWQ58" s="138"/>
      <c r="RWR58" s="138"/>
      <c r="RWS58" s="138"/>
      <c r="RWT58" s="138"/>
      <c r="RWU58" s="138"/>
      <c r="RWV58" s="138"/>
      <c r="RWW58" s="138"/>
      <c r="RWX58" s="138"/>
      <c r="RWY58" s="138"/>
      <c r="RWZ58" s="138"/>
      <c r="RXA58" s="138"/>
      <c r="RXB58" s="138"/>
      <c r="RXC58" s="138"/>
      <c r="RXD58" s="138"/>
      <c r="RXE58" s="138"/>
      <c r="RXF58" s="138"/>
      <c r="RXG58" s="138"/>
      <c r="RXH58" s="138"/>
      <c r="RXI58" s="138"/>
      <c r="RXJ58" s="138"/>
      <c r="RXK58" s="138"/>
      <c r="RXL58" s="138"/>
      <c r="RXM58" s="138"/>
      <c r="RXN58" s="138"/>
      <c r="RXO58" s="138"/>
      <c r="RXP58" s="138"/>
      <c r="RXQ58" s="138"/>
      <c r="RXR58" s="138"/>
      <c r="RXS58" s="138"/>
      <c r="RXT58" s="138"/>
      <c r="RXU58" s="138"/>
      <c r="RXV58" s="138"/>
      <c r="RXW58" s="138"/>
      <c r="RXX58" s="138"/>
      <c r="RXY58" s="138"/>
      <c r="RXZ58" s="138"/>
      <c r="RYA58" s="138"/>
      <c r="RYB58" s="138"/>
      <c r="RYC58" s="138"/>
      <c r="RYD58" s="138"/>
      <c r="RYE58" s="138"/>
      <c r="RYF58" s="138"/>
      <c r="RYG58" s="138"/>
      <c r="RYH58" s="138"/>
      <c r="RYI58" s="138"/>
      <c r="RYJ58" s="138"/>
      <c r="RYK58" s="138"/>
      <c r="RYL58" s="138"/>
      <c r="RYM58" s="138"/>
      <c r="RYN58" s="138"/>
      <c r="RYO58" s="138"/>
      <c r="RYP58" s="138"/>
      <c r="RYQ58" s="138"/>
      <c r="RYR58" s="138"/>
      <c r="RYS58" s="138"/>
      <c r="RYT58" s="138"/>
      <c r="RYU58" s="138"/>
      <c r="RYV58" s="138"/>
      <c r="RYW58" s="138"/>
      <c r="RYX58" s="138"/>
      <c r="RYY58" s="138"/>
      <c r="RYZ58" s="138"/>
      <c r="RZA58" s="138"/>
      <c r="RZB58" s="138"/>
      <c r="RZC58" s="138"/>
      <c r="RZD58" s="138"/>
      <c r="RZE58" s="138"/>
      <c r="RZF58" s="138"/>
      <c r="RZG58" s="138"/>
      <c r="RZH58" s="138"/>
      <c r="RZI58" s="138"/>
      <c r="RZJ58" s="138"/>
      <c r="RZK58" s="138"/>
      <c r="RZL58" s="138"/>
      <c r="RZM58" s="138"/>
      <c r="RZN58" s="138"/>
      <c r="RZO58" s="138"/>
      <c r="RZP58" s="138"/>
      <c r="RZQ58" s="138"/>
      <c r="RZR58" s="138"/>
      <c r="RZS58" s="138"/>
      <c r="RZT58" s="138"/>
      <c r="RZU58" s="138"/>
      <c r="RZV58" s="138"/>
      <c r="RZW58" s="138"/>
      <c r="RZX58" s="138"/>
      <c r="RZY58" s="138"/>
      <c r="RZZ58" s="138"/>
      <c r="SAA58" s="138"/>
      <c r="SAB58" s="138"/>
      <c r="SAC58" s="138"/>
      <c r="SAD58" s="138"/>
      <c r="SAE58" s="138"/>
      <c r="SAF58" s="138"/>
      <c r="SAG58" s="138"/>
      <c r="SAH58" s="138"/>
      <c r="SAI58" s="138"/>
      <c r="SAJ58" s="138"/>
      <c r="SAK58" s="138"/>
      <c r="SAL58" s="138"/>
      <c r="SAM58" s="138"/>
      <c r="SAN58" s="138"/>
      <c r="SAO58" s="138"/>
      <c r="SAP58" s="138"/>
      <c r="SAQ58" s="138"/>
      <c r="SAR58" s="138"/>
      <c r="SAS58" s="138"/>
      <c r="SAT58" s="138"/>
      <c r="SAU58" s="138"/>
      <c r="SAV58" s="138"/>
      <c r="SAW58" s="138"/>
      <c r="SAX58" s="138"/>
      <c r="SAY58" s="138"/>
      <c r="SAZ58" s="138"/>
      <c r="SBA58" s="138"/>
      <c r="SBB58" s="138"/>
      <c r="SBC58" s="138"/>
      <c r="SBD58" s="138"/>
      <c r="SBE58" s="138"/>
      <c r="SBF58" s="138"/>
      <c r="SBG58" s="138"/>
      <c r="SBH58" s="138"/>
      <c r="SBI58" s="138"/>
      <c r="SBJ58" s="138"/>
      <c r="SBK58" s="138"/>
      <c r="SBL58" s="138"/>
      <c r="SBM58" s="138"/>
      <c r="SBN58" s="138"/>
      <c r="SBO58" s="138"/>
      <c r="SBP58" s="138"/>
      <c r="SBQ58" s="138"/>
      <c r="SBR58" s="138"/>
      <c r="SBS58" s="138"/>
      <c r="SBT58" s="138"/>
      <c r="SBU58" s="138"/>
      <c r="SBV58" s="138"/>
      <c r="SBW58" s="138"/>
      <c r="SBX58" s="138"/>
      <c r="SBY58" s="138"/>
      <c r="SBZ58" s="138"/>
      <c r="SCA58" s="138"/>
      <c r="SCB58" s="138"/>
      <c r="SCC58" s="138"/>
      <c r="SCD58" s="138"/>
      <c r="SCE58" s="138"/>
      <c r="SCF58" s="138"/>
      <c r="SCG58" s="138"/>
      <c r="SCH58" s="138"/>
      <c r="SCI58" s="138"/>
      <c r="SCJ58" s="138"/>
      <c r="SCK58" s="138"/>
      <c r="SCL58" s="138"/>
      <c r="SCM58" s="138"/>
      <c r="SCN58" s="138"/>
      <c r="SCO58" s="138"/>
      <c r="SCP58" s="138"/>
      <c r="SCQ58" s="138"/>
      <c r="SCR58" s="138"/>
      <c r="SCS58" s="138"/>
      <c r="SCT58" s="138"/>
      <c r="SCU58" s="138"/>
      <c r="SCV58" s="138"/>
      <c r="SCW58" s="138"/>
      <c r="SCX58" s="138"/>
      <c r="SCY58" s="138"/>
      <c r="SCZ58" s="138"/>
      <c r="SDA58" s="138"/>
      <c r="SDB58" s="138"/>
      <c r="SDC58" s="138"/>
      <c r="SDD58" s="138"/>
      <c r="SDE58" s="138"/>
      <c r="SDF58" s="138"/>
      <c r="SDG58" s="138"/>
      <c r="SDH58" s="138"/>
      <c r="SDI58" s="138"/>
      <c r="SDJ58" s="138"/>
      <c r="SDK58" s="138"/>
      <c r="SDL58" s="138"/>
      <c r="SDM58" s="138"/>
      <c r="SDN58" s="138"/>
      <c r="SDO58" s="138"/>
      <c r="SDP58" s="138"/>
      <c r="SDQ58" s="138"/>
      <c r="SDR58" s="138"/>
      <c r="SDS58" s="138"/>
      <c r="SDT58" s="138"/>
      <c r="SDU58" s="138"/>
      <c r="SDV58" s="138"/>
      <c r="SDW58" s="138"/>
      <c r="SDX58" s="138"/>
      <c r="SDY58" s="138"/>
      <c r="SDZ58" s="138"/>
      <c r="SEA58" s="138"/>
      <c r="SEB58" s="138"/>
      <c r="SEC58" s="138"/>
      <c r="SED58" s="138"/>
      <c r="SEE58" s="138"/>
      <c r="SEF58" s="138"/>
      <c r="SEG58" s="138"/>
      <c r="SEH58" s="138"/>
      <c r="SEI58" s="138"/>
      <c r="SEJ58" s="138"/>
      <c r="SEK58" s="138"/>
      <c r="SEL58" s="138"/>
      <c r="SEM58" s="138"/>
      <c r="SEN58" s="138"/>
      <c r="SEO58" s="138"/>
      <c r="SEP58" s="138"/>
      <c r="SEQ58" s="138"/>
      <c r="SER58" s="138"/>
      <c r="SES58" s="138"/>
      <c r="SET58" s="138"/>
      <c r="SEU58" s="138"/>
      <c r="SEV58" s="138"/>
      <c r="SEW58" s="138"/>
      <c r="SEX58" s="138"/>
      <c r="SEY58" s="138"/>
      <c r="SEZ58" s="138"/>
      <c r="SFA58" s="138"/>
      <c r="SFB58" s="138"/>
      <c r="SFC58" s="138"/>
      <c r="SFD58" s="138"/>
      <c r="SFE58" s="138"/>
      <c r="SFF58" s="138"/>
      <c r="SFG58" s="138"/>
      <c r="SFH58" s="138"/>
      <c r="SFI58" s="138"/>
      <c r="SFJ58" s="138"/>
      <c r="SFK58" s="138"/>
      <c r="SFL58" s="138"/>
      <c r="SFM58" s="138"/>
      <c r="SFN58" s="138"/>
      <c r="SFO58" s="138"/>
      <c r="SFP58" s="138"/>
      <c r="SFQ58" s="138"/>
      <c r="SFR58" s="138"/>
      <c r="SFS58" s="138"/>
      <c r="SFT58" s="138"/>
      <c r="SFU58" s="138"/>
      <c r="SFV58" s="138"/>
      <c r="SFW58" s="138"/>
      <c r="SFX58" s="138"/>
      <c r="SFY58" s="138"/>
      <c r="SFZ58" s="138"/>
      <c r="SGA58" s="138"/>
      <c r="SGB58" s="138"/>
      <c r="SGC58" s="138"/>
      <c r="SGD58" s="138"/>
      <c r="SGE58" s="138"/>
      <c r="SGF58" s="138"/>
      <c r="SGG58" s="138"/>
      <c r="SGH58" s="138"/>
      <c r="SGI58" s="138"/>
      <c r="SGJ58" s="138"/>
      <c r="SGK58" s="138"/>
      <c r="SGL58" s="138"/>
      <c r="SGM58" s="138"/>
      <c r="SGN58" s="138"/>
      <c r="SGO58" s="138"/>
      <c r="SGP58" s="138"/>
      <c r="SGQ58" s="138"/>
      <c r="SGR58" s="138"/>
      <c r="SGS58" s="138"/>
      <c r="SGT58" s="138"/>
      <c r="SGU58" s="138"/>
      <c r="SGV58" s="138"/>
      <c r="SGW58" s="138"/>
      <c r="SGX58" s="138"/>
      <c r="SGY58" s="138"/>
      <c r="SGZ58" s="138"/>
      <c r="SHA58" s="138"/>
      <c r="SHB58" s="138"/>
      <c r="SHC58" s="138"/>
      <c r="SHD58" s="138"/>
      <c r="SHE58" s="138"/>
      <c r="SHF58" s="138"/>
      <c r="SHG58" s="138"/>
      <c r="SHH58" s="138"/>
      <c r="SHI58" s="138"/>
      <c r="SHJ58" s="138"/>
      <c r="SHK58" s="138"/>
      <c r="SHL58" s="138"/>
      <c r="SHM58" s="138"/>
      <c r="SHN58" s="138"/>
      <c r="SHO58" s="138"/>
      <c r="SHP58" s="138"/>
      <c r="SHQ58" s="138"/>
      <c r="SHR58" s="138"/>
      <c r="SHS58" s="138"/>
      <c r="SHT58" s="138"/>
      <c r="SHU58" s="138"/>
      <c r="SHV58" s="138"/>
      <c r="SHW58" s="138"/>
      <c r="SHX58" s="138"/>
      <c r="SHY58" s="138"/>
      <c r="SHZ58" s="138"/>
      <c r="SIA58" s="138"/>
      <c r="SIB58" s="138"/>
      <c r="SIC58" s="138"/>
      <c r="SID58" s="138"/>
      <c r="SIE58" s="138"/>
      <c r="SIF58" s="138"/>
      <c r="SIG58" s="138"/>
      <c r="SIH58" s="138"/>
      <c r="SII58" s="138"/>
      <c r="SIJ58" s="138"/>
      <c r="SIK58" s="138"/>
      <c r="SIL58" s="138"/>
      <c r="SIM58" s="138"/>
      <c r="SIN58" s="138"/>
      <c r="SIO58" s="138"/>
      <c r="SIP58" s="138"/>
      <c r="SIQ58" s="138"/>
      <c r="SIR58" s="138"/>
      <c r="SIS58" s="138"/>
      <c r="SIT58" s="138"/>
      <c r="SIU58" s="138"/>
      <c r="SIV58" s="138"/>
      <c r="SIW58" s="138"/>
      <c r="SIX58" s="138"/>
      <c r="SIY58" s="138"/>
      <c r="SIZ58" s="138"/>
      <c r="SJA58" s="138"/>
      <c r="SJB58" s="138"/>
      <c r="SJC58" s="138"/>
      <c r="SJD58" s="138"/>
      <c r="SJE58" s="138"/>
      <c r="SJF58" s="138"/>
      <c r="SJG58" s="138"/>
      <c r="SJH58" s="138"/>
      <c r="SJI58" s="138"/>
      <c r="SJJ58" s="138"/>
      <c r="SJK58" s="138"/>
      <c r="SJL58" s="138"/>
      <c r="SJM58" s="138"/>
      <c r="SJN58" s="138"/>
      <c r="SJO58" s="138"/>
      <c r="SJP58" s="138"/>
      <c r="SJQ58" s="138"/>
      <c r="SJR58" s="138"/>
      <c r="SJS58" s="138"/>
      <c r="SJT58" s="138"/>
      <c r="SJU58" s="138"/>
      <c r="SJV58" s="138"/>
      <c r="SJW58" s="138"/>
      <c r="SJX58" s="138"/>
      <c r="SJY58" s="138"/>
      <c r="SJZ58" s="138"/>
      <c r="SKA58" s="138"/>
      <c r="SKB58" s="138"/>
      <c r="SKC58" s="138"/>
      <c r="SKD58" s="138"/>
      <c r="SKE58" s="138"/>
      <c r="SKF58" s="138"/>
      <c r="SKG58" s="138"/>
      <c r="SKH58" s="138"/>
      <c r="SKI58" s="138"/>
      <c r="SKJ58" s="138"/>
      <c r="SKK58" s="138"/>
      <c r="SKL58" s="138"/>
      <c r="SKM58" s="138"/>
      <c r="SKN58" s="138"/>
      <c r="SKO58" s="138"/>
      <c r="SKP58" s="138"/>
      <c r="SKQ58" s="138"/>
      <c r="SKR58" s="138"/>
      <c r="SKS58" s="138"/>
      <c r="SKT58" s="138"/>
      <c r="SKU58" s="138"/>
      <c r="SKV58" s="138"/>
      <c r="SKW58" s="138"/>
      <c r="SKX58" s="138"/>
      <c r="SKY58" s="138"/>
      <c r="SKZ58" s="138"/>
      <c r="SLA58" s="138"/>
      <c r="SLB58" s="138"/>
      <c r="SLC58" s="138"/>
      <c r="SLD58" s="138"/>
      <c r="SLE58" s="138"/>
      <c r="SLF58" s="138"/>
      <c r="SLG58" s="138"/>
      <c r="SLH58" s="138"/>
      <c r="SLI58" s="138"/>
      <c r="SLJ58" s="138"/>
      <c r="SLK58" s="138"/>
      <c r="SLL58" s="138"/>
      <c r="SLM58" s="138"/>
      <c r="SLN58" s="138"/>
      <c r="SLO58" s="138"/>
      <c r="SLP58" s="138"/>
      <c r="SLQ58" s="138"/>
      <c r="SLR58" s="138"/>
      <c r="SLS58" s="138"/>
      <c r="SLT58" s="138"/>
      <c r="SLU58" s="138"/>
      <c r="SLV58" s="138"/>
      <c r="SLW58" s="138"/>
      <c r="SLX58" s="138"/>
      <c r="SLY58" s="138"/>
      <c r="SLZ58" s="138"/>
      <c r="SMA58" s="138"/>
      <c r="SMB58" s="138"/>
      <c r="SMC58" s="138"/>
      <c r="SMD58" s="138"/>
      <c r="SME58" s="138"/>
      <c r="SMF58" s="138"/>
      <c r="SMG58" s="138"/>
      <c r="SMH58" s="138"/>
      <c r="SMI58" s="138"/>
      <c r="SMJ58" s="138"/>
      <c r="SMK58" s="138"/>
      <c r="SML58" s="138"/>
      <c r="SMM58" s="138"/>
      <c r="SMN58" s="138"/>
      <c r="SMO58" s="138"/>
      <c r="SMP58" s="138"/>
      <c r="SMQ58" s="138"/>
      <c r="SMR58" s="138"/>
      <c r="SMS58" s="138"/>
      <c r="SMT58" s="138"/>
      <c r="SMU58" s="138"/>
      <c r="SMV58" s="138"/>
      <c r="SMW58" s="138"/>
      <c r="SMX58" s="138"/>
      <c r="SMY58" s="138"/>
      <c r="SMZ58" s="138"/>
      <c r="SNA58" s="138"/>
      <c r="SNB58" s="138"/>
      <c r="SNC58" s="138"/>
      <c r="SND58" s="138"/>
      <c r="SNE58" s="138"/>
      <c r="SNF58" s="138"/>
      <c r="SNG58" s="138"/>
      <c r="SNH58" s="138"/>
      <c r="SNI58" s="138"/>
      <c r="SNJ58" s="138"/>
      <c r="SNK58" s="138"/>
      <c r="SNL58" s="138"/>
      <c r="SNM58" s="138"/>
      <c r="SNN58" s="138"/>
      <c r="SNO58" s="138"/>
      <c r="SNP58" s="138"/>
      <c r="SNQ58" s="138"/>
      <c r="SNR58" s="138"/>
      <c r="SNS58" s="138"/>
      <c r="SNT58" s="138"/>
      <c r="SNU58" s="138"/>
      <c r="SNV58" s="138"/>
      <c r="SNW58" s="138"/>
      <c r="SNX58" s="138"/>
      <c r="SNY58" s="138"/>
      <c r="SNZ58" s="138"/>
      <c r="SOA58" s="138"/>
      <c r="SOB58" s="138"/>
      <c r="SOC58" s="138"/>
      <c r="SOD58" s="138"/>
      <c r="SOE58" s="138"/>
      <c r="SOF58" s="138"/>
      <c r="SOG58" s="138"/>
      <c r="SOH58" s="138"/>
      <c r="SOI58" s="138"/>
      <c r="SOJ58" s="138"/>
      <c r="SOK58" s="138"/>
      <c r="SOL58" s="138"/>
      <c r="SOM58" s="138"/>
      <c r="SON58" s="138"/>
      <c r="SOO58" s="138"/>
      <c r="SOP58" s="138"/>
      <c r="SOQ58" s="138"/>
      <c r="SOR58" s="138"/>
      <c r="SOS58" s="138"/>
      <c r="SOT58" s="138"/>
      <c r="SOU58" s="138"/>
      <c r="SOV58" s="138"/>
      <c r="SOW58" s="138"/>
      <c r="SOX58" s="138"/>
      <c r="SOY58" s="138"/>
      <c r="SOZ58" s="138"/>
      <c r="SPA58" s="138"/>
      <c r="SPB58" s="138"/>
      <c r="SPC58" s="138"/>
      <c r="SPD58" s="138"/>
      <c r="SPE58" s="138"/>
      <c r="SPF58" s="138"/>
      <c r="SPG58" s="138"/>
      <c r="SPH58" s="138"/>
      <c r="SPI58" s="138"/>
      <c r="SPJ58" s="138"/>
      <c r="SPK58" s="138"/>
      <c r="SPL58" s="138"/>
      <c r="SPM58" s="138"/>
      <c r="SPN58" s="138"/>
      <c r="SPO58" s="138"/>
      <c r="SPP58" s="138"/>
      <c r="SPQ58" s="138"/>
      <c r="SPR58" s="138"/>
      <c r="SPS58" s="138"/>
      <c r="SPT58" s="138"/>
      <c r="SPU58" s="138"/>
      <c r="SPV58" s="138"/>
      <c r="SPW58" s="138"/>
      <c r="SPX58" s="138"/>
      <c r="SPY58" s="138"/>
      <c r="SPZ58" s="138"/>
      <c r="SQA58" s="138"/>
      <c r="SQB58" s="138"/>
      <c r="SQC58" s="138"/>
      <c r="SQD58" s="138"/>
      <c r="SQE58" s="138"/>
      <c r="SQF58" s="138"/>
      <c r="SQG58" s="138"/>
      <c r="SQH58" s="138"/>
      <c r="SQI58" s="138"/>
      <c r="SQJ58" s="138"/>
      <c r="SQK58" s="138"/>
      <c r="SQL58" s="138"/>
      <c r="SQM58" s="138"/>
      <c r="SQN58" s="138"/>
      <c r="SQO58" s="138"/>
      <c r="SQP58" s="138"/>
      <c r="SQQ58" s="138"/>
      <c r="SQR58" s="138"/>
      <c r="SQS58" s="138"/>
      <c r="SQT58" s="138"/>
      <c r="SQU58" s="138"/>
      <c r="SQV58" s="138"/>
      <c r="SQW58" s="138"/>
      <c r="SQX58" s="138"/>
      <c r="SQY58" s="138"/>
      <c r="SQZ58" s="138"/>
      <c r="SRA58" s="138"/>
      <c r="SRB58" s="138"/>
      <c r="SRC58" s="138"/>
      <c r="SRD58" s="138"/>
      <c r="SRE58" s="138"/>
      <c r="SRF58" s="138"/>
      <c r="SRG58" s="138"/>
      <c r="SRH58" s="138"/>
      <c r="SRI58" s="138"/>
      <c r="SRJ58" s="138"/>
      <c r="SRK58" s="138"/>
      <c r="SRL58" s="138"/>
      <c r="SRM58" s="138"/>
      <c r="SRN58" s="138"/>
      <c r="SRO58" s="138"/>
      <c r="SRP58" s="138"/>
      <c r="SRQ58" s="138"/>
      <c r="SRR58" s="138"/>
      <c r="SRS58" s="138"/>
      <c r="SRT58" s="138"/>
      <c r="SRU58" s="138"/>
      <c r="SRV58" s="138"/>
      <c r="SRW58" s="138"/>
      <c r="SRX58" s="138"/>
      <c r="SRY58" s="138"/>
      <c r="SRZ58" s="138"/>
      <c r="SSA58" s="138"/>
      <c r="SSB58" s="138"/>
      <c r="SSC58" s="138"/>
      <c r="SSD58" s="138"/>
      <c r="SSE58" s="138"/>
      <c r="SSF58" s="138"/>
      <c r="SSG58" s="138"/>
      <c r="SSH58" s="138"/>
      <c r="SSI58" s="138"/>
      <c r="SSJ58" s="138"/>
      <c r="SSK58" s="138"/>
      <c r="SSL58" s="138"/>
      <c r="SSM58" s="138"/>
      <c r="SSN58" s="138"/>
      <c r="SSO58" s="138"/>
      <c r="SSP58" s="138"/>
      <c r="SSQ58" s="138"/>
      <c r="SSR58" s="138"/>
      <c r="SSS58" s="138"/>
      <c r="SST58" s="138"/>
      <c r="SSU58" s="138"/>
      <c r="SSV58" s="138"/>
      <c r="SSW58" s="138"/>
      <c r="SSX58" s="138"/>
      <c r="SSY58" s="138"/>
      <c r="SSZ58" s="138"/>
      <c r="STA58" s="138"/>
      <c r="STB58" s="138"/>
      <c r="STC58" s="138"/>
      <c r="STD58" s="138"/>
      <c r="STE58" s="138"/>
      <c r="STF58" s="138"/>
      <c r="STG58" s="138"/>
      <c r="STH58" s="138"/>
      <c r="STI58" s="138"/>
      <c r="STJ58" s="138"/>
      <c r="STK58" s="138"/>
      <c r="STL58" s="138"/>
      <c r="STM58" s="138"/>
      <c r="STN58" s="138"/>
      <c r="STO58" s="138"/>
      <c r="STP58" s="138"/>
      <c r="STQ58" s="138"/>
      <c r="STR58" s="138"/>
      <c r="STS58" s="138"/>
      <c r="STT58" s="138"/>
      <c r="STU58" s="138"/>
      <c r="STV58" s="138"/>
      <c r="STW58" s="138"/>
      <c r="STX58" s="138"/>
      <c r="STY58" s="138"/>
      <c r="STZ58" s="138"/>
      <c r="SUA58" s="138"/>
      <c r="SUB58" s="138"/>
      <c r="SUC58" s="138"/>
      <c r="SUD58" s="138"/>
      <c r="SUE58" s="138"/>
      <c r="SUF58" s="138"/>
      <c r="SUG58" s="138"/>
      <c r="SUH58" s="138"/>
      <c r="SUI58" s="138"/>
      <c r="SUJ58" s="138"/>
      <c r="SUK58" s="138"/>
      <c r="SUL58" s="138"/>
      <c r="SUM58" s="138"/>
      <c r="SUN58" s="138"/>
      <c r="SUO58" s="138"/>
      <c r="SUP58" s="138"/>
      <c r="SUQ58" s="138"/>
      <c r="SUR58" s="138"/>
      <c r="SUS58" s="138"/>
      <c r="SUT58" s="138"/>
      <c r="SUU58" s="138"/>
      <c r="SUV58" s="138"/>
      <c r="SUW58" s="138"/>
      <c r="SUX58" s="138"/>
      <c r="SUY58" s="138"/>
      <c r="SUZ58" s="138"/>
      <c r="SVA58" s="138"/>
      <c r="SVB58" s="138"/>
      <c r="SVC58" s="138"/>
      <c r="SVD58" s="138"/>
      <c r="SVE58" s="138"/>
      <c r="SVF58" s="138"/>
      <c r="SVG58" s="138"/>
      <c r="SVH58" s="138"/>
      <c r="SVI58" s="138"/>
      <c r="SVJ58" s="138"/>
      <c r="SVK58" s="138"/>
      <c r="SVL58" s="138"/>
      <c r="SVM58" s="138"/>
      <c r="SVN58" s="138"/>
      <c r="SVO58" s="138"/>
      <c r="SVP58" s="138"/>
      <c r="SVQ58" s="138"/>
      <c r="SVR58" s="138"/>
      <c r="SVS58" s="138"/>
      <c r="SVT58" s="138"/>
      <c r="SVU58" s="138"/>
      <c r="SVV58" s="138"/>
      <c r="SVW58" s="138"/>
      <c r="SVX58" s="138"/>
      <c r="SVY58" s="138"/>
      <c r="SVZ58" s="138"/>
      <c r="SWA58" s="138"/>
      <c r="SWB58" s="138"/>
      <c r="SWC58" s="138"/>
      <c r="SWD58" s="138"/>
      <c r="SWE58" s="138"/>
      <c r="SWF58" s="138"/>
      <c r="SWG58" s="138"/>
      <c r="SWH58" s="138"/>
      <c r="SWI58" s="138"/>
      <c r="SWJ58" s="138"/>
      <c r="SWK58" s="138"/>
      <c r="SWL58" s="138"/>
      <c r="SWM58" s="138"/>
      <c r="SWN58" s="138"/>
      <c r="SWO58" s="138"/>
      <c r="SWP58" s="138"/>
      <c r="SWQ58" s="138"/>
      <c r="SWR58" s="138"/>
      <c r="SWS58" s="138"/>
      <c r="SWT58" s="138"/>
      <c r="SWU58" s="138"/>
      <c r="SWV58" s="138"/>
      <c r="SWW58" s="138"/>
      <c r="SWX58" s="138"/>
      <c r="SWY58" s="138"/>
      <c r="SWZ58" s="138"/>
      <c r="SXA58" s="138"/>
      <c r="SXB58" s="138"/>
      <c r="SXC58" s="138"/>
      <c r="SXD58" s="138"/>
      <c r="SXE58" s="138"/>
      <c r="SXF58" s="138"/>
      <c r="SXG58" s="138"/>
      <c r="SXH58" s="138"/>
      <c r="SXI58" s="138"/>
      <c r="SXJ58" s="138"/>
      <c r="SXK58" s="138"/>
      <c r="SXL58" s="138"/>
      <c r="SXM58" s="138"/>
      <c r="SXN58" s="138"/>
      <c r="SXO58" s="138"/>
      <c r="SXP58" s="138"/>
      <c r="SXQ58" s="138"/>
      <c r="SXR58" s="138"/>
      <c r="SXS58" s="138"/>
      <c r="SXT58" s="138"/>
      <c r="SXU58" s="138"/>
      <c r="SXV58" s="138"/>
      <c r="SXW58" s="138"/>
      <c r="SXX58" s="138"/>
      <c r="SXY58" s="138"/>
      <c r="SXZ58" s="138"/>
      <c r="SYA58" s="138"/>
      <c r="SYB58" s="138"/>
      <c r="SYC58" s="138"/>
      <c r="SYD58" s="138"/>
      <c r="SYE58" s="138"/>
      <c r="SYF58" s="138"/>
      <c r="SYG58" s="138"/>
      <c r="SYH58" s="138"/>
      <c r="SYI58" s="138"/>
      <c r="SYJ58" s="138"/>
      <c r="SYK58" s="138"/>
      <c r="SYL58" s="138"/>
      <c r="SYM58" s="138"/>
      <c r="SYN58" s="138"/>
      <c r="SYO58" s="138"/>
      <c r="SYP58" s="138"/>
      <c r="SYQ58" s="138"/>
      <c r="SYR58" s="138"/>
      <c r="SYS58" s="138"/>
      <c r="SYT58" s="138"/>
      <c r="SYU58" s="138"/>
      <c r="SYV58" s="138"/>
      <c r="SYW58" s="138"/>
      <c r="SYX58" s="138"/>
      <c r="SYY58" s="138"/>
      <c r="SYZ58" s="138"/>
      <c r="SZA58" s="138"/>
      <c r="SZB58" s="138"/>
      <c r="SZC58" s="138"/>
      <c r="SZD58" s="138"/>
      <c r="SZE58" s="138"/>
      <c r="SZF58" s="138"/>
      <c r="SZG58" s="138"/>
      <c r="SZH58" s="138"/>
      <c r="SZI58" s="138"/>
      <c r="SZJ58" s="138"/>
      <c r="SZK58" s="138"/>
      <c r="SZL58" s="138"/>
      <c r="SZM58" s="138"/>
      <c r="SZN58" s="138"/>
      <c r="SZO58" s="138"/>
      <c r="SZP58" s="138"/>
      <c r="SZQ58" s="138"/>
      <c r="SZR58" s="138"/>
      <c r="SZS58" s="138"/>
      <c r="SZT58" s="138"/>
      <c r="SZU58" s="138"/>
      <c r="SZV58" s="138"/>
      <c r="SZW58" s="138"/>
      <c r="SZX58" s="138"/>
      <c r="SZY58" s="138"/>
      <c r="SZZ58" s="138"/>
      <c r="TAA58" s="138"/>
      <c r="TAB58" s="138"/>
      <c r="TAC58" s="138"/>
      <c r="TAD58" s="138"/>
      <c r="TAE58" s="138"/>
      <c r="TAF58" s="138"/>
      <c r="TAG58" s="138"/>
      <c r="TAH58" s="138"/>
      <c r="TAI58" s="138"/>
      <c r="TAJ58" s="138"/>
      <c r="TAK58" s="138"/>
      <c r="TAL58" s="138"/>
      <c r="TAM58" s="138"/>
      <c r="TAN58" s="138"/>
      <c r="TAO58" s="138"/>
      <c r="TAP58" s="138"/>
      <c r="TAQ58" s="138"/>
      <c r="TAR58" s="138"/>
      <c r="TAS58" s="138"/>
      <c r="TAT58" s="138"/>
      <c r="TAU58" s="138"/>
      <c r="TAV58" s="138"/>
      <c r="TAW58" s="138"/>
      <c r="TAX58" s="138"/>
      <c r="TAY58" s="138"/>
      <c r="TAZ58" s="138"/>
      <c r="TBA58" s="138"/>
      <c r="TBB58" s="138"/>
      <c r="TBC58" s="138"/>
      <c r="TBD58" s="138"/>
      <c r="TBE58" s="138"/>
      <c r="TBF58" s="138"/>
      <c r="TBG58" s="138"/>
      <c r="TBH58" s="138"/>
      <c r="TBI58" s="138"/>
      <c r="TBJ58" s="138"/>
      <c r="TBK58" s="138"/>
      <c r="TBL58" s="138"/>
      <c r="TBM58" s="138"/>
      <c r="TBN58" s="138"/>
      <c r="TBO58" s="138"/>
      <c r="TBP58" s="138"/>
      <c r="TBQ58" s="138"/>
      <c r="TBR58" s="138"/>
      <c r="TBS58" s="138"/>
      <c r="TBT58" s="138"/>
      <c r="TBU58" s="138"/>
      <c r="TBV58" s="138"/>
      <c r="TBW58" s="138"/>
      <c r="TBX58" s="138"/>
      <c r="TBY58" s="138"/>
      <c r="TBZ58" s="138"/>
      <c r="TCA58" s="138"/>
      <c r="TCB58" s="138"/>
      <c r="TCC58" s="138"/>
      <c r="TCD58" s="138"/>
      <c r="TCE58" s="138"/>
      <c r="TCF58" s="138"/>
      <c r="TCG58" s="138"/>
      <c r="TCH58" s="138"/>
      <c r="TCI58" s="138"/>
      <c r="TCJ58" s="138"/>
      <c r="TCK58" s="138"/>
      <c r="TCL58" s="138"/>
      <c r="TCM58" s="138"/>
      <c r="TCN58" s="138"/>
      <c r="TCO58" s="138"/>
      <c r="TCP58" s="138"/>
      <c r="TCQ58" s="138"/>
      <c r="TCR58" s="138"/>
      <c r="TCS58" s="138"/>
      <c r="TCT58" s="138"/>
      <c r="TCU58" s="138"/>
      <c r="TCV58" s="138"/>
      <c r="TCW58" s="138"/>
      <c r="TCX58" s="138"/>
      <c r="TCY58" s="138"/>
      <c r="TCZ58" s="138"/>
      <c r="TDA58" s="138"/>
      <c r="TDB58" s="138"/>
      <c r="TDC58" s="138"/>
      <c r="TDD58" s="138"/>
      <c r="TDE58" s="138"/>
      <c r="TDF58" s="138"/>
      <c r="TDG58" s="138"/>
      <c r="TDH58" s="138"/>
      <c r="TDI58" s="138"/>
      <c r="TDJ58" s="138"/>
      <c r="TDK58" s="138"/>
      <c r="TDL58" s="138"/>
      <c r="TDM58" s="138"/>
      <c r="TDN58" s="138"/>
      <c r="TDO58" s="138"/>
      <c r="TDP58" s="138"/>
      <c r="TDQ58" s="138"/>
      <c r="TDR58" s="138"/>
      <c r="TDS58" s="138"/>
      <c r="TDT58" s="138"/>
      <c r="TDU58" s="138"/>
      <c r="TDV58" s="138"/>
      <c r="TDW58" s="138"/>
      <c r="TDX58" s="138"/>
      <c r="TDY58" s="138"/>
      <c r="TDZ58" s="138"/>
      <c r="TEA58" s="138"/>
      <c r="TEB58" s="138"/>
      <c r="TEC58" s="138"/>
      <c r="TED58" s="138"/>
      <c r="TEE58" s="138"/>
      <c r="TEF58" s="138"/>
      <c r="TEG58" s="138"/>
      <c r="TEH58" s="138"/>
      <c r="TEI58" s="138"/>
      <c r="TEJ58" s="138"/>
      <c r="TEK58" s="138"/>
      <c r="TEL58" s="138"/>
      <c r="TEM58" s="138"/>
      <c r="TEN58" s="138"/>
      <c r="TEO58" s="138"/>
      <c r="TEP58" s="138"/>
      <c r="TEQ58" s="138"/>
      <c r="TER58" s="138"/>
      <c r="TES58" s="138"/>
      <c r="TET58" s="138"/>
      <c r="TEU58" s="138"/>
      <c r="TEV58" s="138"/>
      <c r="TEW58" s="138"/>
      <c r="TEX58" s="138"/>
      <c r="TEY58" s="138"/>
      <c r="TEZ58" s="138"/>
      <c r="TFA58" s="138"/>
      <c r="TFB58" s="138"/>
      <c r="TFC58" s="138"/>
      <c r="TFD58" s="138"/>
      <c r="TFE58" s="138"/>
      <c r="TFF58" s="138"/>
      <c r="TFG58" s="138"/>
      <c r="TFH58" s="138"/>
      <c r="TFI58" s="138"/>
      <c r="TFJ58" s="138"/>
      <c r="TFK58" s="138"/>
      <c r="TFL58" s="138"/>
      <c r="TFM58" s="138"/>
      <c r="TFN58" s="138"/>
      <c r="TFO58" s="138"/>
      <c r="TFP58" s="138"/>
      <c r="TFQ58" s="138"/>
      <c r="TFR58" s="138"/>
      <c r="TFS58" s="138"/>
      <c r="TFT58" s="138"/>
      <c r="TFU58" s="138"/>
      <c r="TFV58" s="138"/>
      <c r="TFW58" s="138"/>
      <c r="TFX58" s="138"/>
      <c r="TFY58" s="138"/>
      <c r="TFZ58" s="138"/>
      <c r="TGA58" s="138"/>
      <c r="TGB58" s="138"/>
      <c r="TGC58" s="138"/>
      <c r="TGD58" s="138"/>
      <c r="TGE58" s="138"/>
      <c r="TGF58" s="138"/>
      <c r="TGG58" s="138"/>
      <c r="TGH58" s="138"/>
      <c r="TGI58" s="138"/>
      <c r="TGJ58" s="138"/>
      <c r="TGK58" s="138"/>
      <c r="TGL58" s="138"/>
      <c r="TGM58" s="138"/>
      <c r="TGN58" s="138"/>
      <c r="TGO58" s="138"/>
      <c r="TGP58" s="138"/>
      <c r="TGQ58" s="138"/>
      <c r="TGR58" s="138"/>
      <c r="TGS58" s="138"/>
      <c r="TGT58" s="138"/>
      <c r="TGU58" s="138"/>
      <c r="TGV58" s="138"/>
      <c r="TGW58" s="138"/>
      <c r="TGX58" s="138"/>
      <c r="TGY58" s="138"/>
      <c r="TGZ58" s="138"/>
      <c r="THA58" s="138"/>
      <c r="THB58" s="138"/>
      <c r="THC58" s="138"/>
      <c r="THD58" s="138"/>
      <c r="THE58" s="138"/>
      <c r="THF58" s="138"/>
      <c r="THG58" s="138"/>
      <c r="THH58" s="138"/>
      <c r="THI58" s="138"/>
      <c r="THJ58" s="138"/>
      <c r="THK58" s="138"/>
      <c r="THL58" s="138"/>
      <c r="THM58" s="138"/>
      <c r="THN58" s="138"/>
      <c r="THO58" s="138"/>
      <c r="THP58" s="138"/>
      <c r="THQ58" s="138"/>
      <c r="THR58" s="138"/>
      <c r="THS58" s="138"/>
      <c r="THT58" s="138"/>
      <c r="THU58" s="138"/>
      <c r="THV58" s="138"/>
      <c r="THW58" s="138"/>
      <c r="THX58" s="138"/>
      <c r="THY58" s="138"/>
      <c r="THZ58" s="138"/>
      <c r="TIA58" s="138"/>
      <c r="TIB58" s="138"/>
      <c r="TIC58" s="138"/>
      <c r="TID58" s="138"/>
      <c r="TIE58" s="138"/>
      <c r="TIF58" s="138"/>
      <c r="TIG58" s="138"/>
      <c r="TIH58" s="138"/>
      <c r="TII58" s="138"/>
      <c r="TIJ58" s="138"/>
      <c r="TIK58" s="138"/>
      <c r="TIL58" s="138"/>
      <c r="TIM58" s="138"/>
      <c r="TIN58" s="138"/>
      <c r="TIO58" s="138"/>
      <c r="TIP58" s="138"/>
      <c r="TIQ58" s="138"/>
      <c r="TIR58" s="138"/>
      <c r="TIS58" s="138"/>
      <c r="TIT58" s="138"/>
      <c r="TIU58" s="138"/>
      <c r="TIV58" s="138"/>
      <c r="TIW58" s="138"/>
      <c r="TIX58" s="138"/>
      <c r="TIY58" s="138"/>
      <c r="TIZ58" s="138"/>
      <c r="TJA58" s="138"/>
      <c r="TJB58" s="138"/>
      <c r="TJC58" s="138"/>
      <c r="TJD58" s="138"/>
      <c r="TJE58" s="138"/>
      <c r="TJF58" s="138"/>
      <c r="TJG58" s="138"/>
      <c r="TJH58" s="138"/>
      <c r="TJI58" s="138"/>
      <c r="TJJ58" s="138"/>
      <c r="TJK58" s="138"/>
      <c r="TJL58" s="138"/>
      <c r="TJM58" s="138"/>
      <c r="TJN58" s="138"/>
      <c r="TJO58" s="138"/>
      <c r="TJP58" s="138"/>
      <c r="TJQ58" s="138"/>
      <c r="TJR58" s="138"/>
      <c r="TJS58" s="138"/>
      <c r="TJT58" s="138"/>
      <c r="TJU58" s="138"/>
      <c r="TJV58" s="138"/>
      <c r="TJW58" s="138"/>
      <c r="TJX58" s="138"/>
      <c r="TJY58" s="138"/>
      <c r="TJZ58" s="138"/>
      <c r="TKA58" s="138"/>
      <c r="TKB58" s="138"/>
      <c r="TKC58" s="138"/>
      <c r="TKD58" s="138"/>
      <c r="TKE58" s="138"/>
      <c r="TKF58" s="138"/>
      <c r="TKG58" s="138"/>
      <c r="TKH58" s="138"/>
      <c r="TKI58" s="138"/>
      <c r="TKJ58" s="138"/>
      <c r="TKK58" s="138"/>
      <c r="TKL58" s="138"/>
      <c r="TKM58" s="138"/>
      <c r="TKN58" s="138"/>
      <c r="TKO58" s="138"/>
      <c r="TKP58" s="138"/>
      <c r="TKQ58" s="138"/>
      <c r="TKR58" s="138"/>
      <c r="TKS58" s="138"/>
      <c r="TKT58" s="138"/>
      <c r="TKU58" s="138"/>
      <c r="TKV58" s="138"/>
      <c r="TKW58" s="138"/>
      <c r="TKX58" s="138"/>
      <c r="TKY58" s="138"/>
      <c r="TKZ58" s="138"/>
      <c r="TLA58" s="138"/>
      <c r="TLB58" s="138"/>
      <c r="TLC58" s="138"/>
      <c r="TLD58" s="138"/>
      <c r="TLE58" s="138"/>
      <c r="TLF58" s="138"/>
      <c r="TLG58" s="138"/>
      <c r="TLH58" s="138"/>
      <c r="TLI58" s="138"/>
      <c r="TLJ58" s="138"/>
      <c r="TLK58" s="138"/>
      <c r="TLL58" s="138"/>
      <c r="TLM58" s="138"/>
      <c r="TLN58" s="138"/>
      <c r="TLO58" s="138"/>
      <c r="TLP58" s="138"/>
      <c r="TLQ58" s="138"/>
      <c r="TLR58" s="138"/>
      <c r="TLS58" s="138"/>
      <c r="TLT58" s="138"/>
      <c r="TLU58" s="138"/>
      <c r="TLV58" s="138"/>
      <c r="TLW58" s="138"/>
      <c r="TLX58" s="138"/>
      <c r="TLY58" s="138"/>
      <c r="TLZ58" s="138"/>
      <c r="TMA58" s="138"/>
      <c r="TMB58" s="138"/>
      <c r="TMC58" s="138"/>
      <c r="TMD58" s="138"/>
      <c r="TME58" s="138"/>
      <c r="TMF58" s="138"/>
      <c r="TMG58" s="138"/>
      <c r="TMH58" s="138"/>
      <c r="TMI58" s="138"/>
      <c r="TMJ58" s="138"/>
      <c r="TMK58" s="138"/>
      <c r="TML58" s="138"/>
      <c r="TMM58" s="138"/>
      <c r="TMN58" s="138"/>
      <c r="TMO58" s="138"/>
      <c r="TMP58" s="138"/>
      <c r="TMQ58" s="138"/>
      <c r="TMR58" s="138"/>
      <c r="TMS58" s="138"/>
      <c r="TMT58" s="138"/>
      <c r="TMU58" s="138"/>
      <c r="TMV58" s="138"/>
      <c r="TMW58" s="138"/>
      <c r="TMX58" s="138"/>
      <c r="TMY58" s="138"/>
      <c r="TMZ58" s="138"/>
      <c r="TNA58" s="138"/>
      <c r="TNB58" s="138"/>
      <c r="TNC58" s="138"/>
      <c r="TND58" s="138"/>
      <c r="TNE58" s="138"/>
      <c r="TNF58" s="138"/>
      <c r="TNG58" s="138"/>
      <c r="TNH58" s="138"/>
      <c r="TNI58" s="138"/>
      <c r="TNJ58" s="138"/>
      <c r="TNK58" s="138"/>
      <c r="TNL58" s="138"/>
      <c r="TNM58" s="138"/>
      <c r="TNN58" s="138"/>
      <c r="TNO58" s="138"/>
      <c r="TNP58" s="138"/>
      <c r="TNQ58" s="138"/>
      <c r="TNR58" s="138"/>
      <c r="TNS58" s="138"/>
      <c r="TNT58" s="138"/>
      <c r="TNU58" s="138"/>
      <c r="TNV58" s="138"/>
      <c r="TNW58" s="138"/>
      <c r="TNX58" s="138"/>
      <c r="TNY58" s="138"/>
      <c r="TNZ58" s="138"/>
      <c r="TOA58" s="138"/>
      <c r="TOB58" s="138"/>
      <c r="TOC58" s="138"/>
      <c r="TOD58" s="138"/>
      <c r="TOE58" s="138"/>
      <c r="TOF58" s="138"/>
      <c r="TOG58" s="138"/>
      <c r="TOH58" s="138"/>
      <c r="TOI58" s="138"/>
      <c r="TOJ58" s="138"/>
      <c r="TOK58" s="138"/>
      <c r="TOL58" s="138"/>
      <c r="TOM58" s="138"/>
      <c r="TON58" s="138"/>
      <c r="TOO58" s="138"/>
      <c r="TOP58" s="138"/>
      <c r="TOQ58" s="138"/>
      <c r="TOR58" s="138"/>
      <c r="TOS58" s="138"/>
      <c r="TOT58" s="138"/>
      <c r="TOU58" s="138"/>
      <c r="TOV58" s="138"/>
      <c r="TOW58" s="138"/>
      <c r="TOX58" s="138"/>
      <c r="TOY58" s="138"/>
      <c r="TOZ58" s="138"/>
      <c r="TPA58" s="138"/>
      <c r="TPB58" s="138"/>
      <c r="TPC58" s="138"/>
      <c r="TPD58" s="138"/>
      <c r="TPE58" s="138"/>
      <c r="TPF58" s="138"/>
      <c r="TPG58" s="138"/>
      <c r="TPH58" s="138"/>
      <c r="TPI58" s="138"/>
      <c r="TPJ58" s="138"/>
      <c r="TPK58" s="138"/>
      <c r="TPL58" s="138"/>
      <c r="TPM58" s="138"/>
      <c r="TPN58" s="138"/>
      <c r="TPO58" s="138"/>
      <c r="TPP58" s="138"/>
      <c r="TPQ58" s="138"/>
      <c r="TPR58" s="138"/>
      <c r="TPS58" s="138"/>
      <c r="TPT58" s="138"/>
      <c r="TPU58" s="138"/>
      <c r="TPV58" s="138"/>
      <c r="TPW58" s="138"/>
      <c r="TPX58" s="138"/>
      <c r="TPY58" s="138"/>
      <c r="TPZ58" s="138"/>
      <c r="TQA58" s="138"/>
      <c r="TQB58" s="138"/>
      <c r="TQC58" s="138"/>
      <c r="TQD58" s="138"/>
      <c r="TQE58" s="138"/>
      <c r="TQF58" s="138"/>
      <c r="TQG58" s="138"/>
      <c r="TQH58" s="138"/>
      <c r="TQI58" s="138"/>
      <c r="TQJ58" s="138"/>
      <c r="TQK58" s="138"/>
      <c r="TQL58" s="138"/>
      <c r="TQM58" s="138"/>
      <c r="TQN58" s="138"/>
      <c r="TQO58" s="138"/>
      <c r="TQP58" s="138"/>
      <c r="TQQ58" s="138"/>
      <c r="TQR58" s="138"/>
      <c r="TQS58" s="138"/>
      <c r="TQT58" s="138"/>
      <c r="TQU58" s="138"/>
      <c r="TQV58" s="138"/>
      <c r="TQW58" s="138"/>
      <c r="TQX58" s="138"/>
      <c r="TQY58" s="138"/>
      <c r="TQZ58" s="138"/>
      <c r="TRA58" s="138"/>
      <c r="TRB58" s="138"/>
      <c r="TRC58" s="138"/>
      <c r="TRD58" s="138"/>
      <c r="TRE58" s="138"/>
      <c r="TRF58" s="138"/>
      <c r="TRG58" s="138"/>
      <c r="TRH58" s="138"/>
      <c r="TRI58" s="138"/>
      <c r="TRJ58" s="138"/>
      <c r="TRK58" s="138"/>
      <c r="TRL58" s="138"/>
      <c r="TRM58" s="138"/>
      <c r="TRN58" s="138"/>
      <c r="TRO58" s="138"/>
      <c r="TRP58" s="138"/>
      <c r="TRQ58" s="138"/>
      <c r="TRR58" s="138"/>
      <c r="TRS58" s="138"/>
      <c r="TRT58" s="138"/>
      <c r="TRU58" s="138"/>
      <c r="TRV58" s="138"/>
      <c r="TRW58" s="138"/>
      <c r="TRX58" s="138"/>
      <c r="TRY58" s="138"/>
      <c r="TRZ58" s="138"/>
      <c r="TSA58" s="138"/>
      <c r="TSB58" s="138"/>
      <c r="TSC58" s="138"/>
      <c r="TSD58" s="138"/>
      <c r="TSE58" s="138"/>
      <c r="TSF58" s="138"/>
      <c r="TSG58" s="138"/>
      <c r="TSH58" s="138"/>
      <c r="TSI58" s="138"/>
      <c r="TSJ58" s="138"/>
      <c r="TSK58" s="138"/>
      <c r="TSL58" s="138"/>
      <c r="TSM58" s="138"/>
      <c r="TSN58" s="138"/>
      <c r="TSO58" s="138"/>
      <c r="TSP58" s="138"/>
      <c r="TSQ58" s="138"/>
      <c r="TSR58" s="138"/>
      <c r="TSS58" s="138"/>
      <c r="TST58" s="138"/>
      <c r="TSU58" s="138"/>
      <c r="TSV58" s="138"/>
      <c r="TSW58" s="138"/>
      <c r="TSX58" s="138"/>
      <c r="TSY58" s="138"/>
      <c r="TSZ58" s="138"/>
      <c r="TTA58" s="138"/>
      <c r="TTB58" s="138"/>
      <c r="TTC58" s="138"/>
      <c r="TTD58" s="138"/>
      <c r="TTE58" s="138"/>
      <c r="TTF58" s="138"/>
      <c r="TTG58" s="138"/>
      <c r="TTH58" s="138"/>
      <c r="TTI58" s="138"/>
      <c r="TTJ58" s="138"/>
      <c r="TTK58" s="138"/>
      <c r="TTL58" s="138"/>
      <c r="TTM58" s="138"/>
      <c r="TTN58" s="138"/>
      <c r="TTO58" s="138"/>
      <c r="TTP58" s="138"/>
      <c r="TTQ58" s="138"/>
      <c r="TTR58" s="138"/>
      <c r="TTS58" s="138"/>
      <c r="TTT58" s="138"/>
      <c r="TTU58" s="138"/>
      <c r="TTV58" s="138"/>
      <c r="TTW58" s="138"/>
      <c r="TTX58" s="138"/>
      <c r="TTY58" s="138"/>
      <c r="TTZ58" s="138"/>
      <c r="TUA58" s="138"/>
      <c r="TUB58" s="138"/>
      <c r="TUC58" s="138"/>
      <c r="TUD58" s="138"/>
      <c r="TUE58" s="138"/>
      <c r="TUF58" s="138"/>
      <c r="TUG58" s="138"/>
      <c r="TUH58" s="138"/>
      <c r="TUI58" s="138"/>
      <c r="TUJ58" s="138"/>
      <c r="TUK58" s="138"/>
      <c r="TUL58" s="138"/>
      <c r="TUM58" s="138"/>
      <c r="TUN58" s="138"/>
      <c r="TUO58" s="138"/>
      <c r="TUP58" s="138"/>
      <c r="TUQ58" s="138"/>
      <c r="TUR58" s="138"/>
      <c r="TUS58" s="138"/>
      <c r="TUT58" s="138"/>
      <c r="TUU58" s="138"/>
      <c r="TUV58" s="138"/>
      <c r="TUW58" s="138"/>
      <c r="TUX58" s="138"/>
      <c r="TUY58" s="138"/>
      <c r="TUZ58" s="138"/>
      <c r="TVA58" s="138"/>
      <c r="TVB58" s="138"/>
      <c r="TVC58" s="138"/>
      <c r="TVD58" s="138"/>
      <c r="TVE58" s="138"/>
      <c r="TVF58" s="138"/>
      <c r="TVG58" s="138"/>
      <c r="TVH58" s="138"/>
      <c r="TVI58" s="138"/>
      <c r="TVJ58" s="138"/>
      <c r="TVK58" s="138"/>
      <c r="TVL58" s="138"/>
      <c r="TVM58" s="138"/>
      <c r="TVN58" s="138"/>
      <c r="TVO58" s="138"/>
      <c r="TVP58" s="138"/>
      <c r="TVQ58" s="138"/>
      <c r="TVR58" s="138"/>
      <c r="TVS58" s="138"/>
      <c r="TVT58" s="138"/>
      <c r="TVU58" s="138"/>
      <c r="TVV58" s="138"/>
      <c r="TVW58" s="138"/>
      <c r="TVX58" s="138"/>
      <c r="TVY58" s="138"/>
      <c r="TVZ58" s="138"/>
      <c r="TWA58" s="138"/>
      <c r="TWB58" s="138"/>
      <c r="TWC58" s="138"/>
      <c r="TWD58" s="138"/>
      <c r="TWE58" s="138"/>
      <c r="TWF58" s="138"/>
      <c r="TWG58" s="138"/>
      <c r="TWH58" s="138"/>
      <c r="TWI58" s="138"/>
      <c r="TWJ58" s="138"/>
      <c r="TWK58" s="138"/>
      <c r="TWL58" s="138"/>
      <c r="TWM58" s="138"/>
      <c r="TWN58" s="138"/>
      <c r="TWO58" s="138"/>
      <c r="TWP58" s="138"/>
      <c r="TWQ58" s="138"/>
      <c r="TWR58" s="138"/>
      <c r="TWS58" s="138"/>
      <c r="TWT58" s="138"/>
      <c r="TWU58" s="138"/>
      <c r="TWV58" s="138"/>
      <c r="TWW58" s="138"/>
      <c r="TWX58" s="138"/>
      <c r="TWY58" s="138"/>
      <c r="TWZ58" s="138"/>
      <c r="TXA58" s="138"/>
      <c r="TXB58" s="138"/>
      <c r="TXC58" s="138"/>
      <c r="TXD58" s="138"/>
      <c r="TXE58" s="138"/>
      <c r="TXF58" s="138"/>
      <c r="TXG58" s="138"/>
      <c r="TXH58" s="138"/>
      <c r="TXI58" s="138"/>
      <c r="TXJ58" s="138"/>
      <c r="TXK58" s="138"/>
      <c r="TXL58" s="138"/>
      <c r="TXM58" s="138"/>
      <c r="TXN58" s="138"/>
      <c r="TXO58" s="138"/>
      <c r="TXP58" s="138"/>
      <c r="TXQ58" s="138"/>
      <c r="TXR58" s="138"/>
      <c r="TXS58" s="138"/>
      <c r="TXT58" s="138"/>
      <c r="TXU58" s="138"/>
      <c r="TXV58" s="138"/>
      <c r="TXW58" s="138"/>
      <c r="TXX58" s="138"/>
      <c r="TXY58" s="138"/>
      <c r="TXZ58" s="138"/>
      <c r="TYA58" s="138"/>
      <c r="TYB58" s="138"/>
      <c r="TYC58" s="138"/>
      <c r="TYD58" s="138"/>
      <c r="TYE58" s="138"/>
      <c r="TYF58" s="138"/>
      <c r="TYG58" s="138"/>
      <c r="TYH58" s="138"/>
      <c r="TYI58" s="138"/>
      <c r="TYJ58" s="138"/>
      <c r="TYK58" s="138"/>
      <c r="TYL58" s="138"/>
      <c r="TYM58" s="138"/>
      <c r="TYN58" s="138"/>
      <c r="TYO58" s="138"/>
      <c r="TYP58" s="138"/>
      <c r="TYQ58" s="138"/>
      <c r="TYR58" s="138"/>
      <c r="TYS58" s="138"/>
      <c r="TYT58" s="138"/>
      <c r="TYU58" s="138"/>
      <c r="TYV58" s="138"/>
      <c r="TYW58" s="138"/>
      <c r="TYX58" s="138"/>
      <c r="TYY58" s="138"/>
      <c r="TYZ58" s="138"/>
      <c r="TZA58" s="138"/>
      <c r="TZB58" s="138"/>
      <c r="TZC58" s="138"/>
      <c r="TZD58" s="138"/>
      <c r="TZE58" s="138"/>
      <c r="TZF58" s="138"/>
      <c r="TZG58" s="138"/>
      <c r="TZH58" s="138"/>
      <c r="TZI58" s="138"/>
      <c r="TZJ58" s="138"/>
      <c r="TZK58" s="138"/>
      <c r="TZL58" s="138"/>
      <c r="TZM58" s="138"/>
      <c r="TZN58" s="138"/>
      <c r="TZO58" s="138"/>
      <c r="TZP58" s="138"/>
      <c r="TZQ58" s="138"/>
      <c r="TZR58" s="138"/>
      <c r="TZS58" s="138"/>
      <c r="TZT58" s="138"/>
      <c r="TZU58" s="138"/>
      <c r="TZV58" s="138"/>
      <c r="TZW58" s="138"/>
      <c r="TZX58" s="138"/>
      <c r="TZY58" s="138"/>
      <c r="TZZ58" s="138"/>
      <c r="UAA58" s="138"/>
      <c r="UAB58" s="138"/>
      <c r="UAC58" s="138"/>
      <c r="UAD58" s="138"/>
      <c r="UAE58" s="138"/>
      <c r="UAF58" s="138"/>
      <c r="UAG58" s="138"/>
      <c r="UAH58" s="138"/>
      <c r="UAI58" s="138"/>
      <c r="UAJ58" s="138"/>
      <c r="UAK58" s="138"/>
      <c r="UAL58" s="138"/>
      <c r="UAM58" s="138"/>
      <c r="UAN58" s="138"/>
      <c r="UAO58" s="138"/>
      <c r="UAP58" s="138"/>
      <c r="UAQ58" s="138"/>
      <c r="UAR58" s="138"/>
      <c r="UAS58" s="138"/>
      <c r="UAT58" s="138"/>
      <c r="UAU58" s="138"/>
      <c r="UAV58" s="138"/>
      <c r="UAW58" s="138"/>
      <c r="UAX58" s="138"/>
      <c r="UAY58" s="138"/>
      <c r="UAZ58" s="138"/>
      <c r="UBA58" s="138"/>
      <c r="UBB58" s="138"/>
      <c r="UBC58" s="138"/>
      <c r="UBD58" s="138"/>
      <c r="UBE58" s="138"/>
      <c r="UBF58" s="138"/>
      <c r="UBG58" s="138"/>
      <c r="UBH58" s="138"/>
      <c r="UBI58" s="138"/>
      <c r="UBJ58" s="138"/>
      <c r="UBK58" s="138"/>
      <c r="UBL58" s="138"/>
      <c r="UBM58" s="138"/>
      <c r="UBN58" s="138"/>
      <c r="UBO58" s="138"/>
      <c r="UBP58" s="138"/>
      <c r="UBQ58" s="138"/>
      <c r="UBR58" s="138"/>
      <c r="UBS58" s="138"/>
      <c r="UBT58" s="138"/>
      <c r="UBU58" s="138"/>
      <c r="UBV58" s="138"/>
      <c r="UBW58" s="138"/>
      <c r="UBX58" s="138"/>
      <c r="UBY58" s="138"/>
      <c r="UBZ58" s="138"/>
      <c r="UCA58" s="138"/>
      <c r="UCB58" s="138"/>
      <c r="UCC58" s="138"/>
      <c r="UCD58" s="138"/>
      <c r="UCE58" s="138"/>
      <c r="UCF58" s="138"/>
      <c r="UCG58" s="138"/>
      <c r="UCH58" s="138"/>
      <c r="UCI58" s="138"/>
      <c r="UCJ58" s="138"/>
      <c r="UCK58" s="138"/>
      <c r="UCL58" s="138"/>
      <c r="UCM58" s="138"/>
      <c r="UCN58" s="138"/>
      <c r="UCO58" s="138"/>
      <c r="UCP58" s="138"/>
      <c r="UCQ58" s="138"/>
      <c r="UCR58" s="138"/>
      <c r="UCS58" s="138"/>
      <c r="UCT58" s="138"/>
      <c r="UCU58" s="138"/>
      <c r="UCV58" s="138"/>
      <c r="UCW58" s="138"/>
      <c r="UCX58" s="138"/>
      <c r="UCY58" s="138"/>
      <c r="UCZ58" s="138"/>
      <c r="UDA58" s="138"/>
      <c r="UDB58" s="138"/>
      <c r="UDC58" s="138"/>
      <c r="UDD58" s="138"/>
      <c r="UDE58" s="138"/>
      <c r="UDF58" s="138"/>
      <c r="UDG58" s="138"/>
      <c r="UDH58" s="138"/>
      <c r="UDI58" s="138"/>
      <c r="UDJ58" s="138"/>
      <c r="UDK58" s="138"/>
      <c r="UDL58" s="138"/>
      <c r="UDM58" s="138"/>
      <c r="UDN58" s="138"/>
      <c r="UDO58" s="138"/>
      <c r="UDP58" s="138"/>
      <c r="UDQ58" s="138"/>
      <c r="UDR58" s="138"/>
      <c r="UDS58" s="138"/>
      <c r="UDT58" s="138"/>
      <c r="UDU58" s="138"/>
      <c r="UDV58" s="138"/>
      <c r="UDW58" s="138"/>
      <c r="UDX58" s="138"/>
      <c r="UDY58" s="138"/>
      <c r="UDZ58" s="138"/>
      <c r="UEA58" s="138"/>
      <c r="UEB58" s="138"/>
      <c r="UEC58" s="138"/>
      <c r="UED58" s="138"/>
      <c r="UEE58" s="138"/>
      <c r="UEF58" s="138"/>
      <c r="UEG58" s="138"/>
      <c r="UEH58" s="138"/>
      <c r="UEI58" s="138"/>
      <c r="UEJ58" s="138"/>
      <c r="UEK58" s="138"/>
      <c r="UEL58" s="138"/>
      <c r="UEM58" s="138"/>
      <c r="UEN58" s="138"/>
      <c r="UEO58" s="138"/>
      <c r="UEP58" s="138"/>
      <c r="UEQ58" s="138"/>
      <c r="UER58" s="138"/>
      <c r="UES58" s="138"/>
      <c r="UET58" s="138"/>
      <c r="UEU58" s="138"/>
      <c r="UEV58" s="138"/>
      <c r="UEW58" s="138"/>
      <c r="UEX58" s="138"/>
      <c r="UEY58" s="138"/>
      <c r="UEZ58" s="138"/>
      <c r="UFA58" s="138"/>
      <c r="UFB58" s="138"/>
      <c r="UFC58" s="138"/>
      <c r="UFD58" s="138"/>
      <c r="UFE58" s="138"/>
      <c r="UFF58" s="138"/>
      <c r="UFG58" s="138"/>
      <c r="UFH58" s="138"/>
      <c r="UFI58" s="138"/>
      <c r="UFJ58" s="138"/>
      <c r="UFK58" s="138"/>
      <c r="UFL58" s="138"/>
      <c r="UFM58" s="138"/>
      <c r="UFN58" s="138"/>
      <c r="UFO58" s="138"/>
      <c r="UFP58" s="138"/>
      <c r="UFQ58" s="138"/>
      <c r="UFR58" s="138"/>
      <c r="UFS58" s="138"/>
      <c r="UFT58" s="138"/>
      <c r="UFU58" s="138"/>
      <c r="UFV58" s="138"/>
      <c r="UFW58" s="138"/>
      <c r="UFX58" s="138"/>
      <c r="UFY58" s="138"/>
      <c r="UFZ58" s="138"/>
      <c r="UGA58" s="138"/>
      <c r="UGB58" s="138"/>
      <c r="UGC58" s="138"/>
      <c r="UGD58" s="138"/>
      <c r="UGE58" s="138"/>
      <c r="UGF58" s="138"/>
      <c r="UGG58" s="138"/>
      <c r="UGH58" s="138"/>
      <c r="UGI58" s="138"/>
      <c r="UGJ58" s="138"/>
      <c r="UGK58" s="138"/>
      <c r="UGL58" s="138"/>
      <c r="UGM58" s="138"/>
      <c r="UGN58" s="138"/>
      <c r="UGO58" s="138"/>
      <c r="UGP58" s="138"/>
      <c r="UGQ58" s="138"/>
      <c r="UGR58" s="138"/>
      <c r="UGS58" s="138"/>
      <c r="UGT58" s="138"/>
      <c r="UGU58" s="138"/>
      <c r="UGV58" s="138"/>
      <c r="UGW58" s="138"/>
      <c r="UGX58" s="138"/>
      <c r="UGY58" s="138"/>
      <c r="UGZ58" s="138"/>
      <c r="UHA58" s="138"/>
      <c r="UHB58" s="138"/>
      <c r="UHC58" s="138"/>
      <c r="UHD58" s="138"/>
      <c r="UHE58" s="138"/>
      <c r="UHF58" s="138"/>
      <c r="UHG58" s="138"/>
      <c r="UHH58" s="138"/>
      <c r="UHI58" s="138"/>
      <c r="UHJ58" s="138"/>
      <c r="UHK58" s="138"/>
      <c r="UHL58" s="138"/>
      <c r="UHM58" s="138"/>
      <c r="UHN58" s="138"/>
      <c r="UHO58" s="138"/>
      <c r="UHP58" s="138"/>
      <c r="UHQ58" s="138"/>
      <c r="UHR58" s="138"/>
      <c r="UHS58" s="138"/>
      <c r="UHT58" s="138"/>
      <c r="UHU58" s="138"/>
      <c r="UHV58" s="138"/>
      <c r="UHW58" s="138"/>
      <c r="UHX58" s="138"/>
      <c r="UHY58" s="138"/>
      <c r="UHZ58" s="138"/>
      <c r="UIA58" s="138"/>
      <c r="UIB58" s="138"/>
      <c r="UIC58" s="138"/>
      <c r="UID58" s="138"/>
      <c r="UIE58" s="138"/>
      <c r="UIF58" s="138"/>
      <c r="UIG58" s="138"/>
      <c r="UIH58" s="138"/>
      <c r="UII58" s="138"/>
      <c r="UIJ58" s="138"/>
      <c r="UIK58" s="138"/>
      <c r="UIL58" s="138"/>
      <c r="UIM58" s="138"/>
      <c r="UIN58" s="138"/>
      <c r="UIO58" s="138"/>
      <c r="UIP58" s="138"/>
      <c r="UIQ58" s="138"/>
      <c r="UIR58" s="138"/>
      <c r="UIS58" s="138"/>
      <c r="UIT58" s="138"/>
      <c r="UIU58" s="138"/>
      <c r="UIV58" s="138"/>
      <c r="UIW58" s="138"/>
      <c r="UIX58" s="138"/>
      <c r="UIY58" s="138"/>
      <c r="UIZ58" s="138"/>
      <c r="UJA58" s="138"/>
      <c r="UJB58" s="138"/>
      <c r="UJC58" s="138"/>
      <c r="UJD58" s="138"/>
      <c r="UJE58" s="138"/>
      <c r="UJF58" s="138"/>
      <c r="UJG58" s="138"/>
      <c r="UJH58" s="138"/>
      <c r="UJI58" s="138"/>
      <c r="UJJ58" s="138"/>
      <c r="UJK58" s="138"/>
      <c r="UJL58" s="138"/>
      <c r="UJM58" s="138"/>
      <c r="UJN58" s="138"/>
      <c r="UJO58" s="138"/>
      <c r="UJP58" s="138"/>
      <c r="UJQ58" s="138"/>
      <c r="UJR58" s="138"/>
      <c r="UJS58" s="138"/>
      <c r="UJT58" s="138"/>
      <c r="UJU58" s="138"/>
      <c r="UJV58" s="138"/>
      <c r="UJW58" s="138"/>
      <c r="UJX58" s="138"/>
      <c r="UJY58" s="138"/>
      <c r="UJZ58" s="138"/>
      <c r="UKA58" s="138"/>
      <c r="UKB58" s="138"/>
      <c r="UKC58" s="138"/>
      <c r="UKD58" s="138"/>
      <c r="UKE58" s="138"/>
      <c r="UKF58" s="138"/>
      <c r="UKG58" s="138"/>
      <c r="UKH58" s="138"/>
      <c r="UKI58" s="138"/>
      <c r="UKJ58" s="138"/>
      <c r="UKK58" s="138"/>
      <c r="UKL58" s="138"/>
      <c r="UKM58" s="138"/>
      <c r="UKN58" s="138"/>
      <c r="UKO58" s="138"/>
      <c r="UKP58" s="138"/>
      <c r="UKQ58" s="138"/>
      <c r="UKR58" s="138"/>
      <c r="UKS58" s="138"/>
      <c r="UKT58" s="138"/>
      <c r="UKU58" s="138"/>
      <c r="UKV58" s="138"/>
      <c r="UKW58" s="138"/>
      <c r="UKX58" s="138"/>
      <c r="UKY58" s="138"/>
      <c r="UKZ58" s="138"/>
      <c r="ULA58" s="138"/>
      <c r="ULB58" s="138"/>
      <c r="ULC58" s="138"/>
      <c r="ULD58" s="138"/>
      <c r="ULE58" s="138"/>
      <c r="ULF58" s="138"/>
      <c r="ULG58" s="138"/>
      <c r="ULH58" s="138"/>
      <c r="ULI58" s="138"/>
      <c r="ULJ58" s="138"/>
      <c r="ULK58" s="138"/>
      <c r="ULL58" s="138"/>
      <c r="ULM58" s="138"/>
      <c r="ULN58" s="138"/>
      <c r="ULO58" s="138"/>
      <c r="ULP58" s="138"/>
      <c r="ULQ58" s="138"/>
      <c r="ULR58" s="138"/>
      <c r="ULS58" s="138"/>
      <c r="ULT58" s="138"/>
      <c r="ULU58" s="138"/>
      <c r="ULV58" s="138"/>
      <c r="ULW58" s="138"/>
      <c r="ULX58" s="138"/>
      <c r="ULY58" s="138"/>
      <c r="ULZ58" s="138"/>
      <c r="UMA58" s="138"/>
      <c r="UMB58" s="138"/>
      <c r="UMC58" s="138"/>
      <c r="UMD58" s="138"/>
      <c r="UME58" s="138"/>
      <c r="UMF58" s="138"/>
      <c r="UMG58" s="138"/>
      <c r="UMH58" s="138"/>
      <c r="UMI58" s="138"/>
      <c r="UMJ58" s="138"/>
      <c r="UMK58" s="138"/>
      <c r="UML58" s="138"/>
      <c r="UMM58" s="138"/>
      <c r="UMN58" s="138"/>
      <c r="UMO58" s="138"/>
      <c r="UMP58" s="138"/>
      <c r="UMQ58" s="138"/>
      <c r="UMR58" s="138"/>
      <c r="UMS58" s="138"/>
      <c r="UMT58" s="138"/>
      <c r="UMU58" s="138"/>
      <c r="UMV58" s="138"/>
      <c r="UMW58" s="138"/>
      <c r="UMX58" s="138"/>
      <c r="UMY58" s="138"/>
      <c r="UMZ58" s="138"/>
      <c r="UNA58" s="138"/>
      <c r="UNB58" s="138"/>
      <c r="UNC58" s="138"/>
      <c r="UND58" s="138"/>
      <c r="UNE58" s="138"/>
      <c r="UNF58" s="138"/>
      <c r="UNG58" s="138"/>
      <c r="UNH58" s="138"/>
      <c r="UNI58" s="138"/>
      <c r="UNJ58" s="138"/>
      <c r="UNK58" s="138"/>
      <c r="UNL58" s="138"/>
      <c r="UNM58" s="138"/>
      <c r="UNN58" s="138"/>
      <c r="UNO58" s="138"/>
      <c r="UNP58" s="138"/>
      <c r="UNQ58" s="138"/>
      <c r="UNR58" s="138"/>
      <c r="UNS58" s="138"/>
      <c r="UNT58" s="138"/>
      <c r="UNU58" s="138"/>
      <c r="UNV58" s="138"/>
      <c r="UNW58" s="138"/>
      <c r="UNX58" s="138"/>
      <c r="UNY58" s="138"/>
      <c r="UNZ58" s="138"/>
      <c r="UOA58" s="138"/>
      <c r="UOB58" s="138"/>
      <c r="UOC58" s="138"/>
      <c r="UOD58" s="138"/>
      <c r="UOE58" s="138"/>
      <c r="UOF58" s="138"/>
      <c r="UOG58" s="138"/>
      <c r="UOH58" s="138"/>
      <c r="UOI58" s="138"/>
      <c r="UOJ58" s="138"/>
      <c r="UOK58" s="138"/>
      <c r="UOL58" s="138"/>
      <c r="UOM58" s="138"/>
      <c r="UON58" s="138"/>
      <c r="UOO58" s="138"/>
      <c r="UOP58" s="138"/>
      <c r="UOQ58" s="138"/>
      <c r="UOR58" s="138"/>
      <c r="UOS58" s="138"/>
      <c r="UOT58" s="138"/>
      <c r="UOU58" s="138"/>
      <c r="UOV58" s="138"/>
      <c r="UOW58" s="138"/>
      <c r="UOX58" s="138"/>
      <c r="UOY58" s="138"/>
      <c r="UOZ58" s="138"/>
      <c r="UPA58" s="138"/>
      <c r="UPB58" s="138"/>
      <c r="UPC58" s="138"/>
      <c r="UPD58" s="138"/>
      <c r="UPE58" s="138"/>
      <c r="UPF58" s="138"/>
      <c r="UPG58" s="138"/>
      <c r="UPH58" s="138"/>
      <c r="UPI58" s="138"/>
      <c r="UPJ58" s="138"/>
      <c r="UPK58" s="138"/>
      <c r="UPL58" s="138"/>
      <c r="UPM58" s="138"/>
      <c r="UPN58" s="138"/>
      <c r="UPO58" s="138"/>
      <c r="UPP58" s="138"/>
      <c r="UPQ58" s="138"/>
      <c r="UPR58" s="138"/>
      <c r="UPS58" s="138"/>
      <c r="UPT58" s="138"/>
      <c r="UPU58" s="138"/>
      <c r="UPV58" s="138"/>
      <c r="UPW58" s="138"/>
      <c r="UPX58" s="138"/>
      <c r="UPY58" s="138"/>
      <c r="UPZ58" s="138"/>
      <c r="UQA58" s="138"/>
      <c r="UQB58" s="138"/>
      <c r="UQC58" s="138"/>
      <c r="UQD58" s="138"/>
      <c r="UQE58" s="138"/>
      <c r="UQF58" s="138"/>
      <c r="UQG58" s="138"/>
      <c r="UQH58" s="138"/>
      <c r="UQI58" s="138"/>
      <c r="UQJ58" s="138"/>
      <c r="UQK58" s="138"/>
      <c r="UQL58" s="138"/>
      <c r="UQM58" s="138"/>
      <c r="UQN58" s="138"/>
      <c r="UQO58" s="138"/>
      <c r="UQP58" s="138"/>
      <c r="UQQ58" s="138"/>
      <c r="UQR58" s="138"/>
      <c r="UQS58" s="138"/>
      <c r="UQT58" s="138"/>
      <c r="UQU58" s="138"/>
      <c r="UQV58" s="138"/>
      <c r="UQW58" s="138"/>
      <c r="UQX58" s="138"/>
      <c r="UQY58" s="138"/>
      <c r="UQZ58" s="138"/>
      <c r="URA58" s="138"/>
      <c r="URB58" s="138"/>
      <c r="URC58" s="138"/>
      <c r="URD58" s="138"/>
      <c r="URE58" s="138"/>
      <c r="URF58" s="138"/>
      <c r="URG58" s="138"/>
      <c r="URH58" s="138"/>
      <c r="URI58" s="138"/>
      <c r="URJ58" s="138"/>
      <c r="URK58" s="138"/>
      <c r="URL58" s="138"/>
      <c r="URM58" s="138"/>
      <c r="URN58" s="138"/>
      <c r="URO58" s="138"/>
      <c r="URP58" s="138"/>
      <c r="URQ58" s="138"/>
      <c r="URR58" s="138"/>
      <c r="URS58" s="138"/>
      <c r="URT58" s="138"/>
      <c r="URU58" s="138"/>
      <c r="URV58" s="138"/>
      <c r="URW58" s="138"/>
      <c r="URX58" s="138"/>
      <c r="URY58" s="138"/>
      <c r="URZ58" s="138"/>
      <c r="USA58" s="138"/>
      <c r="USB58" s="138"/>
      <c r="USC58" s="138"/>
      <c r="USD58" s="138"/>
      <c r="USE58" s="138"/>
      <c r="USF58" s="138"/>
      <c r="USG58" s="138"/>
      <c r="USH58" s="138"/>
      <c r="USI58" s="138"/>
      <c r="USJ58" s="138"/>
      <c r="USK58" s="138"/>
      <c r="USL58" s="138"/>
      <c r="USM58" s="138"/>
      <c r="USN58" s="138"/>
      <c r="USO58" s="138"/>
      <c r="USP58" s="138"/>
      <c r="USQ58" s="138"/>
      <c r="USR58" s="138"/>
      <c r="USS58" s="138"/>
      <c r="UST58" s="138"/>
      <c r="USU58" s="138"/>
      <c r="USV58" s="138"/>
      <c r="USW58" s="138"/>
      <c r="USX58" s="138"/>
      <c r="USY58" s="138"/>
      <c r="USZ58" s="138"/>
      <c r="UTA58" s="138"/>
      <c r="UTB58" s="138"/>
      <c r="UTC58" s="138"/>
      <c r="UTD58" s="138"/>
      <c r="UTE58" s="138"/>
      <c r="UTF58" s="138"/>
      <c r="UTG58" s="138"/>
      <c r="UTH58" s="138"/>
      <c r="UTI58" s="138"/>
      <c r="UTJ58" s="138"/>
      <c r="UTK58" s="138"/>
      <c r="UTL58" s="138"/>
      <c r="UTM58" s="138"/>
      <c r="UTN58" s="138"/>
      <c r="UTO58" s="138"/>
      <c r="UTP58" s="138"/>
      <c r="UTQ58" s="138"/>
      <c r="UTR58" s="138"/>
      <c r="UTS58" s="138"/>
      <c r="UTT58" s="138"/>
      <c r="UTU58" s="138"/>
      <c r="UTV58" s="138"/>
      <c r="UTW58" s="138"/>
      <c r="UTX58" s="138"/>
      <c r="UTY58" s="138"/>
      <c r="UTZ58" s="138"/>
      <c r="UUA58" s="138"/>
      <c r="UUB58" s="138"/>
      <c r="UUC58" s="138"/>
      <c r="UUD58" s="138"/>
      <c r="UUE58" s="138"/>
      <c r="UUF58" s="138"/>
      <c r="UUG58" s="138"/>
      <c r="UUH58" s="138"/>
      <c r="UUI58" s="138"/>
      <c r="UUJ58" s="138"/>
      <c r="UUK58" s="138"/>
      <c r="UUL58" s="138"/>
      <c r="UUM58" s="138"/>
      <c r="UUN58" s="138"/>
      <c r="UUO58" s="138"/>
      <c r="UUP58" s="138"/>
      <c r="UUQ58" s="138"/>
      <c r="UUR58" s="138"/>
      <c r="UUS58" s="138"/>
      <c r="UUT58" s="138"/>
      <c r="UUU58" s="138"/>
      <c r="UUV58" s="138"/>
      <c r="UUW58" s="138"/>
      <c r="UUX58" s="138"/>
      <c r="UUY58" s="138"/>
      <c r="UUZ58" s="138"/>
      <c r="UVA58" s="138"/>
      <c r="UVB58" s="138"/>
      <c r="UVC58" s="138"/>
      <c r="UVD58" s="138"/>
      <c r="UVE58" s="138"/>
      <c r="UVF58" s="138"/>
      <c r="UVG58" s="138"/>
      <c r="UVH58" s="138"/>
      <c r="UVI58" s="138"/>
      <c r="UVJ58" s="138"/>
      <c r="UVK58" s="138"/>
      <c r="UVL58" s="138"/>
      <c r="UVM58" s="138"/>
      <c r="UVN58" s="138"/>
      <c r="UVO58" s="138"/>
      <c r="UVP58" s="138"/>
      <c r="UVQ58" s="138"/>
      <c r="UVR58" s="138"/>
      <c r="UVS58" s="138"/>
      <c r="UVT58" s="138"/>
      <c r="UVU58" s="138"/>
      <c r="UVV58" s="138"/>
      <c r="UVW58" s="138"/>
      <c r="UVX58" s="138"/>
      <c r="UVY58" s="138"/>
      <c r="UVZ58" s="138"/>
      <c r="UWA58" s="138"/>
      <c r="UWB58" s="138"/>
      <c r="UWC58" s="138"/>
      <c r="UWD58" s="138"/>
      <c r="UWE58" s="138"/>
      <c r="UWF58" s="138"/>
      <c r="UWG58" s="138"/>
      <c r="UWH58" s="138"/>
      <c r="UWI58" s="138"/>
      <c r="UWJ58" s="138"/>
      <c r="UWK58" s="138"/>
      <c r="UWL58" s="138"/>
      <c r="UWM58" s="138"/>
      <c r="UWN58" s="138"/>
      <c r="UWO58" s="138"/>
      <c r="UWP58" s="138"/>
      <c r="UWQ58" s="138"/>
      <c r="UWR58" s="138"/>
      <c r="UWS58" s="138"/>
      <c r="UWT58" s="138"/>
      <c r="UWU58" s="138"/>
      <c r="UWV58" s="138"/>
      <c r="UWW58" s="138"/>
      <c r="UWX58" s="138"/>
      <c r="UWY58" s="138"/>
      <c r="UWZ58" s="138"/>
      <c r="UXA58" s="138"/>
      <c r="UXB58" s="138"/>
      <c r="UXC58" s="138"/>
      <c r="UXD58" s="138"/>
      <c r="UXE58" s="138"/>
      <c r="UXF58" s="138"/>
      <c r="UXG58" s="138"/>
      <c r="UXH58" s="138"/>
      <c r="UXI58" s="138"/>
      <c r="UXJ58" s="138"/>
      <c r="UXK58" s="138"/>
      <c r="UXL58" s="138"/>
      <c r="UXM58" s="138"/>
      <c r="UXN58" s="138"/>
      <c r="UXO58" s="138"/>
      <c r="UXP58" s="138"/>
      <c r="UXQ58" s="138"/>
      <c r="UXR58" s="138"/>
      <c r="UXS58" s="138"/>
      <c r="UXT58" s="138"/>
      <c r="UXU58" s="138"/>
      <c r="UXV58" s="138"/>
      <c r="UXW58" s="138"/>
      <c r="UXX58" s="138"/>
      <c r="UXY58" s="138"/>
      <c r="UXZ58" s="138"/>
      <c r="UYA58" s="138"/>
      <c r="UYB58" s="138"/>
      <c r="UYC58" s="138"/>
      <c r="UYD58" s="138"/>
      <c r="UYE58" s="138"/>
      <c r="UYF58" s="138"/>
      <c r="UYG58" s="138"/>
      <c r="UYH58" s="138"/>
      <c r="UYI58" s="138"/>
      <c r="UYJ58" s="138"/>
      <c r="UYK58" s="138"/>
      <c r="UYL58" s="138"/>
      <c r="UYM58" s="138"/>
      <c r="UYN58" s="138"/>
      <c r="UYO58" s="138"/>
      <c r="UYP58" s="138"/>
      <c r="UYQ58" s="138"/>
      <c r="UYR58" s="138"/>
      <c r="UYS58" s="138"/>
      <c r="UYT58" s="138"/>
      <c r="UYU58" s="138"/>
      <c r="UYV58" s="138"/>
      <c r="UYW58" s="138"/>
      <c r="UYX58" s="138"/>
      <c r="UYY58" s="138"/>
      <c r="UYZ58" s="138"/>
      <c r="UZA58" s="138"/>
      <c r="UZB58" s="138"/>
      <c r="UZC58" s="138"/>
      <c r="UZD58" s="138"/>
      <c r="UZE58" s="138"/>
      <c r="UZF58" s="138"/>
      <c r="UZG58" s="138"/>
      <c r="UZH58" s="138"/>
      <c r="UZI58" s="138"/>
      <c r="UZJ58" s="138"/>
      <c r="UZK58" s="138"/>
      <c r="UZL58" s="138"/>
      <c r="UZM58" s="138"/>
      <c r="UZN58" s="138"/>
      <c r="UZO58" s="138"/>
      <c r="UZP58" s="138"/>
      <c r="UZQ58" s="138"/>
      <c r="UZR58" s="138"/>
      <c r="UZS58" s="138"/>
      <c r="UZT58" s="138"/>
      <c r="UZU58" s="138"/>
      <c r="UZV58" s="138"/>
      <c r="UZW58" s="138"/>
      <c r="UZX58" s="138"/>
      <c r="UZY58" s="138"/>
      <c r="UZZ58" s="138"/>
      <c r="VAA58" s="138"/>
      <c r="VAB58" s="138"/>
      <c r="VAC58" s="138"/>
      <c r="VAD58" s="138"/>
      <c r="VAE58" s="138"/>
      <c r="VAF58" s="138"/>
      <c r="VAG58" s="138"/>
      <c r="VAH58" s="138"/>
      <c r="VAI58" s="138"/>
      <c r="VAJ58" s="138"/>
      <c r="VAK58" s="138"/>
      <c r="VAL58" s="138"/>
      <c r="VAM58" s="138"/>
      <c r="VAN58" s="138"/>
      <c r="VAO58" s="138"/>
      <c r="VAP58" s="138"/>
      <c r="VAQ58" s="138"/>
      <c r="VAR58" s="138"/>
      <c r="VAS58" s="138"/>
      <c r="VAT58" s="138"/>
      <c r="VAU58" s="138"/>
      <c r="VAV58" s="138"/>
      <c r="VAW58" s="138"/>
      <c r="VAX58" s="138"/>
      <c r="VAY58" s="138"/>
      <c r="VAZ58" s="138"/>
      <c r="VBA58" s="138"/>
      <c r="VBB58" s="138"/>
      <c r="VBC58" s="138"/>
      <c r="VBD58" s="138"/>
      <c r="VBE58" s="138"/>
      <c r="VBF58" s="138"/>
      <c r="VBG58" s="138"/>
      <c r="VBH58" s="138"/>
      <c r="VBI58" s="138"/>
      <c r="VBJ58" s="138"/>
      <c r="VBK58" s="138"/>
      <c r="VBL58" s="138"/>
      <c r="VBM58" s="138"/>
      <c r="VBN58" s="138"/>
      <c r="VBO58" s="138"/>
      <c r="VBP58" s="138"/>
      <c r="VBQ58" s="138"/>
      <c r="VBR58" s="138"/>
      <c r="VBS58" s="138"/>
      <c r="VBT58" s="138"/>
      <c r="VBU58" s="138"/>
      <c r="VBV58" s="138"/>
      <c r="VBW58" s="138"/>
      <c r="VBX58" s="138"/>
      <c r="VBY58" s="138"/>
      <c r="VBZ58" s="138"/>
      <c r="VCA58" s="138"/>
      <c r="VCB58" s="138"/>
      <c r="VCC58" s="138"/>
      <c r="VCD58" s="138"/>
      <c r="VCE58" s="138"/>
      <c r="VCF58" s="138"/>
      <c r="VCG58" s="138"/>
      <c r="VCH58" s="138"/>
      <c r="VCI58" s="138"/>
      <c r="VCJ58" s="138"/>
      <c r="VCK58" s="138"/>
      <c r="VCL58" s="138"/>
      <c r="VCM58" s="138"/>
      <c r="VCN58" s="138"/>
      <c r="VCO58" s="138"/>
      <c r="VCP58" s="138"/>
      <c r="VCQ58" s="138"/>
      <c r="VCR58" s="138"/>
      <c r="VCS58" s="138"/>
      <c r="VCT58" s="138"/>
      <c r="VCU58" s="138"/>
      <c r="VCV58" s="138"/>
      <c r="VCW58" s="138"/>
      <c r="VCX58" s="138"/>
      <c r="VCY58" s="138"/>
      <c r="VCZ58" s="138"/>
      <c r="VDA58" s="138"/>
      <c r="VDB58" s="138"/>
      <c r="VDC58" s="138"/>
      <c r="VDD58" s="138"/>
      <c r="VDE58" s="138"/>
      <c r="VDF58" s="138"/>
      <c r="VDG58" s="138"/>
      <c r="VDH58" s="138"/>
      <c r="VDI58" s="138"/>
      <c r="VDJ58" s="138"/>
      <c r="VDK58" s="138"/>
      <c r="VDL58" s="138"/>
      <c r="VDM58" s="138"/>
      <c r="VDN58" s="138"/>
      <c r="VDO58" s="138"/>
      <c r="VDP58" s="138"/>
      <c r="VDQ58" s="138"/>
      <c r="VDR58" s="138"/>
      <c r="VDS58" s="138"/>
      <c r="VDT58" s="138"/>
      <c r="VDU58" s="138"/>
      <c r="VDV58" s="138"/>
      <c r="VDW58" s="138"/>
      <c r="VDX58" s="138"/>
      <c r="VDY58" s="138"/>
      <c r="VDZ58" s="138"/>
      <c r="VEA58" s="138"/>
      <c r="VEB58" s="138"/>
      <c r="VEC58" s="138"/>
      <c r="VED58" s="138"/>
      <c r="VEE58" s="138"/>
      <c r="VEF58" s="138"/>
      <c r="VEG58" s="138"/>
      <c r="VEH58" s="138"/>
      <c r="VEI58" s="138"/>
      <c r="VEJ58" s="138"/>
      <c r="VEK58" s="138"/>
      <c r="VEL58" s="138"/>
      <c r="VEM58" s="138"/>
      <c r="VEN58" s="138"/>
      <c r="VEO58" s="138"/>
      <c r="VEP58" s="138"/>
      <c r="VEQ58" s="138"/>
      <c r="VER58" s="138"/>
      <c r="VES58" s="138"/>
      <c r="VET58" s="138"/>
      <c r="VEU58" s="138"/>
      <c r="VEV58" s="138"/>
      <c r="VEW58" s="138"/>
      <c r="VEX58" s="138"/>
      <c r="VEY58" s="138"/>
      <c r="VEZ58" s="138"/>
      <c r="VFA58" s="138"/>
      <c r="VFB58" s="138"/>
      <c r="VFC58" s="138"/>
      <c r="VFD58" s="138"/>
      <c r="VFE58" s="138"/>
      <c r="VFF58" s="138"/>
      <c r="VFG58" s="138"/>
      <c r="VFH58" s="138"/>
      <c r="VFI58" s="138"/>
      <c r="VFJ58" s="138"/>
      <c r="VFK58" s="138"/>
      <c r="VFL58" s="138"/>
      <c r="VFM58" s="138"/>
      <c r="VFN58" s="138"/>
      <c r="VFO58" s="138"/>
      <c r="VFP58" s="138"/>
      <c r="VFQ58" s="138"/>
      <c r="VFR58" s="138"/>
      <c r="VFS58" s="138"/>
      <c r="VFT58" s="138"/>
      <c r="VFU58" s="138"/>
      <c r="VFV58" s="138"/>
      <c r="VFW58" s="138"/>
      <c r="VFX58" s="138"/>
      <c r="VFY58" s="138"/>
      <c r="VFZ58" s="138"/>
      <c r="VGA58" s="138"/>
      <c r="VGB58" s="138"/>
      <c r="VGC58" s="138"/>
      <c r="VGD58" s="138"/>
      <c r="VGE58" s="138"/>
      <c r="VGF58" s="138"/>
      <c r="VGG58" s="138"/>
      <c r="VGH58" s="138"/>
      <c r="VGI58" s="138"/>
      <c r="VGJ58" s="138"/>
      <c r="VGK58" s="138"/>
      <c r="VGL58" s="138"/>
      <c r="VGM58" s="138"/>
      <c r="VGN58" s="138"/>
      <c r="VGO58" s="138"/>
      <c r="VGP58" s="138"/>
      <c r="VGQ58" s="138"/>
      <c r="VGR58" s="138"/>
      <c r="VGS58" s="138"/>
      <c r="VGT58" s="138"/>
      <c r="VGU58" s="138"/>
      <c r="VGV58" s="138"/>
      <c r="VGW58" s="138"/>
      <c r="VGX58" s="138"/>
      <c r="VGY58" s="138"/>
      <c r="VGZ58" s="138"/>
      <c r="VHA58" s="138"/>
      <c r="VHB58" s="138"/>
      <c r="VHC58" s="138"/>
      <c r="VHD58" s="138"/>
      <c r="VHE58" s="138"/>
      <c r="VHF58" s="138"/>
      <c r="VHG58" s="138"/>
      <c r="VHH58" s="138"/>
      <c r="VHI58" s="138"/>
      <c r="VHJ58" s="138"/>
      <c r="VHK58" s="138"/>
      <c r="VHL58" s="138"/>
      <c r="VHM58" s="138"/>
      <c r="VHN58" s="138"/>
      <c r="VHO58" s="138"/>
      <c r="VHP58" s="138"/>
      <c r="VHQ58" s="138"/>
      <c r="VHR58" s="138"/>
      <c r="VHS58" s="138"/>
      <c r="VHT58" s="138"/>
      <c r="VHU58" s="138"/>
      <c r="VHV58" s="138"/>
      <c r="VHW58" s="138"/>
      <c r="VHX58" s="138"/>
      <c r="VHY58" s="138"/>
      <c r="VHZ58" s="138"/>
      <c r="VIA58" s="138"/>
      <c r="VIB58" s="138"/>
      <c r="VIC58" s="138"/>
      <c r="VID58" s="138"/>
      <c r="VIE58" s="138"/>
      <c r="VIF58" s="138"/>
      <c r="VIG58" s="138"/>
      <c r="VIH58" s="138"/>
      <c r="VII58" s="138"/>
      <c r="VIJ58" s="138"/>
      <c r="VIK58" s="138"/>
      <c r="VIL58" s="138"/>
      <c r="VIM58" s="138"/>
      <c r="VIN58" s="138"/>
      <c r="VIO58" s="138"/>
      <c r="VIP58" s="138"/>
      <c r="VIQ58" s="138"/>
      <c r="VIR58" s="138"/>
      <c r="VIS58" s="138"/>
      <c r="VIT58" s="138"/>
      <c r="VIU58" s="138"/>
      <c r="VIV58" s="138"/>
      <c r="VIW58" s="138"/>
      <c r="VIX58" s="138"/>
      <c r="VIY58" s="138"/>
      <c r="VIZ58" s="138"/>
      <c r="VJA58" s="138"/>
      <c r="VJB58" s="138"/>
      <c r="VJC58" s="138"/>
      <c r="VJD58" s="138"/>
      <c r="VJE58" s="138"/>
      <c r="VJF58" s="138"/>
      <c r="VJG58" s="138"/>
      <c r="VJH58" s="138"/>
      <c r="VJI58" s="138"/>
      <c r="VJJ58" s="138"/>
      <c r="VJK58" s="138"/>
      <c r="VJL58" s="138"/>
      <c r="VJM58" s="138"/>
      <c r="VJN58" s="138"/>
      <c r="VJO58" s="138"/>
      <c r="VJP58" s="138"/>
      <c r="VJQ58" s="138"/>
      <c r="VJR58" s="138"/>
      <c r="VJS58" s="138"/>
      <c r="VJT58" s="138"/>
      <c r="VJU58" s="138"/>
      <c r="VJV58" s="138"/>
      <c r="VJW58" s="138"/>
      <c r="VJX58" s="138"/>
      <c r="VJY58" s="138"/>
      <c r="VJZ58" s="138"/>
      <c r="VKA58" s="138"/>
      <c r="VKB58" s="138"/>
      <c r="VKC58" s="138"/>
      <c r="VKD58" s="138"/>
      <c r="VKE58" s="138"/>
      <c r="VKF58" s="138"/>
      <c r="VKG58" s="138"/>
      <c r="VKH58" s="138"/>
      <c r="VKI58" s="138"/>
      <c r="VKJ58" s="138"/>
      <c r="VKK58" s="138"/>
      <c r="VKL58" s="138"/>
      <c r="VKM58" s="138"/>
      <c r="VKN58" s="138"/>
      <c r="VKO58" s="138"/>
      <c r="VKP58" s="138"/>
      <c r="VKQ58" s="138"/>
      <c r="VKR58" s="138"/>
      <c r="VKS58" s="138"/>
      <c r="VKT58" s="138"/>
      <c r="VKU58" s="138"/>
      <c r="VKV58" s="138"/>
      <c r="VKW58" s="138"/>
      <c r="VKX58" s="138"/>
      <c r="VKY58" s="138"/>
      <c r="VKZ58" s="138"/>
      <c r="VLA58" s="138"/>
      <c r="VLB58" s="138"/>
      <c r="VLC58" s="138"/>
      <c r="VLD58" s="138"/>
      <c r="VLE58" s="138"/>
      <c r="VLF58" s="138"/>
      <c r="VLG58" s="138"/>
      <c r="VLH58" s="138"/>
      <c r="VLI58" s="138"/>
      <c r="VLJ58" s="138"/>
      <c r="VLK58" s="138"/>
      <c r="VLL58" s="138"/>
      <c r="VLM58" s="138"/>
      <c r="VLN58" s="138"/>
      <c r="VLO58" s="138"/>
      <c r="VLP58" s="138"/>
      <c r="VLQ58" s="138"/>
      <c r="VLR58" s="138"/>
      <c r="VLS58" s="138"/>
      <c r="VLT58" s="138"/>
      <c r="VLU58" s="138"/>
      <c r="VLV58" s="138"/>
      <c r="VLW58" s="138"/>
      <c r="VLX58" s="138"/>
      <c r="VLY58" s="138"/>
      <c r="VLZ58" s="138"/>
      <c r="VMA58" s="138"/>
      <c r="VMB58" s="138"/>
      <c r="VMC58" s="138"/>
      <c r="VMD58" s="138"/>
      <c r="VME58" s="138"/>
      <c r="VMF58" s="138"/>
      <c r="VMG58" s="138"/>
      <c r="VMH58" s="138"/>
      <c r="VMI58" s="138"/>
      <c r="VMJ58" s="138"/>
      <c r="VMK58" s="138"/>
      <c r="VML58" s="138"/>
      <c r="VMM58" s="138"/>
      <c r="VMN58" s="138"/>
      <c r="VMO58" s="138"/>
      <c r="VMP58" s="138"/>
      <c r="VMQ58" s="138"/>
      <c r="VMR58" s="138"/>
      <c r="VMS58" s="138"/>
      <c r="VMT58" s="138"/>
      <c r="VMU58" s="138"/>
      <c r="VMV58" s="138"/>
      <c r="VMW58" s="138"/>
      <c r="VMX58" s="138"/>
      <c r="VMY58" s="138"/>
      <c r="VMZ58" s="138"/>
      <c r="VNA58" s="138"/>
      <c r="VNB58" s="138"/>
      <c r="VNC58" s="138"/>
      <c r="VND58" s="138"/>
      <c r="VNE58" s="138"/>
      <c r="VNF58" s="138"/>
      <c r="VNG58" s="138"/>
      <c r="VNH58" s="138"/>
      <c r="VNI58" s="138"/>
      <c r="VNJ58" s="138"/>
      <c r="VNK58" s="138"/>
      <c r="VNL58" s="138"/>
      <c r="VNM58" s="138"/>
      <c r="VNN58" s="138"/>
      <c r="VNO58" s="138"/>
      <c r="VNP58" s="138"/>
      <c r="VNQ58" s="138"/>
      <c r="VNR58" s="138"/>
      <c r="VNS58" s="138"/>
      <c r="VNT58" s="138"/>
      <c r="VNU58" s="138"/>
      <c r="VNV58" s="138"/>
      <c r="VNW58" s="138"/>
      <c r="VNX58" s="138"/>
      <c r="VNY58" s="138"/>
      <c r="VNZ58" s="138"/>
      <c r="VOA58" s="138"/>
      <c r="VOB58" s="138"/>
      <c r="VOC58" s="138"/>
      <c r="VOD58" s="138"/>
      <c r="VOE58" s="138"/>
      <c r="VOF58" s="138"/>
      <c r="VOG58" s="138"/>
      <c r="VOH58" s="138"/>
      <c r="VOI58" s="138"/>
      <c r="VOJ58" s="138"/>
      <c r="VOK58" s="138"/>
      <c r="VOL58" s="138"/>
      <c r="VOM58" s="138"/>
      <c r="VON58" s="138"/>
      <c r="VOO58" s="138"/>
      <c r="VOP58" s="138"/>
      <c r="VOQ58" s="138"/>
      <c r="VOR58" s="138"/>
      <c r="VOS58" s="138"/>
      <c r="VOT58" s="138"/>
      <c r="VOU58" s="138"/>
      <c r="VOV58" s="138"/>
      <c r="VOW58" s="138"/>
      <c r="VOX58" s="138"/>
      <c r="VOY58" s="138"/>
      <c r="VOZ58" s="138"/>
      <c r="VPA58" s="138"/>
      <c r="VPB58" s="138"/>
      <c r="VPC58" s="138"/>
      <c r="VPD58" s="138"/>
      <c r="VPE58" s="138"/>
      <c r="VPF58" s="138"/>
      <c r="VPG58" s="138"/>
      <c r="VPH58" s="138"/>
      <c r="VPI58" s="138"/>
      <c r="VPJ58" s="138"/>
      <c r="VPK58" s="138"/>
      <c r="VPL58" s="138"/>
      <c r="VPM58" s="138"/>
      <c r="VPN58" s="138"/>
      <c r="VPO58" s="138"/>
      <c r="VPP58" s="138"/>
      <c r="VPQ58" s="138"/>
      <c r="VPR58" s="138"/>
      <c r="VPS58" s="138"/>
      <c r="VPT58" s="138"/>
      <c r="VPU58" s="138"/>
      <c r="VPV58" s="138"/>
      <c r="VPW58" s="138"/>
      <c r="VPX58" s="138"/>
      <c r="VPY58" s="138"/>
      <c r="VPZ58" s="138"/>
      <c r="VQA58" s="138"/>
      <c r="VQB58" s="138"/>
      <c r="VQC58" s="138"/>
      <c r="VQD58" s="138"/>
      <c r="VQE58" s="138"/>
      <c r="VQF58" s="138"/>
      <c r="VQG58" s="138"/>
      <c r="VQH58" s="138"/>
      <c r="VQI58" s="138"/>
      <c r="VQJ58" s="138"/>
      <c r="VQK58" s="138"/>
      <c r="VQL58" s="138"/>
      <c r="VQM58" s="138"/>
      <c r="VQN58" s="138"/>
      <c r="VQO58" s="138"/>
      <c r="VQP58" s="138"/>
      <c r="VQQ58" s="138"/>
      <c r="VQR58" s="138"/>
      <c r="VQS58" s="138"/>
      <c r="VQT58" s="138"/>
      <c r="VQU58" s="138"/>
      <c r="VQV58" s="138"/>
      <c r="VQW58" s="138"/>
      <c r="VQX58" s="138"/>
      <c r="VQY58" s="138"/>
      <c r="VQZ58" s="138"/>
      <c r="VRA58" s="138"/>
      <c r="VRB58" s="138"/>
      <c r="VRC58" s="138"/>
      <c r="VRD58" s="138"/>
      <c r="VRE58" s="138"/>
      <c r="VRF58" s="138"/>
      <c r="VRG58" s="138"/>
      <c r="VRH58" s="138"/>
      <c r="VRI58" s="138"/>
      <c r="VRJ58" s="138"/>
      <c r="VRK58" s="138"/>
      <c r="VRL58" s="138"/>
      <c r="VRM58" s="138"/>
      <c r="VRN58" s="138"/>
      <c r="VRO58" s="138"/>
      <c r="VRP58" s="138"/>
      <c r="VRQ58" s="138"/>
      <c r="VRR58" s="138"/>
      <c r="VRS58" s="138"/>
      <c r="VRT58" s="138"/>
      <c r="VRU58" s="138"/>
      <c r="VRV58" s="138"/>
      <c r="VRW58" s="138"/>
      <c r="VRX58" s="138"/>
      <c r="VRY58" s="138"/>
      <c r="VRZ58" s="138"/>
      <c r="VSA58" s="138"/>
      <c r="VSB58" s="138"/>
      <c r="VSC58" s="138"/>
      <c r="VSD58" s="138"/>
      <c r="VSE58" s="138"/>
      <c r="VSF58" s="138"/>
      <c r="VSG58" s="138"/>
      <c r="VSH58" s="138"/>
      <c r="VSI58" s="138"/>
      <c r="VSJ58" s="138"/>
      <c r="VSK58" s="138"/>
      <c r="VSL58" s="138"/>
      <c r="VSM58" s="138"/>
      <c r="VSN58" s="138"/>
      <c r="VSO58" s="138"/>
      <c r="VSP58" s="138"/>
      <c r="VSQ58" s="138"/>
      <c r="VSR58" s="138"/>
      <c r="VSS58" s="138"/>
      <c r="VST58" s="138"/>
      <c r="VSU58" s="138"/>
      <c r="VSV58" s="138"/>
      <c r="VSW58" s="138"/>
      <c r="VSX58" s="138"/>
      <c r="VSY58" s="138"/>
      <c r="VSZ58" s="138"/>
      <c r="VTA58" s="138"/>
      <c r="VTB58" s="138"/>
      <c r="VTC58" s="138"/>
      <c r="VTD58" s="138"/>
      <c r="VTE58" s="138"/>
      <c r="VTF58" s="138"/>
      <c r="VTG58" s="138"/>
      <c r="VTH58" s="138"/>
      <c r="VTI58" s="138"/>
      <c r="VTJ58" s="138"/>
      <c r="VTK58" s="138"/>
      <c r="VTL58" s="138"/>
      <c r="VTM58" s="138"/>
      <c r="VTN58" s="138"/>
      <c r="VTO58" s="138"/>
      <c r="VTP58" s="138"/>
      <c r="VTQ58" s="138"/>
      <c r="VTR58" s="138"/>
      <c r="VTS58" s="138"/>
      <c r="VTT58" s="138"/>
      <c r="VTU58" s="138"/>
      <c r="VTV58" s="138"/>
      <c r="VTW58" s="138"/>
      <c r="VTX58" s="138"/>
      <c r="VTY58" s="138"/>
      <c r="VTZ58" s="138"/>
      <c r="VUA58" s="138"/>
      <c r="VUB58" s="138"/>
      <c r="VUC58" s="138"/>
      <c r="VUD58" s="138"/>
      <c r="VUE58" s="138"/>
      <c r="VUF58" s="138"/>
      <c r="VUG58" s="138"/>
      <c r="VUH58" s="138"/>
      <c r="VUI58" s="138"/>
      <c r="VUJ58" s="138"/>
      <c r="VUK58" s="138"/>
      <c r="VUL58" s="138"/>
      <c r="VUM58" s="138"/>
      <c r="VUN58" s="138"/>
      <c r="VUO58" s="138"/>
      <c r="VUP58" s="138"/>
      <c r="VUQ58" s="138"/>
      <c r="VUR58" s="138"/>
      <c r="VUS58" s="138"/>
      <c r="VUT58" s="138"/>
      <c r="VUU58" s="138"/>
      <c r="VUV58" s="138"/>
      <c r="VUW58" s="138"/>
      <c r="VUX58" s="138"/>
      <c r="VUY58" s="138"/>
      <c r="VUZ58" s="138"/>
      <c r="VVA58" s="138"/>
      <c r="VVB58" s="138"/>
      <c r="VVC58" s="138"/>
      <c r="VVD58" s="138"/>
      <c r="VVE58" s="138"/>
      <c r="VVF58" s="138"/>
      <c r="VVG58" s="138"/>
      <c r="VVH58" s="138"/>
      <c r="VVI58" s="138"/>
      <c r="VVJ58" s="138"/>
      <c r="VVK58" s="138"/>
      <c r="VVL58" s="138"/>
      <c r="VVM58" s="138"/>
      <c r="VVN58" s="138"/>
      <c r="VVO58" s="138"/>
      <c r="VVP58" s="138"/>
      <c r="VVQ58" s="138"/>
      <c r="VVR58" s="138"/>
      <c r="VVS58" s="138"/>
      <c r="VVT58" s="138"/>
      <c r="VVU58" s="138"/>
      <c r="VVV58" s="138"/>
      <c r="VVW58" s="138"/>
      <c r="VVX58" s="138"/>
      <c r="VVY58" s="138"/>
      <c r="VVZ58" s="138"/>
      <c r="VWA58" s="138"/>
      <c r="VWB58" s="138"/>
      <c r="VWC58" s="138"/>
      <c r="VWD58" s="138"/>
      <c r="VWE58" s="138"/>
      <c r="VWF58" s="138"/>
      <c r="VWG58" s="138"/>
      <c r="VWH58" s="138"/>
      <c r="VWI58" s="138"/>
      <c r="VWJ58" s="138"/>
      <c r="VWK58" s="138"/>
      <c r="VWL58" s="138"/>
      <c r="VWM58" s="138"/>
      <c r="VWN58" s="138"/>
      <c r="VWO58" s="138"/>
      <c r="VWP58" s="138"/>
      <c r="VWQ58" s="138"/>
      <c r="VWR58" s="138"/>
      <c r="VWS58" s="138"/>
      <c r="VWT58" s="138"/>
      <c r="VWU58" s="138"/>
      <c r="VWV58" s="138"/>
      <c r="VWW58" s="138"/>
      <c r="VWX58" s="138"/>
      <c r="VWY58" s="138"/>
      <c r="VWZ58" s="138"/>
      <c r="VXA58" s="138"/>
      <c r="VXB58" s="138"/>
      <c r="VXC58" s="138"/>
      <c r="VXD58" s="138"/>
      <c r="VXE58" s="138"/>
      <c r="VXF58" s="138"/>
      <c r="VXG58" s="138"/>
      <c r="VXH58" s="138"/>
      <c r="VXI58" s="138"/>
      <c r="VXJ58" s="138"/>
      <c r="VXK58" s="138"/>
      <c r="VXL58" s="138"/>
      <c r="VXM58" s="138"/>
      <c r="VXN58" s="138"/>
      <c r="VXO58" s="138"/>
      <c r="VXP58" s="138"/>
      <c r="VXQ58" s="138"/>
      <c r="VXR58" s="138"/>
      <c r="VXS58" s="138"/>
      <c r="VXT58" s="138"/>
      <c r="VXU58" s="138"/>
      <c r="VXV58" s="138"/>
      <c r="VXW58" s="138"/>
      <c r="VXX58" s="138"/>
      <c r="VXY58" s="138"/>
      <c r="VXZ58" s="138"/>
      <c r="VYA58" s="138"/>
      <c r="VYB58" s="138"/>
      <c r="VYC58" s="138"/>
      <c r="VYD58" s="138"/>
      <c r="VYE58" s="138"/>
      <c r="VYF58" s="138"/>
      <c r="VYG58" s="138"/>
      <c r="VYH58" s="138"/>
      <c r="VYI58" s="138"/>
      <c r="VYJ58" s="138"/>
      <c r="VYK58" s="138"/>
      <c r="VYL58" s="138"/>
      <c r="VYM58" s="138"/>
      <c r="VYN58" s="138"/>
      <c r="VYO58" s="138"/>
      <c r="VYP58" s="138"/>
      <c r="VYQ58" s="138"/>
      <c r="VYR58" s="138"/>
      <c r="VYS58" s="138"/>
      <c r="VYT58" s="138"/>
      <c r="VYU58" s="138"/>
      <c r="VYV58" s="138"/>
      <c r="VYW58" s="138"/>
      <c r="VYX58" s="138"/>
      <c r="VYY58" s="138"/>
      <c r="VYZ58" s="138"/>
      <c r="VZA58" s="138"/>
      <c r="VZB58" s="138"/>
      <c r="VZC58" s="138"/>
      <c r="VZD58" s="138"/>
      <c r="VZE58" s="138"/>
      <c r="VZF58" s="138"/>
      <c r="VZG58" s="138"/>
      <c r="VZH58" s="138"/>
      <c r="VZI58" s="138"/>
      <c r="VZJ58" s="138"/>
      <c r="VZK58" s="138"/>
      <c r="VZL58" s="138"/>
      <c r="VZM58" s="138"/>
      <c r="VZN58" s="138"/>
      <c r="VZO58" s="138"/>
      <c r="VZP58" s="138"/>
      <c r="VZQ58" s="138"/>
      <c r="VZR58" s="138"/>
      <c r="VZS58" s="138"/>
      <c r="VZT58" s="138"/>
      <c r="VZU58" s="138"/>
      <c r="VZV58" s="138"/>
      <c r="VZW58" s="138"/>
      <c r="VZX58" s="138"/>
      <c r="VZY58" s="138"/>
      <c r="VZZ58" s="138"/>
      <c r="WAA58" s="138"/>
      <c r="WAB58" s="138"/>
      <c r="WAC58" s="138"/>
      <c r="WAD58" s="138"/>
      <c r="WAE58" s="138"/>
      <c r="WAF58" s="138"/>
      <c r="WAG58" s="138"/>
      <c r="WAH58" s="138"/>
      <c r="WAI58" s="138"/>
      <c r="WAJ58" s="138"/>
      <c r="WAK58" s="138"/>
      <c r="WAL58" s="138"/>
      <c r="WAM58" s="138"/>
      <c r="WAN58" s="138"/>
      <c r="WAO58" s="138"/>
      <c r="WAP58" s="138"/>
      <c r="WAQ58" s="138"/>
      <c r="WAR58" s="138"/>
      <c r="WAS58" s="138"/>
      <c r="WAT58" s="138"/>
      <c r="WAU58" s="138"/>
      <c r="WAV58" s="138"/>
      <c r="WAW58" s="138"/>
      <c r="WAX58" s="138"/>
      <c r="WAY58" s="138"/>
      <c r="WAZ58" s="138"/>
      <c r="WBA58" s="138"/>
      <c r="WBB58" s="138"/>
      <c r="WBC58" s="138"/>
      <c r="WBD58" s="138"/>
      <c r="WBE58" s="138"/>
      <c r="WBF58" s="138"/>
      <c r="WBG58" s="138"/>
      <c r="WBH58" s="138"/>
      <c r="WBI58" s="138"/>
      <c r="WBJ58" s="138"/>
      <c r="WBK58" s="138"/>
      <c r="WBL58" s="138"/>
      <c r="WBM58" s="138"/>
      <c r="WBN58" s="138"/>
      <c r="WBO58" s="138"/>
      <c r="WBP58" s="138"/>
      <c r="WBQ58" s="138"/>
      <c r="WBR58" s="138"/>
      <c r="WBS58" s="138"/>
      <c r="WBT58" s="138"/>
      <c r="WBU58" s="138"/>
      <c r="WBV58" s="138"/>
      <c r="WBW58" s="138"/>
      <c r="WBX58" s="138"/>
      <c r="WBY58" s="138"/>
      <c r="WBZ58" s="138"/>
      <c r="WCA58" s="138"/>
      <c r="WCB58" s="138"/>
      <c r="WCC58" s="138"/>
      <c r="WCD58" s="138"/>
      <c r="WCE58" s="138"/>
      <c r="WCF58" s="138"/>
      <c r="WCG58" s="138"/>
      <c r="WCH58" s="138"/>
      <c r="WCI58" s="138"/>
      <c r="WCJ58" s="138"/>
      <c r="WCK58" s="138"/>
      <c r="WCL58" s="138"/>
      <c r="WCM58" s="138"/>
      <c r="WCN58" s="138"/>
      <c r="WCO58" s="138"/>
      <c r="WCP58" s="138"/>
      <c r="WCQ58" s="138"/>
      <c r="WCR58" s="138"/>
      <c r="WCS58" s="138"/>
      <c r="WCT58" s="138"/>
      <c r="WCU58" s="138"/>
      <c r="WCV58" s="138"/>
      <c r="WCW58" s="138"/>
      <c r="WCX58" s="138"/>
      <c r="WCY58" s="138"/>
      <c r="WCZ58" s="138"/>
      <c r="WDA58" s="138"/>
      <c r="WDB58" s="138"/>
      <c r="WDC58" s="138"/>
      <c r="WDD58" s="138"/>
      <c r="WDE58" s="138"/>
      <c r="WDF58" s="138"/>
      <c r="WDG58" s="138"/>
      <c r="WDH58" s="138"/>
      <c r="WDI58" s="138"/>
      <c r="WDJ58" s="138"/>
      <c r="WDK58" s="138"/>
      <c r="WDL58" s="138"/>
      <c r="WDM58" s="138"/>
      <c r="WDN58" s="138"/>
      <c r="WDO58" s="138"/>
      <c r="WDP58" s="138"/>
      <c r="WDQ58" s="138"/>
      <c r="WDR58" s="138"/>
      <c r="WDS58" s="138"/>
      <c r="WDT58" s="138"/>
      <c r="WDU58" s="138"/>
      <c r="WDV58" s="138"/>
      <c r="WDW58" s="138"/>
      <c r="WDX58" s="138"/>
      <c r="WDY58" s="138"/>
      <c r="WDZ58" s="138"/>
      <c r="WEA58" s="138"/>
      <c r="WEB58" s="138"/>
      <c r="WEC58" s="138"/>
      <c r="WED58" s="138"/>
      <c r="WEE58" s="138"/>
      <c r="WEF58" s="138"/>
      <c r="WEG58" s="138"/>
      <c r="WEH58" s="138"/>
      <c r="WEI58" s="138"/>
      <c r="WEJ58" s="138"/>
      <c r="WEK58" s="138"/>
      <c r="WEL58" s="138"/>
      <c r="WEM58" s="138"/>
      <c r="WEN58" s="138"/>
      <c r="WEO58" s="138"/>
      <c r="WEP58" s="138"/>
      <c r="WEQ58" s="138"/>
      <c r="WER58" s="138"/>
      <c r="WES58" s="138"/>
      <c r="WET58" s="138"/>
      <c r="WEU58" s="138"/>
      <c r="WEV58" s="138"/>
      <c r="WEW58" s="138"/>
      <c r="WEX58" s="138"/>
      <c r="WEY58" s="138"/>
      <c r="WEZ58" s="138"/>
      <c r="WFA58" s="138"/>
      <c r="WFB58" s="138"/>
      <c r="WFC58" s="138"/>
      <c r="WFD58" s="138"/>
      <c r="WFE58" s="138"/>
      <c r="WFF58" s="138"/>
      <c r="WFG58" s="138"/>
      <c r="WFH58" s="138"/>
      <c r="WFI58" s="138"/>
      <c r="WFJ58" s="138"/>
      <c r="WFK58" s="138"/>
      <c r="WFL58" s="138"/>
      <c r="WFM58" s="138"/>
      <c r="WFN58" s="138"/>
      <c r="WFO58" s="138"/>
      <c r="WFP58" s="138"/>
      <c r="WFQ58" s="138"/>
      <c r="WFR58" s="138"/>
      <c r="WFS58" s="138"/>
      <c r="WFT58" s="138"/>
      <c r="WFU58" s="138"/>
      <c r="WFV58" s="138"/>
      <c r="WFW58" s="138"/>
      <c r="WFX58" s="138"/>
      <c r="WFY58" s="138"/>
      <c r="WFZ58" s="138"/>
      <c r="WGA58" s="138"/>
      <c r="WGB58" s="138"/>
      <c r="WGC58" s="138"/>
      <c r="WGD58" s="138"/>
      <c r="WGE58" s="138"/>
      <c r="WGF58" s="138"/>
      <c r="WGG58" s="138"/>
      <c r="WGH58" s="138"/>
      <c r="WGI58" s="138"/>
      <c r="WGJ58" s="138"/>
      <c r="WGK58" s="138"/>
      <c r="WGL58" s="138"/>
      <c r="WGM58" s="138"/>
      <c r="WGN58" s="138"/>
      <c r="WGO58" s="138"/>
      <c r="WGP58" s="138"/>
      <c r="WGQ58" s="138"/>
      <c r="WGR58" s="138"/>
      <c r="WGS58" s="138"/>
      <c r="WGT58" s="138"/>
      <c r="WGU58" s="138"/>
      <c r="WGV58" s="138"/>
      <c r="WGW58" s="138"/>
      <c r="WGX58" s="138"/>
      <c r="WGY58" s="138"/>
      <c r="WGZ58" s="138"/>
      <c r="WHA58" s="138"/>
      <c r="WHB58" s="138"/>
      <c r="WHC58" s="138"/>
      <c r="WHD58" s="138"/>
      <c r="WHE58" s="138"/>
      <c r="WHF58" s="138"/>
      <c r="WHG58" s="138"/>
      <c r="WHH58" s="138"/>
      <c r="WHI58" s="138"/>
      <c r="WHJ58" s="138"/>
      <c r="WHK58" s="138"/>
      <c r="WHL58" s="138"/>
      <c r="WHM58" s="138"/>
      <c r="WHN58" s="138"/>
      <c r="WHO58" s="138"/>
      <c r="WHP58" s="138"/>
      <c r="WHQ58" s="138"/>
      <c r="WHR58" s="138"/>
      <c r="WHS58" s="138"/>
      <c r="WHT58" s="138"/>
      <c r="WHU58" s="138"/>
      <c r="WHV58" s="138"/>
      <c r="WHW58" s="138"/>
      <c r="WHX58" s="138"/>
      <c r="WHY58" s="138"/>
      <c r="WHZ58" s="138"/>
      <c r="WIA58" s="138"/>
      <c r="WIB58" s="138"/>
      <c r="WIC58" s="138"/>
      <c r="WID58" s="138"/>
      <c r="WIE58" s="138"/>
      <c r="WIF58" s="138"/>
      <c r="WIG58" s="138"/>
      <c r="WIH58" s="138"/>
      <c r="WII58" s="138"/>
      <c r="WIJ58" s="138"/>
      <c r="WIK58" s="138"/>
      <c r="WIL58" s="138"/>
      <c r="WIM58" s="138"/>
      <c r="WIN58" s="138"/>
      <c r="WIO58" s="138"/>
      <c r="WIP58" s="138"/>
      <c r="WIQ58" s="138"/>
      <c r="WIR58" s="138"/>
      <c r="WIS58" s="138"/>
      <c r="WIT58" s="138"/>
      <c r="WIU58" s="138"/>
      <c r="WIV58" s="138"/>
      <c r="WIW58" s="138"/>
      <c r="WIX58" s="138"/>
      <c r="WIY58" s="138"/>
      <c r="WIZ58" s="138"/>
      <c r="WJA58" s="138"/>
      <c r="WJB58" s="138"/>
      <c r="WJC58" s="138"/>
      <c r="WJD58" s="138"/>
      <c r="WJE58" s="138"/>
      <c r="WJF58" s="138"/>
      <c r="WJG58" s="138"/>
      <c r="WJH58" s="138"/>
      <c r="WJI58" s="138"/>
      <c r="WJJ58" s="138"/>
      <c r="WJK58" s="138"/>
      <c r="WJL58" s="138"/>
      <c r="WJM58" s="138"/>
      <c r="WJN58" s="138"/>
      <c r="WJO58" s="138"/>
      <c r="WJP58" s="138"/>
      <c r="WJQ58" s="138"/>
      <c r="WJR58" s="138"/>
      <c r="WJS58" s="138"/>
      <c r="WJT58" s="138"/>
      <c r="WJU58" s="138"/>
      <c r="WJV58" s="138"/>
      <c r="WJW58" s="138"/>
      <c r="WJX58" s="138"/>
      <c r="WJY58" s="138"/>
      <c r="WJZ58" s="138"/>
      <c r="WKA58" s="138"/>
      <c r="WKB58" s="138"/>
      <c r="WKC58" s="138"/>
      <c r="WKD58" s="138"/>
      <c r="WKE58" s="138"/>
      <c r="WKF58" s="138"/>
      <c r="WKG58" s="138"/>
      <c r="WKH58" s="138"/>
      <c r="WKI58" s="138"/>
      <c r="WKJ58" s="138"/>
      <c r="WKK58" s="138"/>
      <c r="WKL58" s="138"/>
      <c r="WKM58" s="138"/>
      <c r="WKN58" s="138"/>
      <c r="WKO58" s="138"/>
      <c r="WKP58" s="138"/>
      <c r="WKQ58" s="138"/>
      <c r="WKR58" s="138"/>
      <c r="WKS58" s="138"/>
      <c r="WKT58" s="138"/>
      <c r="WKU58" s="138"/>
      <c r="WKV58" s="138"/>
      <c r="WKW58" s="138"/>
      <c r="WKX58" s="138"/>
      <c r="WKY58" s="138"/>
      <c r="WKZ58" s="138"/>
      <c r="WLA58" s="138"/>
      <c r="WLB58" s="138"/>
      <c r="WLC58" s="138"/>
      <c r="WLD58" s="138"/>
      <c r="WLE58" s="138"/>
      <c r="WLF58" s="138"/>
      <c r="WLG58" s="138"/>
      <c r="WLH58" s="138"/>
      <c r="WLI58" s="138"/>
      <c r="WLJ58" s="138"/>
      <c r="WLK58" s="138"/>
      <c r="WLL58" s="138"/>
      <c r="WLM58" s="138"/>
      <c r="WLN58" s="138"/>
      <c r="WLO58" s="138"/>
      <c r="WLP58" s="138"/>
      <c r="WLQ58" s="138"/>
      <c r="WLR58" s="138"/>
      <c r="WLS58" s="138"/>
      <c r="WLT58" s="138"/>
      <c r="WLU58" s="138"/>
      <c r="WLV58" s="138"/>
      <c r="WLW58" s="138"/>
      <c r="WLX58" s="138"/>
      <c r="WLY58" s="138"/>
      <c r="WLZ58" s="138"/>
      <c r="WMA58" s="138"/>
      <c r="WMB58" s="138"/>
      <c r="WMC58" s="138"/>
      <c r="WMD58" s="138"/>
      <c r="WME58" s="138"/>
      <c r="WMF58" s="138"/>
      <c r="WMG58" s="138"/>
      <c r="WMH58" s="138"/>
      <c r="WMI58" s="138"/>
      <c r="WMJ58" s="138"/>
      <c r="WMK58" s="138"/>
      <c r="WML58" s="138"/>
      <c r="WMM58" s="138"/>
      <c r="WMN58" s="138"/>
      <c r="WMO58" s="138"/>
      <c r="WMP58" s="138"/>
      <c r="WMQ58" s="138"/>
      <c r="WMR58" s="138"/>
      <c r="WMS58" s="138"/>
      <c r="WMT58" s="138"/>
      <c r="WMU58" s="138"/>
      <c r="WMV58" s="138"/>
      <c r="WMW58" s="138"/>
      <c r="WMX58" s="138"/>
      <c r="WMY58" s="138"/>
      <c r="WMZ58" s="138"/>
      <c r="WNA58" s="138"/>
      <c r="WNB58" s="138"/>
      <c r="WNC58" s="138"/>
      <c r="WND58" s="138"/>
      <c r="WNE58" s="138"/>
      <c r="WNF58" s="138"/>
      <c r="WNG58" s="138"/>
      <c r="WNH58" s="138"/>
      <c r="WNI58" s="138"/>
      <c r="WNJ58" s="138"/>
      <c r="WNK58" s="138"/>
      <c r="WNL58" s="138"/>
      <c r="WNM58" s="138"/>
      <c r="WNN58" s="138"/>
      <c r="WNO58" s="138"/>
      <c r="WNP58" s="138"/>
      <c r="WNQ58" s="138"/>
      <c r="WNR58" s="138"/>
      <c r="WNS58" s="138"/>
      <c r="WNT58" s="138"/>
      <c r="WNU58" s="138"/>
      <c r="WNV58" s="138"/>
      <c r="WNW58" s="138"/>
      <c r="WNX58" s="138"/>
      <c r="WNY58" s="138"/>
      <c r="WNZ58" s="138"/>
      <c r="WOA58" s="138"/>
      <c r="WOB58" s="138"/>
      <c r="WOC58" s="138"/>
      <c r="WOD58" s="138"/>
      <c r="WOE58" s="138"/>
      <c r="WOF58" s="138"/>
      <c r="WOG58" s="138"/>
      <c r="WOH58" s="138"/>
      <c r="WOI58" s="138"/>
      <c r="WOJ58" s="138"/>
      <c r="WOK58" s="138"/>
      <c r="WOL58" s="138"/>
      <c r="WOM58" s="138"/>
      <c r="WON58" s="138"/>
      <c r="WOO58" s="138"/>
      <c r="WOP58" s="138"/>
      <c r="WOQ58" s="138"/>
      <c r="WOR58" s="138"/>
      <c r="WOS58" s="138"/>
      <c r="WOT58" s="138"/>
      <c r="WOU58" s="138"/>
      <c r="WOV58" s="138"/>
      <c r="WOW58" s="138"/>
      <c r="WOX58" s="138"/>
      <c r="WOY58" s="138"/>
      <c r="WOZ58" s="138"/>
      <c r="WPA58" s="138"/>
      <c r="WPB58" s="138"/>
      <c r="WPC58" s="138"/>
      <c r="WPD58" s="138"/>
      <c r="WPE58" s="138"/>
      <c r="WPF58" s="138"/>
      <c r="WPG58" s="138"/>
      <c r="WPH58" s="138"/>
      <c r="WPI58" s="138"/>
      <c r="WPJ58" s="138"/>
      <c r="WPK58" s="138"/>
      <c r="WPL58" s="138"/>
      <c r="WPM58" s="138"/>
      <c r="WPN58" s="138"/>
      <c r="WPO58" s="138"/>
      <c r="WPP58" s="138"/>
      <c r="WPQ58" s="138"/>
      <c r="WPR58" s="138"/>
      <c r="WPS58" s="138"/>
      <c r="WPT58" s="138"/>
      <c r="WPU58" s="138"/>
      <c r="WPV58" s="138"/>
      <c r="WPW58" s="138"/>
      <c r="WPX58" s="138"/>
      <c r="WPY58" s="138"/>
      <c r="WPZ58" s="138"/>
      <c r="WQA58" s="138"/>
      <c r="WQB58" s="138"/>
      <c r="WQC58" s="138"/>
      <c r="WQD58" s="138"/>
      <c r="WQE58" s="138"/>
      <c r="WQF58" s="138"/>
      <c r="WQG58" s="138"/>
      <c r="WQH58" s="138"/>
      <c r="WQI58" s="138"/>
      <c r="WQJ58" s="138"/>
      <c r="WQK58" s="138"/>
      <c r="WQL58" s="138"/>
      <c r="WQM58" s="138"/>
      <c r="WQN58" s="138"/>
      <c r="WQO58" s="138"/>
      <c r="WQP58" s="138"/>
      <c r="WQQ58" s="138"/>
      <c r="WQR58" s="138"/>
      <c r="WQS58" s="138"/>
      <c r="WQT58" s="138"/>
      <c r="WQU58" s="138"/>
      <c r="WQV58" s="138"/>
      <c r="WQW58" s="138"/>
      <c r="WQX58" s="138"/>
      <c r="WQY58" s="138"/>
      <c r="WQZ58" s="138"/>
      <c r="WRA58" s="138"/>
      <c r="WRB58" s="138"/>
      <c r="WRC58" s="138"/>
      <c r="WRD58" s="138"/>
      <c r="WRE58" s="138"/>
      <c r="WRF58" s="138"/>
      <c r="WRG58" s="138"/>
      <c r="WRH58" s="138"/>
      <c r="WRI58" s="138"/>
      <c r="WRJ58" s="138"/>
      <c r="WRK58" s="138"/>
      <c r="WRL58" s="138"/>
      <c r="WRM58" s="138"/>
      <c r="WRN58" s="138"/>
      <c r="WRO58" s="138"/>
      <c r="WRP58" s="138"/>
      <c r="WRQ58" s="138"/>
      <c r="WRR58" s="138"/>
      <c r="WRS58" s="138"/>
      <c r="WRT58" s="138"/>
      <c r="WRU58" s="138"/>
      <c r="WRV58" s="138"/>
      <c r="WRW58" s="138"/>
      <c r="WRX58" s="138"/>
      <c r="WRY58" s="138"/>
      <c r="WRZ58" s="138"/>
      <c r="WSA58" s="138"/>
      <c r="WSB58" s="138"/>
      <c r="WSC58" s="138"/>
      <c r="WSD58" s="138"/>
      <c r="WSE58" s="138"/>
      <c r="WSF58" s="138"/>
      <c r="WSG58" s="138"/>
      <c r="WSH58" s="138"/>
      <c r="WSI58" s="138"/>
      <c r="WSJ58" s="138"/>
      <c r="WSK58" s="138"/>
      <c r="WSL58" s="138"/>
      <c r="WSM58" s="138"/>
      <c r="WSN58" s="138"/>
      <c r="WSO58" s="138"/>
      <c r="WSP58" s="138"/>
      <c r="WSQ58" s="138"/>
      <c r="WSR58" s="138"/>
      <c r="WSS58" s="138"/>
      <c r="WST58" s="138"/>
      <c r="WSU58" s="138"/>
      <c r="WSV58" s="138"/>
      <c r="WSW58" s="138"/>
      <c r="WSX58" s="138"/>
      <c r="WSY58" s="138"/>
      <c r="WSZ58" s="138"/>
      <c r="WTA58" s="138"/>
      <c r="WTB58" s="138"/>
      <c r="WTC58" s="138"/>
      <c r="WTD58" s="138"/>
      <c r="WTE58" s="138"/>
      <c r="WTF58" s="138"/>
      <c r="WTG58" s="138"/>
      <c r="WTH58" s="138"/>
      <c r="WTI58" s="138"/>
      <c r="WTJ58" s="138"/>
      <c r="WTK58" s="138"/>
      <c r="WTL58" s="138"/>
      <c r="WTM58" s="138"/>
      <c r="WTN58" s="138"/>
      <c r="WTO58" s="138"/>
      <c r="WTP58" s="138"/>
      <c r="WTQ58" s="138"/>
      <c r="WTR58" s="138"/>
      <c r="WTS58" s="138"/>
      <c r="WTT58" s="138"/>
      <c r="WTU58" s="138"/>
      <c r="WTV58" s="138"/>
      <c r="WTW58" s="138"/>
      <c r="WTX58" s="138"/>
      <c r="WTY58" s="138"/>
      <c r="WTZ58" s="138"/>
      <c r="WUA58" s="138"/>
      <c r="WUB58" s="138"/>
      <c r="WUC58" s="138"/>
      <c r="WUD58" s="138"/>
      <c r="WUE58" s="138"/>
      <c r="WUF58" s="138"/>
      <c r="WUG58" s="138"/>
      <c r="WUH58" s="138"/>
      <c r="WUI58" s="138"/>
      <c r="WUJ58" s="138"/>
      <c r="WUK58" s="138"/>
      <c r="WUL58" s="138"/>
      <c r="WUM58" s="138"/>
      <c r="WUN58" s="138"/>
      <c r="WUO58" s="138"/>
      <c r="WUP58" s="138"/>
      <c r="WUQ58" s="138"/>
      <c r="WUR58" s="138"/>
      <c r="WUS58" s="138"/>
      <c r="WUT58" s="138"/>
      <c r="WUU58" s="138"/>
      <c r="WUV58" s="138"/>
      <c r="WUW58" s="138"/>
      <c r="WUX58" s="138"/>
      <c r="WUY58" s="138"/>
      <c r="WUZ58" s="138"/>
      <c r="WVA58" s="138"/>
      <c r="WVB58" s="138"/>
      <c r="WVC58" s="138"/>
      <c r="WVD58" s="138"/>
      <c r="WVE58" s="138"/>
      <c r="WVF58" s="138"/>
      <c r="WVG58" s="138"/>
      <c r="WVH58" s="138"/>
      <c r="WVI58" s="138"/>
      <c r="WVJ58" s="138"/>
      <c r="WVK58" s="138"/>
      <c r="WVL58" s="138"/>
      <c r="WVM58" s="138"/>
      <c r="WVN58" s="138"/>
      <c r="WVO58" s="138"/>
      <c r="WVP58" s="138"/>
      <c r="WVQ58" s="138"/>
      <c r="WVR58" s="138"/>
      <c r="WVS58" s="138"/>
      <c r="WVT58" s="138"/>
      <c r="WVU58" s="138"/>
      <c r="WVV58" s="138"/>
      <c r="WVW58" s="138"/>
      <c r="WVX58" s="138"/>
      <c r="WVY58" s="138"/>
      <c r="WVZ58" s="138"/>
      <c r="WWA58" s="138"/>
      <c r="WWB58" s="138"/>
      <c r="WWC58" s="138"/>
      <c r="WWD58" s="138"/>
      <c r="WWE58" s="138"/>
      <c r="WWF58" s="138"/>
      <c r="WWG58" s="138"/>
      <c r="WWH58" s="138"/>
      <c r="WWI58" s="138"/>
      <c r="WWJ58" s="138"/>
      <c r="WWK58" s="138"/>
      <c r="WWL58" s="138"/>
      <c r="WWM58" s="138"/>
      <c r="WWN58" s="138"/>
      <c r="WWO58" s="138"/>
      <c r="WWP58" s="138"/>
      <c r="WWQ58" s="138"/>
      <c r="WWR58" s="138"/>
      <c r="WWS58" s="138"/>
      <c r="WWT58" s="138"/>
      <c r="WWU58" s="138"/>
      <c r="WWV58" s="138"/>
      <c r="WWW58" s="138"/>
      <c r="WWX58" s="138"/>
      <c r="WWY58" s="138"/>
      <c r="WWZ58" s="138"/>
      <c r="WXA58" s="138"/>
      <c r="WXB58" s="138"/>
      <c r="WXC58" s="138"/>
      <c r="WXD58" s="138"/>
      <c r="WXE58" s="138"/>
      <c r="WXF58" s="138"/>
      <c r="WXG58" s="138"/>
      <c r="WXH58" s="138"/>
      <c r="WXI58" s="138"/>
      <c r="WXJ58" s="138"/>
      <c r="WXK58" s="138"/>
      <c r="WXL58" s="138"/>
      <c r="WXM58" s="138"/>
      <c r="WXN58" s="138"/>
      <c r="WXO58" s="138"/>
      <c r="WXP58" s="138"/>
      <c r="WXQ58" s="138"/>
      <c r="WXR58" s="138"/>
      <c r="WXS58" s="138"/>
      <c r="WXT58" s="138"/>
      <c r="WXU58" s="138"/>
      <c r="WXV58" s="138"/>
      <c r="WXW58" s="138"/>
      <c r="WXX58" s="138"/>
      <c r="WXY58" s="138"/>
      <c r="WXZ58" s="138"/>
      <c r="WYA58" s="138"/>
      <c r="WYB58" s="138"/>
      <c r="WYC58" s="138"/>
      <c r="WYD58" s="138"/>
      <c r="WYE58" s="138"/>
      <c r="WYF58" s="138"/>
      <c r="WYG58" s="138"/>
      <c r="WYH58" s="138"/>
      <c r="WYI58" s="138"/>
      <c r="WYJ58" s="138"/>
      <c r="WYK58" s="138"/>
      <c r="WYL58" s="138"/>
      <c r="WYM58" s="138"/>
      <c r="WYN58" s="138"/>
      <c r="WYO58" s="138"/>
      <c r="WYP58" s="138"/>
      <c r="WYQ58" s="138"/>
      <c r="WYR58" s="138"/>
      <c r="WYS58" s="138"/>
      <c r="WYT58" s="138"/>
      <c r="WYU58" s="138"/>
      <c r="WYV58" s="138"/>
      <c r="WYW58" s="138"/>
      <c r="WYX58" s="138"/>
      <c r="WYY58" s="138"/>
      <c r="WYZ58" s="138"/>
      <c r="WZA58" s="138"/>
      <c r="WZB58" s="138"/>
      <c r="WZC58" s="138"/>
      <c r="WZD58" s="138"/>
      <c r="WZE58" s="138"/>
      <c r="WZF58" s="138"/>
      <c r="WZG58" s="138"/>
      <c r="WZH58" s="138"/>
      <c r="WZI58" s="138"/>
      <c r="WZJ58" s="138"/>
      <c r="WZK58" s="138"/>
      <c r="WZL58" s="138"/>
      <c r="WZM58" s="138"/>
      <c r="WZN58" s="138"/>
      <c r="WZO58" s="138"/>
      <c r="WZP58" s="138"/>
      <c r="WZQ58" s="138"/>
      <c r="WZR58" s="138"/>
      <c r="WZS58" s="138"/>
      <c r="WZT58" s="138"/>
      <c r="WZU58" s="138"/>
      <c r="WZV58" s="138"/>
      <c r="WZW58" s="138"/>
      <c r="WZX58" s="138"/>
      <c r="WZY58" s="138"/>
      <c r="WZZ58" s="138"/>
      <c r="XAA58" s="138"/>
      <c r="XAB58" s="138"/>
      <c r="XAC58" s="138"/>
      <c r="XAD58" s="138"/>
      <c r="XAE58" s="138"/>
      <c r="XAF58" s="138"/>
      <c r="XAG58" s="138"/>
      <c r="XAH58" s="138"/>
      <c r="XAI58" s="138"/>
      <c r="XAJ58" s="138"/>
      <c r="XAK58" s="138"/>
      <c r="XAL58" s="138"/>
      <c r="XAM58" s="138"/>
      <c r="XAN58" s="138"/>
      <c r="XAO58" s="138"/>
      <c r="XAP58" s="138"/>
      <c r="XAQ58" s="138"/>
      <c r="XAR58" s="138"/>
      <c r="XAS58" s="138"/>
      <c r="XAT58" s="138"/>
      <c r="XAU58" s="138"/>
      <c r="XAV58" s="138"/>
      <c r="XAW58" s="138"/>
      <c r="XAX58" s="138"/>
      <c r="XAY58" s="138"/>
      <c r="XAZ58" s="138"/>
      <c r="XBA58" s="138"/>
      <c r="XBB58" s="138"/>
      <c r="XBC58" s="138"/>
      <c r="XBD58" s="138"/>
      <c r="XBE58" s="138"/>
      <c r="XBF58" s="138"/>
      <c r="XBG58" s="138"/>
      <c r="XBH58" s="138"/>
      <c r="XBI58" s="138"/>
      <c r="XBJ58" s="138"/>
      <c r="XBK58" s="138"/>
      <c r="XBL58" s="138"/>
      <c r="XBM58" s="138"/>
      <c r="XBN58" s="138"/>
      <c r="XBO58" s="138"/>
      <c r="XBP58" s="138"/>
      <c r="XBQ58" s="138"/>
      <c r="XBR58" s="138"/>
      <c r="XBS58" s="138"/>
      <c r="XBT58" s="138"/>
      <c r="XBU58" s="138"/>
      <c r="XBV58" s="138"/>
      <c r="XBW58" s="138"/>
      <c r="XBX58" s="138"/>
      <c r="XBY58" s="138"/>
      <c r="XBZ58" s="138"/>
      <c r="XCA58" s="138"/>
      <c r="XCB58" s="138"/>
      <c r="XCC58" s="138"/>
      <c r="XCD58" s="138"/>
      <c r="XCE58" s="138"/>
      <c r="XCF58" s="138"/>
      <c r="XCG58" s="138"/>
      <c r="XCH58" s="138"/>
      <c r="XCI58" s="138"/>
      <c r="XCJ58" s="138"/>
      <c r="XCK58" s="138"/>
      <c r="XCL58" s="138"/>
      <c r="XCM58" s="138"/>
      <c r="XCN58" s="138"/>
      <c r="XCO58" s="138"/>
      <c r="XCP58" s="138"/>
      <c r="XCQ58" s="138"/>
      <c r="XCR58" s="138"/>
      <c r="XCS58" s="138"/>
      <c r="XCT58" s="138"/>
      <c r="XCU58" s="138"/>
      <c r="XCV58" s="138"/>
      <c r="XCW58" s="138"/>
      <c r="XCX58" s="138"/>
      <c r="XCY58" s="138"/>
      <c r="XCZ58" s="138"/>
      <c r="XDA58" s="138"/>
      <c r="XDB58" s="138"/>
      <c r="XDC58" s="138"/>
      <c r="XDD58" s="138"/>
      <c r="XDE58" s="138"/>
      <c r="XDF58" s="138"/>
      <c r="XDG58" s="138"/>
      <c r="XDH58" s="138"/>
      <c r="XDI58" s="138"/>
      <c r="XDJ58" s="138"/>
      <c r="XDK58" s="138"/>
      <c r="XDL58" s="138"/>
      <c r="XDM58" s="138"/>
      <c r="XDN58" s="138"/>
      <c r="XDO58" s="138"/>
      <c r="XDP58" s="138"/>
      <c r="XDQ58" s="138"/>
      <c r="XDR58" s="138"/>
      <c r="XDS58" s="138"/>
      <c r="XDT58" s="138"/>
      <c r="XDU58" s="138"/>
      <c r="XDV58" s="138"/>
      <c r="XDW58" s="138"/>
      <c r="XDX58" s="138"/>
      <c r="XDY58" s="138"/>
      <c r="XDZ58" s="138"/>
      <c r="XEA58" s="138"/>
      <c r="XEB58" s="138"/>
      <c r="XEC58" s="138"/>
      <c r="XED58" s="138"/>
      <c r="XEE58" s="138"/>
      <c r="XEF58" s="138"/>
      <c r="XEG58" s="138"/>
      <c r="XEH58" s="138"/>
      <c r="XEI58" s="138"/>
      <c r="XEJ58" s="138"/>
      <c r="XEK58" s="138"/>
      <c r="XEL58" s="138"/>
      <c r="XEM58" s="138"/>
      <c r="XEN58" s="138"/>
      <c r="XEO58" s="138"/>
      <c r="XEP58" s="138"/>
      <c r="XEQ58" s="138"/>
      <c r="XER58" s="138"/>
      <c r="XES58" s="138"/>
      <c r="XET58" s="138"/>
      <c r="XEU58" s="138"/>
      <c r="XEV58" s="138"/>
      <c r="XEW58" s="138"/>
      <c r="XEX58" s="138"/>
      <c r="XEY58" s="138"/>
      <c r="XEZ58" s="138"/>
      <c r="XFA58" s="138"/>
      <c r="XFB58" s="138"/>
    </row>
    <row r="59" spans="1:16382" ht="31" customHeight="1">
      <c r="B59" s="1493" t="s">
        <v>694</v>
      </c>
      <c r="C59" s="1493"/>
      <c r="D59" s="1493"/>
      <c r="E59" s="1493"/>
      <c r="F59" s="1493"/>
      <c r="G59" s="1493"/>
      <c r="H59" s="1493"/>
      <c r="I59" s="1493"/>
      <c r="J59" s="1493"/>
      <c r="K59" s="1493"/>
      <c r="L59" s="1493"/>
    </row>
    <row r="60" spans="1:16382"/>
    <row r="61" spans="1:16382"/>
  </sheetData>
  <sheetProtection algorithmName="SHA-512" hashValue="z7U4vPT85gbpYmPQMOvcxCFk2iO49SS1pjlZeNlwHsAMPdcHYMY4ad57mF7OEBbkqvHJI+SrFCac5ZqiSWvoPg==" saltValue="+ugns6xTx/4SbxJYXiRQWA==" spinCount="100000" sheet="1" objects="1" scenarios="1"/>
  <protectedRanges>
    <protectedRange sqref="E14:G56" name="Options"/>
  </protectedRanges>
  <mergeCells count="3">
    <mergeCell ref="B59:L59"/>
    <mergeCell ref="B12:G12"/>
    <mergeCell ref="I12:L12"/>
  </mergeCells>
  <dataValidations count="3">
    <dataValidation type="list" allowBlank="1" showInputMessage="1" showErrorMessage="1" sqref="O5" xr:uid="{012C395B-2B15-4EA9-AD40-88D247475D94}">
      <formula1>$N$5:$N$9</formula1>
    </dataValidation>
    <dataValidation type="list" allowBlank="1" showInputMessage="1" showErrorMessage="1" sqref="D14:D56 F14:G56 E14 E16:E56" xr:uid="{4B81B735-9E8F-4456-88B9-F0B2BD9F1722}">
      <formula1>true_false</formula1>
    </dataValidation>
    <dataValidation type="list" allowBlank="1" showInputMessage="1" showErrorMessage="1" errorTitle="TRUE / FALSE" error="Choose either TRUE or FALSE." sqref="E15" xr:uid="{84FE6310-7760-451C-9C2A-E356FC2167FA}">
      <formula1>true_false</formula1>
    </dataValidation>
  </dataValidations>
  <pageMargins left="0.7" right="0.7" top="0.75" bottom="0.75" header="0.3" footer="0.3"/>
  <pageSetup paperSize="9" orientation="portrait" r:id="rId1"/>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3E2EAA0-5505-4094-B09F-0F6ED5BB90FE}">
  <sheetPr codeName="Sheet10">
    <tabColor theme="9" tint="0.79998168889431442"/>
  </sheetPr>
  <dimension ref="A1:AA31"/>
  <sheetViews>
    <sheetView showGridLines="0" zoomScaleNormal="100" workbookViewId="0"/>
  </sheetViews>
  <sheetFormatPr defaultColWidth="0" defaultRowHeight="14.5" zeroHeight="1"/>
  <cols>
    <col min="1" max="1" width="2.453125" style="47" customWidth="1"/>
    <col min="2" max="2" width="29.26953125" style="41" customWidth="1"/>
    <col min="3" max="3" width="12.453125" style="47" customWidth="1"/>
    <col min="4" max="4" width="10" style="47" customWidth="1"/>
    <col min="5" max="6" width="9" style="47" customWidth="1"/>
    <col min="7" max="7" width="17.1796875" style="47" bestFit="1" customWidth="1"/>
    <col min="8" max="8" width="10.26953125" style="47" customWidth="1"/>
    <col min="9" max="9" width="2.7265625" style="47" customWidth="1"/>
    <col min="10" max="14" width="10.26953125" style="47" hidden="1" customWidth="1"/>
    <col min="15" max="27" width="0" style="47" hidden="1" customWidth="1"/>
    <col min="28" max="16384" width="8.7265625" style="47" hidden="1"/>
  </cols>
  <sheetData>
    <row r="1" spans="2:27"/>
    <row r="2" spans="2:27">
      <c r="B2" s="132" t="s">
        <v>214</v>
      </c>
      <c r="C2" s="1166"/>
      <c r="D2" s="1166"/>
      <c r="E2" s="1166"/>
      <c r="F2" s="1166"/>
      <c r="G2" s="1166"/>
      <c r="H2" s="1166"/>
      <c r="I2" s="1166"/>
      <c r="J2" s="1166"/>
      <c r="K2" s="1166"/>
      <c r="L2" s="1166"/>
      <c r="M2" s="1166"/>
      <c r="N2" s="1166"/>
      <c r="O2" s="1166"/>
      <c r="P2" s="1166"/>
      <c r="Q2" s="1166"/>
      <c r="R2" s="1166"/>
      <c r="S2" s="1166"/>
      <c r="T2" s="1166"/>
      <c r="U2" s="1166"/>
      <c r="V2" s="1166"/>
      <c r="W2" s="1166"/>
      <c r="X2" s="1166"/>
      <c r="Y2" s="1166"/>
      <c r="Z2" s="1166"/>
      <c r="AA2" s="1166"/>
    </row>
    <row r="3" spans="2:27"/>
    <row r="4" spans="2:27">
      <c r="B4" s="70" t="s">
        <v>209</v>
      </c>
      <c r="C4" s="232" t="s">
        <v>17</v>
      </c>
    </row>
    <row r="5" spans="2:27"/>
    <row r="6" spans="2:27">
      <c r="B6" s="132" t="s">
        <v>1149</v>
      </c>
      <c r="C6" s="1166"/>
      <c r="D6" s="1166"/>
      <c r="F6" s="132" t="s">
        <v>1150</v>
      </c>
      <c r="G6" s="1166"/>
      <c r="H6" s="1166"/>
    </row>
    <row r="7" spans="2:27">
      <c r="B7" s="1112"/>
      <c r="C7" s="444" t="s">
        <v>129</v>
      </c>
      <c r="D7" s="60"/>
      <c r="F7" s="74" t="str" cm="1">
        <f t="array" ref="F7:F13">_xlfn._xlws.SORT(_xlfn._xlws.FILTER(EI_names,(EI_categories=$C$4)*NOT(ISNA(EI_names))*NOT(ISNA(EI_GWP))))</f>
        <v>Container ship</v>
      </c>
      <c r="G7" s="75"/>
      <c r="H7" s="60"/>
    </row>
    <row r="8" spans="2:27">
      <c r="B8" s="1113" t="s">
        <v>1147</v>
      </c>
      <c r="C8" s="65" t="s">
        <v>561</v>
      </c>
      <c r="D8" s="62"/>
      <c r="F8" s="77" t="str">
        <v>Freight train</v>
      </c>
      <c r="G8" s="643"/>
      <c r="H8" s="61"/>
    </row>
    <row r="9" spans="2:27">
      <c r="B9" s="1176" t="s">
        <v>1151</v>
      </c>
      <c r="C9" s="1180">
        <v>0.1</v>
      </c>
      <c r="D9" s="1181" t="s">
        <v>1148</v>
      </c>
      <c r="F9" s="77" t="str">
        <v>Lorry &gt;32t EURO5</v>
      </c>
      <c r="G9" s="643"/>
      <c r="H9" s="61"/>
    </row>
    <row r="10" spans="2:27">
      <c r="B10" s="1168"/>
      <c r="C10" s="1169"/>
      <c r="D10" s="1177" t="s">
        <v>1148</v>
      </c>
      <c r="F10" s="77" t="str">
        <v>Lorry &gt;32t EURO6</v>
      </c>
      <c r="G10" s="643"/>
      <c r="H10" s="61"/>
    </row>
    <row r="11" spans="2:27">
      <c r="B11" s="1168"/>
      <c r="C11" s="1169"/>
      <c r="D11" s="1177" t="s">
        <v>1148</v>
      </c>
      <c r="F11" s="77" t="str">
        <v>Lorry 16-32t EURO4</v>
      </c>
      <c r="G11" s="643"/>
      <c r="H11" s="61"/>
    </row>
    <row r="12" spans="2:27">
      <c r="B12" s="1168"/>
      <c r="C12" s="1169"/>
      <c r="D12" s="1177" t="s">
        <v>1148</v>
      </c>
      <c r="F12" s="77" t="str">
        <v>Tractor</v>
      </c>
      <c r="G12" s="643"/>
      <c r="H12" s="61"/>
    </row>
    <row r="13" spans="2:27">
      <c r="B13" s="1170"/>
      <c r="C13" s="1171"/>
      <c r="D13" s="1178" t="s">
        <v>1148</v>
      </c>
      <c r="F13" s="77" t="str">
        <v>User option 1, e.g. truck</v>
      </c>
      <c r="G13" s="643"/>
      <c r="H13" s="61"/>
    </row>
    <row r="14" spans="2:27">
      <c r="B14" s="1179"/>
      <c r="C14" s="1174"/>
      <c r="D14" s="643"/>
      <c r="F14" s="77"/>
      <c r="G14" s="643"/>
      <c r="H14" s="61"/>
    </row>
    <row r="15" spans="2:27">
      <c r="B15" s="47"/>
      <c r="E15" s="41"/>
      <c r="F15" s="539"/>
      <c r="G15" s="696"/>
      <c r="H15" s="61"/>
      <c r="I15" s="59"/>
      <c r="J15" s="59"/>
      <c r="K15" s="59"/>
      <c r="L15" s="59"/>
    </row>
    <row r="16" spans="2:27">
      <c r="B16" s="47"/>
      <c r="E16" s="41"/>
      <c r="F16" s="77"/>
      <c r="G16" s="643"/>
      <c r="H16" s="61"/>
      <c r="L16" s="59"/>
    </row>
    <row r="17" spans="2:11">
      <c r="B17" s="47"/>
      <c r="E17" s="1167"/>
      <c r="F17" s="78"/>
      <c r="G17" s="65"/>
      <c r="H17" s="62"/>
    </row>
    <row r="18" spans="2:11">
      <c r="B18" s="47"/>
      <c r="E18" s="41"/>
      <c r="F18" s="1175"/>
      <c r="G18" s="865"/>
      <c r="H18" s="865"/>
      <c r="I18" s="67"/>
      <c r="J18" s="67"/>
      <c r="K18" s="67"/>
    </row>
    <row r="19" spans="2:11" hidden="1">
      <c r="B19" s="47"/>
      <c r="E19" s="41"/>
      <c r="F19" s="865"/>
      <c r="G19" s="865"/>
      <c r="H19" s="865"/>
      <c r="I19" s="67"/>
      <c r="J19" s="67"/>
      <c r="K19" s="67"/>
    </row>
    <row r="20" spans="2:11" hidden="1">
      <c r="B20" s="47"/>
      <c r="E20" s="41"/>
      <c r="F20" s="865"/>
      <c r="G20" s="865"/>
      <c r="H20" s="865"/>
      <c r="I20" s="67"/>
      <c r="J20" s="67"/>
      <c r="K20" s="67"/>
    </row>
    <row r="21" spans="2:11" hidden="1">
      <c r="B21" s="47"/>
      <c r="E21" s="41"/>
      <c r="F21" s="865"/>
      <c r="G21" s="865"/>
      <c r="H21" s="865"/>
      <c r="I21" s="67"/>
      <c r="J21" s="67"/>
      <c r="K21" s="67"/>
    </row>
    <row r="22" spans="2:11" hidden="1">
      <c r="B22" s="47"/>
      <c r="E22" s="41"/>
      <c r="F22" s="865"/>
      <c r="G22" s="865"/>
      <c r="H22" s="865"/>
      <c r="I22" s="67"/>
      <c r="J22" s="67"/>
      <c r="K22" s="67"/>
    </row>
    <row r="23" spans="2:11" hidden="1">
      <c r="B23" s="1173" t="s">
        <v>36</v>
      </c>
      <c r="C23" s="920"/>
      <c r="D23" s="920"/>
      <c r="E23" s="41"/>
      <c r="F23" s="865"/>
      <c r="G23" s="865"/>
      <c r="H23" s="865"/>
      <c r="I23" s="67"/>
      <c r="J23" s="67"/>
      <c r="K23" s="67"/>
    </row>
    <row r="24" spans="2:11" hidden="1">
      <c r="E24" s="41"/>
      <c r="F24" s="865"/>
      <c r="G24" s="865"/>
      <c r="H24" s="865"/>
      <c r="I24" s="67"/>
      <c r="J24" s="67"/>
      <c r="K24" s="67"/>
    </row>
    <row r="25" spans="2:11" hidden="1">
      <c r="E25" s="41"/>
      <c r="F25" s="865"/>
      <c r="G25" s="865"/>
      <c r="H25" s="865"/>
      <c r="I25" s="67"/>
      <c r="J25" s="67"/>
      <c r="K25" s="67"/>
    </row>
    <row r="26" spans="2:11" hidden="1">
      <c r="E26" s="41"/>
      <c r="F26" s="67"/>
      <c r="G26" s="67"/>
      <c r="H26" s="67"/>
      <c r="I26" s="67"/>
      <c r="J26" s="67"/>
      <c r="K26" s="67"/>
    </row>
    <row r="27" spans="2:11" hidden="1">
      <c r="E27" s="41"/>
      <c r="F27" s="67"/>
      <c r="G27" s="67"/>
      <c r="H27" s="67"/>
      <c r="I27" s="67"/>
      <c r="J27" s="67"/>
      <c r="K27" s="67"/>
    </row>
    <row r="28" spans="2:11" hidden="1">
      <c r="E28" s="41"/>
      <c r="F28" s="67"/>
      <c r="G28" s="67"/>
      <c r="H28" s="67"/>
      <c r="I28" s="67"/>
      <c r="J28" s="67"/>
      <c r="K28" s="67"/>
    </row>
    <row r="30" spans="2:11" s="920" customFormat="1" hidden="1">
      <c r="B30" s="41"/>
      <c r="C30" s="47"/>
      <c r="D30" s="47"/>
    </row>
    <row r="31" spans="2:11" hidden="1">
      <c r="G31" s="41"/>
    </row>
  </sheetData>
  <sheetProtection algorithmName="SHA-512" hashValue="zhiScOZkLp8bLyov75D/dythr2HQzvScXbxaulyL3orMt2DTap8z1/nrKLC6oa+P/glvLZFf2oizsyIHdZdedQ==" saltValue="2dCMHHFUCsNlxITqr6Hkmw==" spinCount="100000" sheet="1" objects="1" scenarios="1"/>
  <protectedRanges>
    <protectedRange sqref="B9:D13" name="Added by the user"/>
  </protectedRanges>
  <dataValidations count="1">
    <dataValidation type="decimal" allowBlank="1" showInputMessage="1" showErrorMessage="1" errorTitle="Emission intensity" error="Please choose an emission intensity for your chosen transport mode that is between 0 and 50 kg CO2 per ton kilometer." sqref="C9:C13" xr:uid="{0F385C12-78E1-4B2D-BE3C-FBC14C5C16DC}">
      <formula1>0</formula1>
      <formula2>50</formula2>
    </dataValidation>
  </dataValidations>
  <pageMargins left="0.7" right="0.7" top="0.75" bottom="0.75" header="0.3" footer="0.3"/>
  <pageSetup paperSize="9" orientation="portrait" r:id="rId1"/>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E8D944D-2796-4F0B-B2C2-C908BB6D49F5}">
  <sheetPr codeName="Sheet9">
    <tabColor theme="9" tint="0.79998168889431442"/>
  </sheetPr>
  <dimension ref="A1:AH66"/>
  <sheetViews>
    <sheetView showGridLines="0" zoomScaleNormal="100" workbookViewId="0"/>
  </sheetViews>
  <sheetFormatPr defaultColWidth="0" defaultRowHeight="14.5" zeroHeight="1" outlineLevelRow="1"/>
  <cols>
    <col min="1" max="1" width="2.453125" customWidth="1"/>
    <col min="2" max="2" width="38.26953125" customWidth="1"/>
    <col min="3" max="3" width="11.453125" customWidth="1"/>
    <col min="4" max="5" width="12.54296875" customWidth="1"/>
    <col min="6" max="10" width="12.7265625" customWidth="1"/>
    <col min="11" max="11" width="10.7265625" customWidth="1"/>
    <col min="12" max="14" width="11.26953125" customWidth="1"/>
    <col min="15" max="15" width="15.54296875" customWidth="1"/>
    <col min="16" max="16" width="8.7265625" customWidth="1"/>
    <col min="17" max="17" width="10.7265625" customWidth="1"/>
    <col min="18" max="18" width="11.26953125" customWidth="1"/>
    <col min="19" max="19" width="11.6328125" customWidth="1"/>
    <col min="20" max="20" width="2.6328125" style="790" customWidth="1"/>
    <col min="21" max="21" width="35.453125" style="790" hidden="1" customWidth="1"/>
    <col min="22" max="22" width="16.453125" style="790" hidden="1" customWidth="1"/>
    <col min="23" max="23" width="13.7265625" style="790" hidden="1" customWidth="1"/>
    <col min="24" max="24" width="14.26953125" style="790" hidden="1" customWidth="1"/>
    <col min="25" max="25" width="11.54296875" style="790" hidden="1" customWidth="1"/>
    <col min="26" max="27" width="0" style="790" hidden="1" customWidth="1"/>
    <col min="28" max="34" width="0" hidden="1" customWidth="1"/>
    <col min="35" max="16384" width="8.7265625" hidden="1"/>
  </cols>
  <sheetData>
    <row r="1" spans="2:34"/>
    <row r="2" spans="2:34">
      <c r="B2" s="132" t="s">
        <v>772</v>
      </c>
      <c r="C2" s="131"/>
      <c r="D2" s="131"/>
      <c r="E2" s="131"/>
      <c r="F2" s="131"/>
      <c r="G2" s="131"/>
      <c r="H2" s="131"/>
      <c r="I2" s="131"/>
      <c r="J2" s="131"/>
      <c r="K2" s="131"/>
      <c r="L2" s="131"/>
      <c r="M2" s="131"/>
      <c r="N2" s="131"/>
      <c r="O2" s="131"/>
      <c r="P2" s="131"/>
      <c r="Q2" s="131"/>
      <c r="R2" s="131"/>
      <c r="S2" s="131"/>
      <c r="T2" s="919"/>
      <c r="U2" s="919"/>
      <c r="V2" s="919"/>
      <c r="W2" s="919"/>
    </row>
    <row r="3" spans="2:34"/>
    <row r="4" spans="2:34">
      <c r="C4" s="157" t="s">
        <v>42</v>
      </c>
      <c r="D4" s="44"/>
      <c r="E4" s="44"/>
      <c r="F4" s="44"/>
      <c r="G4" s="43"/>
      <c r="H4" s="157"/>
      <c r="I4" s="42"/>
      <c r="J4" s="43"/>
      <c r="K4" s="157"/>
      <c r="L4" s="42"/>
      <c r="M4" s="43"/>
      <c r="N4" s="157"/>
      <c r="O4" s="42"/>
      <c r="P4" s="43"/>
      <c r="Q4" s="157"/>
      <c r="R4" s="1148"/>
      <c r="S4" s="635" t="s">
        <v>834</v>
      </c>
      <c r="U4" s="1149"/>
      <c r="W4" s="1150"/>
      <c r="X4" s="1151"/>
      <c r="Y4" s="1151"/>
    </row>
    <row r="5" spans="2:34" ht="43.5">
      <c r="C5" s="166" t="s">
        <v>51</v>
      </c>
      <c r="D5" s="1495" t="s">
        <v>45</v>
      </c>
      <c r="E5" s="1496"/>
      <c r="F5" s="169" t="s">
        <v>45</v>
      </c>
      <c r="G5" s="159"/>
      <c r="H5" s="224" t="s">
        <v>848</v>
      </c>
      <c r="I5" s="49" t="s">
        <v>779</v>
      </c>
      <c r="J5" s="45"/>
      <c r="K5" s="46"/>
      <c r="L5" s="167" t="s">
        <v>43</v>
      </c>
      <c r="M5" s="168" t="s">
        <v>42</v>
      </c>
      <c r="N5" s="49" t="s">
        <v>120</v>
      </c>
      <c r="O5" s="45"/>
      <c r="P5" s="46"/>
      <c r="Q5" s="639" t="s">
        <v>851</v>
      </c>
      <c r="R5" s="21"/>
      <c r="S5" s="636"/>
      <c r="T5" s="1153"/>
      <c r="U5" s="1152"/>
      <c r="V5" s="1153"/>
      <c r="W5" s="1154"/>
      <c r="X5" s="1155"/>
      <c r="Y5" s="1156"/>
      <c r="AA5" s="1156"/>
      <c r="AB5" s="1"/>
      <c r="AE5" s="1"/>
      <c r="AH5" s="1"/>
    </row>
    <row r="6" spans="2:34">
      <c r="C6" s="156"/>
      <c r="D6" s="151" t="s">
        <v>115</v>
      </c>
      <c r="E6" s="151" t="s">
        <v>934</v>
      </c>
      <c r="F6" s="151"/>
      <c r="G6" s="156"/>
      <c r="H6" s="231"/>
      <c r="I6" s="152" t="s">
        <v>146</v>
      </c>
      <c r="J6" s="104" t="s">
        <v>147</v>
      </c>
      <c r="K6" s="153" t="s">
        <v>148</v>
      </c>
      <c r="L6" s="153" t="s">
        <v>536</v>
      </c>
      <c r="M6" s="152" t="s">
        <v>44</v>
      </c>
      <c r="N6" s="152" t="str">
        <f>I6</f>
        <v>Carbon</v>
      </c>
      <c r="O6" s="104" t="str">
        <f>J6</f>
        <v>Oxygen</v>
      </c>
      <c r="P6" s="153" t="str">
        <f>K6</f>
        <v>Hydrogen</v>
      </c>
      <c r="Q6" s="231"/>
      <c r="R6" s="152"/>
      <c r="S6" s="637"/>
      <c r="T6" s="1152"/>
      <c r="U6" s="1152"/>
      <c r="V6" s="1152"/>
      <c r="W6" s="1157"/>
      <c r="X6" s="1143"/>
      <c r="Y6" s="1157"/>
      <c r="Z6" s="1157"/>
      <c r="AA6" s="1157"/>
      <c r="AB6" s="1"/>
      <c r="AE6" s="1"/>
      <c r="AH6" s="1"/>
    </row>
    <row r="7" spans="2:34" ht="16.5">
      <c r="B7" s="1"/>
      <c r="C7" s="155" t="s">
        <v>15</v>
      </c>
      <c r="D7" s="121" t="s">
        <v>119</v>
      </c>
      <c r="E7" s="121" t="s">
        <v>119</v>
      </c>
      <c r="F7" s="121" t="s">
        <v>935</v>
      </c>
      <c r="G7" s="155"/>
      <c r="H7" s="35" t="s">
        <v>15</v>
      </c>
      <c r="I7" s="160" t="s">
        <v>83</v>
      </c>
      <c r="J7" s="161" t="s">
        <v>83</v>
      </c>
      <c r="K7" s="162" t="s">
        <v>83</v>
      </c>
      <c r="L7" s="154" t="s">
        <v>543</v>
      </c>
      <c r="M7" s="121" t="s">
        <v>543</v>
      </c>
      <c r="N7" s="121" t="s">
        <v>15</v>
      </c>
      <c r="O7" s="35" t="s">
        <v>15</v>
      </c>
      <c r="P7" s="154" t="s">
        <v>15</v>
      </c>
      <c r="Q7" s="35"/>
      <c r="R7" s="121"/>
      <c r="S7" s="637"/>
      <c r="T7" s="1159"/>
      <c r="U7" s="1158"/>
      <c r="V7" s="1159"/>
      <c r="W7" s="1157"/>
      <c r="X7" s="1157"/>
      <c r="Y7" s="1157"/>
      <c r="Z7" s="1160"/>
      <c r="AA7" s="1157"/>
      <c r="AB7" s="1"/>
      <c r="AE7" s="1"/>
      <c r="AH7" s="1"/>
    </row>
    <row r="8" spans="2:34">
      <c r="B8" s="21" t="s">
        <v>46</v>
      </c>
      <c r="C8" s="155"/>
      <c r="D8" s="121"/>
      <c r="E8" s="121"/>
      <c r="F8" s="121"/>
      <c r="G8" s="155"/>
      <c r="H8" s="35"/>
      <c r="I8" s="160"/>
      <c r="J8" s="161"/>
      <c r="K8" s="162"/>
      <c r="L8" s="154"/>
      <c r="M8" s="35"/>
      <c r="N8" s="121"/>
      <c r="O8" s="35"/>
      <c r="P8" s="154"/>
      <c r="Q8" s="35"/>
      <c r="R8" s="155"/>
      <c r="S8" s="638"/>
      <c r="T8" s="1159"/>
      <c r="U8" s="1159"/>
      <c r="V8" s="1159"/>
      <c r="W8" s="1157"/>
      <c r="X8" s="1157"/>
      <c r="Y8" s="1157"/>
      <c r="Z8" s="1160"/>
      <c r="AA8" s="1157"/>
      <c r="AB8" s="1"/>
      <c r="AE8" s="1"/>
      <c r="AH8" s="1"/>
    </row>
    <row r="9" spans="2:34">
      <c r="B9" s="354" t="s">
        <v>57</v>
      </c>
      <c r="C9" s="355">
        <v>0.8</v>
      </c>
      <c r="D9" s="692">
        <f>_xlfn.XLOOKUP($B9,$B$31:$B$35,$I$31:$I$35)</f>
        <v>19.791203954642228</v>
      </c>
      <c r="E9" s="786">
        <f>_xlfn.XLOOKUP($B9,$B$31:$B$35,$H$31:$H$35)</f>
        <v>18.428924022086125</v>
      </c>
      <c r="F9" s="692">
        <f>D9</f>
        <v>19.791203954642228</v>
      </c>
      <c r="G9" s="187" t="s">
        <v>1080</v>
      </c>
      <c r="H9" s="1336">
        <v>0.1</v>
      </c>
      <c r="I9" s="359" cm="1">
        <f t="array" ref="I9">_xlfn.XLOOKUP($B9,$B$31:$B$35,_xlfn.XLOOKUP(I$6,$C$30:$G$30,$C$31:$G$35))</f>
        <v>0.49259293273827071</v>
      </c>
      <c r="J9" s="129" cm="1">
        <f t="array" ref="J9">_xlfn.XLOOKUP($B9,$B$31:$B$35,_xlfn.XLOOKUP(J$6,$C$30:$G$30,$C$31:$G$35))</f>
        <v>0.44664685047797109</v>
      </c>
      <c r="K9" s="130" cm="1">
        <f t="array" ref="K9">_xlfn.XLOOKUP($B9,$B$31:$B$35,_xlfn.XLOOKUP(K$6,$C$30:$G$30,$C$31:$G$35))</f>
        <v>5.8780502721079465E-2</v>
      </c>
      <c r="L9" s="733" cm="1">
        <f t="array" ref="L9">_xlfn.XLOOKUP($B9,$B$31:$B$35,_xlfn.XLOOKUP(L$6,$C$30:$G$30,$C$31:$G$35))</f>
        <v>0.27799999999999997</v>
      </c>
      <c r="M9" s="130" cm="1">
        <f t="array" ref="M9">_xlfn.XLOOKUP($B9,$B$31:$B$35,_xlfn.XLOOKUP(M$6,$C$30:$G$30,$C$31:$G$35))</f>
        <v>5.6400000000000009E-3</v>
      </c>
      <c r="N9" s="359">
        <f t="shared" ref="N9:P13" si="0">I9*(1-$M9)</f>
        <v>0.48981470859762688</v>
      </c>
      <c r="O9" s="129">
        <f t="shared" si="0"/>
        <v>0.44412776224127537</v>
      </c>
      <c r="P9" s="130">
        <f t="shared" si="0"/>
        <v>5.8448980685732579E-2</v>
      </c>
      <c r="Q9" s="129">
        <v>1</v>
      </c>
      <c r="R9" s="358" t="s">
        <v>25</v>
      </c>
      <c r="S9" s="15" t="str">
        <f>BECC_i!$C$6</f>
        <v>Wood-fired</v>
      </c>
      <c r="U9" s="1159"/>
      <c r="V9" s="1161"/>
      <c r="X9" s="1162"/>
      <c r="AA9" s="1163"/>
      <c r="AB9" s="1"/>
      <c r="AE9" s="1"/>
      <c r="AH9" s="1"/>
    </row>
    <row r="10" spans="2:34">
      <c r="B10" s="147" t="s">
        <v>49</v>
      </c>
      <c r="C10" s="149">
        <v>0.8</v>
      </c>
      <c r="D10" s="693">
        <f>_xlfn.XLOOKUP($B10,$B$31:$B$35,$I$31:$I$35)</f>
        <v>19.720801643019129</v>
      </c>
      <c r="E10" s="117">
        <f>_xlfn.XLOOKUP($B10,$B$31:$B$35,$H$31:$H$35)</f>
        <v>18.419597922892773</v>
      </c>
      <c r="F10" s="693">
        <f>D10</f>
        <v>19.720801643019129</v>
      </c>
      <c r="G10" s="165" t="s">
        <v>1080</v>
      </c>
      <c r="H10" s="1337">
        <v>0.1</v>
      </c>
      <c r="I10" s="66" cm="1">
        <f t="array" ref="I10">_xlfn.XLOOKUP($B10,$B$31:$B$35,_xlfn.XLOOKUP(I$6,$C$30:$G$30,$C$31:$G$35))</f>
        <v>0.50209787180533283</v>
      </c>
      <c r="J10" s="53" cm="1">
        <f t="array" ref="J10">_xlfn.XLOOKUP($B10,$B$31:$B$35,_xlfn.XLOOKUP(J$6,$C$30:$G$30,$C$31:$G$35))</f>
        <v>0.43701748436436377</v>
      </c>
      <c r="K10" s="56" cm="1">
        <f t="array" ref="K10">_xlfn.XLOOKUP($B10,$B$31:$B$35,_xlfn.XLOOKUP(K$6,$C$30:$G$30,$C$31:$G$35))</f>
        <v>5.9669618158189781E-2</v>
      </c>
      <c r="L10" s="734" cm="1">
        <f t="array" ref="L10">_xlfn.XLOOKUP($B10,$B$31:$B$35,_xlfn.XLOOKUP(L$6,$C$30:$G$30,$C$31:$G$35))</f>
        <v>0.25933333333333336</v>
      </c>
      <c r="M10" s="56" cm="1">
        <f t="array" ref="M10">_xlfn.XLOOKUP($B10,$B$31:$B$35,_xlfn.XLOOKUP(M$6,$C$30:$G$30,$C$31:$G$35))</f>
        <v>9.4666666666666666E-3</v>
      </c>
      <c r="N10" s="66">
        <f t="shared" si="0"/>
        <v>0.49734467861890902</v>
      </c>
      <c r="O10" s="53">
        <f t="shared" si="0"/>
        <v>0.43288038551238117</v>
      </c>
      <c r="P10" s="56">
        <f t="shared" si="0"/>
        <v>5.9104745772958919E-2</v>
      </c>
      <c r="Q10" s="53">
        <v>1</v>
      </c>
      <c r="R10" s="163" t="s">
        <v>25</v>
      </c>
      <c r="S10" s="16" t="str">
        <f>BECC_i!$C$6</f>
        <v>Wood-fired</v>
      </c>
      <c r="T10" s="1159"/>
      <c r="U10" s="1159"/>
      <c r="V10" s="1161"/>
      <c r="X10" s="1162"/>
      <c r="AA10" s="1163"/>
      <c r="AB10" s="1"/>
      <c r="AE10" s="1"/>
      <c r="AH10" s="1"/>
    </row>
    <row r="11" spans="2:34">
      <c r="B11" s="147" t="s">
        <v>528</v>
      </c>
      <c r="C11" s="149">
        <v>0.8</v>
      </c>
      <c r="D11" s="693">
        <f>_xlfn.XLOOKUP($B11,$B$31:$B$35,$I$31:$I$35)</f>
        <v>20.679043524831791</v>
      </c>
      <c r="E11" s="117">
        <f>_xlfn.XLOOKUP($B11,$B$31:$B$35,$H$31:$H$35)</f>
        <v>19.363852687084588</v>
      </c>
      <c r="F11" s="693">
        <f>D11</f>
        <v>20.679043524831791</v>
      </c>
      <c r="G11" s="165" t="s">
        <v>1080</v>
      </c>
      <c r="H11" s="1337">
        <v>0.1</v>
      </c>
      <c r="I11" s="66" cm="1">
        <f t="array" ref="I11">_xlfn.XLOOKUP($B11,$B$31:$B$35,_xlfn.XLOOKUP(I$6,$C$30:$G$30,$C$31:$G$35))</f>
        <v>0.52007881306584647</v>
      </c>
      <c r="J11" s="53" cm="1">
        <f t="array" ref="J11">_xlfn.XLOOKUP($B11,$B$31:$B$35,_xlfn.XLOOKUP(J$6,$C$30:$G$30,$C$31:$G$35))</f>
        <v>0.41429806778048556</v>
      </c>
      <c r="K11" s="56" cm="1">
        <f t="array" ref="K11">_xlfn.XLOOKUP($B11,$B$31:$B$35,_xlfn.XLOOKUP(K$6,$C$30:$G$30,$C$31:$G$35))</f>
        <v>6.2450425909714447E-2</v>
      </c>
      <c r="L11" s="734" cm="1">
        <f t="array" ref="L11">_xlfn.XLOOKUP($B11,$B$31:$B$35,_xlfn.XLOOKUP(L$6,$C$30:$G$30,$C$31:$G$35))</f>
        <v>0.25611111111111112</v>
      </c>
      <c r="M11" s="56" cm="1">
        <f t="array" ref="M11">_xlfn.XLOOKUP($B11,$B$31:$B$35,_xlfn.XLOOKUP(M$6,$C$30:$G$30,$C$31:$G$35))</f>
        <v>6.9931818181818185E-3</v>
      </c>
      <c r="N11" s="66">
        <f t="shared" si="0"/>
        <v>0.51644180736629275</v>
      </c>
      <c r="O11" s="53">
        <f t="shared" si="0"/>
        <v>0.41140080606557516</v>
      </c>
      <c r="P11" s="56">
        <f t="shared" si="0"/>
        <v>6.2013698726704918E-2</v>
      </c>
      <c r="Q11" s="53">
        <v>1</v>
      </c>
      <c r="R11" s="163" t="s">
        <v>25</v>
      </c>
      <c r="S11" s="16" t="str">
        <f>BECC_i!$C$6</f>
        <v>Wood-fired</v>
      </c>
      <c r="T11" s="1159"/>
      <c r="U11" s="1159"/>
      <c r="V11" s="1161"/>
      <c r="X11" s="1162"/>
      <c r="AA11" s="1163"/>
      <c r="AB11" s="1"/>
      <c r="AE11" s="1"/>
      <c r="AH11" s="1"/>
    </row>
    <row r="12" spans="2:34">
      <c r="B12" s="147" t="s">
        <v>48</v>
      </c>
      <c r="C12" s="149">
        <v>0.8</v>
      </c>
      <c r="D12" s="693">
        <f>_xlfn.XLOOKUP($B12,$B$31:$B$35,$I$31:$I$35)</f>
        <v>19.669398711510389</v>
      </c>
      <c r="E12" s="117">
        <f>_xlfn.XLOOKUP($B12,$B$31:$B$35,$H$31:$H$35)</f>
        <v>18.274709542784375</v>
      </c>
      <c r="F12" s="693">
        <f>D12</f>
        <v>19.669398711510389</v>
      </c>
      <c r="G12" s="165" t="s">
        <v>1080</v>
      </c>
      <c r="H12" s="1337">
        <v>0.1</v>
      </c>
      <c r="I12" s="66" cm="1">
        <f t="array" ref="I12">_xlfn.XLOOKUP($B12,$B$31:$B$35,_xlfn.XLOOKUP(I$6,$C$30:$G$30,$C$31:$G$35))</f>
        <v>0.48984996053465024</v>
      </c>
      <c r="J12" s="53" cm="1">
        <f t="array" ref="J12">_xlfn.XLOOKUP($B12,$B$31:$B$35,_xlfn.XLOOKUP(J$6,$C$30:$G$30,$C$31:$G$35))</f>
        <v>0.44511633686766466</v>
      </c>
      <c r="K12" s="56" cm="1">
        <f t="array" ref="K12">_xlfn.XLOOKUP($B12,$B$31:$B$35,_xlfn.XLOOKUP(K$6,$C$30:$G$30,$C$31:$G$35))</f>
        <v>6.2314856439224159E-2</v>
      </c>
      <c r="L12" s="734" cm="1">
        <f t="array" ref="L12">_xlfn.XLOOKUP($B12,$B$31:$B$35,_xlfn.XLOOKUP(L$6,$C$30:$G$30,$C$31:$G$35))</f>
        <v>0.20216666666666666</v>
      </c>
      <c r="M12" s="56" cm="1">
        <f t="array" ref="M12">_xlfn.XLOOKUP($B12,$B$31:$B$35,_xlfn.XLOOKUP(M$6,$C$30:$G$30,$C$31:$G$35))</f>
        <v>5.7181818181818176E-3</v>
      </c>
      <c r="N12" s="66">
        <f t="shared" si="0"/>
        <v>0.48704890939668394</v>
      </c>
      <c r="O12" s="53">
        <f t="shared" si="0"/>
        <v>0.44257108072321227</v>
      </c>
      <c r="P12" s="56">
        <f t="shared" si="0"/>
        <v>6.1958528760130777E-2</v>
      </c>
      <c r="Q12" s="53">
        <v>1</v>
      </c>
      <c r="R12" s="163" t="s">
        <v>25</v>
      </c>
      <c r="S12" s="16" t="str">
        <f>BECC_i!$C$6</f>
        <v>Wood-fired</v>
      </c>
      <c r="T12" s="1159"/>
      <c r="U12" s="1159"/>
      <c r="V12" s="1161"/>
      <c r="X12" s="1162"/>
      <c r="AA12" s="1163"/>
      <c r="AB12" s="1"/>
      <c r="AE12" s="1"/>
      <c r="AH12" s="1"/>
    </row>
    <row r="13" spans="2:34">
      <c r="B13" s="148" t="s">
        <v>529</v>
      </c>
      <c r="C13" s="150">
        <v>0.8</v>
      </c>
      <c r="D13" s="694">
        <f>_xlfn.XLOOKUP($B13,$B$31:$B$35,$I$31:$I$35)</f>
        <v>19.083721506281734</v>
      </c>
      <c r="E13" s="118">
        <f>_xlfn.XLOOKUP($B13,$B$31:$B$35,$H$31:$H$35)</f>
        <v>17.784445941959053</v>
      </c>
      <c r="F13" s="694">
        <f>D13</f>
        <v>19.083721506281734</v>
      </c>
      <c r="G13" s="360" t="s">
        <v>1080</v>
      </c>
      <c r="H13" s="1338">
        <v>0.1</v>
      </c>
      <c r="I13" s="108" cm="1">
        <f t="array" ref="I13">_xlfn.XLOOKUP($B13,$B$31:$B$35,_xlfn.XLOOKUP(I$6,$C$30:$G$30,$C$31:$G$35))</f>
        <v>0.48651098384738845</v>
      </c>
      <c r="J13" s="57" cm="1">
        <f t="array" ref="J13">_xlfn.XLOOKUP($B13,$B$31:$B$35,_xlfn.XLOOKUP(J$6,$C$30:$G$30,$C$31:$G$35))</f>
        <v>0.45142777546834478</v>
      </c>
      <c r="K13" s="58" cm="1">
        <f t="array" ref="K13">_xlfn.XLOOKUP($B13,$B$31:$B$35,_xlfn.XLOOKUP(K$6,$C$30:$G$30,$C$31:$G$35))</f>
        <v>5.9729317070524805E-2</v>
      </c>
      <c r="L13" s="735" cm="1">
        <f t="array" ref="L13">_xlfn.XLOOKUP($B13,$B$31:$B$35,_xlfn.XLOOKUP(L$6,$C$30:$G$30,$C$31:$G$35))</f>
        <v>0.20233333333333334</v>
      </c>
      <c r="M13" s="58" cm="1">
        <f t="array" ref="M13">_xlfn.XLOOKUP($B13,$B$31:$B$35,_xlfn.XLOOKUP(M$6,$C$30:$G$30,$C$31:$G$35))</f>
        <v>7.1500000000000001E-3</v>
      </c>
      <c r="N13" s="108">
        <f t="shared" si="0"/>
        <v>0.48303243031287962</v>
      </c>
      <c r="O13" s="57">
        <f t="shared" si="0"/>
        <v>0.44820006687374614</v>
      </c>
      <c r="P13" s="58">
        <f t="shared" si="0"/>
        <v>5.9302252453470553E-2</v>
      </c>
      <c r="Q13" s="57">
        <v>1</v>
      </c>
      <c r="R13" s="164" t="s">
        <v>25</v>
      </c>
      <c r="S13" s="14" t="str">
        <f>BECC_i!$C$6</f>
        <v>Wood-fired</v>
      </c>
      <c r="T13" s="1159"/>
      <c r="U13" s="1159"/>
      <c r="V13" s="1161"/>
      <c r="X13" s="1162"/>
      <c r="AA13" s="1163"/>
      <c r="AB13" s="1"/>
      <c r="AE13" s="1"/>
      <c r="AH13" s="1"/>
    </row>
    <row r="14" spans="2:34">
      <c r="B14" s="148" t="s">
        <v>850</v>
      </c>
      <c r="C14" s="732">
        <f>E52</f>
        <v>0.432</v>
      </c>
      <c r="D14" s="691"/>
      <c r="E14" s="335">
        <f>F51</f>
        <v>22.916666666666668</v>
      </c>
      <c r="F14" s="694">
        <f>E14</f>
        <v>22.916666666666668</v>
      </c>
      <c r="G14" s="360" t="s">
        <v>34</v>
      </c>
      <c r="H14" s="731">
        <f>$C$14</f>
        <v>0.432</v>
      </c>
      <c r="I14" s="108">
        <f>SUM(G53:G54)</f>
        <v>0.61111111111111116</v>
      </c>
      <c r="J14" s="164"/>
      <c r="K14" s="640"/>
      <c r="L14" s="641"/>
      <c r="M14" s="640"/>
      <c r="N14" s="108">
        <f>I14*(1-$M14)</f>
        <v>0.61111111111111116</v>
      </c>
      <c r="O14" s="57"/>
      <c r="P14" s="58"/>
      <c r="Q14" s="57">
        <f>F54/SUM(F53:F54)</f>
        <v>0.61363636363636365</v>
      </c>
      <c r="R14" s="164" t="s">
        <v>34</v>
      </c>
      <c r="S14" s="409" t="str">
        <f>BECC_i!$C$7</f>
        <v>MSWI</v>
      </c>
      <c r="T14" s="1325"/>
      <c r="U14" s="1159"/>
      <c r="V14" s="1161"/>
      <c r="X14" s="1162"/>
      <c r="AA14" s="1163"/>
      <c r="AB14" s="1"/>
      <c r="AE14" s="1"/>
      <c r="AH14" s="1"/>
    </row>
    <row r="15" spans="2:34">
      <c r="B15" s="52"/>
      <c r="C15" s="1"/>
      <c r="D15" s="1"/>
      <c r="E15" s="1"/>
      <c r="F15" s="1"/>
      <c r="G15" s="1"/>
      <c r="H15" s="1"/>
      <c r="I15" s="1"/>
      <c r="J15" s="1"/>
      <c r="K15" s="1"/>
      <c r="M15" s="1"/>
      <c r="N15" s="104"/>
      <c r="O15" s="104"/>
      <c r="S15" s="51"/>
      <c r="T15" s="1154"/>
      <c r="U15" s="1154"/>
      <c r="V15" s="1154"/>
      <c r="W15" s="1154"/>
      <c r="Z15" s="1154"/>
      <c r="AC15" s="1"/>
    </row>
    <row r="16" spans="2:34">
      <c r="B16" s="132" t="s">
        <v>56</v>
      </c>
      <c r="C16" s="131"/>
      <c r="D16" s="131"/>
      <c r="E16" s="131"/>
      <c r="F16" s="131"/>
      <c r="G16" s="131"/>
      <c r="H16" s="131"/>
      <c r="I16" s="131"/>
      <c r="J16" s="131"/>
      <c r="K16" s="131"/>
      <c r="L16" s="131"/>
      <c r="M16" s="131"/>
      <c r="N16" s="131"/>
      <c r="O16" s="131"/>
      <c r="P16" s="131"/>
      <c r="Q16" s="131"/>
      <c r="R16" s="131"/>
      <c r="S16" s="131"/>
      <c r="T16" s="919"/>
      <c r="W16" s="931"/>
    </row>
    <row r="17" spans="2:33">
      <c r="B17" s="52"/>
      <c r="C17" s="1"/>
      <c r="D17" s="1"/>
      <c r="E17" s="1"/>
      <c r="F17" s="1"/>
      <c r="G17" s="1"/>
      <c r="H17" s="104"/>
      <c r="P17" s="51"/>
      <c r="Q17" s="1"/>
      <c r="R17" s="1"/>
      <c r="S17" s="1"/>
      <c r="T17" s="1154"/>
      <c r="W17" s="931"/>
      <c r="Z17" s="1154"/>
    </row>
    <row r="18" spans="2:33">
      <c r="B18" s="229" t="s">
        <v>1142</v>
      </c>
      <c r="C18" s="36" t="s">
        <v>585</v>
      </c>
      <c r="D18" s="1114"/>
      <c r="E18" s="1114"/>
      <c r="F18" s="315"/>
      <c r="G18" s="1146"/>
      <c r="H18" s="104"/>
      <c r="P18" s="51"/>
      <c r="Q18" s="1"/>
      <c r="R18" s="1"/>
      <c r="S18" s="1"/>
      <c r="T18" s="1154"/>
      <c r="W18" s="931"/>
      <c r="Z18" s="1154"/>
    </row>
    <row r="19" spans="2:33">
      <c r="B19" s="52"/>
      <c r="C19" s="1"/>
      <c r="D19" s="1"/>
      <c r="E19" s="1"/>
      <c r="F19" s="1"/>
      <c r="G19" s="1"/>
      <c r="H19" s="104"/>
      <c r="P19" s="51"/>
      <c r="Q19" s="1"/>
      <c r="R19" s="1"/>
      <c r="S19" s="1"/>
      <c r="T19" s="1154"/>
      <c r="W19" s="931"/>
      <c r="Z19" s="1154"/>
    </row>
    <row r="20" spans="2:33">
      <c r="B20" s="52"/>
      <c r="C20" s="21" t="s">
        <v>208</v>
      </c>
      <c r="D20" s="38" t="s">
        <v>278</v>
      </c>
      <c r="E20" s="224"/>
      <c r="F20" s="224"/>
      <c r="G20" s="225"/>
      <c r="H20" s="928"/>
      <c r="I20" s="669"/>
      <c r="J20" s="669"/>
      <c r="K20" s="1"/>
      <c r="L20" s="1144"/>
      <c r="M20" s="1043"/>
      <c r="N20" s="1145"/>
      <c r="O20" s="104"/>
      <c r="W20" s="1164"/>
      <c r="X20" s="1154"/>
      <c r="Y20" s="1154"/>
      <c r="Z20" s="1154"/>
      <c r="AA20" s="1154"/>
      <c r="AD20" s="1"/>
      <c r="AG20" s="1"/>
    </row>
    <row r="21" spans="2:33">
      <c r="B21" s="52"/>
      <c r="C21" s="223"/>
      <c r="D21" s="904" t="s">
        <v>281</v>
      </c>
      <c r="E21" s="904" t="s">
        <v>279</v>
      </c>
      <c r="F21" s="904"/>
      <c r="G21" s="8"/>
      <c r="H21" s="669"/>
      <c r="I21" s="669"/>
      <c r="J21" s="928"/>
      <c r="L21" s="1043"/>
      <c r="M21" s="1043"/>
      <c r="N21" s="1145"/>
      <c r="O21" s="104"/>
      <c r="W21" s="1164"/>
      <c r="X21" s="1154"/>
      <c r="Y21" s="1154"/>
      <c r="Z21" s="1154"/>
      <c r="AA21" s="1154"/>
      <c r="AD21" s="1"/>
      <c r="AG21" s="1"/>
    </row>
    <row r="22" spans="2:33">
      <c r="B22" s="229" t="s">
        <v>207</v>
      </c>
      <c r="C22" s="158"/>
      <c r="D22" s="3" t="s">
        <v>292</v>
      </c>
      <c r="E22" s="3" t="s">
        <v>292</v>
      </c>
      <c r="F22" s="669"/>
      <c r="G22" s="8"/>
      <c r="H22" s="928"/>
      <c r="I22" s="669"/>
      <c r="J22" s="669"/>
      <c r="L22" s="1043"/>
      <c r="M22" s="1043"/>
      <c r="N22" s="1145"/>
      <c r="O22" s="104"/>
      <c r="W22" s="1165"/>
      <c r="X22" s="1154"/>
      <c r="Y22" s="1154"/>
      <c r="Z22" s="1154"/>
      <c r="AA22" s="1154"/>
      <c r="AD22" s="1"/>
      <c r="AG22" s="1"/>
    </row>
    <row r="23" spans="2:33" ht="16.5">
      <c r="B23" s="229" t="s">
        <v>1140</v>
      </c>
      <c r="C23" s="383" t="s">
        <v>18</v>
      </c>
      <c r="D23" s="238">
        <f>$C$43*$C$46</f>
        <v>0.12233009708737866</v>
      </c>
      <c r="E23" s="293">
        <f>$C$43</f>
        <v>2.7</v>
      </c>
      <c r="F23" s="36" t="s">
        <v>293</v>
      </c>
      <c r="G23" s="27" t="s">
        <v>211</v>
      </c>
      <c r="H23" s="925"/>
      <c r="I23" s="905"/>
      <c r="J23" s="669"/>
      <c r="K23" s="1"/>
      <c r="N23" s="104"/>
      <c r="O23" s="104"/>
      <c r="W23" s="1165"/>
      <c r="X23" s="1154"/>
      <c r="Y23" s="1154"/>
      <c r="Z23" s="1154"/>
      <c r="AA23" s="1154"/>
      <c r="AD23" s="1"/>
      <c r="AG23" s="1"/>
    </row>
    <row r="24" spans="2:33">
      <c r="B24" s="52"/>
      <c r="C24" s="1"/>
      <c r="D24" s="1"/>
      <c r="E24" s="1"/>
      <c r="F24" s="1"/>
      <c r="G24" s="1"/>
      <c r="H24" s="1"/>
      <c r="I24" s="104"/>
      <c r="Q24" s="51"/>
      <c r="R24" s="1"/>
      <c r="S24" s="1"/>
      <c r="T24" s="1154"/>
      <c r="U24" s="1154"/>
      <c r="X24" s="1154"/>
      <c r="AA24" s="1154"/>
    </row>
    <row r="25" spans="2:33">
      <c r="B25" s="132" t="s">
        <v>210</v>
      </c>
      <c r="C25" s="131"/>
      <c r="D25" s="131"/>
      <c r="E25" s="131"/>
      <c r="F25" s="131"/>
      <c r="G25" s="131"/>
      <c r="H25" s="131"/>
      <c r="I25" s="131"/>
      <c r="J25" s="131"/>
      <c r="K25" s="131"/>
      <c r="L25" s="131"/>
      <c r="M25" s="131"/>
      <c r="N25" s="131"/>
      <c r="O25" s="131"/>
      <c r="P25" s="131"/>
      <c r="Q25" s="131"/>
      <c r="R25" s="131"/>
      <c r="S25" s="131"/>
      <c r="T25" s="919"/>
      <c r="U25" s="919"/>
      <c r="V25" s="919"/>
      <c r="W25" s="919"/>
      <c r="X25" s="919"/>
      <c r="Y25" s="919"/>
    </row>
    <row r="26" spans="2:33">
      <c r="B26" t="s">
        <v>1143</v>
      </c>
    </row>
    <row r="27" spans="2:33" hidden="1" outlineLevel="1">
      <c r="B27" s="311" t="s">
        <v>965</v>
      </c>
    </row>
    <row r="28" spans="2:33" hidden="1" outlineLevel="1">
      <c r="B28" s="311" t="s">
        <v>966</v>
      </c>
    </row>
    <row r="29" spans="2:33" ht="16.5" hidden="1" outlineLevel="1">
      <c r="C29" s="5" t="s">
        <v>534</v>
      </c>
      <c r="D29" s="4"/>
      <c r="E29" s="6"/>
      <c r="F29" s="15" t="s">
        <v>535</v>
      </c>
      <c r="G29" s="15" t="s">
        <v>47</v>
      </c>
      <c r="H29" s="715" t="s">
        <v>964</v>
      </c>
      <c r="I29" s="6"/>
    </row>
    <row r="30" spans="2:33" hidden="1" outlineLevel="1">
      <c r="C30" s="9" t="s">
        <v>146</v>
      </c>
      <c r="D30" s="3" t="s">
        <v>147</v>
      </c>
      <c r="E30" s="10" t="s">
        <v>148</v>
      </c>
      <c r="F30" s="14" t="s">
        <v>536</v>
      </c>
      <c r="G30" s="14" t="s">
        <v>44</v>
      </c>
      <c r="H30" s="717" t="s">
        <v>934</v>
      </c>
      <c r="I30" s="779" t="s">
        <v>115</v>
      </c>
      <c r="K30" s="5" t="s">
        <v>537</v>
      </c>
      <c r="L30" s="6" t="s">
        <v>209</v>
      </c>
    </row>
    <row r="31" spans="2:33" hidden="1" outlineLevel="1">
      <c r="B31" s="15" t="s">
        <v>57</v>
      </c>
      <c r="C31" s="356">
        <v>0.49259293273827071</v>
      </c>
      <c r="D31" s="175">
        <v>0.44664685047797109</v>
      </c>
      <c r="E31" s="357">
        <v>5.8780502721079465E-2</v>
      </c>
      <c r="F31" s="115">
        <v>0.27799999999999997</v>
      </c>
      <c r="G31" s="115">
        <v>5.6400000000000009E-3</v>
      </c>
      <c r="H31" s="780">
        <v>18.428924022086125</v>
      </c>
      <c r="I31" s="781">
        <v>19.791203954642228</v>
      </c>
      <c r="K31" s="23">
        <v>50</v>
      </c>
      <c r="L31" s="382" t="s">
        <v>538</v>
      </c>
    </row>
    <row r="32" spans="2:33" hidden="1" outlineLevel="1">
      <c r="B32" s="16" t="s">
        <v>49</v>
      </c>
      <c r="C32" s="109">
        <v>0.50209787180533283</v>
      </c>
      <c r="D32" s="110">
        <v>0.43701748436436377</v>
      </c>
      <c r="E32" s="111">
        <v>5.9669618158189781E-2</v>
      </c>
      <c r="F32" s="115">
        <v>0.25933333333333336</v>
      </c>
      <c r="G32" s="115">
        <v>9.4666666666666666E-3</v>
      </c>
      <c r="H32" s="782">
        <v>18.419597922892773</v>
      </c>
      <c r="I32" s="783">
        <v>19.720801643019129</v>
      </c>
      <c r="K32" s="23">
        <v>11</v>
      </c>
      <c r="L32" s="61" t="s">
        <v>539</v>
      </c>
    </row>
    <row r="33" spans="2:32" hidden="1" outlineLevel="1">
      <c r="B33" s="16" t="s">
        <v>528</v>
      </c>
      <c r="C33" s="109">
        <v>0.52007881306584647</v>
      </c>
      <c r="D33" s="110">
        <v>0.41429806778048556</v>
      </c>
      <c r="E33" s="111">
        <v>6.2450425909714447E-2</v>
      </c>
      <c r="F33" s="115">
        <v>0.25611111111111112</v>
      </c>
      <c r="G33" s="115">
        <v>6.9931818181818185E-3</v>
      </c>
      <c r="H33" s="782">
        <v>19.363852687084588</v>
      </c>
      <c r="I33" s="783">
        <v>20.679043524831791</v>
      </c>
      <c r="K33" s="23">
        <v>55</v>
      </c>
      <c r="L33" s="61" t="s">
        <v>540</v>
      </c>
    </row>
    <row r="34" spans="2:32" hidden="1" outlineLevel="1">
      <c r="B34" s="16" t="s">
        <v>48</v>
      </c>
      <c r="C34" s="109">
        <v>0.48984996053465024</v>
      </c>
      <c r="D34" s="110">
        <v>0.44511633686766466</v>
      </c>
      <c r="E34" s="111">
        <v>6.2314856439224159E-2</v>
      </c>
      <c r="F34" s="115">
        <v>0.20216666666666666</v>
      </c>
      <c r="G34" s="115">
        <v>5.7181818181818176E-3</v>
      </c>
      <c r="H34" s="782">
        <v>18.274709542784375</v>
      </c>
      <c r="I34" s="783">
        <v>19.669398711510389</v>
      </c>
      <c r="K34" s="23">
        <v>14</v>
      </c>
      <c r="L34" s="61" t="s">
        <v>541</v>
      </c>
    </row>
    <row r="35" spans="2:32" hidden="1" outlineLevel="1">
      <c r="B35" s="14" t="s">
        <v>529</v>
      </c>
      <c r="C35" s="112">
        <v>0.48651098384738845</v>
      </c>
      <c r="D35" s="113">
        <v>0.45142777546834478</v>
      </c>
      <c r="E35" s="114">
        <v>5.9729317070524805E-2</v>
      </c>
      <c r="F35" s="116">
        <v>0.20233333333333334</v>
      </c>
      <c r="G35" s="116">
        <v>7.1500000000000001E-3</v>
      </c>
      <c r="H35" s="784">
        <v>17.784445941959053</v>
      </c>
      <c r="I35" s="785">
        <v>19.083721506281734</v>
      </c>
      <c r="K35" s="24">
        <v>18</v>
      </c>
      <c r="L35" s="62" t="s">
        <v>542</v>
      </c>
    </row>
    <row r="36" spans="2:32" hidden="1" outlineLevel="1"/>
    <row r="37" spans="2:32" collapsed="1">
      <c r="B37" t="s">
        <v>1144</v>
      </c>
    </row>
    <row r="38" spans="2:32">
      <c r="B38" t="s">
        <v>1145</v>
      </c>
    </row>
    <row r="39" spans="2:32" hidden="1" outlineLevel="1">
      <c r="B39" s="189" t="s">
        <v>288</v>
      </c>
    </row>
    <row r="40" spans="2:32" hidden="1" outlineLevel="1"/>
    <row r="41" spans="2:32" hidden="1" outlineLevel="1">
      <c r="B41" s="189" t="s">
        <v>314</v>
      </c>
    </row>
    <row r="42" spans="2:32" hidden="1" outlineLevel="1">
      <c r="B42" s="192" t="s">
        <v>289</v>
      </c>
      <c r="C42" s="190" t="s">
        <v>3</v>
      </c>
      <c r="D42" s="194" t="s">
        <v>5</v>
      </c>
      <c r="E42" s="27"/>
    </row>
    <row r="43" spans="2:32" ht="16.5" hidden="1" outlineLevel="1">
      <c r="B43" s="196" t="s">
        <v>285</v>
      </c>
      <c r="C43" s="226">
        <v>2.7</v>
      </c>
      <c r="D43" s="194" t="s">
        <v>290</v>
      </c>
      <c r="E43" s="195"/>
    </row>
    <row r="44" spans="2:32" hidden="1" outlineLevel="1">
      <c r="B44" s="199" t="s">
        <v>283</v>
      </c>
      <c r="C44" s="227">
        <v>0.14000000000000001</v>
      </c>
      <c r="D44" s="189" t="s">
        <v>284</v>
      </c>
      <c r="E44" s="198"/>
      <c r="G44" s="13">
        <f>5*1.68*kWhtoMJ/1000</f>
        <v>3.0240000000000003E-2</v>
      </c>
      <c r="H44" t="s">
        <v>781</v>
      </c>
      <c r="I44" t="s">
        <v>782</v>
      </c>
    </row>
    <row r="45" spans="2:32" hidden="1" outlineLevel="1">
      <c r="B45" s="199" t="s">
        <v>286</v>
      </c>
      <c r="C45" s="227">
        <v>3.09</v>
      </c>
      <c r="D45" s="189" t="s">
        <v>284</v>
      </c>
      <c r="E45" s="198"/>
      <c r="G45">
        <v>1.1200000000000001</v>
      </c>
      <c r="H45" t="s">
        <v>781</v>
      </c>
    </row>
    <row r="46" spans="2:32" hidden="1" outlineLevel="1">
      <c r="B46" s="199" t="s">
        <v>287</v>
      </c>
      <c r="C46" s="522">
        <f>C44/C45</f>
        <v>4.5307443365695796E-2</v>
      </c>
      <c r="D46" s="523"/>
      <c r="E46" s="524"/>
      <c r="F46" s="370"/>
      <c r="G46" s="370">
        <f>G44/G45</f>
        <v>2.7E-2</v>
      </c>
    </row>
    <row r="47" spans="2:32" hidden="1" outlineLevel="1">
      <c r="B47" s="194"/>
      <c r="C47" s="230"/>
      <c r="D47" s="189"/>
      <c r="E47" s="189"/>
    </row>
    <row r="48" spans="2:32" collapsed="1">
      <c r="B48" t="s">
        <v>1146</v>
      </c>
      <c r="X48" s="716"/>
      <c r="Y48" s="716"/>
      <c r="Z48" s="716"/>
      <c r="AA48" s="716"/>
      <c r="AB48" s="716"/>
      <c r="AC48" s="716"/>
      <c r="AD48" s="716"/>
      <c r="AE48" s="716"/>
      <c r="AF48" s="716"/>
    </row>
    <row r="49" spans="2:7" hidden="1" outlineLevel="1">
      <c r="B49" s="709" t="s">
        <v>949</v>
      </c>
      <c r="C49" s="709"/>
      <c r="E49" s="718" t="s">
        <v>955</v>
      </c>
      <c r="F49" s="719" t="s">
        <v>956</v>
      </c>
      <c r="G49" s="720" t="s">
        <v>957</v>
      </c>
    </row>
    <row r="50" spans="2:7" hidden="1" outlineLevel="1">
      <c r="B50" s="710" t="s">
        <v>950</v>
      </c>
      <c r="C50" s="711"/>
      <c r="E50" s="721"/>
      <c r="F50" s="722"/>
      <c r="G50" s="723"/>
    </row>
    <row r="51" spans="2:7" hidden="1" outlineLevel="1">
      <c r="B51" s="712" t="s">
        <v>951</v>
      </c>
      <c r="C51" s="728">
        <v>9.9</v>
      </c>
      <c r="E51" s="724"/>
      <c r="F51" s="962">
        <f>C51/$E$52</f>
        <v>22.916666666666668</v>
      </c>
      <c r="G51" s="725"/>
    </row>
    <row r="52" spans="2:7" hidden="1" outlineLevel="1">
      <c r="B52" s="713" t="s">
        <v>952</v>
      </c>
      <c r="C52" s="729">
        <v>432</v>
      </c>
      <c r="E52" s="963">
        <f>C52/1000</f>
        <v>0.432</v>
      </c>
      <c r="F52" s="726"/>
      <c r="G52" s="725"/>
    </row>
    <row r="53" spans="2:7" hidden="1" outlineLevel="1">
      <c r="B53" s="713" t="s">
        <v>953</v>
      </c>
      <c r="C53" s="729">
        <v>102</v>
      </c>
      <c r="E53" s="724"/>
      <c r="F53" s="962">
        <f>C53/$E$52</f>
        <v>236.11111111111111</v>
      </c>
      <c r="G53" s="964">
        <f>F53/1000</f>
        <v>0.2361111111111111</v>
      </c>
    </row>
    <row r="54" spans="2:7" hidden="1" outlineLevel="1">
      <c r="B54" s="714" t="s">
        <v>954</v>
      </c>
      <c r="C54" s="730">
        <v>162</v>
      </c>
      <c r="E54" s="727"/>
      <c r="F54" s="965">
        <f>C54/$E$52</f>
        <v>375</v>
      </c>
      <c r="G54" s="966">
        <f>F54/1000</f>
        <v>0.375</v>
      </c>
    </row>
    <row r="55" spans="2:7" collapsed="1"/>
    <row r="57" spans="2:7" hidden="1">
      <c r="B57" s="189"/>
    </row>
    <row r="58" spans="2:7" hidden="1">
      <c r="B58" s="455"/>
      <c r="C58" s="455"/>
      <c r="D58" s="455"/>
    </row>
    <row r="59" spans="2:7" hidden="1">
      <c r="B59" s="455"/>
      <c r="C59" s="455"/>
      <c r="D59" s="456"/>
    </row>
    <row r="60" spans="2:7" hidden="1">
      <c r="B60" s="455"/>
      <c r="C60" s="455"/>
      <c r="D60" s="455"/>
    </row>
    <row r="61" spans="2:7" hidden="1">
      <c r="C61" s="455"/>
      <c r="D61" s="456"/>
      <c r="G61" s="17"/>
    </row>
    <row r="62" spans="2:7" hidden="1">
      <c r="B62" s="455"/>
      <c r="C62" s="455"/>
      <c r="D62" s="456"/>
      <c r="G62" s="17"/>
    </row>
    <row r="63" spans="2:7" hidden="1">
      <c r="B63" s="455"/>
      <c r="C63" s="455"/>
      <c r="D63" s="456"/>
      <c r="G63" s="17"/>
    </row>
    <row r="64" spans="2:7" hidden="1">
      <c r="B64" s="455"/>
      <c r="C64" s="455"/>
      <c r="D64" s="456"/>
    </row>
    <row r="65" spans="2:4" hidden="1">
      <c r="B65" s="455"/>
      <c r="C65" s="455"/>
      <c r="D65" s="455"/>
    </row>
    <row r="66" spans="2:4" hidden="1">
      <c r="C66" s="455"/>
      <c r="D66" s="455"/>
    </row>
  </sheetData>
  <sheetProtection algorithmName="SHA-512" hashValue="F1duUXQB+tUKsvBs6LmrjwciHORiBuv7EvYFWoJjWYgPVqKwr7uEwvylZvdfqw1xIaPsa7a1JLJEdut0Q436iw==" saltValue="oTxE/T1GpnHDNw9mGouDnQ==" spinCount="100000" sheet="1" objects="1" scenarios="1" formatRows="0"/>
  <dataConsolidate/>
  <mergeCells count="1">
    <mergeCell ref="D5:E5"/>
  </mergeCells>
  <phoneticPr fontId="18" type="noConversion"/>
  <pageMargins left="0.7" right="0.7" top="0.75" bottom="0.75" header="0.3" footer="0.3"/>
  <pageSetup paperSize="9" orientation="portrait" r:id="rId1"/>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F15D983-2FBB-4CA3-B10C-E898D4FB56EF}">
  <sheetPr codeName="Sheet14">
    <tabColor theme="9" tint="0.79998168889431442"/>
  </sheetPr>
  <dimension ref="A1:XEY56"/>
  <sheetViews>
    <sheetView showGridLines="0" zoomScaleNormal="100" workbookViewId="0"/>
  </sheetViews>
  <sheetFormatPr defaultColWidth="0" defaultRowHeight="14.5" zeroHeight="1" outlineLevelRow="1"/>
  <cols>
    <col min="1" max="1" width="2.453125" customWidth="1"/>
    <col min="2" max="2" width="26.453125" customWidth="1"/>
    <col min="3" max="3" width="28" customWidth="1"/>
    <col min="4" max="4" width="21.26953125" customWidth="1"/>
    <col min="5" max="5" width="23.26953125" customWidth="1"/>
    <col min="6" max="8" width="10.26953125" customWidth="1"/>
    <col min="9" max="9" width="8.7265625" style="31" customWidth="1"/>
    <col min="10" max="10" width="8.7265625" customWidth="1"/>
    <col min="11" max="11" width="10" bestFit="1" customWidth="1"/>
    <col min="12" max="12" width="12" bestFit="1" customWidth="1"/>
    <col min="13" max="17" width="8.7265625" customWidth="1"/>
    <col min="18" max="18" width="2.7265625" style="790" customWidth="1"/>
    <col min="16380" max="16384" width="8.7265625" hidden="1"/>
  </cols>
  <sheetData>
    <row r="1" spans="2:16379">
      <c r="I1"/>
    </row>
    <row r="2" spans="2:16379">
      <c r="B2" s="132" t="s">
        <v>371</v>
      </c>
      <c r="C2" s="131"/>
      <c r="D2" s="131"/>
      <c r="E2" s="131"/>
      <c r="F2" s="131"/>
      <c r="G2" s="131"/>
      <c r="H2" s="131"/>
      <c r="I2" s="131"/>
      <c r="J2" s="131"/>
      <c r="K2" s="131"/>
      <c r="L2" s="131"/>
      <c r="M2" s="131"/>
      <c r="N2" s="131"/>
      <c r="O2" s="131"/>
      <c r="P2" s="131"/>
      <c r="Q2" s="131"/>
      <c r="R2" s="919"/>
      <c r="S2" s="131"/>
      <c r="T2" s="138"/>
      <c r="U2" s="138"/>
      <c r="V2" s="138"/>
      <c r="W2" s="138"/>
      <c r="X2" s="138"/>
      <c r="Y2" s="138"/>
      <c r="Z2" s="138"/>
      <c r="AA2" s="138"/>
      <c r="AB2" s="138"/>
      <c r="AC2" s="138"/>
      <c r="AD2" s="138"/>
      <c r="AE2" s="138"/>
      <c r="AF2" s="138"/>
      <c r="AG2" s="138"/>
      <c r="AH2" s="138"/>
      <c r="AI2" s="138"/>
      <c r="AJ2" s="138"/>
      <c r="AK2" s="138"/>
      <c r="AL2" s="138"/>
      <c r="AM2" s="138"/>
      <c r="AN2" s="138"/>
      <c r="AO2" s="138"/>
      <c r="AP2" s="138"/>
      <c r="AQ2" s="138"/>
      <c r="AR2" s="138"/>
      <c r="AS2" s="138"/>
      <c r="AT2" s="138"/>
      <c r="AU2" s="138"/>
      <c r="AV2" s="138"/>
      <c r="AW2" s="138"/>
      <c r="AX2" s="138"/>
      <c r="AY2" s="138"/>
      <c r="AZ2" s="138"/>
      <c r="BA2" s="138"/>
      <c r="BB2" s="138"/>
      <c r="BC2" s="138"/>
      <c r="BD2" s="138"/>
      <c r="BE2" s="138"/>
      <c r="BF2" s="138"/>
      <c r="BG2" s="138"/>
      <c r="BH2" s="138"/>
      <c r="BI2" s="138"/>
      <c r="BJ2" s="138"/>
      <c r="BK2" s="138"/>
      <c r="BL2" s="138"/>
      <c r="BM2" s="138"/>
      <c r="BN2" s="138"/>
      <c r="BO2" s="138"/>
      <c r="BP2" s="138"/>
      <c r="BQ2" s="138"/>
      <c r="BR2" s="138"/>
      <c r="BS2" s="138"/>
      <c r="BT2" s="138"/>
      <c r="BU2" s="138"/>
      <c r="BV2" s="138"/>
      <c r="BW2" s="138"/>
      <c r="BX2" s="138"/>
      <c r="BY2" s="138"/>
      <c r="BZ2" s="138"/>
      <c r="CA2" s="138"/>
      <c r="CB2" s="138"/>
      <c r="CC2" s="138"/>
      <c r="CD2" s="138"/>
      <c r="CE2" s="138"/>
      <c r="CF2" s="138"/>
      <c r="CG2" s="138"/>
      <c r="CH2" s="138"/>
      <c r="CI2" s="138"/>
      <c r="CJ2" s="138"/>
      <c r="CK2" s="138"/>
      <c r="CL2" s="138"/>
      <c r="CM2" s="138"/>
      <c r="CN2" s="138"/>
      <c r="CO2" s="138"/>
      <c r="CP2" s="138"/>
      <c r="CQ2" s="138"/>
      <c r="CR2" s="138"/>
      <c r="CS2" s="138"/>
      <c r="CT2" s="138"/>
      <c r="CU2" s="138"/>
      <c r="CV2" s="138"/>
      <c r="CW2" s="138"/>
      <c r="CX2" s="138"/>
      <c r="CY2" s="138"/>
      <c r="CZ2" s="138"/>
      <c r="DA2" s="138"/>
      <c r="DB2" s="138"/>
      <c r="DC2" s="138"/>
      <c r="DD2" s="138"/>
      <c r="DE2" s="138"/>
      <c r="DF2" s="138"/>
      <c r="DG2" s="138"/>
      <c r="DH2" s="138"/>
      <c r="DI2" s="138"/>
      <c r="DJ2" s="138"/>
      <c r="DK2" s="138"/>
      <c r="DL2" s="138"/>
      <c r="DM2" s="138"/>
      <c r="DN2" s="138"/>
      <c r="DO2" s="138"/>
      <c r="DP2" s="138"/>
      <c r="DQ2" s="138"/>
      <c r="DR2" s="138"/>
      <c r="DS2" s="138"/>
      <c r="DT2" s="138"/>
      <c r="DU2" s="138"/>
      <c r="DV2" s="138"/>
      <c r="DW2" s="138"/>
      <c r="DX2" s="138"/>
      <c r="DY2" s="138"/>
      <c r="DZ2" s="138"/>
      <c r="EA2" s="138"/>
      <c r="EB2" s="138"/>
      <c r="EC2" s="138"/>
      <c r="ED2" s="138"/>
      <c r="EE2" s="138"/>
      <c r="EF2" s="138"/>
      <c r="EG2" s="138"/>
      <c r="EH2" s="138"/>
      <c r="EI2" s="138"/>
      <c r="EJ2" s="138"/>
      <c r="EK2" s="138"/>
      <c r="EL2" s="138"/>
      <c r="EM2" s="138"/>
      <c r="EN2" s="138"/>
      <c r="EO2" s="138"/>
      <c r="EP2" s="138"/>
      <c r="EQ2" s="138"/>
      <c r="ER2" s="138"/>
      <c r="ES2" s="138"/>
      <c r="ET2" s="138"/>
      <c r="EU2" s="138"/>
      <c r="EV2" s="138"/>
      <c r="EW2" s="138"/>
      <c r="EX2" s="138"/>
      <c r="EY2" s="138"/>
      <c r="EZ2" s="138"/>
      <c r="FA2" s="138"/>
      <c r="FB2" s="138"/>
      <c r="FC2" s="138"/>
      <c r="FD2" s="138"/>
      <c r="FE2" s="138"/>
      <c r="FF2" s="138"/>
      <c r="FG2" s="138"/>
      <c r="FH2" s="138"/>
      <c r="FI2" s="138"/>
      <c r="FJ2" s="138"/>
      <c r="FK2" s="138"/>
      <c r="FL2" s="138"/>
      <c r="FM2" s="138"/>
      <c r="FN2" s="138"/>
      <c r="FO2" s="138"/>
      <c r="FP2" s="138"/>
      <c r="FQ2" s="138"/>
      <c r="FR2" s="138"/>
      <c r="FS2" s="138"/>
      <c r="FT2" s="138"/>
      <c r="FU2" s="138"/>
      <c r="FV2" s="138"/>
      <c r="FW2" s="138"/>
      <c r="FX2" s="138"/>
      <c r="FY2" s="138"/>
      <c r="FZ2" s="138"/>
      <c r="GA2" s="138"/>
      <c r="GB2" s="138"/>
      <c r="GC2" s="138"/>
      <c r="GD2" s="138"/>
      <c r="GE2" s="138"/>
      <c r="GF2" s="138"/>
      <c r="GG2" s="138"/>
      <c r="GH2" s="138"/>
      <c r="GI2" s="138"/>
      <c r="GJ2" s="138"/>
      <c r="GK2" s="138"/>
      <c r="GL2" s="138"/>
      <c r="GM2" s="138"/>
      <c r="GN2" s="138"/>
      <c r="GO2" s="138"/>
      <c r="GP2" s="138"/>
      <c r="GQ2" s="138"/>
      <c r="GR2" s="138"/>
      <c r="GS2" s="138"/>
      <c r="GT2" s="138"/>
      <c r="GU2" s="138"/>
      <c r="GV2" s="138"/>
      <c r="GW2" s="138"/>
      <c r="GX2" s="138"/>
      <c r="GY2" s="138"/>
      <c r="GZ2" s="138"/>
      <c r="HA2" s="138"/>
      <c r="HB2" s="138"/>
      <c r="HC2" s="138"/>
      <c r="HD2" s="138"/>
      <c r="HE2" s="138"/>
      <c r="HF2" s="138"/>
      <c r="HG2" s="138"/>
      <c r="HH2" s="138"/>
      <c r="HI2" s="138"/>
      <c r="HJ2" s="138"/>
      <c r="HK2" s="138"/>
      <c r="HL2" s="138"/>
      <c r="HM2" s="138"/>
      <c r="HN2" s="138"/>
      <c r="HO2" s="138"/>
      <c r="HP2" s="138"/>
      <c r="HQ2" s="138"/>
      <c r="HR2" s="138"/>
      <c r="HS2" s="138"/>
      <c r="HT2" s="138"/>
      <c r="HU2" s="138"/>
      <c r="HV2" s="138"/>
      <c r="HW2" s="138"/>
      <c r="HX2" s="138"/>
      <c r="HY2" s="138"/>
      <c r="HZ2" s="138"/>
      <c r="IA2" s="138"/>
      <c r="IB2" s="138"/>
      <c r="IC2" s="138"/>
      <c r="ID2" s="138"/>
      <c r="IE2" s="138"/>
      <c r="IF2" s="138"/>
      <c r="IG2" s="138"/>
      <c r="IH2" s="138"/>
      <c r="II2" s="138"/>
      <c r="IJ2" s="138"/>
      <c r="IK2" s="138"/>
      <c r="IL2" s="138"/>
      <c r="IM2" s="138"/>
      <c r="IN2" s="138"/>
      <c r="IO2" s="138"/>
      <c r="IP2" s="138"/>
      <c r="IQ2" s="138"/>
      <c r="IR2" s="138"/>
      <c r="IS2" s="138"/>
      <c r="IT2" s="138"/>
      <c r="IU2" s="138"/>
      <c r="IV2" s="138"/>
      <c r="IW2" s="138"/>
      <c r="IX2" s="138"/>
      <c r="IY2" s="138"/>
      <c r="IZ2" s="138"/>
      <c r="JA2" s="138"/>
      <c r="JB2" s="138"/>
      <c r="JC2" s="138"/>
      <c r="JD2" s="138"/>
      <c r="JE2" s="138"/>
      <c r="JF2" s="138"/>
      <c r="JG2" s="138"/>
      <c r="JH2" s="138"/>
      <c r="JI2" s="138"/>
      <c r="JJ2" s="138"/>
      <c r="JK2" s="138"/>
      <c r="JL2" s="138"/>
      <c r="JM2" s="138"/>
      <c r="JN2" s="138"/>
      <c r="JO2" s="138"/>
      <c r="JP2" s="138"/>
      <c r="JQ2" s="138"/>
      <c r="JR2" s="138"/>
      <c r="JS2" s="138"/>
      <c r="JT2" s="138"/>
      <c r="JU2" s="138"/>
      <c r="JV2" s="138"/>
      <c r="JW2" s="138"/>
      <c r="JX2" s="138"/>
      <c r="JY2" s="138"/>
      <c r="JZ2" s="138"/>
      <c r="KA2" s="138"/>
      <c r="KB2" s="138"/>
      <c r="KC2" s="138"/>
      <c r="KD2" s="138"/>
      <c r="KE2" s="138"/>
      <c r="KF2" s="138"/>
      <c r="KG2" s="138"/>
      <c r="KH2" s="138"/>
      <c r="KI2" s="138"/>
      <c r="KJ2" s="138"/>
      <c r="KK2" s="138"/>
      <c r="KL2" s="138"/>
      <c r="KM2" s="138"/>
      <c r="KN2" s="138"/>
      <c r="KO2" s="138"/>
      <c r="KP2" s="138"/>
      <c r="KQ2" s="138"/>
      <c r="KR2" s="138"/>
      <c r="KS2" s="138"/>
      <c r="KT2" s="138"/>
      <c r="KU2" s="138"/>
      <c r="KV2" s="138"/>
      <c r="KW2" s="138"/>
      <c r="KX2" s="138"/>
      <c r="KY2" s="138"/>
      <c r="KZ2" s="138"/>
      <c r="LA2" s="138"/>
      <c r="LB2" s="138"/>
      <c r="LC2" s="138"/>
      <c r="LD2" s="138"/>
      <c r="LE2" s="138"/>
      <c r="LF2" s="138"/>
      <c r="LG2" s="138"/>
      <c r="LH2" s="138"/>
      <c r="LI2" s="138"/>
      <c r="LJ2" s="138"/>
      <c r="LK2" s="138"/>
      <c r="LL2" s="138"/>
      <c r="LM2" s="138"/>
      <c r="LN2" s="138"/>
      <c r="LO2" s="138"/>
      <c r="LP2" s="138"/>
      <c r="LQ2" s="138"/>
      <c r="LR2" s="138"/>
      <c r="LS2" s="138"/>
      <c r="LT2" s="138"/>
      <c r="LU2" s="138"/>
      <c r="LV2" s="138"/>
      <c r="LW2" s="138"/>
      <c r="LX2" s="138"/>
      <c r="LY2" s="138"/>
      <c r="LZ2" s="138"/>
      <c r="MA2" s="138"/>
      <c r="MB2" s="138"/>
      <c r="MC2" s="138"/>
      <c r="MD2" s="138"/>
      <c r="ME2" s="138"/>
      <c r="MF2" s="138"/>
      <c r="MG2" s="138"/>
      <c r="MH2" s="138"/>
      <c r="MI2" s="138"/>
      <c r="MJ2" s="138"/>
      <c r="MK2" s="138"/>
      <c r="ML2" s="138"/>
      <c r="MM2" s="138"/>
      <c r="MN2" s="138"/>
      <c r="MO2" s="138"/>
      <c r="MP2" s="138"/>
      <c r="MQ2" s="138"/>
      <c r="MR2" s="138"/>
      <c r="MS2" s="138"/>
      <c r="MT2" s="138"/>
      <c r="MU2" s="138"/>
      <c r="MV2" s="138"/>
      <c r="MW2" s="138"/>
      <c r="MX2" s="138"/>
      <c r="MY2" s="138"/>
      <c r="MZ2" s="138"/>
      <c r="NA2" s="138"/>
      <c r="NB2" s="138"/>
      <c r="NC2" s="138"/>
      <c r="ND2" s="138"/>
      <c r="NE2" s="138"/>
      <c r="NF2" s="138"/>
      <c r="NG2" s="138"/>
      <c r="NH2" s="138"/>
      <c r="NI2" s="138"/>
      <c r="NJ2" s="138"/>
      <c r="NK2" s="138"/>
      <c r="NL2" s="138"/>
      <c r="NM2" s="138"/>
      <c r="NN2" s="138"/>
      <c r="NO2" s="138"/>
      <c r="NP2" s="138"/>
      <c r="NQ2" s="138"/>
      <c r="NR2" s="138"/>
      <c r="NS2" s="138"/>
      <c r="NT2" s="138"/>
      <c r="NU2" s="138"/>
      <c r="NV2" s="138"/>
      <c r="NW2" s="138"/>
      <c r="NX2" s="138"/>
      <c r="NY2" s="138"/>
      <c r="NZ2" s="138"/>
      <c r="OA2" s="138"/>
      <c r="OB2" s="138"/>
      <c r="OC2" s="138"/>
      <c r="OD2" s="138"/>
      <c r="OE2" s="138"/>
      <c r="OF2" s="138"/>
      <c r="OG2" s="138"/>
      <c r="OH2" s="138"/>
      <c r="OI2" s="138"/>
      <c r="OJ2" s="138"/>
      <c r="OK2" s="138"/>
      <c r="OL2" s="138"/>
      <c r="OM2" s="138"/>
      <c r="ON2" s="138"/>
      <c r="OO2" s="138"/>
      <c r="OP2" s="138"/>
      <c r="OQ2" s="138"/>
      <c r="OR2" s="138"/>
      <c r="OS2" s="138"/>
      <c r="OT2" s="138"/>
      <c r="OU2" s="138"/>
      <c r="OV2" s="138"/>
      <c r="OW2" s="138"/>
      <c r="OX2" s="138"/>
      <c r="OY2" s="138"/>
      <c r="OZ2" s="138"/>
      <c r="PA2" s="138"/>
      <c r="PB2" s="138"/>
      <c r="PC2" s="138"/>
      <c r="PD2" s="138"/>
      <c r="PE2" s="138"/>
      <c r="PF2" s="138"/>
      <c r="PG2" s="138"/>
      <c r="PH2" s="138"/>
      <c r="PI2" s="138"/>
      <c r="PJ2" s="138"/>
      <c r="PK2" s="138"/>
      <c r="PL2" s="138"/>
      <c r="PM2" s="138"/>
      <c r="PN2" s="138"/>
      <c r="PO2" s="138"/>
      <c r="PP2" s="138"/>
      <c r="PQ2" s="138"/>
      <c r="PR2" s="138"/>
      <c r="PS2" s="138"/>
      <c r="PT2" s="138"/>
      <c r="PU2" s="138"/>
      <c r="PV2" s="138"/>
      <c r="PW2" s="138"/>
      <c r="PX2" s="138"/>
      <c r="PY2" s="138"/>
      <c r="PZ2" s="138"/>
      <c r="QA2" s="138"/>
      <c r="QB2" s="138"/>
      <c r="QC2" s="138"/>
      <c r="QD2" s="138"/>
      <c r="QE2" s="138"/>
      <c r="QF2" s="138"/>
      <c r="QG2" s="138"/>
      <c r="QH2" s="138"/>
      <c r="QI2" s="138"/>
      <c r="QJ2" s="138"/>
      <c r="QK2" s="138"/>
      <c r="QL2" s="138"/>
      <c r="QM2" s="138"/>
      <c r="QN2" s="138"/>
      <c r="QO2" s="138"/>
      <c r="QP2" s="138"/>
      <c r="QQ2" s="138"/>
      <c r="QR2" s="138"/>
      <c r="QS2" s="138"/>
      <c r="QT2" s="138"/>
      <c r="QU2" s="138"/>
      <c r="QV2" s="138"/>
      <c r="QW2" s="138"/>
      <c r="QX2" s="138"/>
      <c r="QY2" s="138"/>
      <c r="QZ2" s="138"/>
      <c r="RA2" s="138"/>
      <c r="RB2" s="138"/>
      <c r="RC2" s="138"/>
      <c r="RD2" s="138"/>
      <c r="RE2" s="138"/>
      <c r="RF2" s="138"/>
      <c r="RG2" s="138"/>
      <c r="RH2" s="138"/>
      <c r="RI2" s="138"/>
      <c r="RJ2" s="138"/>
      <c r="RK2" s="138"/>
      <c r="RL2" s="138"/>
      <c r="RM2" s="138"/>
      <c r="RN2" s="138"/>
      <c r="RO2" s="138"/>
      <c r="RP2" s="138"/>
      <c r="RQ2" s="138"/>
      <c r="RR2" s="138"/>
      <c r="RS2" s="138"/>
      <c r="RT2" s="138"/>
      <c r="RU2" s="138"/>
      <c r="RV2" s="138"/>
      <c r="RW2" s="138"/>
      <c r="RX2" s="138"/>
      <c r="RY2" s="138"/>
      <c r="RZ2" s="138"/>
      <c r="SA2" s="138"/>
      <c r="SB2" s="138"/>
      <c r="SC2" s="138"/>
      <c r="SD2" s="138"/>
      <c r="SE2" s="138"/>
      <c r="SF2" s="138"/>
      <c r="SG2" s="138"/>
      <c r="SH2" s="138"/>
      <c r="SI2" s="138"/>
      <c r="SJ2" s="138"/>
      <c r="SK2" s="138"/>
      <c r="SL2" s="138"/>
      <c r="SM2" s="138"/>
      <c r="SN2" s="138"/>
      <c r="SO2" s="138"/>
      <c r="SP2" s="138"/>
      <c r="SQ2" s="138"/>
      <c r="SR2" s="138"/>
      <c r="SS2" s="138"/>
      <c r="ST2" s="138"/>
      <c r="SU2" s="138"/>
      <c r="SV2" s="138"/>
      <c r="SW2" s="138"/>
      <c r="SX2" s="138"/>
      <c r="SY2" s="138"/>
      <c r="SZ2" s="138"/>
      <c r="TA2" s="138"/>
      <c r="TB2" s="138"/>
      <c r="TC2" s="138"/>
      <c r="TD2" s="138"/>
      <c r="TE2" s="138"/>
      <c r="TF2" s="138"/>
      <c r="TG2" s="138"/>
      <c r="TH2" s="138"/>
      <c r="TI2" s="138"/>
      <c r="TJ2" s="138"/>
      <c r="TK2" s="138"/>
      <c r="TL2" s="138"/>
      <c r="TM2" s="138"/>
      <c r="TN2" s="138"/>
      <c r="TO2" s="138"/>
      <c r="TP2" s="138"/>
      <c r="TQ2" s="138"/>
      <c r="TR2" s="138"/>
      <c r="TS2" s="138"/>
      <c r="TT2" s="138"/>
      <c r="TU2" s="138"/>
      <c r="TV2" s="138"/>
      <c r="TW2" s="138"/>
      <c r="TX2" s="138"/>
      <c r="TY2" s="138"/>
      <c r="TZ2" s="138"/>
      <c r="UA2" s="138"/>
      <c r="UB2" s="138"/>
      <c r="UC2" s="138"/>
      <c r="UD2" s="138"/>
      <c r="UE2" s="138"/>
      <c r="UF2" s="138"/>
      <c r="UG2" s="138"/>
      <c r="UH2" s="138"/>
      <c r="UI2" s="138"/>
      <c r="UJ2" s="138"/>
      <c r="UK2" s="138"/>
      <c r="UL2" s="138"/>
      <c r="UM2" s="138"/>
      <c r="UN2" s="138"/>
      <c r="UO2" s="138"/>
      <c r="UP2" s="138"/>
      <c r="UQ2" s="138"/>
      <c r="UR2" s="138"/>
      <c r="US2" s="138"/>
      <c r="UT2" s="138"/>
      <c r="UU2" s="138"/>
      <c r="UV2" s="138"/>
      <c r="UW2" s="138"/>
      <c r="UX2" s="138"/>
      <c r="UY2" s="138"/>
      <c r="UZ2" s="138"/>
      <c r="VA2" s="138"/>
      <c r="VB2" s="138"/>
      <c r="VC2" s="138"/>
      <c r="VD2" s="138"/>
      <c r="VE2" s="138"/>
      <c r="VF2" s="138"/>
      <c r="VG2" s="138"/>
      <c r="VH2" s="138"/>
      <c r="VI2" s="138"/>
      <c r="VJ2" s="138"/>
      <c r="VK2" s="138"/>
      <c r="VL2" s="138"/>
      <c r="VM2" s="138"/>
      <c r="VN2" s="138"/>
      <c r="VO2" s="138"/>
      <c r="VP2" s="138"/>
      <c r="VQ2" s="138"/>
      <c r="VR2" s="138"/>
      <c r="VS2" s="138"/>
      <c r="VT2" s="138"/>
      <c r="VU2" s="138"/>
      <c r="VV2" s="138"/>
      <c r="VW2" s="138"/>
      <c r="VX2" s="138"/>
      <c r="VY2" s="138"/>
      <c r="VZ2" s="138"/>
      <c r="WA2" s="138"/>
      <c r="WB2" s="138"/>
      <c r="WC2" s="138"/>
      <c r="WD2" s="138"/>
      <c r="WE2" s="138"/>
      <c r="WF2" s="138"/>
      <c r="WG2" s="138"/>
      <c r="WH2" s="138"/>
      <c r="WI2" s="138"/>
      <c r="WJ2" s="138"/>
      <c r="WK2" s="138"/>
      <c r="WL2" s="138"/>
      <c r="WM2" s="138"/>
      <c r="WN2" s="138"/>
      <c r="WO2" s="138"/>
      <c r="WP2" s="138"/>
      <c r="WQ2" s="138"/>
      <c r="WR2" s="138"/>
      <c r="WS2" s="138"/>
      <c r="WT2" s="138"/>
      <c r="WU2" s="138"/>
      <c r="WV2" s="138"/>
      <c r="WW2" s="138"/>
      <c r="WX2" s="138"/>
      <c r="WY2" s="138"/>
      <c r="WZ2" s="138"/>
      <c r="XA2" s="138"/>
      <c r="XB2" s="138"/>
      <c r="XC2" s="138"/>
      <c r="XD2" s="138"/>
      <c r="XE2" s="138"/>
      <c r="XF2" s="138"/>
      <c r="XG2" s="138"/>
      <c r="XH2" s="138"/>
      <c r="XI2" s="138"/>
      <c r="XJ2" s="138"/>
      <c r="XK2" s="138"/>
      <c r="XL2" s="138"/>
      <c r="XM2" s="138"/>
      <c r="XN2" s="138"/>
      <c r="XO2" s="138"/>
      <c r="XP2" s="138"/>
      <c r="XQ2" s="138"/>
      <c r="XR2" s="138"/>
      <c r="XS2" s="138"/>
      <c r="XT2" s="138"/>
      <c r="XU2" s="138"/>
      <c r="XV2" s="138"/>
      <c r="XW2" s="138"/>
      <c r="XX2" s="138"/>
      <c r="XY2" s="138"/>
      <c r="XZ2" s="138"/>
      <c r="YA2" s="138"/>
      <c r="YB2" s="138"/>
      <c r="YC2" s="138"/>
      <c r="YD2" s="138"/>
      <c r="YE2" s="138"/>
      <c r="YF2" s="138"/>
      <c r="YG2" s="138"/>
      <c r="YH2" s="138"/>
      <c r="YI2" s="138"/>
      <c r="YJ2" s="138"/>
      <c r="YK2" s="138"/>
      <c r="YL2" s="138"/>
      <c r="YM2" s="138"/>
      <c r="YN2" s="138"/>
      <c r="YO2" s="138"/>
      <c r="YP2" s="138"/>
      <c r="YQ2" s="138"/>
      <c r="YR2" s="138"/>
      <c r="YS2" s="138"/>
      <c r="YT2" s="138"/>
      <c r="YU2" s="138"/>
      <c r="YV2" s="138"/>
      <c r="YW2" s="138"/>
      <c r="YX2" s="138"/>
      <c r="YY2" s="138"/>
      <c r="YZ2" s="138"/>
      <c r="ZA2" s="138"/>
      <c r="ZB2" s="138"/>
      <c r="ZC2" s="138"/>
      <c r="ZD2" s="138"/>
      <c r="ZE2" s="138"/>
      <c r="ZF2" s="138"/>
      <c r="ZG2" s="138"/>
      <c r="ZH2" s="138"/>
      <c r="ZI2" s="138"/>
      <c r="ZJ2" s="138"/>
      <c r="ZK2" s="138"/>
      <c r="ZL2" s="138"/>
      <c r="ZM2" s="138"/>
      <c r="ZN2" s="138"/>
      <c r="ZO2" s="138"/>
      <c r="ZP2" s="138"/>
      <c r="ZQ2" s="138"/>
      <c r="ZR2" s="138"/>
      <c r="ZS2" s="138"/>
      <c r="ZT2" s="138"/>
      <c r="ZU2" s="138"/>
      <c r="ZV2" s="138"/>
      <c r="ZW2" s="138"/>
      <c r="ZX2" s="138"/>
      <c r="ZY2" s="138"/>
      <c r="ZZ2" s="138"/>
      <c r="AAA2" s="138"/>
      <c r="AAB2" s="138"/>
      <c r="AAC2" s="138"/>
      <c r="AAD2" s="138"/>
      <c r="AAE2" s="138"/>
      <c r="AAF2" s="138"/>
      <c r="AAG2" s="138"/>
      <c r="AAH2" s="138"/>
      <c r="AAI2" s="138"/>
      <c r="AAJ2" s="138"/>
      <c r="AAK2" s="138"/>
      <c r="AAL2" s="138"/>
      <c r="AAM2" s="138"/>
      <c r="AAN2" s="138"/>
      <c r="AAO2" s="138"/>
      <c r="AAP2" s="138"/>
      <c r="AAQ2" s="138"/>
      <c r="AAR2" s="138"/>
      <c r="AAS2" s="138"/>
      <c r="AAT2" s="138"/>
      <c r="AAU2" s="138"/>
      <c r="AAV2" s="138"/>
      <c r="AAW2" s="138"/>
      <c r="AAX2" s="138"/>
      <c r="AAY2" s="138"/>
      <c r="AAZ2" s="138"/>
      <c r="ABA2" s="138"/>
      <c r="ABB2" s="138"/>
      <c r="ABC2" s="138"/>
      <c r="ABD2" s="138"/>
      <c r="ABE2" s="138"/>
      <c r="ABF2" s="138"/>
      <c r="ABG2" s="138"/>
      <c r="ABH2" s="138"/>
      <c r="ABI2" s="138"/>
      <c r="ABJ2" s="138"/>
      <c r="ABK2" s="138"/>
      <c r="ABL2" s="138"/>
      <c r="ABM2" s="138"/>
      <c r="ABN2" s="138"/>
      <c r="ABO2" s="138"/>
      <c r="ABP2" s="138"/>
      <c r="ABQ2" s="138"/>
      <c r="ABR2" s="138"/>
      <c r="ABS2" s="138"/>
      <c r="ABT2" s="138"/>
      <c r="ABU2" s="138"/>
      <c r="ABV2" s="138"/>
      <c r="ABW2" s="138"/>
      <c r="ABX2" s="138"/>
      <c r="ABY2" s="138"/>
      <c r="ABZ2" s="138"/>
      <c r="ACA2" s="138"/>
      <c r="ACB2" s="138"/>
      <c r="ACC2" s="138"/>
      <c r="ACD2" s="138"/>
      <c r="ACE2" s="138"/>
      <c r="ACF2" s="138"/>
      <c r="ACG2" s="138"/>
      <c r="ACH2" s="138"/>
      <c r="ACI2" s="138"/>
      <c r="ACJ2" s="138"/>
      <c r="ACK2" s="138"/>
      <c r="ACL2" s="138"/>
      <c r="ACM2" s="138"/>
      <c r="ACN2" s="138"/>
      <c r="ACO2" s="138"/>
      <c r="ACP2" s="138"/>
      <c r="ACQ2" s="138"/>
      <c r="ACR2" s="138"/>
      <c r="ACS2" s="138"/>
      <c r="ACT2" s="138"/>
      <c r="ACU2" s="138"/>
      <c r="ACV2" s="138"/>
      <c r="ACW2" s="138"/>
      <c r="ACX2" s="138"/>
      <c r="ACY2" s="138"/>
      <c r="ACZ2" s="138"/>
      <c r="ADA2" s="138"/>
      <c r="ADB2" s="138"/>
      <c r="ADC2" s="138"/>
      <c r="ADD2" s="138"/>
      <c r="ADE2" s="138"/>
      <c r="ADF2" s="138"/>
      <c r="ADG2" s="138"/>
      <c r="ADH2" s="138"/>
      <c r="ADI2" s="138"/>
      <c r="ADJ2" s="138"/>
      <c r="ADK2" s="138"/>
      <c r="ADL2" s="138"/>
      <c r="ADM2" s="138"/>
      <c r="ADN2" s="138"/>
      <c r="ADO2" s="138"/>
      <c r="ADP2" s="138"/>
      <c r="ADQ2" s="138"/>
      <c r="ADR2" s="138"/>
      <c r="ADS2" s="138"/>
      <c r="ADT2" s="138"/>
      <c r="ADU2" s="138"/>
      <c r="ADV2" s="138"/>
      <c r="ADW2" s="138"/>
      <c r="ADX2" s="138"/>
      <c r="ADY2" s="138"/>
      <c r="ADZ2" s="138"/>
      <c r="AEA2" s="138"/>
      <c r="AEB2" s="138"/>
      <c r="AEC2" s="138"/>
      <c r="AED2" s="138"/>
      <c r="AEE2" s="138"/>
      <c r="AEF2" s="138"/>
      <c r="AEG2" s="138"/>
      <c r="AEH2" s="138"/>
      <c r="AEI2" s="138"/>
      <c r="AEJ2" s="138"/>
      <c r="AEK2" s="138"/>
      <c r="AEL2" s="138"/>
      <c r="AEM2" s="138"/>
      <c r="AEN2" s="138"/>
      <c r="AEO2" s="138"/>
      <c r="AEP2" s="138"/>
      <c r="AEQ2" s="138"/>
      <c r="AER2" s="138"/>
      <c r="AES2" s="138"/>
      <c r="AET2" s="138"/>
      <c r="AEU2" s="138"/>
      <c r="AEV2" s="138"/>
      <c r="AEW2" s="138"/>
      <c r="AEX2" s="138"/>
      <c r="AEY2" s="138"/>
      <c r="AEZ2" s="138"/>
      <c r="AFA2" s="138"/>
      <c r="AFB2" s="138"/>
      <c r="AFC2" s="138"/>
      <c r="AFD2" s="138"/>
      <c r="AFE2" s="138"/>
      <c r="AFF2" s="138"/>
      <c r="AFG2" s="138"/>
      <c r="AFH2" s="138"/>
      <c r="AFI2" s="138"/>
      <c r="AFJ2" s="138"/>
      <c r="AFK2" s="138"/>
      <c r="AFL2" s="138"/>
      <c r="AFM2" s="138"/>
      <c r="AFN2" s="138"/>
      <c r="AFO2" s="138"/>
      <c r="AFP2" s="138"/>
      <c r="AFQ2" s="138"/>
      <c r="AFR2" s="138"/>
      <c r="AFS2" s="138"/>
      <c r="AFT2" s="138"/>
      <c r="AFU2" s="138"/>
      <c r="AFV2" s="138"/>
      <c r="AFW2" s="138"/>
      <c r="AFX2" s="138"/>
      <c r="AFY2" s="138"/>
      <c r="AFZ2" s="138"/>
      <c r="AGA2" s="138"/>
      <c r="AGB2" s="138"/>
      <c r="AGC2" s="138"/>
      <c r="AGD2" s="138"/>
      <c r="AGE2" s="138"/>
      <c r="AGF2" s="138"/>
      <c r="AGG2" s="138"/>
      <c r="AGH2" s="138"/>
      <c r="AGI2" s="138"/>
      <c r="AGJ2" s="138"/>
      <c r="AGK2" s="138"/>
      <c r="AGL2" s="138"/>
      <c r="AGM2" s="138"/>
      <c r="AGN2" s="138"/>
      <c r="AGO2" s="138"/>
      <c r="AGP2" s="138"/>
      <c r="AGQ2" s="138"/>
      <c r="AGR2" s="138"/>
      <c r="AGS2" s="138"/>
      <c r="AGT2" s="138"/>
      <c r="AGU2" s="138"/>
      <c r="AGV2" s="138"/>
      <c r="AGW2" s="138"/>
      <c r="AGX2" s="138"/>
      <c r="AGY2" s="138"/>
      <c r="AGZ2" s="138"/>
      <c r="AHA2" s="138"/>
      <c r="AHB2" s="138"/>
      <c r="AHC2" s="138"/>
      <c r="AHD2" s="138"/>
      <c r="AHE2" s="138"/>
      <c r="AHF2" s="138"/>
      <c r="AHG2" s="138"/>
      <c r="AHH2" s="138"/>
      <c r="AHI2" s="138"/>
      <c r="AHJ2" s="138"/>
      <c r="AHK2" s="138"/>
      <c r="AHL2" s="138"/>
      <c r="AHM2" s="138"/>
      <c r="AHN2" s="138"/>
      <c r="AHO2" s="138"/>
      <c r="AHP2" s="138"/>
      <c r="AHQ2" s="138"/>
      <c r="AHR2" s="138"/>
      <c r="AHS2" s="138"/>
      <c r="AHT2" s="138"/>
      <c r="AHU2" s="138"/>
      <c r="AHV2" s="138"/>
      <c r="AHW2" s="138"/>
      <c r="AHX2" s="138"/>
      <c r="AHY2" s="138"/>
      <c r="AHZ2" s="138"/>
      <c r="AIA2" s="138"/>
      <c r="AIB2" s="138"/>
      <c r="AIC2" s="138"/>
      <c r="AID2" s="138"/>
      <c r="AIE2" s="138"/>
      <c r="AIF2" s="138"/>
      <c r="AIG2" s="138"/>
      <c r="AIH2" s="138"/>
      <c r="AII2" s="138"/>
      <c r="AIJ2" s="138"/>
      <c r="AIK2" s="138"/>
      <c r="AIL2" s="138"/>
      <c r="AIM2" s="138"/>
      <c r="AIN2" s="138"/>
      <c r="AIO2" s="138"/>
      <c r="AIP2" s="138"/>
      <c r="AIQ2" s="138"/>
      <c r="AIR2" s="138"/>
      <c r="AIS2" s="138"/>
      <c r="AIT2" s="138"/>
      <c r="AIU2" s="138"/>
      <c r="AIV2" s="138"/>
      <c r="AIW2" s="138"/>
      <c r="AIX2" s="138"/>
      <c r="AIY2" s="138"/>
      <c r="AIZ2" s="138"/>
      <c r="AJA2" s="138"/>
      <c r="AJB2" s="138"/>
      <c r="AJC2" s="138"/>
      <c r="AJD2" s="138"/>
      <c r="AJE2" s="138"/>
      <c r="AJF2" s="138"/>
      <c r="AJG2" s="138"/>
      <c r="AJH2" s="138"/>
      <c r="AJI2" s="138"/>
      <c r="AJJ2" s="138"/>
      <c r="AJK2" s="138"/>
      <c r="AJL2" s="138"/>
      <c r="AJM2" s="138"/>
      <c r="AJN2" s="138"/>
      <c r="AJO2" s="138"/>
      <c r="AJP2" s="138"/>
      <c r="AJQ2" s="138"/>
      <c r="AJR2" s="138"/>
      <c r="AJS2" s="138"/>
      <c r="AJT2" s="138"/>
      <c r="AJU2" s="138"/>
      <c r="AJV2" s="138"/>
      <c r="AJW2" s="138"/>
      <c r="AJX2" s="138"/>
      <c r="AJY2" s="138"/>
      <c r="AJZ2" s="138"/>
      <c r="AKA2" s="138"/>
      <c r="AKB2" s="138"/>
      <c r="AKC2" s="138"/>
      <c r="AKD2" s="138"/>
      <c r="AKE2" s="138"/>
      <c r="AKF2" s="138"/>
      <c r="AKG2" s="138"/>
      <c r="AKH2" s="138"/>
      <c r="AKI2" s="138"/>
      <c r="AKJ2" s="138"/>
      <c r="AKK2" s="138"/>
      <c r="AKL2" s="138"/>
      <c r="AKM2" s="138"/>
      <c r="AKN2" s="138"/>
      <c r="AKO2" s="138"/>
      <c r="AKP2" s="138"/>
      <c r="AKQ2" s="138"/>
      <c r="AKR2" s="138"/>
      <c r="AKS2" s="138"/>
      <c r="AKT2" s="138"/>
      <c r="AKU2" s="138"/>
      <c r="AKV2" s="138"/>
      <c r="AKW2" s="138"/>
      <c r="AKX2" s="138"/>
      <c r="AKY2" s="138"/>
      <c r="AKZ2" s="138"/>
      <c r="ALA2" s="138"/>
      <c r="ALB2" s="138"/>
      <c r="ALC2" s="138"/>
      <c r="ALD2" s="138"/>
      <c r="ALE2" s="138"/>
      <c r="ALF2" s="138"/>
      <c r="ALG2" s="138"/>
      <c r="ALH2" s="138"/>
      <c r="ALI2" s="138"/>
      <c r="ALJ2" s="138"/>
      <c r="ALK2" s="138"/>
      <c r="ALL2" s="138"/>
      <c r="ALM2" s="138"/>
      <c r="ALN2" s="138"/>
      <c r="ALO2" s="138"/>
      <c r="ALP2" s="138"/>
      <c r="ALQ2" s="138"/>
      <c r="ALR2" s="138"/>
      <c r="ALS2" s="138"/>
      <c r="ALT2" s="138"/>
      <c r="ALU2" s="138"/>
      <c r="ALV2" s="138"/>
      <c r="ALW2" s="138"/>
      <c r="ALX2" s="138"/>
      <c r="ALY2" s="138"/>
      <c r="ALZ2" s="138"/>
      <c r="AMA2" s="138"/>
      <c r="AMB2" s="138"/>
      <c r="AMC2" s="138"/>
      <c r="AMD2" s="138"/>
      <c r="AME2" s="138"/>
      <c r="AMF2" s="138"/>
      <c r="AMG2" s="138"/>
      <c r="AMH2" s="138"/>
      <c r="AMI2" s="138"/>
      <c r="AMJ2" s="138"/>
      <c r="AMK2" s="138"/>
      <c r="AML2" s="138"/>
      <c r="AMM2" s="138"/>
      <c r="AMN2" s="138"/>
      <c r="AMO2" s="138"/>
      <c r="AMP2" s="138"/>
      <c r="AMQ2" s="138"/>
      <c r="AMR2" s="138"/>
      <c r="AMS2" s="138"/>
      <c r="AMT2" s="138"/>
      <c r="AMU2" s="138"/>
      <c r="AMV2" s="138"/>
      <c r="AMW2" s="138"/>
      <c r="AMX2" s="138"/>
      <c r="AMY2" s="138"/>
      <c r="AMZ2" s="138"/>
      <c r="ANA2" s="138"/>
      <c r="ANB2" s="138"/>
      <c r="ANC2" s="138"/>
      <c r="AND2" s="138"/>
      <c r="ANE2" s="138"/>
      <c r="ANF2" s="138"/>
      <c r="ANG2" s="138"/>
      <c r="ANH2" s="138"/>
      <c r="ANI2" s="138"/>
      <c r="ANJ2" s="138"/>
      <c r="ANK2" s="138"/>
      <c r="ANL2" s="138"/>
      <c r="ANM2" s="138"/>
      <c r="ANN2" s="138"/>
      <c r="ANO2" s="138"/>
      <c r="ANP2" s="138"/>
      <c r="ANQ2" s="138"/>
      <c r="ANR2" s="138"/>
      <c r="ANS2" s="138"/>
      <c r="ANT2" s="138"/>
      <c r="ANU2" s="138"/>
      <c r="ANV2" s="138"/>
      <c r="ANW2" s="138"/>
      <c r="ANX2" s="138"/>
      <c r="ANY2" s="138"/>
      <c r="ANZ2" s="138"/>
      <c r="AOA2" s="138"/>
      <c r="AOB2" s="138"/>
      <c r="AOC2" s="138"/>
      <c r="AOD2" s="138"/>
      <c r="AOE2" s="138"/>
      <c r="AOF2" s="138"/>
      <c r="AOG2" s="138"/>
      <c r="AOH2" s="138"/>
      <c r="AOI2" s="138"/>
      <c r="AOJ2" s="138"/>
      <c r="AOK2" s="138"/>
      <c r="AOL2" s="138"/>
      <c r="AOM2" s="138"/>
      <c r="AON2" s="138"/>
      <c r="AOO2" s="138"/>
      <c r="AOP2" s="138"/>
      <c r="AOQ2" s="138"/>
      <c r="AOR2" s="138"/>
      <c r="AOS2" s="138"/>
      <c r="AOT2" s="138"/>
      <c r="AOU2" s="138"/>
      <c r="AOV2" s="138"/>
      <c r="AOW2" s="138"/>
      <c r="AOX2" s="138"/>
      <c r="AOY2" s="138"/>
      <c r="AOZ2" s="138"/>
      <c r="APA2" s="138"/>
      <c r="APB2" s="138"/>
      <c r="APC2" s="138"/>
      <c r="APD2" s="138"/>
      <c r="APE2" s="138"/>
      <c r="APF2" s="138"/>
      <c r="APG2" s="138"/>
      <c r="APH2" s="138"/>
      <c r="API2" s="138"/>
      <c r="APJ2" s="138"/>
      <c r="APK2" s="138"/>
      <c r="APL2" s="138"/>
      <c r="APM2" s="138"/>
      <c r="APN2" s="138"/>
      <c r="APO2" s="138"/>
      <c r="APP2" s="138"/>
      <c r="APQ2" s="138"/>
      <c r="APR2" s="138"/>
      <c r="APS2" s="138"/>
      <c r="APT2" s="138"/>
      <c r="APU2" s="138"/>
      <c r="APV2" s="138"/>
      <c r="APW2" s="138"/>
      <c r="APX2" s="138"/>
      <c r="APY2" s="138"/>
      <c r="APZ2" s="138"/>
      <c r="AQA2" s="138"/>
      <c r="AQB2" s="138"/>
      <c r="AQC2" s="138"/>
      <c r="AQD2" s="138"/>
      <c r="AQE2" s="138"/>
      <c r="AQF2" s="138"/>
      <c r="AQG2" s="138"/>
      <c r="AQH2" s="138"/>
      <c r="AQI2" s="138"/>
      <c r="AQJ2" s="138"/>
      <c r="AQK2" s="138"/>
      <c r="AQL2" s="138"/>
      <c r="AQM2" s="138"/>
      <c r="AQN2" s="138"/>
      <c r="AQO2" s="138"/>
      <c r="AQP2" s="138"/>
      <c r="AQQ2" s="138"/>
      <c r="AQR2" s="138"/>
      <c r="AQS2" s="138"/>
      <c r="AQT2" s="138"/>
      <c r="AQU2" s="138"/>
      <c r="AQV2" s="138"/>
      <c r="AQW2" s="138"/>
      <c r="AQX2" s="138"/>
      <c r="AQY2" s="138"/>
      <c r="AQZ2" s="138"/>
      <c r="ARA2" s="138"/>
      <c r="ARB2" s="138"/>
      <c r="ARC2" s="138"/>
      <c r="ARD2" s="138"/>
      <c r="ARE2" s="138"/>
      <c r="ARF2" s="138"/>
      <c r="ARG2" s="138"/>
      <c r="ARH2" s="138"/>
      <c r="ARI2" s="138"/>
      <c r="ARJ2" s="138"/>
      <c r="ARK2" s="138"/>
      <c r="ARL2" s="138"/>
      <c r="ARM2" s="138"/>
      <c r="ARN2" s="138"/>
      <c r="ARO2" s="138"/>
      <c r="ARP2" s="138"/>
      <c r="ARQ2" s="138"/>
      <c r="ARR2" s="138"/>
      <c r="ARS2" s="138"/>
      <c r="ART2" s="138"/>
      <c r="ARU2" s="138"/>
      <c r="ARV2" s="138"/>
      <c r="ARW2" s="138"/>
      <c r="ARX2" s="138"/>
      <c r="ARY2" s="138"/>
      <c r="ARZ2" s="138"/>
      <c r="ASA2" s="138"/>
      <c r="ASB2" s="138"/>
      <c r="ASC2" s="138"/>
      <c r="ASD2" s="138"/>
      <c r="ASE2" s="138"/>
      <c r="ASF2" s="138"/>
      <c r="ASG2" s="138"/>
      <c r="ASH2" s="138"/>
      <c r="ASI2" s="138"/>
      <c r="ASJ2" s="138"/>
      <c r="ASK2" s="138"/>
      <c r="ASL2" s="138"/>
      <c r="ASM2" s="138"/>
      <c r="ASN2" s="138"/>
      <c r="ASO2" s="138"/>
      <c r="ASP2" s="138"/>
      <c r="ASQ2" s="138"/>
      <c r="ASR2" s="138"/>
      <c r="ASS2" s="138"/>
      <c r="AST2" s="138"/>
      <c r="ASU2" s="138"/>
      <c r="ASV2" s="138"/>
      <c r="ASW2" s="138"/>
      <c r="ASX2" s="138"/>
      <c r="ASY2" s="138"/>
      <c r="ASZ2" s="138"/>
      <c r="ATA2" s="138"/>
      <c r="ATB2" s="138"/>
      <c r="ATC2" s="138"/>
      <c r="ATD2" s="138"/>
      <c r="ATE2" s="138"/>
      <c r="ATF2" s="138"/>
      <c r="ATG2" s="138"/>
      <c r="ATH2" s="138"/>
      <c r="ATI2" s="138"/>
      <c r="ATJ2" s="138"/>
      <c r="ATK2" s="138"/>
      <c r="ATL2" s="138"/>
      <c r="ATM2" s="138"/>
      <c r="ATN2" s="138"/>
      <c r="ATO2" s="138"/>
      <c r="ATP2" s="138"/>
      <c r="ATQ2" s="138"/>
      <c r="ATR2" s="138"/>
      <c r="ATS2" s="138"/>
      <c r="ATT2" s="138"/>
      <c r="ATU2" s="138"/>
      <c r="ATV2" s="138"/>
      <c r="ATW2" s="138"/>
      <c r="ATX2" s="138"/>
      <c r="ATY2" s="138"/>
      <c r="ATZ2" s="138"/>
      <c r="AUA2" s="138"/>
      <c r="AUB2" s="138"/>
      <c r="AUC2" s="138"/>
      <c r="AUD2" s="138"/>
      <c r="AUE2" s="138"/>
      <c r="AUF2" s="138"/>
      <c r="AUG2" s="138"/>
      <c r="AUH2" s="138"/>
      <c r="AUI2" s="138"/>
      <c r="AUJ2" s="138"/>
      <c r="AUK2" s="138"/>
      <c r="AUL2" s="138"/>
      <c r="AUM2" s="138"/>
      <c r="AUN2" s="138"/>
      <c r="AUO2" s="138"/>
      <c r="AUP2" s="138"/>
      <c r="AUQ2" s="138"/>
      <c r="AUR2" s="138"/>
      <c r="AUS2" s="138"/>
      <c r="AUT2" s="138"/>
      <c r="AUU2" s="138"/>
      <c r="AUV2" s="138"/>
      <c r="AUW2" s="138"/>
      <c r="AUX2" s="138"/>
      <c r="AUY2" s="138"/>
      <c r="AUZ2" s="138"/>
      <c r="AVA2" s="138"/>
      <c r="AVB2" s="138"/>
      <c r="AVC2" s="138"/>
      <c r="AVD2" s="138"/>
      <c r="AVE2" s="138"/>
      <c r="AVF2" s="138"/>
      <c r="AVG2" s="138"/>
      <c r="AVH2" s="138"/>
      <c r="AVI2" s="138"/>
      <c r="AVJ2" s="138"/>
      <c r="AVK2" s="138"/>
      <c r="AVL2" s="138"/>
      <c r="AVM2" s="138"/>
      <c r="AVN2" s="138"/>
      <c r="AVO2" s="138"/>
      <c r="AVP2" s="138"/>
      <c r="AVQ2" s="138"/>
      <c r="AVR2" s="138"/>
      <c r="AVS2" s="138"/>
      <c r="AVT2" s="138"/>
      <c r="AVU2" s="138"/>
      <c r="AVV2" s="138"/>
      <c r="AVW2" s="138"/>
      <c r="AVX2" s="138"/>
      <c r="AVY2" s="138"/>
      <c r="AVZ2" s="138"/>
      <c r="AWA2" s="138"/>
      <c r="AWB2" s="138"/>
      <c r="AWC2" s="138"/>
      <c r="AWD2" s="138"/>
      <c r="AWE2" s="138"/>
      <c r="AWF2" s="138"/>
      <c r="AWG2" s="138"/>
      <c r="AWH2" s="138"/>
      <c r="AWI2" s="138"/>
      <c r="AWJ2" s="138"/>
      <c r="AWK2" s="138"/>
      <c r="AWL2" s="138"/>
      <c r="AWM2" s="138"/>
      <c r="AWN2" s="138"/>
      <c r="AWO2" s="138"/>
      <c r="AWP2" s="138"/>
      <c r="AWQ2" s="138"/>
      <c r="AWR2" s="138"/>
      <c r="AWS2" s="138"/>
      <c r="AWT2" s="138"/>
      <c r="AWU2" s="138"/>
      <c r="AWV2" s="138"/>
      <c r="AWW2" s="138"/>
      <c r="AWX2" s="138"/>
      <c r="AWY2" s="138"/>
      <c r="AWZ2" s="138"/>
      <c r="AXA2" s="138"/>
      <c r="AXB2" s="138"/>
      <c r="AXC2" s="138"/>
      <c r="AXD2" s="138"/>
      <c r="AXE2" s="138"/>
      <c r="AXF2" s="138"/>
      <c r="AXG2" s="138"/>
      <c r="AXH2" s="138"/>
      <c r="AXI2" s="138"/>
      <c r="AXJ2" s="138"/>
      <c r="AXK2" s="138"/>
      <c r="AXL2" s="138"/>
      <c r="AXM2" s="138"/>
      <c r="AXN2" s="138"/>
      <c r="AXO2" s="138"/>
      <c r="AXP2" s="138"/>
      <c r="AXQ2" s="138"/>
      <c r="AXR2" s="138"/>
      <c r="AXS2" s="138"/>
      <c r="AXT2" s="138"/>
      <c r="AXU2" s="138"/>
      <c r="AXV2" s="138"/>
      <c r="AXW2" s="138"/>
      <c r="AXX2" s="138"/>
      <c r="AXY2" s="138"/>
      <c r="AXZ2" s="138"/>
      <c r="AYA2" s="138"/>
      <c r="AYB2" s="138"/>
      <c r="AYC2" s="138"/>
      <c r="AYD2" s="138"/>
      <c r="AYE2" s="138"/>
      <c r="AYF2" s="138"/>
      <c r="AYG2" s="138"/>
      <c r="AYH2" s="138"/>
      <c r="AYI2" s="138"/>
      <c r="AYJ2" s="138"/>
      <c r="AYK2" s="138"/>
      <c r="AYL2" s="138"/>
      <c r="AYM2" s="138"/>
      <c r="AYN2" s="138"/>
      <c r="AYO2" s="138"/>
      <c r="AYP2" s="138"/>
      <c r="AYQ2" s="138"/>
      <c r="AYR2" s="138"/>
      <c r="AYS2" s="138"/>
      <c r="AYT2" s="138"/>
      <c r="AYU2" s="138"/>
      <c r="AYV2" s="138"/>
      <c r="AYW2" s="138"/>
      <c r="AYX2" s="138"/>
      <c r="AYY2" s="138"/>
      <c r="AYZ2" s="138"/>
      <c r="AZA2" s="138"/>
      <c r="AZB2" s="138"/>
      <c r="AZC2" s="138"/>
      <c r="AZD2" s="138"/>
      <c r="AZE2" s="138"/>
      <c r="AZF2" s="138"/>
      <c r="AZG2" s="138"/>
      <c r="AZH2" s="138"/>
      <c r="AZI2" s="138"/>
      <c r="AZJ2" s="138"/>
      <c r="AZK2" s="138"/>
      <c r="AZL2" s="138"/>
      <c r="AZM2" s="138"/>
      <c r="AZN2" s="138"/>
      <c r="AZO2" s="138"/>
      <c r="AZP2" s="138"/>
      <c r="AZQ2" s="138"/>
      <c r="AZR2" s="138"/>
      <c r="AZS2" s="138"/>
      <c r="AZT2" s="138"/>
      <c r="AZU2" s="138"/>
      <c r="AZV2" s="138"/>
      <c r="AZW2" s="138"/>
      <c r="AZX2" s="138"/>
      <c r="AZY2" s="138"/>
      <c r="AZZ2" s="138"/>
      <c r="BAA2" s="138"/>
      <c r="BAB2" s="138"/>
      <c r="BAC2" s="138"/>
      <c r="BAD2" s="138"/>
      <c r="BAE2" s="138"/>
      <c r="BAF2" s="138"/>
      <c r="BAG2" s="138"/>
      <c r="BAH2" s="138"/>
      <c r="BAI2" s="138"/>
      <c r="BAJ2" s="138"/>
      <c r="BAK2" s="138"/>
      <c r="BAL2" s="138"/>
      <c r="BAM2" s="138"/>
      <c r="BAN2" s="138"/>
      <c r="BAO2" s="138"/>
      <c r="BAP2" s="138"/>
      <c r="BAQ2" s="138"/>
      <c r="BAR2" s="138"/>
      <c r="BAS2" s="138"/>
      <c r="BAT2" s="138"/>
      <c r="BAU2" s="138"/>
      <c r="BAV2" s="138"/>
      <c r="BAW2" s="138"/>
      <c r="BAX2" s="138"/>
      <c r="BAY2" s="138"/>
      <c r="BAZ2" s="138"/>
      <c r="BBA2" s="138"/>
      <c r="BBB2" s="138"/>
      <c r="BBC2" s="138"/>
      <c r="BBD2" s="138"/>
      <c r="BBE2" s="138"/>
      <c r="BBF2" s="138"/>
      <c r="BBG2" s="138"/>
      <c r="BBH2" s="138"/>
      <c r="BBI2" s="138"/>
      <c r="BBJ2" s="138"/>
      <c r="BBK2" s="138"/>
      <c r="BBL2" s="138"/>
      <c r="BBM2" s="138"/>
      <c r="BBN2" s="138"/>
      <c r="BBO2" s="138"/>
      <c r="BBP2" s="138"/>
      <c r="BBQ2" s="138"/>
      <c r="BBR2" s="138"/>
      <c r="BBS2" s="138"/>
      <c r="BBT2" s="138"/>
      <c r="BBU2" s="138"/>
      <c r="BBV2" s="138"/>
      <c r="BBW2" s="138"/>
      <c r="BBX2" s="138"/>
      <c r="BBY2" s="138"/>
      <c r="BBZ2" s="138"/>
      <c r="BCA2" s="138"/>
      <c r="BCB2" s="138"/>
      <c r="BCC2" s="138"/>
      <c r="BCD2" s="138"/>
      <c r="BCE2" s="138"/>
      <c r="BCF2" s="138"/>
      <c r="BCG2" s="138"/>
      <c r="BCH2" s="138"/>
      <c r="BCI2" s="138"/>
      <c r="BCJ2" s="138"/>
      <c r="BCK2" s="138"/>
      <c r="BCL2" s="138"/>
      <c r="BCM2" s="138"/>
      <c r="BCN2" s="138"/>
      <c r="BCO2" s="138"/>
      <c r="BCP2" s="138"/>
      <c r="BCQ2" s="138"/>
      <c r="BCR2" s="138"/>
      <c r="BCS2" s="138"/>
      <c r="BCT2" s="138"/>
      <c r="BCU2" s="138"/>
      <c r="BCV2" s="138"/>
      <c r="BCW2" s="138"/>
      <c r="BCX2" s="138"/>
      <c r="BCY2" s="138"/>
      <c r="BCZ2" s="138"/>
      <c r="BDA2" s="138"/>
      <c r="BDB2" s="138"/>
      <c r="BDC2" s="138"/>
      <c r="BDD2" s="138"/>
      <c r="BDE2" s="138"/>
      <c r="BDF2" s="138"/>
      <c r="BDG2" s="138"/>
      <c r="BDH2" s="138"/>
      <c r="BDI2" s="138"/>
      <c r="BDJ2" s="138"/>
      <c r="BDK2" s="138"/>
      <c r="BDL2" s="138"/>
      <c r="BDM2" s="138"/>
      <c r="BDN2" s="138"/>
      <c r="BDO2" s="138"/>
      <c r="BDP2" s="138"/>
      <c r="BDQ2" s="138"/>
      <c r="BDR2" s="138"/>
      <c r="BDS2" s="138"/>
      <c r="BDT2" s="138"/>
      <c r="BDU2" s="138"/>
      <c r="BDV2" s="138"/>
      <c r="BDW2" s="138"/>
      <c r="BDX2" s="138"/>
      <c r="BDY2" s="138"/>
      <c r="BDZ2" s="138"/>
      <c r="BEA2" s="138"/>
      <c r="BEB2" s="138"/>
      <c r="BEC2" s="138"/>
      <c r="BED2" s="138"/>
      <c r="BEE2" s="138"/>
      <c r="BEF2" s="138"/>
      <c r="BEG2" s="138"/>
      <c r="BEH2" s="138"/>
      <c r="BEI2" s="138"/>
      <c r="BEJ2" s="138"/>
      <c r="BEK2" s="138"/>
      <c r="BEL2" s="138"/>
      <c r="BEM2" s="138"/>
      <c r="BEN2" s="138"/>
      <c r="BEO2" s="138"/>
      <c r="BEP2" s="138"/>
      <c r="BEQ2" s="138"/>
      <c r="BER2" s="138"/>
      <c r="BES2" s="138"/>
      <c r="BET2" s="138"/>
      <c r="BEU2" s="138"/>
      <c r="BEV2" s="138"/>
      <c r="BEW2" s="138"/>
      <c r="BEX2" s="138"/>
      <c r="BEY2" s="138"/>
      <c r="BEZ2" s="138"/>
      <c r="BFA2" s="138"/>
      <c r="BFB2" s="138"/>
      <c r="BFC2" s="138"/>
      <c r="BFD2" s="138"/>
      <c r="BFE2" s="138"/>
      <c r="BFF2" s="138"/>
      <c r="BFG2" s="138"/>
      <c r="BFH2" s="138"/>
      <c r="BFI2" s="138"/>
      <c r="BFJ2" s="138"/>
      <c r="BFK2" s="138"/>
      <c r="BFL2" s="138"/>
      <c r="BFM2" s="138"/>
      <c r="BFN2" s="138"/>
      <c r="BFO2" s="138"/>
      <c r="BFP2" s="138"/>
      <c r="BFQ2" s="138"/>
      <c r="BFR2" s="138"/>
      <c r="BFS2" s="138"/>
      <c r="BFT2" s="138"/>
      <c r="BFU2" s="138"/>
      <c r="BFV2" s="138"/>
      <c r="BFW2" s="138"/>
      <c r="BFX2" s="138"/>
      <c r="BFY2" s="138"/>
      <c r="BFZ2" s="138"/>
      <c r="BGA2" s="138"/>
      <c r="BGB2" s="138"/>
      <c r="BGC2" s="138"/>
      <c r="BGD2" s="138"/>
      <c r="BGE2" s="138"/>
      <c r="BGF2" s="138"/>
      <c r="BGG2" s="138"/>
      <c r="BGH2" s="138"/>
      <c r="BGI2" s="138"/>
      <c r="BGJ2" s="138"/>
      <c r="BGK2" s="138"/>
      <c r="BGL2" s="138"/>
      <c r="BGM2" s="138"/>
      <c r="BGN2" s="138"/>
      <c r="BGO2" s="138"/>
      <c r="BGP2" s="138"/>
      <c r="BGQ2" s="138"/>
      <c r="BGR2" s="138"/>
      <c r="BGS2" s="138"/>
      <c r="BGT2" s="138"/>
      <c r="BGU2" s="138"/>
      <c r="BGV2" s="138"/>
      <c r="BGW2" s="138"/>
      <c r="BGX2" s="138"/>
      <c r="BGY2" s="138"/>
      <c r="BGZ2" s="138"/>
      <c r="BHA2" s="138"/>
      <c r="BHB2" s="138"/>
      <c r="BHC2" s="138"/>
      <c r="BHD2" s="138"/>
      <c r="BHE2" s="138"/>
      <c r="BHF2" s="138"/>
      <c r="BHG2" s="138"/>
      <c r="BHH2" s="138"/>
      <c r="BHI2" s="138"/>
      <c r="BHJ2" s="138"/>
      <c r="BHK2" s="138"/>
      <c r="BHL2" s="138"/>
      <c r="BHM2" s="138"/>
      <c r="BHN2" s="138"/>
      <c r="BHO2" s="138"/>
      <c r="BHP2" s="138"/>
      <c r="BHQ2" s="138"/>
      <c r="BHR2" s="138"/>
      <c r="BHS2" s="138"/>
      <c r="BHT2" s="138"/>
      <c r="BHU2" s="138"/>
      <c r="BHV2" s="138"/>
      <c r="BHW2" s="138"/>
      <c r="BHX2" s="138"/>
      <c r="BHY2" s="138"/>
      <c r="BHZ2" s="138"/>
      <c r="BIA2" s="138"/>
      <c r="BIB2" s="138"/>
      <c r="BIC2" s="138"/>
      <c r="BID2" s="138"/>
      <c r="BIE2" s="138"/>
      <c r="BIF2" s="138"/>
      <c r="BIG2" s="138"/>
      <c r="BIH2" s="138"/>
      <c r="BII2" s="138"/>
      <c r="BIJ2" s="138"/>
      <c r="BIK2" s="138"/>
      <c r="BIL2" s="138"/>
      <c r="BIM2" s="138"/>
      <c r="BIN2" s="138"/>
      <c r="BIO2" s="138"/>
      <c r="BIP2" s="138"/>
      <c r="BIQ2" s="138"/>
      <c r="BIR2" s="138"/>
      <c r="BIS2" s="138"/>
      <c r="BIT2" s="138"/>
      <c r="BIU2" s="138"/>
      <c r="BIV2" s="138"/>
      <c r="BIW2" s="138"/>
      <c r="BIX2" s="138"/>
      <c r="BIY2" s="138"/>
      <c r="BIZ2" s="138"/>
      <c r="BJA2" s="138"/>
      <c r="BJB2" s="138"/>
      <c r="BJC2" s="138"/>
      <c r="BJD2" s="138"/>
      <c r="BJE2" s="138"/>
      <c r="BJF2" s="138"/>
      <c r="BJG2" s="138"/>
      <c r="BJH2" s="138"/>
      <c r="BJI2" s="138"/>
      <c r="BJJ2" s="138"/>
      <c r="BJK2" s="138"/>
      <c r="BJL2" s="138"/>
      <c r="BJM2" s="138"/>
      <c r="BJN2" s="138"/>
      <c r="BJO2" s="138"/>
      <c r="BJP2" s="138"/>
      <c r="BJQ2" s="138"/>
      <c r="BJR2" s="138"/>
      <c r="BJS2" s="138"/>
      <c r="BJT2" s="138"/>
      <c r="BJU2" s="138"/>
      <c r="BJV2" s="138"/>
      <c r="BJW2" s="138"/>
      <c r="BJX2" s="138"/>
      <c r="BJY2" s="138"/>
      <c r="BJZ2" s="138"/>
      <c r="BKA2" s="138"/>
      <c r="BKB2" s="138"/>
      <c r="BKC2" s="138"/>
      <c r="BKD2" s="138"/>
      <c r="BKE2" s="138"/>
      <c r="BKF2" s="138"/>
      <c r="BKG2" s="138"/>
      <c r="BKH2" s="138"/>
      <c r="BKI2" s="138"/>
      <c r="BKJ2" s="138"/>
      <c r="BKK2" s="138"/>
      <c r="BKL2" s="138"/>
      <c r="BKM2" s="138"/>
      <c r="BKN2" s="138"/>
      <c r="BKO2" s="138"/>
      <c r="BKP2" s="138"/>
      <c r="BKQ2" s="138"/>
      <c r="BKR2" s="138"/>
      <c r="BKS2" s="138"/>
      <c r="BKT2" s="138"/>
      <c r="BKU2" s="138"/>
      <c r="BKV2" s="138"/>
      <c r="BKW2" s="138"/>
      <c r="BKX2" s="138"/>
      <c r="BKY2" s="138"/>
      <c r="BKZ2" s="138"/>
      <c r="BLA2" s="138"/>
      <c r="BLB2" s="138"/>
      <c r="BLC2" s="138"/>
      <c r="BLD2" s="138"/>
      <c r="BLE2" s="138"/>
      <c r="BLF2" s="138"/>
      <c r="BLG2" s="138"/>
      <c r="BLH2" s="138"/>
      <c r="BLI2" s="138"/>
      <c r="BLJ2" s="138"/>
      <c r="BLK2" s="138"/>
      <c r="BLL2" s="138"/>
      <c r="BLM2" s="138"/>
      <c r="BLN2" s="138"/>
      <c r="BLO2" s="138"/>
      <c r="BLP2" s="138"/>
      <c r="BLQ2" s="138"/>
      <c r="BLR2" s="138"/>
      <c r="BLS2" s="138"/>
      <c r="BLT2" s="138"/>
      <c r="BLU2" s="138"/>
      <c r="BLV2" s="138"/>
      <c r="BLW2" s="138"/>
      <c r="BLX2" s="138"/>
      <c r="BLY2" s="138"/>
      <c r="BLZ2" s="138"/>
      <c r="BMA2" s="138"/>
      <c r="BMB2" s="138"/>
      <c r="BMC2" s="138"/>
      <c r="BMD2" s="138"/>
      <c r="BME2" s="138"/>
      <c r="BMF2" s="138"/>
      <c r="BMG2" s="138"/>
      <c r="BMH2" s="138"/>
      <c r="BMI2" s="138"/>
      <c r="BMJ2" s="138"/>
      <c r="BMK2" s="138"/>
      <c r="BML2" s="138"/>
      <c r="BMM2" s="138"/>
      <c r="BMN2" s="138"/>
      <c r="BMO2" s="138"/>
      <c r="BMP2" s="138"/>
      <c r="BMQ2" s="138"/>
      <c r="BMR2" s="138"/>
      <c r="BMS2" s="138"/>
      <c r="BMT2" s="138"/>
      <c r="BMU2" s="138"/>
      <c r="BMV2" s="138"/>
      <c r="BMW2" s="138"/>
      <c r="BMX2" s="138"/>
      <c r="BMY2" s="138"/>
      <c r="BMZ2" s="138"/>
      <c r="BNA2" s="138"/>
      <c r="BNB2" s="138"/>
      <c r="BNC2" s="138"/>
      <c r="BND2" s="138"/>
      <c r="BNE2" s="138"/>
      <c r="BNF2" s="138"/>
      <c r="BNG2" s="138"/>
      <c r="BNH2" s="138"/>
      <c r="BNI2" s="138"/>
      <c r="BNJ2" s="138"/>
      <c r="BNK2" s="138"/>
      <c r="BNL2" s="138"/>
      <c r="BNM2" s="138"/>
      <c r="BNN2" s="138"/>
      <c r="BNO2" s="138"/>
      <c r="BNP2" s="138"/>
      <c r="BNQ2" s="138"/>
      <c r="BNR2" s="138"/>
      <c r="BNS2" s="138"/>
      <c r="BNT2" s="138"/>
      <c r="BNU2" s="138"/>
      <c r="BNV2" s="138"/>
      <c r="BNW2" s="138"/>
      <c r="BNX2" s="138"/>
      <c r="BNY2" s="138"/>
      <c r="BNZ2" s="138"/>
      <c r="BOA2" s="138"/>
      <c r="BOB2" s="138"/>
      <c r="BOC2" s="138"/>
      <c r="BOD2" s="138"/>
      <c r="BOE2" s="138"/>
      <c r="BOF2" s="138"/>
      <c r="BOG2" s="138"/>
      <c r="BOH2" s="138"/>
      <c r="BOI2" s="138"/>
      <c r="BOJ2" s="138"/>
      <c r="BOK2" s="138"/>
      <c r="BOL2" s="138"/>
      <c r="BOM2" s="138"/>
      <c r="BON2" s="138"/>
      <c r="BOO2" s="138"/>
      <c r="BOP2" s="138"/>
      <c r="BOQ2" s="138"/>
      <c r="BOR2" s="138"/>
      <c r="BOS2" s="138"/>
      <c r="BOT2" s="138"/>
      <c r="BOU2" s="138"/>
      <c r="BOV2" s="138"/>
      <c r="BOW2" s="138"/>
      <c r="BOX2" s="138"/>
      <c r="BOY2" s="138"/>
      <c r="BOZ2" s="138"/>
      <c r="BPA2" s="138"/>
      <c r="BPB2" s="138"/>
      <c r="BPC2" s="138"/>
      <c r="BPD2" s="138"/>
      <c r="BPE2" s="138"/>
      <c r="BPF2" s="138"/>
      <c r="BPG2" s="138"/>
      <c r="BPH2" s="138"/>
      <c r="BPI2" s="138"/>
      <c r="BPJ2" s="138"/>
      <c r="BPK2" s="138"/>
      <c r="BPL2" s="138"/>
      <c r="BPM2" s="138"/>
      <c r="BPN2" s="138"/>
      <c r="BPO2" s="138"/>
      <c r="BPP2" s="138"/>
      <c r="BPQ2" s="138"/>
      <c r="BPR2" s="138"/>
      <c r="BPS2" s="138"/>
      <c r="BPT2" s="138"/>
      <c r="BPU2" s="138"/>
      <c r="BPV2" s="138"/>
      <c r="BPW2" s="138"/>
      <c r="BPX2" s="138"/>
      <c r="BPY2" s="138"/>
      <c r="BPZ2" s="138"/>
      <c r="BQA2" s="138"/>
      <c r="BQB2" s="138"/>
      <c r="BQC2" s="138"/>
      <c r="BQD2" s="138"/>
      <c r="BQE2" s="138"/>
      <c r="BQF2" s="138"/>
      <c r="BQG2" s="138"/>
      <c r="BQH2" s="138"/>
      <c r="BQI2" s="138"/>
      <c r="BQJ2" s="138"/>
      <c r="BQK2" s="138"/>
      <c r="BQL2" s="138"/>
      <c r="BQM2" s="138"/>
      <c r="BQN2" s="138"/>
      <c r="BQO2" s="138"/>
      <c r="BQP2" s="138"/>
      <c r="BQQ2" s="138"/>
      <c r="BQR2" s="138"/>
      <c r="BQS2" s="138"/>
      <c r="BQT2" s="138"/>
      <c r="BQU2" s="138"/>
      <c r="BQV2" s="138"/>
      <c r="BQW2" s="138"/>
      <c r="BQX2" s="138"/>
      <c r="BQY2" s="138"/>
      <c r="BQZ2" s="138"/>
      <c r="BRA2" s="138"/>
      <c r="BRB2" s="138"/>
      <c r="BRC2" s="138"/>
      <c r="BRD2" s="138"/>
      <c r="BRE2" s="138"/>
      <c r="BRF2" s="138"/>
      <c r="BRG2" s="138"/>
      <c r="BRH2" s="138"/>
      <c r="BRI2" s="138"/>
      <c r="BRJ2" s="138"/>
      <c r="BRK2" s="138"/>
      <c r="BRL2" s="138"/>
      <c r="BRM2" s="138"/>
      <c r="BRN2" s="138"/>
      <c r="BRO2" s="138"/>
      <c r="BRP2" s="138"/>
      <c r="BRQ2" s="138"/>
      <c r="BRR2" s="138"/>
      <c r="BRS2" s="138"/>
      <c r="BRT2" s="138"/>
      <c r="BRU2" s="138"/>
      <c r="BRV2" s="138"/>
      <c r="BRW2" s="138"/>
      <c r="BRX2" s="138"/>
      <c r="BRY2" s="138"/>
      <c r="BRZ2" s="138"/>
      <c r="BSA2" s="138"/>
      <c r="BSB2" s="138"/>
      <c r="BSC2" s="138"/>
      <c r="BSD2" s="138"/>
      <c r="BSE2" s="138"/>
      <c r="BSF2" s="138"/>
      <c r="BSG2" s="138"/>
      <c r="BSH2" s="138"/>
      <c r="BSI2" s="138"/>
      <c r="BSJ2" s="138"/>
      <c r="BSK2" s="138"/>
      <c r="BSL2" s="138"/>
      <c r="BSM2" s="138"/>
      <c r="BSN2" s="138"/>
      <c r="BSO2" s="138"/>
      <c r="BSP2" s="138"/>
      <c r="BSQ2" s="138"/>
      <c r="BSR2" s="138"/>
      <c r="BSS2" s="138"/>
      <c r="BST2" s="138"/>
      <c r="BSU2" s="138"/>
      <c r="BSV2" s="138"/>
      <c r="BSW2" s="138"/>
      <c r="BSX2" s="138"/>
      <c r="BSY2" s="138"/>
      <c r="BSZ2" s="138"/>
      <c r="BTA2" s="138"/>
      <c r="BTB2" s="138"/>
      <c r="BTC2" s="138"/>
      <c r="BTD2" s="138"/>
      <c r="BTE2" s="138"/>
      <c r="BTF2" s="138"/>
      <c r="BTG2" s="138"/>
      <c r="BTH2" s="138"/>
      <c r="BTI2" s="138"/>
      <c r="BTJ2" s="138"/>
      <c r="BTK2" s="138"/>
      <c r="BTL2" s="138"/>
      <c r="BTM2" s="138"/>
      <c r="BTN2" s="138"/>
      <c r="BTO2" s="138"/>
      <c r="BTP2" s="138"/>
      <c r="BTQ2" s="138"/>
      <c r="BTR2" s="138"/>
      <c r="BTS2" s="138"/>
      <c r="BTT2" s="138"/>
      <c r="BTU2" s="138"/>
      <c r="BTV2" s="138"/>
      <c r="BTW2" s="138"/>
      <c r="BTX2" s="138"/>
      <c r="BTY2" s="138"/>
      <c r="BTZ2" s="138"/>
      <c r="BUA2" s="138"/>
      <c r="BUB2" s="138"/>
      <c r="BUC2" s="138"/>
      <c r="BUD2" s="138"/>
      <c r="BUE2" s="138"/>
      <c r="BUF2" s="138"/>
      <c r="BUG2" s="138"/>
      <c r="BUH2" s="138"/>
      <c r="BUI2" s="138"/>
      <c r="BUJ2" s="138"/>
      <c r="BUK2" s="138"/>
      <c r="BUL2" s="138"/>
      <c r="BUM2" s="138"/>
      <c r="BUN2" s="138"/>
      <c r="BUO2" s="138"/>
      <c r="BUP2" s="138"/>
      <c r="BUQ2" s="138"/>
      <c r="BUR2" s="138"/>
      <c r="BUS2" s="138"/>
      <c r="BUT2" s="138"/>
      <c r="BUU2" s="138"/>
      <c r="BUV2" s="138"/>
      <c r="BUW2" s="138"/>
      <c r="BUX2" s="138"/>
      <c r="BUY2" s="138"/>
      <c r="BUZ2" s="138"/>
      <c r="BVA2" s="138"/>
      <c r="BVB2" s="138"/>
      <c r="BVC2" s="138"/>
      <c r="BVD2" s="138"/>
      <c r="BVE2" s="138"/>
      <c r="BVF2" s="138"/>
      <c r="BVG2" s="138"/>
      <c r="BVH2" s="138"/>
      <c r="BVI2" s="138"/>
      <c r="BVJ2" s="138"/>
      <c r="BVK2" s="138"/>
      <c r="BVL2" s="138"/>
      <c r="BVM2" s="138"/>
      <c r="BVN2" s="138"/>
      <c r="BVO2" s="138"/>
      <c r="BVP2" s="138"/>
      <c r="BVQ2" s="138"/>
      <c r="BVR2" s="138"/>
      <c r="BVS2" s="138"/>
      <c r="BVT2" s="138"/>
      <c r="BVU2" s="138"/>
      <c r="BVV2" s="138"/>
      <c r="BVW2" s="138"/>
      <c r="BVX2" s="138"/>
      <c r="BVY2" s="138"/>
      <c r="BVZ2" s="138"/>
      <c r="BWA2" s="138"/>
      <c r="BWB2" s="138"/>
      <c r="BWC2" s="138"/>
      <c r="BWD2" s="138"/>
      <c r="BWE2" s="138"/>
      <c r="BWF2" s="138"/>
      <c r="BWG2" s="138"/>
      <c r="BWH2" s="138"/>
      <c r="BWI2" s="138"/>
      <c r="BWJ2" s="138"/>
      <c r="BWK2" s="138"/>
      <c r="BWL2" s="138"/>
      <c r="BWM2" s="138"/>
      <c r="BWN2" s="138"/>
      <c r="BWO2" s="138"/>
      <c r="BWP2" s="138"/>
      <c r="BWQ2" s="138"/>
      <c r="BWR2" s="138"/>
      <c r="BWS2" s="138"/>
      <c r="BWT2" s="138"/>
      <c r="BWU2" s="138"/>
      <c r="BWV2" s="138"/>
      <c r="BWW2" s="138"/>
      <c r="BWX2" s="138"/>
      <c r="BWY2" s="138"/>
      <c r="BWZ2" s="138"/>
      <c r="BXA2" s="138"/>
      <c r="BXB2" s="138"/>
      <c r="BXC2" s="138"/>
      <c r="BXD2" s="138"/>
      <c r="BXE2" s="138"/>
      <c r="BXF2" s="138"/>
      <c r="BXG2" s="138"/>
      <c r="BXH2" s="138"/>
      <c r="BXI2" s="138"/>
      <c r="BXJ2" s="138"/>
      <c r="BXK2" s="138"/>
      <c r="BXL2" s="138"/>
      <c r="BXM2" s="138"/>
      <c r="BXN2" s="138"/>
      <c r="BXO2" s="138"/>
      <c r="BXP2" s="138"/>
      <c r="BXQ2" s="138"/>
      <c r="BXR2" s="138"/>
      <c r="BXS2" s="138"/>
      <c r="BXT2" s="138"/>
      <c r="BXU2" s="138"/>
      <c r="BXV2" s="138"/>
      <c r="BXW2" s="138"/>
      <c r="BXX2" s="138"/>
      <c r="BXY2" s="138"/>
      <c r="BXZ2" s="138"/>
      <c r="BYA2" s="138"/>
      <c r="BYB2" s="138"/>
      <c r="BYC2" s="138"/>
      <c r="BYD2" s="138"/>
      <c r="BYE2" s="138"/>
      <c r="BYF2" s="138"/>
      <c r="BYG2" s="138"/>
      <c r="BYH2" s="138"/>
      <c r="BYI2" s="138"/>
      <c r="BYJ2" s="138"/>
      <c r="BYK2" s="138"/>
      <c r="BYL2" s="138"/>
      <c r="BYM2" s="138"/>
      <c r="BYN2" s="138"/>
      <c r="BYO2" s="138"/>
      <c r="BYP2" s="138"/>
      <c r="BYQ2" s="138"/>
      <c r="BYR2" s="138"/>
      <c r="BYS2" s="138"/>
      <c r="BYT2" s="138"/>
      <c r="BYU2" s="138"/>
      <c r="BYV2" s="138"/>
      <c r="BYW2" s="138"/>
      <c r="BYX2" s="138"/>
      <c r="BYY2" s="138"/>
      <c r="BYZ2" s="138"/>
      <c r="BZA2" s="138"/>
      <c r="BZB2" s="138"/>
      <c r="BZC2" s="138"/>
      <c r="BZD2" s="138"/>
      <c r="BZE2" s="138"/>
      <c r="BZF2" s="138"/>
      <c r="BZG2" s="138"/>
      <c r="BZH2" s="138"/>
      <c r="BZI2" s="138"/>
      <c r="BZJ2" s="138"/>
      <c r="BZK2" s="138"/>
      <c r="BZL2" s="138"/>
      <c r="BZM2" s="138"/>
      <c r="BZN2" s="138"/>
      <c r="BZO2" s="138"/>
      <c r="BZP2" s="138"/>
      <c r="BZQ2" s="138"/>
      <c r="BZR2" s="138"/>
      <c r="BZS2" s="138"/>
      <c r="BZT2" s="138"/>
      <c r="BZU2" s="138"/>
      <c r="BZV2" s="138"/>
      <c r="BZW2" s="138"/>
      <c r="BZX2" s="138"/>
      <c r="BZY2" s="138"/>
      <c r="BZZ2" s="138"/>
      <c r="CAA2" s="138"/>
      <c r="CAB2" s="138"/>
      <c r="CAC2" s="138"/>
      <c r="CAD2" s="138"/>
      <c r="CAE2" s="138"/>
      <c r="CAF2" s="138"/>
      <c r="CAG2" s="138"/>
      <c r="CAH2" s="138"/>
      <c r="CAI2" s="138"/>
      <c r="CAJ2" s="138"/>
      <c r="CAK2" s="138"/>
      <c r="CAL2" s="138"/>
      <c r="CAM2" s="138"/>
      <c r="CAN2" s="138"/>
      <c r="CAO2" s="138"/>
      <c r="CAP2" s="138"/>
      <c r="CAQ2" s="138"/>
      <c r="CAR2" s="138"/>
      <c r="CAS2" s="138"/>
      <c r="CAT2" s="138"/>
      <c r="CAU2" s="138"/>
      <c r="CAV2" s="138"/>
      <c r="CAW2" s="138"/>
      <c r="CAX2" s="138"/>
      <c r="CAY2" s="138"/>
      <c r="CAZ2" s="138"/>
      <c r="CBA2" s="138"/>
      <c r="CBB2" s="138"/>
      <c r="CBC2" s="138"/>
      <c r="CBD2" s="138"/>
      <c r="CBE2" s="138"/>
      <c r="CBF2" s="138"/>
      <c r="CBG2" s="138"/>
      <c r="CBH2" s="138"/>
      <c r="CBI2" s="138"/>
      <c r="CBJ2" s="138"/>
      <c r="CBK2" s="138"/>
      <c r="CBL2" s="138"/>
      <c r="CBM2" s="138"/>
      <c r="CBN2" s="138"/>
      <c r="CBO2" s="138"/>
      <c r="CBP2" s="138"/>
      <c r="CBQ2" s="138"/>
      <c r="CBR2" s="138"/>
      <c r="CBS2" s="138"/>
      <c r="CBT2" s="138"/>
      <c r="CBU2" s="138"/>
      <c r="CBV2" s="138"/>
      <c r="CBW2" s="138"/>
      <c r="CBX2" s="138"/>
      <c r="CBY2" s="138"/>
      <c r="CBZ2" s="138"/>
      <c r="CCA2" s="138"/>
      <c r="CCB2" s="138"/>
      <c r="CCC2" s="138"/>
      <c r="CCD2" s="138"/>
      <c r="CCE2" s="138"/>
      <c r="CCF2" s="138"/>
      <c r="CCG2" s="138"/>
      <c r="CCH2" s="138"/>
      <c r="CCI2" s="138"/>
      <c r="CCJ2" s="138"/>
      <c r="CCK2" s="138"/>
      <c r="CCL2" s="138"/>
      <c r="CCM2" s="138"/>
      <c r="CCN2" s="138"/>
      <c r="CCO2" s="138"/>
      <c r="CCP2" s="138"/>
      <c r="CCQ2" s="138"/>
      <c r="CCR2" s="138"/>
      <c r="CCS2" s="138"/>
      <c r="CCT2" s="138"/>
      <c r="CCU2" s="138"/>
      <c r="CCV2" s="138"/>
      <c r="CCW2" s="138"/>
      <c r="CCX2" s="138"/>
      <c r="CCY2" s="138"/>
      <c r="CCZ2" s="138"/>
      <c r="CDA2" s="138"/>
      <c r="CDB2" s="138"/>
      <c r="CDC2" s="138"/>
      <c r="CDD2" s="138"/>
      <c r="CDE2" s="138"/>
      <c r="CDF2" s="138"/>
      <c r="CDG2" s="138"/>
      <c r="CDH2" s="138"/>
      <c r="CDI2" s="138"/>
      <c r="CDJ2" s="138"/>
      <c r="CDK2" s="138"/>
      <c r="CDL2" s="138"/>
      <c r="CDM2" s="138"/>
      <c r="CDN2" s="138"/>
      <c r="CDO2" s="138"/>
      <c r="CDP2" s="138"/>
      <c r="CDQ2" s="138"/>
      <c r="CDR2" s="138"/>
      <c r="CDS2" s="138"/>
      <c r="CDT2" s="138"/>
      <c r="CDU2" s="138"/>
      <c r="CDV2" s="138"/>
      <c r="CDW2" s="138"/>
      <c r="CDX2" s="138"/>
      <c r="CDY2" s="138"/>
      <c r="CDZ2" s="138"/>
      <c r="CEA2" s="138"/>
      <c r="CEB2" s="138"/>
      <c r="CEC2" s="138"/>
      <c r="CED2" s="138"/>
      <c r="CEE2" s="138"/>
      <c r="CEF2" s="138"/>
      <c r="CEG2" s="138"/>
      <c r="CEH2" s="138"/>
      <c r="CEI2" s="138"/>
      <c r="CEJ2" s="138"/>
      <c r="CEK2" s="138"/>
      <c r="CEL2" s="138"/>
      <c r="CEM2" s="138"/>
      <c r="CEN2" s="138"/>
      <c r="CEO2" s="138"/>
      <c r="CEP2" s="138"/>
      <c r="CEQ2" s="138"/>
      <c r="CER2" s="138"/>
      <c r="CES2" s="138"/>
      <c r="CET2" s="138"/>
      <c r="CEU2" s="138"/>
      <c r="CEV2" s="138"/>
      <c r="CEW2" s="138"/>
      <c r="CEX2" s="138"/>
      <c r="CEY2" s="138"/>
      <c r="CEZ2" s="138"/>
      <c r="CFA2" s="138"/>
      <c r="CFB2" s="138"/>
      <c r="CFC2" s="138"/>
      <c r="CFD2" s="138"/>
      <c r="CFE2" s="138"/>
      <c r="CFF2" s="138"/>
      <c r="CFG2" s="138"/>
      <c r="CFH2" s="138"/>
      <c r="CFI2" s="138"/>
      <c r="CFJ2" s="138"/>
      <c r="CFK2" s="138"/>
      <c r="CFL2" s="138"/>
      <c r="CFM2" s="138"/>
      <c r="CFN2" s="138"/>
      <c r="CFO2" s="138"/>
      <c r="CFP2" s="138"/>
      <c r="CFQ2" s="138"/>
      <c r="CFR2" s="138"/>
      <c r="CFS2" s="138"/>
      <c r="CFT2" s="138"/>
      <c r="CFU2" s="138"/>
      <c r="CFV2" s="138"/>
      <c r="CFW2" s="138"/>
      <c r="CFX2" s="138"/>
      <c r="CFY2" s="138"/>
      <c r="CFZ2" s="138"/>
      <c r="CGA2" s="138"/>
      <c r="CGB2" s="138"/>
      <c r="CGC2" s="138"/>
      <c r="CGD2" s="138"/>
      <c r="CGE2" s="138"/>
      <c r="CGF2" s="138"/>
      <c r="CGG2" s="138"/>
      <c r="CGH2" s="138"/>
      <c r="CGI2" s="138"/>
      <c r="CGJ2" s="138"/>
      <c r="CGK2" s="138"/>
      <c r="CGL2" s="138"/>
      <c r="CGM2" s="138"/>
      <c r="CGN2" s="138"/>
      <c r="CGO2" s="138"/>
      <c r="CGP2" s="138"/>
      <c r="CGQ2" s="138"/>
      <c r="CGR2" s="138"/>
      <c r="CGS2" s="138"/>
      <c r="CGT2" s="138"/>
      <c r="CGU2" s="138"/>
      <c r="CGV2" s="138"/>
      <c r="CGW2" s="138"/>
      <c r="CGX2" s="138"/>
      <c r="CGY2" s="138"/>
      <c r="CGZ2" s="138"/>
      <c r="CHA2" s="138"/>
      <c r="CHB2" s="138"/>
      <c r="CHC2" s="138"/>
      <c r="CHD2" s="138"/>
      <c r="CHE2" s="138"/>
      <c r="CHF2" s="138"/>
      <c r="CHG2" s="138"/>
      <c r="CHH2" s="138"/>
      <c r="CHI2" s="138"/>
      <c r="CHJ2" s="138"/>
      <c r="CHK2" s="138"/>
      <c r="CHL2" s="138"/>
      <c r="CHM2" s="138"/>
      <c r="CHN2" s="138"/>
      <c r="CHO2" s="138"/>
      <c r="CHP2" s="138"/>
      <c r="CHQ2" s="138"/>
      <c r="CHR2" s="138"/>
      <c r="CHS2" s="138"/>
      <c r="CHT2" s="138"/>
      <c r="CHU2" s="138"/>
      <c r="CHV2" s="138"/>
      <c r="CHW2" s="138"/>
      <c r="CHX2" s="138"/>
      <c r="CHY2" s="138"/>
      <c r="CHZ2" s="138"/>
      <c r="CIA2" s="138"/>
      <c r="CIB2" s="138"/>
      <c r="CIC2" s="138"/>
      <c r="CID2" s="138"/>
      <c r="CIE2" s="138"/>
      <c r="CIF2" s="138"/>
      <c r="CIG2" s="138"/>
      <c r="CIH2" s="138"/>
      <c r="CII2" s="138"/>
      <c r="CIJ2" s="138"/>
      <c r="CIK2" s="138"/>
      <c r="CIL2" s="138"/>
      <c r="CIM2" s="138"/>
      <c r="CIN2" s="138"/>
      <c r="CIO2" s="138"/>
      <c r="CIP2" s="138"/>
      <c r="CIQ2" s="138"/>
      <c r="CIR2" s="138"/>
      <c r="CIS2" s="138"/>
      <c r="CIT2" s="138"/>
      <c r="CIU2" s="138"/>
      <c r="CIV2" s="138"/>
      <c r="CIW2" s="138"/>
      <c r="CIX2" s="138"/>
      <c r="CIY2" s="138"/>
      <c r="CIZ2" s="138"/>
      <c r="CJA2" s="138"/>
      <c r="CJB2" s="138"/>
      <c r="CJC2" s="138"/>
      <c r="CJD2" s="138"/>
      <c r="CJE2" s="138"/>
      <c r="CJF2" s="138"/>
      <c r="CJG2" s="138"/>
      <c r="CJH2" s="138"/>
      <c r="CJI2" s="138"/>
      <c r="CJJ2" s="138"/>
      <c r="CJK2" s="138"/>
      <c r="CJL2" s="138"/>
      <c r="CJM2" s="138"/>
      <c r="CJN2" s="138"/>
      <c r="CJO2" s="138"/>
      <c r="CJP2" s="138"/>
      <c r="CJQ2" s="138"/>
      <c r="CJR2" s="138"/>
      <c r="CJS2" s="138"/>
      <c r="CJT2" s="138"/>
      <c r="CJU2" s="138"/>
      <c r="CJV2" s="138"/>
      <c r="CJW2" s="138"/>
      <c r="CJX2" s="138"/>
      <c r="CJY2" s="138"/>
      <c r="CJZ2" s="138"/>
      <c r="CKA2" s="138"/>
      <c r="CKB2" s="138"/>
      <c r="CKC2" s="138"/>
      <c r="CKD2" s="138"/>
      <c r="CKE2" s="138"/>
      <c r="CKF2" s="138"/>
      <c r="CKG2" s="138"/>
      <c r="CKH2" s="138"/>
      <c r="CKI2" s="138"/>
      <c r="CKJ2" s="138"/>
      <c r="CKK2" s="138"/>
      <c r="CKL2" s="138"/>
      <c r="CKM2" s="138"/>
      <c r="CKN2" s="138"/>
      <c r="CKO2" s="138"/>
      <c r="CKP2" s="138"/>
      <c r="CKQ2" s="138"/>
      <c r="CKR2" s="138"/>
      <c r="CKS2" s="138"/>
      <c r="CKT2" s="138"/>
      <c r="CKU2" s="138"/>
      <c r="CKV2" s="138"/>
      <c r="CKW2" s="138"/>
      <c r="CKX2" s="138"/>
      <c r="CKY2" s="138"/>
      <c r="CKZ2" s="138"/>
      <c r="CLA2" s="138"/>
      <c r="CLB2" s="138"/>
      <c r="CLC2" s="138"/>
      <c r="CLD2" s="138"/>
      <c r="CLE2" s="138"/>
      <c r="CLF2" s="138"/>
      <c r="CLG2" s="138"/>
      <c r="CLH2" s="138"/>
      <c r="CLI2" s="138"/>
      <c r="CLJ2" s="138"/>
      <c r="CLK2" s="138"/>
      <c r="CLL2" s="138"/>
      <c r="CLM2" s="138"/>
      <c r="CLN2" s="138"/>
      <c r="CLO2" s="138"/>
      <c r="CLP2" s="138"/>
      <c r="CLQ2" s="138"/>
      <c r="CLR2" s="138"/>
      <c r="CLS2" s="138"/>
      <c r="CLT2" s="138"/>
      <c r="CLU2" s="138"/>
      <c r="CLV2" s="138"/>
      <c r="CLW2" s="138"/>
      <c r="CLX2" s="138"/>
      <c r="CLY2" s="138"/>
      <c r="CLZ2" s="138"/>
      <c r="CMA2" s="138"/>
      <c r="CMB2" s="138"/>
      <c r="CMC2" s="138"/>
      <c r="CMD2" s="138"/>
      <c r="CME2" s="138"/>
      <c r="CMF2" s="138"/>
      <c r="CMG2" s="138"/>
      <c r="CMH2" s="138"/>
      <c r="CMI2" s="138"/>
      <c r="CMJ2" s="138"/>
      <c r="CMK2" s="138"/>
      <c r="CML2" s="138"/>
      <c r="CMM2" s="138"/>
      <c r="CMN2" s="138"/>
      <c r="CMO2" s="138"/>
      <c r="CMP2" s="138"/>
      <c r="CMQ2" s="138"/>
      <c r="CMR2" s="138"/>
      <c r="CMS2" s="138"/>
      <c r="CMT2" s="138"/>
      <c r="CMU2" s="138"/>
      <c r="CMV2" s="138"/>
      <c r="CMW2" s="138"/>
      <c r="CMX2" s="138"/>
      <c r="CMY2" s="138"/>
      <c r="CMZ2" s="138"/>
      <c r="CNA2" s="138"/>
      <c r="CNB2" s="138"/>
      <c r="CNC2" s="138"/>
      <c r="CND2" s="138"/>
      <c r="CNE2" s="138"/>
      <c r="CNF2" s="138"/>
      <c r="CNG2" s="138"/>
      <c r="CNH2" s="138"/>
      <c r="CNI2" s="138"/>
      <c r="CNJ2" s="138"/>
      <c r="CNK2" s="138"/>
      <c r="CNL2" s="138"/>
      <c r="CNM2" s="138"/>
      <c r="CNN2" s="138"/>
      <c r="CNO2" s="138"/>
      <c r="CNP2" s="138"/>
      <c r="CNQ2" s="138"/>
      <c r="CNR2" s="138"/>
      <c r="CNS2" s="138"/>
      <c r="CNT2" s="138"/>
      <c r="CNU2" s="138"/>
      <c r="CNV2" s="138"/>
      <c r="CNW2" s="138"/>
      <c r="CNX2" s="138"/>
      <c r="CNY2" s="138"/>
      <c r="CNZ2" s="138"/>
      <c r="COA2" s="138"/>
      <c r="COB2" s="138"/>
      <c r="COC2" s="138"/>
      <c r="COD2" s="138"/>
      <c r="COE2" s="138"/>
      <c r="COF2" s="138"/>
      <c r="COG2" s="138"/>
      <c r="COH2" s="138"/>
      <c r="COI2" s="138"/>
      <c r="COJ2" s="138"/>
      <c r="COK2" s="138"/>
      <c r="COL2" s="138"/>
      <c r="COM2" s="138"/>
      <c r="CON2" s="138"/>
      <c r="COO2" s="138"/>
      <c r="COP2" s="138"/>
      <c r="COQ2" s="138"/>
      <c r="COR2" s="138"/>
      <c r="COS2" s="138"/>
      <c r="COT2" s="138"/>
      <c r="COU2" s="138"/>
      <c r="COV2" s="138"/>
      <c r="COW2" s="138"/>
      <c r="COX2" s="138"/>
      <c r="COY2" s="138"/>
      <c r="COZ2" s="138"/>
      <c r="CPA2" s="138"/>
      <c r="CPB2" s="138"/>
      <c r="CPC2" s="138"/>
      <c r="CPD2" s="138"/>
      <c r="CPE2" s="138"/>
      <c r="CPF2" s="138"/>
      <c r="CPG2" s="138"/>
      <c r="CPH2" s="138"/>
      <c r="CPI2" s="138"/>
      <c r="CPJ2" s="138"/>
      <c r="CPK2" s="138"/>
      <c r="CPL2" s="138"/>
      <c r="CPM2" s="138"/>
      <c r="CPN2" s="138"/>
      <c r="CPO2" s="138"/>
      <c r="CPP2" s="138"/>
      <c r="CPQ2" s="138"/>
      <c r="CPR2" s="138"/>
      <c r="CPS2" s="138"/>
      <c r="CPT2" s="138"/>
      <c r="CPU2" s="138"/>
      <c r="CPV2" s="138"/>
      <c r="CPW2" s="138"/>
      <c r="CPX2" s="138"/>
      <c r="CPY2" s="138"/>
      <c r="CPZ2" s="138"/>
      <c r="CQA2" s="138"/>
      <c r="CQB2" s="138"/>
      <c r="CQC2" s="138"/>
      <c r="CQD2" s="138"/>
      <c r="CQE2" s="138"/>
      <c r="CQF2" s="138"/>
      <c r="CQG2" s="138"/>
      <c r="CQH2" s="138"/>
      <c r="CQI2" s="138"/>
      <c r="CQJ2" s="138"/>
      <c r="CQK2" s="138"/>
      <c r="CQL2" s="138"/>
      <c r="CQM2" s="138"/>
      <c r="CQN2" s="138"/>
      <c r="CQO2" s="138"/>
      <c r="CQP2" s="138"/>
      <c r="CQQ2" s="138"/>
      <c r="CQR2" s="138"/>
      <c r="CQS2" s="138"/>
      <c r="CQT2" s="138"/>
      <c r="CQU2" s="138"/>
      <c r="CQV2" s="138"/>
      <c r="CQW2" s="138"/>
      <c r="CQX2" s="138"/>
      <c r="CQY2" s="138"/>
      <c r="CQZ2" s="138"/>
      <c r="CRA2" s="138"/>
      <c r="CRB2" s="138"/>
      <c r="CRC2" s="138"/>
      <c r="CRD2" s="138"/>
      <c r="CRE2" s="138"/>
      <c r="CRF2" s="138"/>
      <c r="CRG2" s="138"/>
      <c r="CRH2" s="138"/>
      <c r="CRI2" s="138"/>
      <c r="CRJ2" s="138"/>
      <c r="CRK2" s="138"/>
      <c r="CRL2" s="138"/>
      <c r="CRM2" s="138"/>
      <c r="CRN2" s="138"/>
      <c r="CRO2" s="138"/>
      <c r="CRP2" s="138"/>
      <c r="CRQ2" s="138"/>
      <c r="CRR2" s="138"/>
      <c r="CRS2" s="138"/>
      <c r="CRT2" s="138"/>
      <c r="CRU2" s="138"/>
      <c r="CRV2" s="138"/>
      <c r="CRW2" s="138"/>
      <c r="CRX2" s="138"/>
      <c r="CRY2" s="138"/>
      <c r="CRZ2" s="138"/>
      <c r="CSA2" s="138"/>
      <c r="CSB2" s="138"/>
      <c r="CSC2" s="138"/>
      <c r="CSD2" s="138"/>
      <c r="CSE2" s="138"/>
      <c r="CSF2" s="138"/>
      <c r="CSG2" s="138"/>
      <c r="CSH2" s="138"/>
      <c r="CSI2" s="138"/>
      <c r="CSJ2" s="138"/>
      <c r="CSK2" s="138"/>
      <c r="CSL2" s="138"/>
      <c r="CSM2" s="138"/>
      <c r="CSN2" s="138"/>
      <c r="CSO2" s="138"/>
      <c r="CSP2" s="138"/>
      <c r="CSQ2" s="138"/>
      <c r="CSR2" s="138"/>
      <c r="CSS2" s="138"/>
      <c r="CST2" s="138"/>
      <c r="CSU2" s="138"/>
      <c r="CSV2" s="138"/>
      <c r="CSW2" s="138"/>
      <c r="CSX2" s="138"/>
      <c r="CSY2" s="138"/>
      <c r="CSZ2" s="138"/>
      <c r="CTA2" s="138"/>
      <c r="CTB2" s="138"/>
      <c r="CTC2" s="138"/>
      <c r="CTD2" s="138"/>
      <c r="CTE2" s="138"/>
      <c r="CTF2" s="138"/>
      <c r="CTG2" s="138"/>
      <c r="CTH2" s="138"/>
      <c r="CTI2" s="138"/>
      <c r="CTJ2" s="138"/>
      <c r="CTK2" s="138"/>
      <c r="CTL2" s="138"/>
      <c r="CTM2" s="138"/>
      <c r="CTN2" s="138"/>
      <c r="CTO2" s="138"/>
      <c r="CTP2" s="138"/>
      <c r="CTQ2" s="138"/>
      <c r="CTR2" s="138"/>
      <c r="CTS2" s="138"/>
      <c r="CTT2" s="138"/>
      <c r="CTU2" s="138"/>
      <c r="CTV2" s="138"/>
      <c r="CTW2" s="138"/>
      <c r="CTX2" s="138"/>
      <c r="CTY2" s="138"/>
      <c r="CTZ2" s="138"/>
      <c r="CUA2" s="138"/>
      <c r="CUB2" s="138"/>
      <c r="CUC2" s="138"/>
      <c r="CUD2" s="138"/>
      <c r="CUE2" s="138"/>
      <c r="CUF2" s="138"/>
      <c r="CUG2" s="138"/>
      <c r="CUH2" s="138"/>
      <c r="CUI2" s="138"/>
      <c r="CUJ2" s="138"/>
      <c r="CUK2" s="138"/>
      <c r="CUL2" s="138"/>
      <c r="CUM2" s="138"/>
      <c r="CUN2" s="138"/>
      <c r="CUO2" s="138"/>
      <c r="CUP2" s="138"/>
      <c r="CUQ2" s="138"/>
      <c r="CUR2" s="138"/>
      <c r="CUS2" s="138"/>
      <c r="CUT2" s="138"/>
      <c r="CUU2" s="138"/>
      <c r="CUV2" s="138"/>
      <c r="CUW2" s="138"/>
      <c r="CUX2" s="138"/>
      <c r="CUY2" s="138"/>
      <c r="CUZ2" s="138"/>
      <c r="CVA2" s="138"/>
      <c r="CVB2" s="138"/>
      <c r="CVC2" s="138"/>
      <c r="CVD2" s="138"/>
      <c r="CVE2" s="138"/>
      <c r="CVF2" s="138"/>
      <c r="CVG2" s="138"/>
      <c r="CVH2" s="138"/>
      <c r="CVI2" s="138"/>
      <c r="CVJ2" s="138"/>
      <c r="CVK2" s="138"/>
      <c r="CVL2" s="138"/>
      <c r="CVM2" s="138"/>
      <c r="CVN2" s="138"/>
      <c r="CVO2" s="138"/>
      <c r="CVP2" s="138"/>
      <c r="CVQ2" s="138"/>
      <c r="CVR2" s="138"/>
      <c r="CVS2" s="138"/>
      <c r="CVT2" s="138"/>
      <c r="CVU2" s="138"/>
      <c r="CVV2" s="138"/>
      <c r="CVW2" s="138"/>
      <c r="CVX2" s="138"/>
      <c r="CVY2" s="138"/>
      <c r="CVZ2" s="138"/>
      <c r="CWA2" s="138"/>
      <c r="CWB2" s="138"/>
      <c r="CWC2" s="138"/>
      <c r="CWD2" s="138"/>
      <c r="CWE2" s="138"/>
      <c r="CWF2" s="138"/>
      <c r="CWG2" s="138"/>
      <c r="CWH2" s="138"/>
      <c r="CWI2" s="138"/>
      <c r="CWJ2" s="138"/>
      <c r="CWK2" s="138"/>
      <c r="CWL2" s="138"/>
      <c r="CWM2" s="138"/>
      <c r="CWN2" s="138"/>
      <c r="CWO2" s="138"/>
      <c r="CWP2" s="138"/>
      <c r="CWQ2" s="138"/>
      <c r="CWR2" s="138"/>
      <c r="CWS2" s="138"/>
      <c r="CWT2" s="138"/>
      <c r="CWU2" s="138"/>
      <c r="CWV2" s="138"/>
      <c r="CWW2" s="138"/>
      <c r="CWX2" s="138"/>
      <c r="CWY2" s="138"/>
      <c r="CWZ2" s="138"/>
      <c r="CXA2" s="138"/>
      <c r="CXB2" s="138"/>
      <c r="CXC2" s="138"/>
      <c r="CXD2" s="138"/>
      <c r="CXE2" s="138"/>
      <c r="CXF2" s="138"/>
      <c r="CXG2" s="138"/>
      <c r="CXH2" s="138"/>
      <c r="CXI2" s="138"/>
      <c r="CXJ2" s="138"/>
      <c r="CXK2" s="138"/>
      <c r="CXL2" s="138"/>
      <c r="CXM2" s="138"/>
      <c r="CXN2" s="138"/>
      <c r="CXO2" s="138"/>
      <c r="CXP2" s="138"/>
      <c r="CXQ2" s="138"/>
      <c r="CXR2" s="138"/>
      <c r="CXS2" s="138"/>
      <c r="CXT2" s="138"/>
      <c r="CXU2" s="138"/>
      <c r="CXV2" s="138"/>
      <c r="CXW2" s="138"/>
      <c r="CXX2" s="138"/>
      <c r="CXY2" s="138"/>
      <c r="CXZ2" s="138"/>
      <c r="CYA2" s="138"/>
      <c r="CYB2" s="138"/>
      <c r="CYC2" s="138"/>
      <c r="CYD2" s="138"/>
      <c r="CYE2" s="138"/>
      <c r="CYF2" s="138"/>
      <c r="CYG2" s="138"/>
      <c r="CYH2" s="138"/>
      <c r="CYI2" s="138"/>
      <c r="CYJ2" s="138"/>
      <c r="CYK2" s="138"/>
      <c r="CYL2" s="138"/>
      <c r="CYM2" s="138"/>
      <c r="CYN2" s="138"/>
      <c r="CYO2" s="138"/>
      <c r="CYP2" s="138"/>
      <c r="CYQ2" s="138"/>
      <c r="CYR2" s="138"/>
      <c r="CYS2" s="138"/>
      <c r="CYT2" s="138"/>
      <c r="CYU2" s="138"/>
      <c r="CYV2" s="138"/>
      <c r="CYW2" s="138"/>
      <c r="CYX2" s="138"/>
      <c r="CYY2" s="138"/>
      <c r="CYZ2" s="138"/>
      <c r="CZA2" s="138"/>
      <c r="CZB2" s="138"/>
      <c r="CZC2" s="138"/>
      <c r="CZD2" s="138"/>
      <c r="CZE2" s="138"/>
      <c r="CZF2" s="138"/>
      <c r="CZG2" s="138"/>
      <c r="CZH2" s="138"/>
      <c r="CZI2" s="138"/>
      <c r="CZJ2" s="138"/>
      <c r="CZK2" s="138"/>
      <c r="CZL2" s="138"/>
      <c r="CZM2" s="138"/>
      <c r="CZN2" s="138"/>
      <c r="CZO2" s="138"/>
      <c r="CZP2" s="138"/>
      <c r="CZQ2" s="138"/>
      <c r="CZR2" s="138"/>
      <c r="CZS2" s="138"/>
      <c r="CZT2" s="138"/>
      <c r="CZU2" s="138"/>
      <c r="CZV2" s="138"/>
      <c r="CZW2" s="138"/>
      <c r="CZX2" s="138"/>
      <c r="CZY2" s="138"/>
      <c r="CZZ2" s="138"/>
      <c r="DAA2" s="138"/>
      <c r="DAB2" s="138"/>
      <c r="DAC2" s="138"/>
      <c r="DAD2" s="138"/>
      <c r="DAE2" s="138"/>
      <c r="DAF2" s="138"/>
      <c r="DAG2" s="138"/>
      <c r="DAH2" s="138"/>
      <c r="DAI2" s="138"/>
      <c r="DAJ2" s="138"/>
      <c r="DAK2" s="138"/>
      <c r="DAL2" s="138"/>
      <c r="DAM2" s="138"/>
      <c r="DAN2" s="138"/>
      <c r="DAO2" s="138"/>
      <c r="DAP2" s="138"/>
      <c r="DAQ2" s="138"/>
      <c r="DAR2" s="138"/>
      <c r="DAS2" s="138"/>
      <c r="DAT2" s="138"/>
      <c r="DAU2" s="138"/>
      <c r="DAV2" s="138"/>
      <c r="DAW2" s="138"/>
      <c r="DAX2" s="138"/>
      <c r="DAY2" s="138"/>
      <c r="DAZ2" s="138"/>
      <c r="DBA2" s="138"/>
      <c r="DBB2" s="138"/>
      <c r="DBC2" s="138"/>
      <c r="DBD2" s="138"/>
      <c r="DBE2" s="138"/>
      <c r="DBF2" s="138"/>
      <c r="DBG2" s="138"/>
      <c r="DBH2" s="138"/>
      <c r="DBI2" s="138"/>
      <c r="DBJ2" s="138"/>
      <c r="DBK2" s="138"/>
      <c r="DBL2" s="138"/>
      <c r="DBM2" s="138"/>
      <c r="DBN2" s="138"/>
      <c r="DBO2" s="138"/>
      <c r="DBP2" s="138"/>
      <c r="DBQ2" s="138"/>
      <c r="DBR2" s="138"/>
      <c r="DBS2" s="138"/>
      <c r="DBT2" s="138"/>
      <c r="DBU2" s="138"/>
      <c r="DBV2" s="138"/>
      <c r="DBW2" s="138"/>
      <c r="DBX2" s="138"/>
      <c r="DBY2" s="138"/>
      <c r="DBZ2" s="138"/>
      <c r="DCA2" s="138"/>
      <c r="DCB2" s="138"/>
      <c r="DCC2" s="138"/>
      <c r="DCD2" s="138"/>
      <c r="DCE2" s="138"/>
      <c r="DCF2" s="138"/>
      <c r="DCG2" s="138"/>
      <c r="DCH2" s="138"/>
      <c r="DCI2" s="138"/>
      <c r="DCJ2" s="138"/>
      <c r="DCK2" s="138"/>
      <c r="DCL2" s="138"/>
      <c r="DCM2" s="138"/>
      <c r="DCN2" s="138"/>
      <c r="DCO2" s="138"/>
      <c r="DCP2" s="138"/>
      <c r="DCQ2" s="138"/>
      <c r="DCR2" s="138"/>
      <c r="DCS2" s="138"/>
      <c r="DCT2" s="138"/>
      <c r="DCU2" s="138"/>
      <c r="DCV2" s="138"/>
      <c r="DCW2" s="138"/>
      <c r="DCX2" s="138"/>
      <c r="DCY2" s="138"/>
      <c r="DCZ2" s="138"/>
      <c r="DDA2" s="138"/>
      <c r="DDB2" s="138"/>
      <c r="DDC2" s="138"/>
      <c r="DDD2" s="138"/>
      <c r="DDE2" s="138"/>
      <c r="DDF2" s="138"/>
      <c r="DDG2" s="138"/>
      <c r="DDH2" s="138"/>
      <c r="DDI2" s="138"/>
      <c r="DDJ2" s="138"/>
      <c r="DDK2" s="138"/>
      <c r="DDL2" s="138"/>
      <c r="DDM2" s="138"/>
      <c r="DDN2" s="138"/>
      <c r="DDO2" s="138"/>
      <c r="DDP2" s="138"/>
      <c r="DDQ2" s="138"/>
      <c r="DDR2" s="138"/>
      <c r="DDS2" s="138"/>
      <c r="DDT2" s="138"/>
      <c r="DDU2" s="138"/>
      <c r="DDV2" s="138"/>
      <c r="DDW2" s="138"/>
      <c r="DDX2" s="138"/>
      <c r="DDY2" s="138"/>
      <c r="DDZ2" s="138"/>
      <c r="DEA2" s="138"/>
      <c r="DEB2" s="138"/>
      <c r="DEC2" s="138"/>
      <c r="DED2" s="138"/>
      <c r="DEE2" s="138"/>
      <c r="DEF2" s="138"/>
      <c r="DEG2" s="138"/>
      <c r="DEH2" s="138"/>
      <c r="DEI2" s="138"/>
      <c r="DEJ2" s="138"/>
      <c r="DEK2" s="138"/>
      <c r="DEL2" s="138"/>
      <c r="DEM2" s="138"/>
      <c r="DEN2" s="138"/>
      <c r="DEO2" s="138"/>
      <c r="DEP2" s="138"/>
      <c r="DEQ2" s="138"/>
      <c r="DER2" s="138"/>
      <c r="DES2" s="138"/>
      <c r="DET2" s="138"/>
      <c r="DEU2" s="138"/>
      <c r="DEV2" s="138"/>
      <c r="DEW2" s="138"/>
      <c r="DEX2" s="138"/>
      <c r="DEY2" s="138"/>
      <c r="DEZ2" s="138"/>
      <c r="DFA2" s="138"/>
      <c r="DFB2" s="138"/>
      <c r="DFC2" s="138"/>
      <c r="DFD2" s="138"/>
      <c r="DFE2" s="138"/>
      <c r="DFF2" s="138"/>
      <c r="DFG2" s="138"/>
      <c r="DFH2" s="138"/>
      <c r="DFI2" s="138"/>
      <c r="DFJ2" s="138"/>
      <c r="DFK2" s="138"/>
      <c r="DFL2" s="138"/>
      <c r="DFM2" s="138"/>
      <c r="DFN2" s="138"/>
      <c r="DFO2" s="138"/>
      <c r="DFP2" s="138"/>
      <c r="DFQ2" s="138"/>
      <c r="DFR2" s="138"/>
      <c r="DFS2" s="138"/>
      <c r="DFT2" s="138"/>
      <c r="DFU2" s="138"/>
      <c r="DFV2" s="138"/>
      <c r="DFW2" s="138"/>
      <c r="DFX2" s="138"/>
      <c r="DFY2" s="138"/>
      <c r="DFZ2" s="138"/>
      <c r="DGA2" s="138"/>
      <c r="DGB2" s="138"/>
      <c r="DGC2" s="138"/>
      <c r="DGD2" s="138"/>
      <c r="DGE2" s="138"/>
      <c r="DGF2" s="138"/>
      <c r="DGG2" s="138"/>
      <c r="DGH2" s="138"/>
      <c r="DGI2" s="138"/>
      <c r="DGJ2" s="138"/>
      <c r="DGK2" s="138"/>
      <c r="DGL2" s="138"/>
      <c r="DGM2" s="138"/>
      <c r="DGN2" s="138"/>
      <c r="DGO2" s="138"/>
      <c r="DGP2" s="138"/>
      <c r="DGQ2" s="138"/>
      <c r="DGR2" s="138"/>
      <c r="DGS2" s="138"/>
      <c r="DGT2" s="138"/>
      <c r="DGU2" s="138"/>
      <c r="DGV2" s="138"/>
      <c r="DGW2" s="138"/>
      <c r="DGX2" s="138"/>
      <c r="DGY2" s="138"/>
      <c r="DGZ2" s="138"/>
      <c r="DHA2" s="138"/>
      <c r="DHB2" s="138"/>
      <c r="DHC2" s="138"/>
      <c r="DHD2" s="138"/>
      <c r="DHE2" s="138"/>
      <c r="DHF2" s="138"/>
      <c r="DHG2" s="138"/>
      <c r="DHH2" s="138"/>
      <c r="DHI2" s="138"/>
      <c r="DHJ2" s="138"/>
      <c r="DHK2" s="138"/>
      <c r="DHL2" s="138"/>
      <c r="DHM2" s="138"/>
      <c r="DHN2" s="138"/>
      <c r="DHO2" s="138"/>
      <c r="DHP2" s="138"/>
      <c r="DHQ2" s="138"/>
      <c r="DHR2" s="138"/>
      <c r="DHS2" s="138"/>
      <c r="DHT2" s="138"/>
      <c r="DHU2" s="138"/>
      <c r="DHV2" s="138"/>
      <c r="DHW2" s="138"/>
      <c r="DHX2" s="138"/>
      <c r="DHY2" s="138"/>
      <c r="DHZ2" s="138"/>
      <c r="DIA2" s="138"/>
      <c r="DIB2" s="138"/>
      <c r="DIC2" s="138"/>
      <c r="DID2" s="138"/>
      <c r="DIE2" s="138"/>
      <c r="DIF2" s="138"/>
      <c r="DIG2" s="138"/>
      <c r="DIH2" s="138"/>
      <c r="DII2" s="138"/>
      <c r="DIJ2" s="138"/>
      <c r="DIK2" s="138"/>
      <c r="DIL2" s="138"/>
      <c r="DIM2" s="138"/>
      <c r="DIN2" s="138"/>
      <c r="DIO2" s="138"/>
      <c r="DIP2" s="138"/>
      <c r="DIQ2" s="138"/>
      <c r="DIR2" s="138"/>
      <c r="DIS2" s="138"/>
      <c r="DIT2" s="138"/>
      <c r="DIU2" s="138"/>
      <c r="DIV2" s="138"/>
      <c r="DIW2" s="138"/>
      <c r="DIX2" s="138"/>
      <c r="DIY2" s="138"/>
      <c r="DIZ2" s="138"/>
      <c r="DJA2" s="138"/>
      <c r="DJB2" s="138"/>
      <c r="DJC2" s="138"/>
      <c r="DJD2" s="138"/>
      <c r="DJE2" s="138"/>
      <c r="DJF2" s="138"/>
      <c r="DJG2" s="138"/>
      <c r="DJH2" s="138"/>
      <c r="DJI2" s="138"/>
      <c r="DJJ2" s="138"/>
      <c r="DJK2" s="138"/>
      <c r="DJL2" s="138"/>
      <c r="DJM2" s="138"/>
      <c r="DJN2" s="138"/>
      <c r="DJO2" s="138"/>
      <c r="DJP2" s="138"/>
      <c r="DJQ2" s="138"/>
      <c r="DJR2" s="138"/>
      <c r="DJS2" s="138"/>
      <c r="DJT2" s="138"/>
      <c r="DJU2" s="138"/>
      <c r="DJV2" s="138"/>
      <c r="DJW2" s="138"/>
      <c r="DJX2" s="138"/>
      <c r="DJY2" s="138"/>
      <c r="DJZ2" s="138"/>
      <c r="DKA2" s="138"/>
      <c r="DKB2" s="138"/>
      <c r="DKC2" s="138"/>
      <c r="DKD2" s="138"/>
      <c r="DKE2" s="138"/>
      <c r="DKF2" s="138"/>
      <c r="DKG2" s="138"/>
      <c r="DKH2" s="138"/>
      <c r="DKI2" s="138"/>
      <c r="DKJ2" s="138"/>
      <c r="DKK2" s="138"/>
      <c r="DKL2" s="138"/>
      <c r="DKM2" s="138"/>
      <c r="DKN2" s="138"/>
      <c r="DKO2" s="138"/>
      <c r="DKP2" s="138"/>
      <c r="DKQ2" s="138"/>
      <c r="DKR2" s="138"/>
      <c r="DKS2" s="138"/>
      <c r="DKT2" s="138"/>
      <c r="DKU2" s="138"/>
      <c r="DKV2" s="138"/>
      <c r="DKW2" s="138"/>
      <c r="DKX2" s="138"/>
      <c r="DKY2" s="138"/>
      <c r="DKZ2" s="138"/>
      <c r="DLA2" s="138"/>
      <c r="DLB2" s="138"/>
      <c r="DLC2" s="138"/>
      <c r="DLD2" s="138"/>
      <c r="DLE2" s="138"/>
      <c r="DLF2" s="138"/>
      <c r="DLG2" s="138"/>
      <c r="DLH2" s="138"/>
      <c r="DLI2" s="138"/>
      <c r="DLJ2" s="138"/>
      <c r="DLK2" s="138"/>
      <c r="DLL2" s="138"/>
      <c r="DLM2" s="138"/>
      <c r="DLN2" s="138"/>
      <c r="DLO2" s="138"/>
      <c r="DLP2" s="138"/>
      <c r="DLQ2" s="138"/>
      <c r="DLR2" s="138"/>
      <c r="DLS2" s="138"/>
      <c r="DLT2" s="138"/>
      <c r="DLU2" s="138"/>
      <c r="DLV2" s="138"/>
      <c r="DLW2" s="138"/>
      <c r="DLX2" s="138"/>
      <c r="DLY2" s="138"/>
      <c r="DLZ2" s="138"/>
      <c r="DMA2" s="138"/>
      <c r="DMB2" s="138"/>
      <c r="DMC2" s="138"/>
      <c r="DMD2" s="138"/>
      <c r="DME2" s="138"/>
      <c r="DMF2" s="138"/>
      <c r="DMG2" s="138"/>
      <c r="DMH2" s="138"/>
      <c r="DMI2" s="138"/>
      <c r="DMJ2" s="138"/>
      <c r="DMK2" s="138"/>
      <c r="DML2" s="138"/>
      <c r="DMM2" s="138"/>
      <c r="DMN2" s="138"/>
      <c r="DMO2" s="138"/>
      <c r="DMP2" s="138"/>
      <c r="DMQ2" s="138"/>
      <c r="DMR2" s="138"/>
      <c r="DMS2" s="138"/>
      <c r="DMT2" s="138"/>
      <c r="DMU2" s="138"/>
      <c r="DMV2" s="138"/>
      <c r="DMW2" s="138"/>
      <c r="DMX2" s="138"/>
      <c r="DMY2" s="138"/>
      <c r="DMZ2" s="138"/>
      <c r="DNA2" s="138"/>
      <c r="DNB2" s="138"/>
      <c r="DNC2" s="138"/>
      <c r="DND2" s="138"/>
      <c r="DNE2" s="138"/>
      <c r="DNF2" s="138"/>
      <c r="DNG2" s="138"/>
      <c r="DNH2" s="138"/>
      <c r="DNI2" s="138"/>
      <c r="DNJ2" s="138"/>
      <c r="DNK2" s="138"/>
      <c r="DNL2" s="138"/>
      <c r="DNM2" s="138"/>
      <c r="DNN2" s="138"/>
      <c r="DNO2" s="138"/>
      <c r="DNP2" s="138"/>
      <c r="DNQ2" s="138"/>
      <c r="DNR2" s="138"/>
      <c r="DNS2" s="138"/>
      <c r="DNT2" s="138"/>
      <c r="DNU2" s="138"/>
      <c r="DNV2" s="138"/>
      <c r="DNW2" s="138"/>
      <c r="DNX2" s="138"/>
      <c r="DNY2" s="138"/>
      <c r="DNZ2" s="138"/>
      <c r="DOA2" s="138"/>
      <c r="DOB2" s="138"/>
      <c r="DOC2" s="138"/>
      <c r="DOD2" s="138"/>
      <c r="DOE2" s="138"/>
      <c r="DOF2" s="138"/>
      <c r="DOG2" s="138"/>
      <c r="DOH2" s="138"/>
      <c r="DOI2" s="138"/>
      <c r="DOJ2" s="138"/>
      <c r="DOK2" s="138"/>
      <c r="DOL2" s="138"/>
      <c r="DOM2" s="138"/>
      <c r="DON2" s="138"/>
      <c r="DOO2" s="138"/>
      <c r="DOP2" s="138"/>
      <c r="DOQ2" s="138"/>
      <c r="DOR2" s="138"/>
      <c r="DOS2" s="138"/>
      <c r="DOT2" s="138"/>
      <c r="DOU2" s="138"/>
      <c r="DOV2" s="138"/>
      <c r="DOW2" s="138"/>
      <c r="DOX2" s="138"/>
      <c r="DOY2" s="138"/>
      <c r="DOZ2" s="138"/>
      <c r="DPA2" s="138"/>
      <c r="DPB2" s="138"/>
      <c r="DPC2" s="138"/>
      <c r="DPD2" s="138"/>
      <c r="DPE2" s="138"/>
      <c r="DPF2" s="138"/>
      <c r="DPG2" s="138"/>
      <c r="DPH2" s="138"/>
      <c r="DPI2" s="138"/>
      <c r="DPJ2" s="138"/>
      <c r="DPK2" s="138"/>
      <c r="DPL2" s="138"/>
      <c r="DPM2" s="138"/>
      <c r="DPN2" s="138"/>
      <c r="DPO2" s="138"/>
      <c r="DPP2" s="138"/>
      <c r="DPQ2" s="138"/>
      <c r="DPR2" s="138"/>
      <c r="DPS2" s="138"/>
      <c r="DPT2" s="138"/>
      <c r="DPU2" s="138"/>
      <c r="DPV2" s="138"/>
      <c r="DPW2" s="138"/>
      <c r="DPX2" s="138"/>
      <c r="DPY2" s="138"/>
      <c r="DPZ2" s="138"/>
      <c r="DQA2" s="138"/>
      <c r="DQB2" s="138"/>
      <c r="DQC2" s="138"/>
      <c r="DQD2" s="138"/>
      <c r="DQE2" s="138"/>
      <c r="DQF2" s="138"/>
      <c r="DQG2" s="138"/>
      <c r="DQH2" s="138"/>
      <c r="DQI2" s="138"/>
      <c r="DQJ2" s="138"/>
      <c r="DQK2" s="138"/>
      <c r="DQL2" s="138"/>
      <c r="DQM2" s="138"/>
      <c r="DQN2" s="138"/>
      <c r="DQO2" s="138"/>
      <c r="DQP2" s="138"/>
      <c r="DQQ2" s="138"/>
      <c r="DQR2" s="138"/>
      <c r="DQS2" s="138"/>
      <c r="DQT2" s="138"/>
      <c r="DQU2" s="138"/>
      <c r="DQV2" s="138"/>
      <c r="DQW2" s="138"/>
      <c r="DQX2" s="138"/>
      <c r="DQY2" s="138"/>
      <c r="DQZ2" s="138"/>
      <c r="DRA2" s="138"/>
      <c r="DRB2" s="138"/>
      <c r="DRC2" s="138"/>
      <c r="DRD2" s="138"/>
      <c r="DRE2" s="138"/>
      <c r="DRF2" s="138"/>
      <c r="DRG2" s="138"/>
      <c r="DRH2" s="138"/>
      <c r="DRI2" s="138"/>
      <c r="DRJ2" s="138"/>
      <c r="DRK2" s="138"/>
      <c r="DRL2" s="138"/>
      <c r="DRM2" s="138"/>
      <c r="DRN2" s="138"/>
      <c r="DRO2" s="138"/>
      <c r="DRP2" s="138"/>
      <c r="DRQ2" s="138"/>
      <c r="DRR2" s="138"/>
      <c r="DRS2" s="138"/>
      <c r="DRT2" s="138"/>
      <c r="DRU2" s="138"/>
      <c r="DRV2" s="138"/>
      <c r="DRW2" s="138"/>
      <c r="DRX2" s="138"/>
      <c r="DRY2" s="138"/>
      <c r="DRZ2" s="138"/>
      <c r="DSA2" s="138"/>
      <c r="DSB2" s="138"/>
      <c r="DSC2" s="138"/>
      <c r="DSD2" s="138"/>
      <c r="DSE2" s="138"/>
      <c r="DSF2" s="138"/>
      <c r="DSG2" s="138"/>
      <c r="DSH2" s="138"/>
      <c r="DSI2" s="138"/>
      <c r="DSJ2" s="138"/>
      <c r="DSK2" s="138"/>
      <c r="DSL2" s="138"/>
      <c r="DSM2" s="138"/>
      <c r="DSN2" s="138"/>
      <c r="DSO2" s="138"/>
      <c r="DSP2" s="138"/>
      <c r="DSQ2" s="138"/>
      <c r="DSR2" s="138"/>
      <c r="DSS2" s="138"/>
      <c r="DST2" s="138"/>
      <c r="DSU2" s="138"/>
      <c r="DSV2" s="138"/>
      <c r="DSW2" s="138"/>
      <c r="DSX2" s="138"/>
      <c r="DSY2" s="138"/>
      <c r="DSZ2" s="138"/>
      <c r="DTA2" s="138"/>
      <c r="DTB2" s="138"/>
      <c r="DTC2" s="138"/>
      <c r="DTD2" s="138"/>
      <c r="DTE2" s="138"/>
      <c r="DTF2" s="138"/>
      <c r="DTG2" s="138"/>
      <c r="DTH2" s="138"/>
      <c r="DTI2" s="138"/>
      <c r="DTJ2" s="138"/>
      <c r="DTK2" s="138"/>
      <c r="DTL2" s="138"/>
      <c r="DTM2" s="138"/>
      <c r="DTN2" s="138"/>
      <c r="DTO2" s="138"/>
      <c r="DTP2" s="138"/>
      <c r="DTQ2" s="138"/>
      <c r="DTR2" s="138"/>
      <c r="DTS2" s="138"/>
      <c r="DTT2" s="138"/>
      <c r="DTU2" s="138"/>
      <c r="DTV2" s="138"/>
      <c r="DTW2" s="138"/>
      <c r="DTX2" s="138"/>
      <c r="DTY2" s="138"/>
      <c r="DTZ2" s="138"/>
      <c r="DUA2" s="138"/>
      <c r="DUB2" s="138"/>
      <c r="DUC2" s="138"/>
      <c r="DUD2" s="138"/>
      <c r="DUE2" s="138"/>
      <c r="DUF2" s="138"/>
      <c r="DUG2" s="138"/>
      <c r="DUH2" s="138"/>
      <c r="DUI2" s="138"/>
      <c r="DUJ2" s="138"/>
      <c r="DUK2" s="138"/>
      <c r="DUL2" s="138"/>
      <c r="DUM2" s="138"/>
      <c r="DUN2" s="138"/>
      <c r="DUO2" s="138"/>
      <c r="DUP2" s="138"/>
      <c r="DUQ2" s="138"/>
      <c r="DUR2" s="138"/>
      <c r="DUS2" s="138"/>
      <c r="DUT2" s="138"/>
      <c r="DUU2" s="138"/>
      <c r="DUV2" s="138"/>
      <c r="DUW2" s="138"/>
      <c r="DUX2" s="138"/>
      <c r="DUY2" s="138"/>
      <c r="DUZ2" s="138"/>
      <c r="DVA2" s="138"/>
      <c r="DVB2" s="138"/>
      <c r="DVC2" s="138"/>
      <c r="DVD2" s="138"/>
      <c r="DVE2" s="138"/>
      <c r="DVF2" s="138"/>
      <c r="DVG2" s="138"/>
      <c r="DVH2" s="138"/>
      <c r="DVI2" s="138"/>
      <c r="DVJ2" s="138"/>
      <c r="DVK2" s="138"/>
      <c r="DVL2" s="138"/>
      <c r="DVM2" s="138"/>
      <c r="DVN2" s="138"/>
      <c r="DVO2" s="138"/>
      <c r="DVP2" s="138"/>
      <c r="DVQ2" s="138"/>
      <c r="DVR2" s="138"/>
      <c r="DVS2" s="138"/>
      <c r="DVT2" s="138"/>
      <c r="DVU2" s="138"/>
      <c r="DVV2" s="138"/>
      <c r="DVW2" s="138"/>
      <c r="DVX2" s="138"/>
      <c r="DVY2" s="138"/>
      <c r="DVZ2" s="138"/>
      <c r="DWA2" s="138"/>
      <c r="DWB2" s="138"/>
      <c r="DWC2" s="138"/>
      <c r="DWD2" s="138"/>
      <c r="DWE2" s="138"/>
      <c r="DWF2" s="138"/>
      <c r="DWG2" s="138"/>
      <c r="DWH2" s="138"/>
      <c r="DWI2" s="138"/>
      <c r="DWJ2" s="138"/>
      <c r="DWK2" s="138"/>
      <c r="DWL2" s="138"/>
      <c r="DWM2" s="138"/>
      <c r="DWN2" s="138"/>
      <c r="DWO2" s="138"/>
      <c r="DWP2" s="138"/>
      <c r="DWQ2" s="138"/>
      <c r="DWR2" s="138"/>
      <c r="DWS2" s="138"/>
      <c r="DWT2" s="138"/>
      <c r="DWU2" s="138"/>
      <c r="DWV2" s="138"/>
      <c r="DWW2" s="138"/>
      <c r="DWX2" s="138"/>
      <c r="DWY2" s="138"/>
      <c r="DWZ2" s="138"/>
      <c r="DXA2" s="138"/>
      <c r="DXB2" s="138"/>
      <c r="DXC2" s="138"/>
      <c r="DXD2" s="138"/>
      <c r="DXE2" s="138"/>
      <c r="DXF2" s="138"/>
      <c r="DXG2" s="138"/>
      <c r="DXH2" s="138"/>
      <c r="DXI2" s="138"/>
      <c r="DXJ2" s="138"/>
      <c r="DXK2" s="138"/>
      <c r="DXL2" s="138"/>
      <c r="DXM2" s="138"/>
      <c r="DXN2" s="138"/>
      <c r="DXO2" s="138"/>
      <c r="DXP2" s="138"/>
      <c r="DXQ2" s="138"/>
      <c r="DXR2" s="138"/>
      <c r="DXS2" s="138"/>
      <c r="DXT2" s="138"/>
      <c r="DXU2" s="138"/>
      <c r="DXV2" s="138"/>
      <c r="DXW2" s="138"/>
      <c r="DXX2" s="138"/>
      <c r="DXY2" s="138"/>
      <c r="DXZ2" s="138"/>
      <c r="DYA2" s="138"/>
      <c r="DYB2" s="138"/>
      <c r="DYC2" s="138"/>
      <c r="DYD2" s="138"/>
      <c r="DYE2" s="138"/>
      <c r="DYF2" s="138"/>
      <c r="DYG2" s="138"/>
      <c r="DYH2" s="138"/>
      <c r="DYI2" s="138"/>
      <c r="DYJ2" s="138"/>
      <c r="DYK2" s="138"/>
      <c r="DYL2" s="138"/>
      <c r="DYM2" s="138"/>
      <c r="DYN2" s="138"/>
      <c r="DYO2" s="138"/>
      <c r="DYP2" s="138"/>
      <c r="DYQ2" s="138"/>
      <c r="DYR2" s="138"/>
      <c r="DYS2" s="138"/>
      <c r="DYT2" s="138"/>
      <c r="DYU2" s="138"/>
      <c r="DYV2" s="138"/>
      <c r="DYW2" s="138"/>
      <c r="DYX2" s="138"/>
      <c r="DYY2" s="138"/>
      <c r="DYZ2" s="138"/>
      <c r="DZA2" s="138"/>
      <c r="DZB2" s="138"/>
      <c r="DZC2" s="138"/>
      <c r="DZD2" s="138"/>
      <c r="DZE2" s="138"/>
      <c r="DZF2" s="138"/>
      <c r="DZG2" s="138"/>
      <c r="DZH2" s="138"/>
      <c r="DZI2" s="138"/>
      <c r="DZJ2" s="138"/>
      <c r="DZK2" s="138"/>
      <c r="DZL2" s="138"/>
      <c r="DZM2" s="138"/>
      <c r="DZN2" s="138"/>
      <c r="DZO2" s="138"/>
      <c r="DZP2" s="138"/>
      <c r="DZQ2" s="138"/>
      <c r="DZR2" s="138"/>
      <c r="DZS2" s="138"/>
      <c r="DZT2" s="138"/>
      <c r="DZU2" s="138"/>
      <c r="DZV2" s="138"/>
      <c r="DZW2" s="138"/>
      <c r="DZX2" s="138"/>
      <c r="DZY2" s="138"/>
      <c r="DZZ2" s="138"/>
      <c r="EAA2" s="138"/>
      <c r="EAB2" s="138"/>
      <c r="EAC2" s="138"/>
      <c r="EAD2" s="138"/>
      <c r="EAE2" s="138"/>
      <c r="EAF2" s="138"/>
      <c r="EAG2" s="138"/>
      <c r="EAH2" s="138"/>
      <c r="EAI2" s="138"/>
      <c r="EAJ2" s="138"/>
      <c r="EAK2" s="138"/>
      <c r="EAL2" s="138"/>
      <c r="EAM2" s="138"/>
      <c r="EAN2" s="138"/>
      <c r="EAO2" s="138"/>
      <c r="EAP2" s="138"/>
      <c r="EAQ2" s="138"/>
      <c r="EAR2" s="138"/>
      <c r="EAS2" s="138"/>
      <c r="EAT2" s="138"/>
      <c r="EAU2" s="138"/>
      <c r="EAV2" s="138"/>
      <c r="EAW2" s="138"/>
      <c r="EAX2" s="138"/>
      <c r="EAY2" s="138"/>
      <c r="EAZ2" s="138"/>
      <c r="EBA2" s="138"/>
      <c r="EBB2" s="138"/>
      <c r="EBC2" s="138"/>
      <c r="EBD2" s="138"/>
      <c r="EBE2" s="138"/>
      <c r="EBF2" s="138"/>
      <c r="EBG2" s="138"/>
      <c r="EBH2" s="138"/>
      <c r="EBI2" s="138"/>
      <c r="EBJ2" s="138"/>
      <c r="EBK2" s="138"/>
      <c r="EBL2" s="138"/>
      <c r="EBM2" s="138"/>
      <c r="EBN2" s="138"/>
      <c r="EBO2" s="138"/>
      <c r="EBP2" s="138"/>
      <c r="EBQ2" s="138"/>
      <c r="EBR2" s="138"/>
      <c r="EBS2" s="138"/>
      <c r="EBT2" s="138"/>
      <c r="EBU2" s="138"/>
      <c r="EBV2" s="138"/>
      <c r="EBW2" s="138"/>
      <c r="EBX2" s="138"/>
      <c r="EBY2" s="138"/>
      <c r="EBZ2" s="138"/>
      <c r="ECA2" s="138"/>
      <c r="ECB2" s="138"/>
      <c r="ECC2" s="138"/>
      <c r="ECD2" s="138"/>
      <c r="ECE2" s="138"/>
      <c r="ECF2" s="138"/>
      <c r="ECG2" s="138"/>
      <c r="ECH2" s="138"/>
      <c r="ECI2" s="138"/>
      <c r="ECJ2" s="138"/>
      <c r="ECK2" s="138"/>
      <c r="ECL2" s="138"/>
      <c r="ECM2" s="138"/>
      <c r="ECN2" s="138"/>
      <c r="ECO2" s="138"/>
      <c r="ECP2" s="138"/>
      <c r="ECQ2" s="138"/>
      <c r="ECR2" s="138"/>
      <c r="ECS2" s="138"/>
      <c r="ECT2" s="138"/>
      <c r="ECU2" s="138"/>
      <c r="ECV2" s="138"/>
      <c r="ECW2" s="138"/>
      <c r="ECX2" s="138"/>
      <c r="ECY2" s="138"/>
      <c r="ECZ2" s="138"/>
      <c r="EDA2" s="138"/>
      <c r="EDB2" s="138"/>
      <c r="EDC2" s="138"/>
      <c r="EDD2" s="138"/>
      <c r="EDE2" s="138"/>
      <c r="EDF2" s="138"/>
      <c r="EDG2" s="138"/>
      <c r="EDH2" s="138"/>
      <c r="EDI2" s="138"/>
      <c r="EDJ2" s="138"/>
      <c r="EDK2" s="138"/>
      <c r="EDL2" s="138"/>
      <c r="EDM2" s="138"/>
      <c r="EDN2" s="138"/>
      <c r="EDO2" s="138"/>
      <c r="EDP2" s="138"/>
      <c r="EDQ2" s="138"/>
      <c r="EDR2" s="138"/>
      <c r="EDS2" s="138"/>
      <c r="EDT2" s="138"/>
      <c r="EDU2" s="138"/>
      <c r="EDV2" s="138"/>
      <c r="EDW2" s="138"/>
      <c r="EDX2" s="138"/>
      <c r="EDY2" s="138"/>
      <c r="EDZ2" s="138"/>
      <c r="EEA2" s="138"/>
      <c r="EEB2" s="138"/>
      <c r="EEC2" s="138"/>
      <c r="EED2" s="138"/>
      <c r="EEE2" s="138"/>
      <c r="EEF2" s="138"/>
      <c r="EEG2" s="138"/>
      <c r="EEH2" s="138"/>
      <c r="EEI2" s="138"/>
      <c r="EEJ2" s="138"/>
      <c r="EEK2" s="138"/>
      <c r="EEL2" s="138"/>
      <c r="EEM2" s="138"/>
      <c r="EEN2" s="138"/>
      <c r="EEO2" s="138"/>
      <c r="EEP2" s="138"/>
      <c r="EEQ2" s="138"/>
      <c r="EER2" s="138"/>
      <c r="EES2" s="138"/>
      <c r="EET2" s="138"/>
      <c r="EEU2" s="138"/>
      <c r="EEV2" s="138"/>
      <c r="EEW2" s="138"/>
      <c r="EEX2" s="138"/>
      <c r="EEY2" s="138"/>
      <c r="EEZ2" s="138"/>
      <c r="EFA2" s="138"/>
      <c r="EFB2" s="138"/>
      <c r="EFC2" s="138"/>
      <c r="EFD2" s="138"/>
      <c r="EFE2" s="138"/>
      <c r="EFF2" s="138"/>
      <c r="EFG2" s="138"/>
      <c r="EFH2" s="138"/>
      <c r="EFI2" s="138"/>
      <c r="EFJ2" s="138"/>
      <c r="EFK2" s="138"/>
      <c r="EFL2" s="138"/>
      <c r="EFM2" s="138"/>
      <c r="EFN2" s="138"/>
      <c r="EFO2" s="138"/>
      <c r="EFP2" s="138"/>
      <c r="EFQ2" s="138"/>
      <c r="EFR2" s="138"/>
      <c r="EFS2" s="138"/>
      <c r="EFT2" s="138"/>
      <c r="EFU2" s="138"/>
      <c r="EFV2" s="138"/>
      <c r="EFW2" s="138"/>
      <c r="EFX2" s="138"/>
      <c r="EFY2" s="138"/>
      <c r="EFZ2" s="138"/>
      <c r="EGA2" s="138"/>
      <c r="EGB2" s="138"/>
      <c r="EGC2" s="138"/>
      <c r="EGD2" s="138"/>
      <c r="EGE2" s="138"/>
      <c r="EGF2" s="138"/>
      <c r="EGG2" s="138"/>
      <c r="EGH2" s="138"/>
      <c r="EGI2" s="138"/>
      <c r="EGJ2" s="138"/>
      <c r="EGK2" s="138"/>
      <c r="EGL2" s="138"/>
      <c r="EGM2" s="138"/>
      <c r="EGN2" s="138"/>
      <c r="EGO2" s="138"/>
      <c r="EGP2" s="138"/>
      <c r="EGQ2" s="138"/>
      <c r="EGR2" s="138"/>
      <c r="EGS2" s="138"/>
      <c r="EGT2" s="138"/>
      <c r="EGU2" s="138"/>
      <c r="EGV2" s="138"/>
      <c r="EGW2" s="138"/>
      <c r="EGX2" s="138"/>
      <c r="EGY2" s="138"/>
      <c r="EGZ2" s="138"/>
      <c r="EHA2" s="138"/>
      <c r="EHB2" s="138"/>
      <c r="EHC2" s="138"/>
      <c r="EHD2" s="138"/>
      <c r="EHE2" s="138"/>
      <c r="EHF2" s="138"/>
      <c r="EHG2" s="138"/>
      <c r="EHH2" s="138"/>
      <c r="EHI2" s="138"/>
      <c r="EHJ2" s="138"/>
      <c r="EHK2" s="138"/>
      <c r="EHL2" s="138"/>
      <c r="EHM2" s="138"/>
      <c r="EHN2" s="138"/>
      <c r="EHO2" s="138"/>
      <c r="EHP2" s="138"/>
      <c r="EHQ2" s="138"/>
      <c r="EHR2" s="138"/>
      <c r="EHS2" s="138"/>
      <c r="EHT2" s="138"/>
      <c r="EHU2" s="138"/>
      <c r="EHV2" s="138"/>
      <c r="EHW2" s="138"/>
      <c r="EHX2" s="138"/>
      <c r="EHY2" s="138"/>
      <c r="EHZ2" s="138"/>
      <c r="EIA2" s="138"/>
      <c r="EIB2" s="138"/>
      <c r="EIC2" s="138"/>
      <c r="EID2" s="138"/>
      <c r="EIE2" s="138"/>
      <c r="EIF2" s="138"/>
      <c r="EIG2" s="138"/>
      <c r="EIH2" s="138"/>
      <c r="EII2" s="138"/>
      <c r="EIJ2" s="138"/>
      <c r="EIK2" s="138"/>
      <c r="EIL2" s="138"/>
      <c r="EIM2" s="138"/>
      <c r="EIN2" s="138"/>
      <c r="EIO2" s="138"/>
      <c r="EIP2" s="138"/>
      <c r="EIQ2" s="138"/>
      <c r="EIR2" s="138"/>
      <c r="EIS2" s="138"/>
      <c r="EIT2" s="138"/>
      <c r="EIU2" s="138"/>
      <c r="EIV2" s="138"/>
      <c r="EIW2" s="138"/>
      <c r="EIX2" s="138"/>
      <c r="EIY2" s="138"/>
      <c r="EIZ2" s="138"/>
      <c r="EJA2" s="138"/>
      <c r="EJB2" s="138"/>
      <c r="EJC2" s="138"/>
      <c r="EJD2" s="138"/>
      <c r="EJE2" s="138"/>
      <c r="EJF2" s="138"/>
      <c r="EJG2" s="138"/>
      <c r="EJH2" s="138"/>
      <c r="EJI2" s="138"/>
      <c r="EJJ2" s="138"/>
      <c r="EJK2" s="138"/>
      <c r="EJL2" s="138"/>
      <c r="EJM2" s="138"/>
      <c r="EJN2" s="138"/>
      <c r="EJO2" s="138"/>
      <c r="EJP2" s="138"/>
      <c r="EJQ2" s="138"/>
      <c r="EJR2" s="138"/>
      <c r="EJS2" s="138"/>
      <c r="EJT2" s="138"/>
      <c r="EJU2" s="138"/>
      <c r="EJV2" s="138"/>
      <c r="EJW2" s="138"/>
      <c r="EJX2" s="138"/>
      <c r="EJY2" s="138"/>
      <c r="EJZ2" s="138"/>
      <c r="EKA2" s="138"/>
      <c r="EKB2" s="138"/>
      <c r="EKC2" s="138"/>
      <c r="EKD2" s="138"/>
      <c r="EKE2" s="138"/>
      <c r="EKF2" s="138"/>
      <c r="EKG2" s="138"/>
      <c r="EKH2" s="138"/>
      <c r="EKI2" s="138"/>
      <c r="EKJ2" s="138"/>
      <c r="EKK2" s="138"/>
      <c r="EKL2" s="138"/>
      <c r="EKM2" s="138"/>
      <c r="EKN2" s="138"/>
      <c r="EKO2" s="138"/>
      <c r="EKP2" s="138"/>
      <c r="EKQ2" s="138"/>
      <c r="EKR2" s="138"/>
      <c r="EKS2" s="138"/>
      <c r="EKT2" s="138"/>
      <c r="EKU2" s="138"/>
      <c r="EKV2" s="138"/>
      <c r="EKW2" s="138"/>
      <c r="EKX2" s="138"/>
      <c r="EKY2" s="138"/>
      <c r="EKZ2" s="138"/>
      <c r="ELA2" s="138"/>
      <c r="ELB2" s="138"/>
      <c r="ELC2" s="138"/>
      <c r="ELD2" s="138"/>
      <c r="ELE2" s="138"/>
      <c r="ELF2" s="138"/>
      <c r="ELG2" s="138"/>
      <c r="ELH2" s="138"/>
      <c r="ELI2" s="138"/>
      <c r="ELJ2" s="138"/>
      <c r="ELK2" s="138"/>
      <c r="ELL2" s="138"/>
      <c r="ELM2" s="138"/>
      <c r="ELN2" s="138"/>
      <c r="ELO2" s="138"/>
      <c r="ELP2" s="138"/>
      <c r="ELQ2" s="138"/>
      <c r="ELR2" s="138"/>
      <c r="ELS2" s="138"/>
      <c r="ELT2" s="138"/>
      <c r="ELU2" s="138"/>
      <c r="ELV2" s="138"/>
      <c r="ELW2" s="138"/>
      <c r="ELX2" s="138"/>
      <c r="ELY2" s="138"/>
      <c r="ELZ2" s="138"/>
      <c r="EMA2" s="138"/>
      <c r="EMB2" s="138"/>
      <c r="EMC2" s="138"/>
      <c r="EMD2" s="138"/>
      <c r="EME2" s="138"/>
      <c r="EMF2" s="138"/>
      <c r="EMG2" s="138"/>
      <c r="EMH2" s="138"/>
      <c r="EMI2" s="138"/>
      <c r="EMJ2" s="138"/>
      <c r="EMK2" s="138"/>
      <c r="EML2" s="138"/>
      <c r="EMM2" s="138"/>
      <c r="EMN2" s="138"/>
      <c r="EMO2" s="138"/>
      <c r="EMP2" s="138"/>
      <c r="EMQ2" s="138"/>
      <c r="EMR2" s="138"/>
      <c r="EMS2" s="138"/>
      <c r="EMT2" s="138"/>
      <c r="EMU2" s="138"/>
      <c r="EMV2" s="138"/>
      <c r="EMW2" s="138"/>
      <c r="EMX2" s="138"/>
      <c r="EMY2" s="138"/>
      <c r="EMZ2" s="138"/>
      <c r="ENA2" s="138"/>
      <c r="ENB2" s="138"/>
      <c r="ENC2" s="138"/>
      <c r="END2" s="138"/>
      <c r="ENE2" s="138"/>
      <c r="ENF2" s="138"/>
      <c r="ENG2" s="138"/>
      <c r="ENH2" s="138"/>
      <c r="ENI2" s="138"/>
      <c r="ENJ2" s="138"/>
      <c r="ENK2" s="138"/>
      <c r="ENL2" s="138"/>
      <c r="ENM2" s="138"/>
      <c r="ENN2" s="138"/>
      <c r="ENO2" s="138"/>
      <c r="ENP2" s="138"/>
      <c r="ENQ2" s="138"/>
      <c r="ENR2" s="138"/>
      <c r="ENS2" s="138"/>
      <c r="ENT2" s="138"/>
      <c r="ENU2" s="138"/>
      <c r="ENV2" s="138"/>
      <c r="ENW2" s="138"/>
      <c r="ENX2" s="138"/>
      <c r="ENY2" s="138"/>
      <c r="ENZ2" s="138"/>
      <c r="EOA2" s="138"/>
      <c r="EOB2" s="138"/>
      <c r="EOC2" s="138"/>
      <c r="EOD2" s="138"/>
      <c r="EOE2" s="138"/>
      <c r="EOF2" s="138"/>
      <c r="EOG2" s="138"/>
      <c r="EOH2" s="138"/>
      <c r="EOI2" s="138"/>
      <c r="EOJ2" s="138"/>
      <c r="EOK2" s="138"/>
      <c r="EOL2" s="138"/>
      <c r="EOM2" s="138"/>
      <c r="EON2" s="138"/>
      <c r="EOO2" s="138"/>
      <c r="EOP2" s="138"/>
      <c r="EOQ2" s="138"/>
      <c r="EOR2" s="138"/>
      <c r="EOS2" s="138"/>
      <c r="EOT2" s="138"/>
      <c r="EOU2" s="138"/>
      <c r="EOV2" s="138"/>
      <c r="EOW2" s="138"/>
      <c r="EOX2" s="138"/>
      <c r="EOY2" s="138"/>
      <c r="EOZ2" s="138"/>
      <c r="EPA2" s="138"/>
      <c r="EPB2" s="138"/>
      <c r="EPC2" s="138"/>
      <c r="EPD2" s="138"/>
      <c r="EPE2" s="138"/>
      <c r="EPF2" s="138"/>
      <c r="EPG2" s="138"/>
      <c r="EPH2" s="138"/>
      <c r="EPI2" s="138"/>
      <c r="EPJ2" s="138"/>
      <c r="EPK2" s="138"/>
      <c r="EPL2" s="138"/>
      <c r="EPM2" s="138"/>
      <c r="EPN2" s="138"/>
      <c r="EPO2" s="138"/>
      <c r="EPP2" s="138"/>
      <c r="EPQ2" s="138"/>
      <c r="EPR2" s="138"/>
      <c r="EPS2" s="138"/>
      <c r="EPT2" s="138"/>
      <c r="EPU2" s="138"/>
      <c r="EPV2" s="138"/>
      <c r="EPW2" s="138"/>
      <c r="EPX2" s="138"/>
      <c r="EPY2" s="138"/>
      <c r="EPZ2" s="138"/>
      <c r="EQA2" s="138"/>
      <c r="EQB2" s="138"/>
      <c r="EQC2" s="138"/>
      <c r="EQD2" s="138"/>
      <c r="EQE2" s="138"/>
      <c r="EQF2" s="138"/>
      <c r="EQG2" s="138"/>
      <c r="EQH2" s="138"/>
      <c r="EQI2" s="138"/>
      <c r="EQJ2" s="138"/>
      <c r="EQK2" s="138"/>
      <c r="EQL2" s="138"/>
      <c r="EQM2" s="138"/>
      <c r="EQN2" s="138"/>
      <c r="EQO2" s="138"/>
      <c r="EQP2" s="138"/>
      <c r="EQQ2" s="138"/>
      <c r="EQR2" s="138"/>
      <c r="EQS2" s="138"/>
      <c r="EQT2" s="138"/>
      <c r="EQU2" s="138"/>
      <c r="EQV2" s="138"/>
      <c r="EQW2" s="138"/>
      <c r="EQX2" s="138"/>
      <c r="EQY2" s="138"/>
      <c r="EQZ2" s="138"/>
      <c r="ERA2" s="138"/>
      <c r="ERB2" s="138"/>
      <c r="ERC2" s="138"/>
      <c r="ERD2" s="138"/>
      <c r="ERE2" s="138"/>
      <c r="ERF2" s="138"/>
      <c r="ERG2" s="138"/>
      <c r="ERH2" s="138"/>
      <c r="ERI2" s="138"/>
      <c r="ERJ2" s="138"/>
      <c r="ERK2" s="138"/>
      <c r="ERL2" s="138"/>
      <c r="ERM2" s="138"/>
      <c r="ERN2" s="138"/>
      <c r="ERO2" s="138"/>
      <c r="ERP2" s="138"/>
      <c r="ERQ2" s="138"/>
      <c r="ERR2" s="138"/>
      <c r="ERS2" s="138"/>
      <c r="ERT2" s="138"/>
      <c r="ERU2" s="138"/>
      <c r="ERV2" s="138"/>
      <c r="ERW2" s="138"/>
      <c r="ERX2" s="138"/>
      <c r="ERY2" s="138"/>
      <c r="ERZ2" s="138"/>
      <c r="ESA2" s="138"/>
      <c r="ESB2" s="138"/>
      <c r="ESC2" s="138"/>
      <c r="ESD2" s="138"/>
      <c r="ESE2" s="138"/>
      <c r="ESF2" s="138"/>
      <c r="ESG2" s="138"/>
      <c r="ESH2" s="138"/>
      <c r="ESI2" s="138"/>
      <c r="ESJ2" s="138"/>
      <c r="ESK2" s="138"/>
      <c r="ESL2" s="138"/>
      <c r="ESM2" s="138"/>
      <c r="ESN2" s="138"/>
      <c r="ESO2" s="138"/>
      <c r="ESP2" s="138"/>
      <c r="ESQ2" s="138"/>
      <c r="ESR2" s="138"/>
      <c r="ESS2" s="138"/>
      <c r="EST2" s="138"/>
      <c r="ESU2" s="138"/>
      <c r="ESV2" s="138"/>
      <c r="ESW2" s="138"/>
      <c r="ESX2" s="138"/>
      <c r="ESY2" s="138"/>
      <c r="ESZ2" s="138"/>
      <c r="ETA2" s="138"/>
      <c r="ETB2" s="138"/>
      <c r="ETC2" s="138"/>
      <c r="ETD2" s="138"/>
      <c r="ETE2" s="138"/>
      <c r="ETF2" s="138"/>
      <c r="ETG2" s="138"/>
      <c r="ETH2" s="138"/>
      <c r="ETI2" s="138"/>
      <c r="ETJ2" s="138"/>
      <c r="ETK2" s="138"/>
      <c r="ETL2" s="138"/>
      <c r="ETM2" s="138"/>
      <c r="ETN2" s="138"/>
      <c r="ETO2" s="138"/>
      <c r="ETP2" s="138"/>
      <c r="ETQ2" s="138"/>
      <c r="ETR2" s="138"/>
      <c r="ETS2" s="138"/>
      <c r="ETT2" s="138"/>
      <c r="ETU2" s="138"/>
      <c r="ETV2" s="138"/>
      <c r="ETW2" s="138"/>
      <c r="ETX2" s="138"/>
      <c r="ETY2" s="138"/>
      <c r="ETZ2" s="138"/>
      <c r="EUA2" s="138"/>
      <c r="EUB2" s="138"/>
      <c r="EUC2" s="138"/>
      <c r="EUD2" s="138"/>
      <c r="EUE2" s="138"/>
      <c r="EUF2" s="138"/>
      <c r="EUG2" s="138"/>
      <c r="EUH2" s="138"/>
      <c r="EUI2" s="138"/>
      <c r="EUJ2" s="138"/>
      <c r="EUK2" s="138"/>
      <c r="EUL2" s="138"/>
      <c r="EUM2" s="138"/>
      <c r="EUN2" s="138"/>
      <c r="EUO2" s="138"/>
      <c r="EUP2" s="138"/>
      <c r="EUQ2" s="138"/>
      <c r="EUR2" s="138"/>
      <c r="EUS2" s="138"/>
      <c r="EUT2" s="138"/>
      <c r="EUU2" s="138"/>
      <c r="EUV2" s="138"/>
      <c r="EUW2" s="138"/>
      <c r="EUX2" s="138"/>
      <c r="EUY2" s="138"/>
      <c r="EUZ2" s="138"/>
      <c r="EVA2" s="138"/>
      <c r="EVB2" s="138"/>
      <c r="EVC2" s="138"/>
      <c r="EVD2" s="138"/>
      <c r="EVE2" s="138"/>
      <c r="EVF2" s="138"/>
      <c r="EVG2" s="138"/>
      <c r="EVH2" s="138"/>
      <c r="EVI2" s="138"/>
      <c r="EVJ2" s="138"/>
      <c r="EVK2" s="138"/>
      <c r="EVL2" s="138"/>
      <c r="EVM2" s="138"/>
      <c r="EVN2" s="138"/>
      <c r="EVO2" s="138"/>
      <c r="EVP2" s="138"/>
      <c r="EVQ2" s="138"/>
      <c r="EVR2" s="138"/>
      <c r="EVS2" s="138"/>
      <c r="EVT2" s="138"/>
      <c r="EVU2" s="138"/>
      <c r="EVV2" s="138"/>
      <c r="EVW2" s="138"/>
      <c r="EVX2" s="138"/>
      <c r="EVY2" s="138"/>
      <c r="EVZ2" s="138"/>
      <c r="EWA2" s="138"/>
      <c r="EWB2" s="138"/>
      <c r="EWC2" s="138"/>
      <c r="EWD2" s="138"/>
      <c r="EWE2" s="138"/>
      <c r="EWF2" s="138"/>
      <c r="EWG2" s="138"/>
      <c r="EWH2" s="138"/>
      <c r="EWI2" s="138"/>
      <c r="EWJ2" s="138"/>
      <c r="EWK2" s="138"/>
      <c r="EWL2" s="138"/>
      <c r="EWM2" s="138"/>
      <c r="EWN2" s="138"/>
      <c r="EWO2" s="138"/>
      <c r="EWP2" s="138"/>
      <c r="EWQ2" s="138"/>
      <c r="EWR2" s="138"/>
      <c r="EWS2" s="138"/>
      <c r="EWT2" s="138"/>
      <c r="EWU2" s="138"/>
      <c r="EWV2" s="138"/>
      <c r="EWW2" s="138"/>
      <c r="EWX2" s="138"/>
      <c r="EWY2" s="138"/>
      <c r="EWZ2" s="138"/>
      <c r="EXA2" s="138"/>
      <c r="EXB2" s="138"/>
      <c r="EXC2" s="138"/>
      <c r="EXD2" s="138"/>
      <c r="EXE2" s="138"/>
      <c r="EXF2" s="138"/>
      <c r="EXG2" s="138"/>
      <c r="EXH2" s="138"/>
      <c r="EXI2" s="138"/>
      <c r="EXJ2" s="138"/>
      <c r="EXK2" s="138"/>
      <c r="EXL2" s="138"/>
      <c r="EXM2" s="138"/>
      <c r="EXN2" s="138"/>
      <c r="EXO2" s="138"/>
      <c r="EXP2" s="138"/>
      <c r="EXQ2" s="138"/>
      <c r="EXR2" s="138"/>
      <c r="EXS2" s="138"/>
      <c r="EXT2" s="138"/>
      <c r="EXU2" s="138"/>
      <c r="EXV2" s="138"/>
      <c r="EXW2" s="138"/>
      <c r="EXX2" s="138"/>
      <c r="EXY2" s="138"/>
      <c r="EXZ2" s="138"/>
      <c r="EYA2" s="138"/>
      <c r="EYB2" s="138"/>
      <c r="EYC2" s="138"/>
      <c r="EYD2" s="138"/>
      <c r="EYE2" s="138"/>
      <c r="EYF2" s="138"/>
      <c r="EYG2" s="138"/>
      <c r="EYH2" s="138"/>
      <c r="EYI2" s="138"/>
      <c r="EYJ2" s="138"/>
      <c r="EYK2" s="138"/>
      <c r="EYL2" s="138"/>
      <c r="EYM2" s="138"/>
      <c r="EYN2" s="138"/>
      <c r="EYO2" s="138"/>
      <c r="EYP2" s="138"/>
      <c r="EYQ2" s="138"/>
      <c r="EYR2" s="138"/>
      <c r="EYS2" s="138"/>
      <c r="EYT2" s="138"/>
      <c r="EYU2" s="138"/>
      <c r="EYV2" s="138"/>
      <c r="EYW2" s="138"/>
      <c r="EYX2" s="138"/>
      <c r="EYY2" s="138"/>
      <c r="EYZ2" s="138"/>
      <c r="EZA2" s="138"/>
      <c r="EZB2" s="138"/>
      <c r="EZC2" s="138"/>
      <c r="EZD2" s="138"/>
      <c r="EZE2" s="138"/>
      <c r="EZF2" s="138"/>
      <c r="EZG2" s="138"/>
      <c r="EZH2" s="138"/>
      <c r="EZI2" s="138"/>
      <c r="EZJ2" s="138"/>
      <c r="EZK2" s="138"/>
      <c r="EZL2" s="138"/>
      <c r="EZM2" s="138"/>
      <c r="EZN2" s="138"/>
      <c r="EZO2" s="138"/>
      <c r="EZP2" s="138"/>
      <c r="EZQ2" s="138"/>
      <c r="EZR2" s="138"/>
      <c r="EZS2" s="138"/>
      <c r="EZT2" s="138"/>
      <c r="EZU2" s="138"/>
      <c r="EZV2" s="138"/>
      <c r="EZW2" s="138"/>
      <c r="EZX2" s="138"/>
      <c r="EZY2" s="138"/>
      <c r="EZZ2" s="138"/>
      <c r="FAA2" s="138"/>
      <c r="FAB2" s="138"/>
      <c r="FAC2" s="138"/>
      <c r="FAD2" s="138"/>
      <c r="FAE2" s="138"/>
      <c r="FAF2" s="138"/>
      <c r="FAG2" s="138"/>
      <c r="FAH2" s="138"/>
      <c r="FAI2" s="138"/>
      <c r="FAJ2" s="138"/>
      <c r="FAK2" s="138"/>
      <c r="FAL2" s="138"/>
      <c r="FAM2" s="138"/>
      <c r="FAN2" s="138"/>
      <c r="FAO2" s="138"/>
      <c r="FAP2" s="138"/>
      <c r="FAQ2" s="138"/>
      <c r="FAR2" s="138"/>
      <c r="FAS2" s="138"/>
      <c r="FAT2" s="138"/>
      <c r="FAU2" s="138"/>
      <c r="FAV2" s="138"/>
      <c r="FAW2" s="138"/>
      <c r="FAX2" s="138"/>
      <c r="FAY2" s="138"/>
      <c r="FAZ2" s="138"/>
      <c r="FBA2" s="138"/>
      <c r="FBB2" s="138"/>
      <c r="FBC2" s="138"/>
      <c r="FBD2" s="138"/>
      <c r="FBE2" s="138"/>
      <c r="FBF2" s="138"/>
      <c r="FBG2" s="138"/>
      <c r="FBH2" s="138"/>
      <c r="FBI2" s="138"/>
      <c r="FBJ2" s="138"/>
      <c r="FBK2" s="138"/>
      <c r="FBL2" s="138"/>
      <c r="FBM2" s="138"/>
      <c r="FBN2" s="138"/>
      <c r="FBO2" s="138"/>
      <c r="FBP2" s="138"/>
      <c r="FBQ2" s="138"/>
      <c r="FBR2" s="138"/>
      <c r="FBS2" s="138"/>
      <c r="FBT2" s="138"/>
      <c r="FBU2" s="138"/>
      <c r="FBV2" s="138"/>
      <c r="FBW2" s="138"/>
      <c r="FBX2" s="138"/>
      <c r="FBY2" s="138"/>
      <c r="FBZ2" s="138"/>
      <c r="FCA2" s="138"/>
      <c r="FCB2" s="138"/>
      <c r="FCC2" s="138"/>
      <c r="FCD2" s="138"/>
      <c r="FCE2" s="138"/>
      <c r="FCF2" s="138"/>
      <c r="FCG2" s="138"/>
      <c r="FCH2" s="138"/>
      <c r="FCI2" s="138"/>
      <c r="FCJ2" s="138"/>
      <c r="FCK2" s="138"/>
      <c r="FCL2" s="138"/>
      <c r="FCM2" s="138"/>
      <c r="FCN2" s="138"/>
      <c r="FCO2" s="138"/>
      <c r="FCP2" s="138"/>
      <c r="FCQ2" s="138"/>
      <c r="FCR2" s="138"/>
      <c r="FCS2" s="138"/>
      <c r="FCT2" s="138"/>
      <c r="FCU2" s="138"/>
      <c r="FCV2" s="138"/>
      <c r="FCW2" s="138"/>
      <c r="FCX2" s="138"/>
      <c r="FCY2" s="138"/>
      <c r="FCZ2" s="138"/>
      <c r="FDA2" s="138"/>
      <c r="FDB2" s="138"/>
      <c r="FDC2" s="138"/>
      <c r="FDD2" s="138"/>
      <c r="FDE2" s="138"/>
      <c r="FDF2" s="138"/>
      <c r="FDG2" s="138"/>
      <c r="FDH2" s="138"/>
      <c r="FDI2" s="138"/>
      <c r="FDJ2" s="138"/>
      <c r="FDK2" s="138"/>
      <c r="FDL2" s="138"/>
      <c r="FDM2" s="138"/>
      <c r="FDN2" s="138"/>
      <c r="FDO2" s="138"/>
      <c r="FDP2" s="138"/>
      <c r="FDQ2" s="138"/>
      <c r="FDR2" s="138"/>
      <c r="FDS2" s="138"/>
      <c r="FDT2" s="138"/>
      <c r="FDU2" s="138"/>
      <c r="FDV2" s="138"/>
      <c r="FDW2" s="138"/>
      <c r="FDX2" s="138"/>
      <c r="FDY2" s="138"/>
      <c r="FDZ2" s="138"/>
      <c r="FEA2" s="138"/>
      <c r="FEB2" s="138"/>
      <c r="FEC2" s="138"/>
      <c r="FED2" s="138"/>
      <c r="FEE2" s="138"/>
      <c r="FEF2" s="138"/>
      <c r="FEG2" s="138"/>
      <c r="FEH2" s="138"/>
      <c r="FEI2" s="138"/>
      <c r="FEJ2" s="138"/>
      <c r="FEK2" s="138"/>
      <c r="FEL2" s="138"/>
      <c r="FEM2" s="138"/>
      <c r="FEN2" s="138"/>
      <c r="FEO2" s="138"/>
      <c r="FEP2" s="138"/>
      <c r="FEQ2" s="138"/>
      <c r="FER2" s="138"/>
      <c r="FES2" s="138"/>
      <c r="FET2" s="138"/>
      <c r="FEU2" s="138"/>
      <c r="FEV2" s="138"/>
      <c r="FEW2" s="138"/>
      <c r="FEX2" s="138"/>
      <c r="FEY2" s="138"/>
      <c r="FEZ2" s="138"/>
      <c r="FFA2" s="138"/>
      <c r="FFB2" s="138"/>
      <c r="FFC2" s="138"/>
      <c r="FFD2" s="138"/>
      <c r="FFE2" s="138"/>
      <c r="FFF2" s="138"/>
      <c r="FFG2" s="138"/>
      <c r="FFH2" s="138"/>
      <c r="FFI2" s="138"/>
      <c r="FFJ2" s="138"/>
      <c r="FFK2" s="138"/>
      <c r="FFL2" s="138"/>
      <c r="FFM2" s="138"/>
      <c r="FFN2" s="138"/>
      <c r="FFO2" s="138"/>
      <c r="FFP2" s="138"/>
      <c r="FFQ2" s="138"/>
      <c r="FFR2" s="138"/>
      <c r="FFS2" s="138"/>
      <c r="FFT2" s="138"/>
      <c r="FFU2" s="138"/>
      <c r="FFV2" s="138"/>
      <c r="FFW2" s="138"/>
      <c r="FFX2" s="138"/>
      <c r="FFY2" s="138"/>
      <c r="FFZ2" s="138"/>
      <c r="FGA2" s="138"/>
      <c r="FGB2" s="138"/>
      <c r="FGC2" s="138"/>
      <c r="FGD2" s="138"/>
      <c r="FGE2" s="138"/>
      <c r="FGF2" s="138"/>
      <c r="FGG2" s="138"/>
      <c r="FGH2" s="138"/>
      <c r="FGI2" s="138"/>
      <c r="FGJ2" s="138"/>
      <c r="FGK2" s="138"/>
      <c r="FGL2" s="138"/>
      <c r="FGM2" s="138"/>
      <c r="FGN2" s="138"/>
      <c r="FGO2" s="138"/>
      <c r="FGP2" s="138"/>
      <c r="FGQ2" s="138"/>
      <c r="FGR2" s="138"/>
      <c r="FGS2" s="138"/>
      <c r="FGT2" s="138"/>
      <c r="FGU2" s="138"/>
      <c r="FGV2" s="138"/>
      <c r="FGW2" s="138"/>
      <c r="FGX2" s="138"/>
      <c r="FGY2" s="138"/>
      <c r="FGZ2" s="138"/>
      <c r="FHA2" s="138"/>
      <c r="FHB2" s="138"/>
      <c r="FHC2" s="138"/>
      <c r="FHD2" s="138"/>
      <c r="FHE2" s="138"/>
      <c r="FHF2" s="138"/>
      <c r="FHG2" s="138"/>
      <c r="FHH2" s="138"/>
      <c r="FHI2" s="138"/>
      <c r="FHJ2" s="138"/>
      <c r="FHK2" s="138"/>
      <c r="FHL2" s="138"/>
      <c r="FHM2" s="138"/>
      <c r="FHN2" s="138"/>
      <c r="FHO2" s="138"/>
      <c r="FHP2" s="138"/>
      <c r="FHQ2" s="138"/>
      <c r="FHR2" s="138"/>
      <c r="FHS2" s="138"/>
      <c r="FHT2" s="138"/>
      <c r="FHU2" s="138"/>
      <c r="FHV2" s="138"/>
      <c r="FHW2" s="138"/>
      <c r="FHX2" s="138"/>
      <c r="FHY2" s="138"/>
      <c r="FHZ2" s="138"/>
      <c r="FIA2" s="138"/>
      <c r="FIB2" s="138"/>
      <c r="FIC2" s="138"/>
      <c r="FID2" s="138"/>
      <c r="FIE2" s="138"/>
      <c r="FIF2" s="138"/>
      <c r="FIG2" s="138"/>
      <c r="FIH2" s="138"/>
      <c r="FII2" s="138"/>
      <c r="FIJ2" s="138"/>
      <c r="FIK2" s="138"/>
      <c r="FIL2" s="138"/>
      <c r="FIM2" s="138"/>
      <c r="FIN2" s="138"/>
      <c r="FIO2" s="138"/>
      <c r="FIP2" s="138"/>
      <c r="FIQ2" s="138"/>
      <c r="FIR2" s="138"/>
      <c r="FIS2" s="138"/>
      <c r="FIT2" s="138"/>
      <c r="FIU2" s="138"/>
      <c r="FIV2" s="138"/>
      <c r="FIW2" s="138"/>
      <c r="FIX2" s="138"/>
      <c r="FIY2" s="138"/>
      <c r="FIZ2" s="138"/>
      <c r="FJA2" s="138"/>
      <c r="FJB2" s="138"/>
      <c r="FJC2" s="138"/>
      <c r="FJD2" s="138"/>
      <c r="FJE2" s="138"/>
      <c r="FJF2" s="138"/>
      <c r="FJG2" s="138"/>
      <c r="FJH2" s="138"/>
      <c r="FJI2" s="138"/>
      <c r="FJJ2" s="138"/>
      <c r="FJK2" s="138"/>
      <c r="FJL2" s="138"/>
      <c r="FJM2" s="138"/>
      <c r="FJN2" s="138"/>
      <c r="FJO2" s="138"/>
      <c r="FJP2" s="138"/>
      <c r="FJQ2" s="138"/>
      <c r="FJR2" s="138"/>
      <c r="FJS2" s="138"/>
      <c r="FJT2" s="138"/>
      <c r="FJU2" s="138"/>
      <c r="FJV2" s="138"/>
      <c r="FJW2" s="138"/>
      <c r="FJX2" s="138"/>
      <c r="FJY2" s="138"/>
      <c r="FJZ2" s="138"/>
      <c r="FKA2" s="138"/>
      <c r="FKB2" s="138"/>
      <c r="FKC2" s="138"/>
      <c r="FKD2" s="138"/>
      <c r="FKE2" s="138"/>
      <c r="FKF2" s="138"/>
      <c r="FKG2" s="138"/>
      <c r="FKH2" s="138"/>
      <c r="FKI2" s="138"/>
      <c r="FKJ2" s="138"/>
      <c r="FKK2" s="138"/>
      <c r="FKL2" s="138"/>
      <c r="FKM2" s="138"/>
      <c r="FKN2" s="138"/>
      <c r="FKO2" s="138"/>
      <c r="FKP2" s="138"/>
      <c r="FKQ2" s="138"/>
      <c r="FKR2" s="138"/>
      <c r="FKS2" s="138"/>
      <c r="FKT2" s="138"/>
      <c r="FKU2" s="138"/>
      <c r="FKV2" s="138"/>
      <c r="FKW2" s="138"/>
      <c r="FKX2" s="138"/>
      <c r="FKY2" s="138"/>
      <c r="FKZ2" s="138"/>
      <c r="FLA2" s="138"/>
      <c r="FLB2" s="138"/>
      <c r="FLC2" s="138"/>
      <c r="FLD2" s="138"/>
      <c r="FLE2" s="138"/>
      <c r="FLF2" s="138"/>
      <c r="FLG2" s="138"/>
      <c r="FLH2" s="138"/>
      <c r="FLI2" s="138"/>
      <c r="FLJ2" s="138"/>
      <c r="FLK2" s="138"/>
      <c r="FLL2" s="138"/>
      <c r="FLM2" s="138"/>
      <c r="FLN2" s="138"/>
      <c r="FLO2" s="138"/>
      <c r="FLP2" s="138"/>
      <c r="FLQ2" s="138"/>
      <c r="FLR2" s="138"/>
      <c r="FLS2" s="138"/>
      <c r="FLT2" s="138"/>
      <c r="FLU2" s="138"/>
      <c r="FLV2" s="138"/>
      <c r="FLW2" s="138"/>
      <c r="FLX2" s="138"/>
      <c r="FLY2" s="138"/>
      <c r="FLZ2" s="138"/>
      <c r="FMA2" s="138"/>
      <c r="FMB2" s="138"/>
      <c r="FMC2" s="138"/>
      <c r="FMD2" s="138"/>
      <c r="FME2" s="138"/>
      <c r="FMF2" s="138"/>
      <c r="FMG2" s="138"/>
      <c r="FMH2" s="138"/>
      <c r="FMI2" s="138"/>
      <c r="FMJ2" s="138"/>
      <c r="FMK2" s="138"/>
      <c r="FML2" s="138"/>
      <c r="FMM2" s="138"/>
      <c r="FMN2" s="138"/>
      <c r="FMO2" s="138"/>
      <c r="FMP2" s="138"/>
      <c r="FMQ2" s="138"/>
      <c r="FMR2" s="138"/>
      <c r="FMS2" s="138"/>
      <c r="FMT2" s="138"/>
      <c r="FMU2" s="138"/>
      <c r="FMV2" s="138"/>
      <c r="FMW2" s="138"/>
      <c r="FMX2" s="138"/>
      <c r="FMY2" s="138"/>
      <c r="FMZ2" s="138"/>
      <c r="FNA2" s="138"/>
      <c r="FNB2" s="138"/>
      <c r="FNC2" s="138"/>
      <c r="FND2" s="138"/>
      <c r="FNE2" s="138"/>
      <c r="FNF2" s="138"/>
      <c r="FNG2" s="138"/>
      <c r="FNH2" s="138"/>
      <c r="FNI2" s="138"/>
      <c r="FNJ2" s="138"/>
      <c r="FNK2" s="138"/>
      <c r="FNL2" s="138"/>
      <c r="FNM2" s="138"/>
      <c r="FNN2" s="138"/>
      <c r="FNO2" s="138"/>
      <c r="FNP2" s="138"/>
      <c r="FNQ2" s="138"/>
      <c r="FNR2" s="138"/>
      <c r="FNS2" s="138"/>
      <c r="FNT2" s="138"/>
      <c r="FNU2" s="138"/>
      <c r="FNV2" s="138"/>
      <c r="FNW2" s="138"/>
      <c r="FNX2" s="138"/>
      <c r="FNY2" s="138"/>
      <c r="FNZ2" s="138"/>
      <c r="FOA2" s="138"/>
      <c r="FOB2" s="138"/>
      <c r="FOC2" s="138"/>
      <c r="FOD2" s="138"/>
      <c r="FOE2" s="138"/>
      <c r="FOF2" s="138"/>
      <c r="FOG2" s="138"/>
      <c r="FOH2" s="138"/>
      <c r="FOI2" s="138"/>
      <c r="FOJ2" s="138"/>
      <c r="FOK2" s="138"/>
      <c r="FOL2" s="138"/>
      <c r="FOM2" s="138"/>
      <c r="FON2" s="138"/>
      <c r="FOO2" s="138"/>
      <c r="FOP2" s="138"/>
      <c r="FOQ2" s="138"/>
      <c r="FOR2" s="138"/>
      <c r="FOS2" s="138"/>
      <c r="FOT2" s="138"/>
      <c r="FOU2" s="138"/>
      <c r="FOV2" s="138"/>
      <c r="FOW2" s="138"/>
      <c r="FOX2" s="138"/>
      <c r="FOY2" s="138"/>
      <c r="FOZ2" s="138"/>
      <c r="FPA2" s="138"/>
      <c r="FPB2" s="138"/>
      <c r="FPC2" s="138"/>
      <c r="FPD2" s="138"/>
      <c r="FPE2" s="138"/>
      <c r="FPF2" s="138"/>
      <c r="FPG2" s="138"/>
      <c r="FPH2" s="138"/>
      <c r="FPI2" s="138"/>
      <c r="FPJ2" s="138"/>
      <c r="FPK2" s="138"/>
      <c r="FPL2" s="138"/>
      <c r="FPM2" s="138"/>
      <c r="FPN2" s="138"/>
      <c r="FPO2" s="138"/>
      <c r="FPP2" s="138"/>
      <c r="FPQ2" s="138"/>
      <c r="FPR2" s="138"/>
      <c r="FPS2" s="138"/>
      <c r="FPT2" s="138"/>
      <c r="FPU2" s="138"/>
      <c r="FPV2" s="138"/>
      <c r="FPW2" s="138"/>
      <c r="FPX2" s="138"/>
      <c r="FPY2" s="138"/>
      <c r="FPZ2" s="138"/>
      <c r="FQA2" s="138"/>
      <c r="FQB2" s="138"/>
      <c r="FQC2" s="138"/>
      <c r="FQD2" s="138"/>
      <c r="FQE2" s="138"/>
      <c r="FQF2" s="138"/>
      <c r="FQG2" s="138"/>
      <c r="FQH2" s="138"/>
      <c r="FQI2" s="138"/>
      <c r="FQJ2" s="138"/>
      <c r="FQK2" s="138"/>
      <c r="FQL2" s="138"/>
      <c r="FQM2" s="138"/>
      <c r="FQN2" s="138"/>
      <c r="FQO2" s="138"/>
      <c r="FQP2" s="138"/>
      <c r="FQQ2" s="138"/>
      <c r="FQR2" s="138"/>
      <c r="FQS2" s="138"/>
      <c r="FQT2" s="138"/>
      <c r="FQU2" s="138"/>
      <c r="FQV2" s="138"/>
      <c r="FQW2" s="138"/>
      <c r="FQX2" s="138"/>
      <c r="FQY2" s="138"/>
      <c r="FQZ2" s="138"/>
      <c r="FRA2" s="138"/>
      <c r="FRB2" s="138"/>
      <c r="FRC2" s="138"/>
      <c r="FRD2" s="138"/>
      <c r="FRE2" s="138"/>
      <c r="FRF2" s="138"/>
      <c r="FRG2" s="138"/>
      <c r="FRH2" s="138"/>
      <c r="FRI2" s="138"/>
      <c r="FRJ2" s="138"/>
      <c r="FRK2" s="138"/>
      <c r="FRL2" s="138"/>
      <c r="FRM2" s="138"/>
      <c r="FRN2" s="138"/>
      <c r="FRO2" s="138"/>
      <c r="FRP2" s="138"/>
      <c r="FRQ2" s="138"/>
      <c r="FRR2" s="138"/>
      <c r="FRS2" s="138"/>
      <c r="FRT2" s="138"/>
      <c r="FRU2" s="138"/>
      <c r="FRV2" s="138"/>
      <c r="FRW2" s="138"/>
      <c r="FRX2" s="138"/>
      <c r="FRY2" s="138"/>
      <c r="FRZ2" s="138"/>
      <c r="FSA2" s="138"/>
      <c r="FSB2" s="138"/>
      <c r="FSC2" s="138"/>
      <c r="FSD2" s="138"/>
      <c r="FSE2" s="138"/>
      <c r="FSF2" s="138"/>
      <c r="FSG2" s="138"/>
      <c r="FSH2" s="138"/>
      <c r="FSI2" s="138"/>
      <c r="FSJ2" s="138"/>
      <c r="FSK2" s="138"/>
      <c r="FSL2" s="138"/>
      <c r="FSM2" s="138"/>
      <c r="FSN2" s="138"/>
      <c r="FSO2" s="138"/>
      <c r="FSP2" s="138"/>
      <c r="FSQ2" s="138"/>
      <c r="FSR2" s="138"/>
      <c r="FSS2" s="138"/>
      <c r="FST2" s="138"/>
      <c r="FSU2" s="138"/>
      <c r="FSV2" s="138"/>
      <c r="FSW2" s="138"/>
      <c r="FSX2" s="138"/>
      <c r="FSY2" s="138"/>
      <c r="FSZ2" s="138"/>
      <c r="FTA2" s="138"/>
      <c r="FTB2" s="138"/>
      <c r="FTC2" s="138"/>
      <c r="FTD2" s="138"/>
      <c r="FTE2" s="138"/>
      <c r="FTF2" s="138"/>
      <c r="FTG2" s="138"/>
      <c r="FTH2" s="138"/>
      <c r="FTI2" s="138"/>
      <c r="FTJ2" s="138"/>
      <c r="FTK2" s="138"/>
      <c r="FTL2" s="138"/>
      <c r="FTM2" s="138"/>
      <c r="FTN2" s="138"/>
      <c r="FTO2" s="138"/>
      <c r="FTP2" s="138"/>
      <c r="FTQ2" s="138"/>
      <c r="FTR2" s="138"/>
      <c r="FTS2" s="138"/>
      <c r="FTT2" s="138"/>
      <c r="FTU2" s="138"/>
      <c r="FTV2" s="138"/>
      <c r="FTW2" s="138"/>
      <c r="FTX2" s="138"/>
      <c r="FTY2" s="138"/>
      <c r="FTZ2" s="138"/>
      <c r="FUA2" s="138"/>
      <c r="FUB2" s="138"/>
      <c r="FUC2" s="138"/>
      <c r="FUD2" s="138"/>
      <c r="FUE2" s="138"/>
      <c r="FUF2" s="138"/>
      <c r="FUG2" s="138"/>
      <c r="FUH2" s="138"/>
      <c r="FUI2" s="138"/>
      <c r="FUJ2" s="138"/>
      <c r="FUK2" s="138"/>
      <c r="FUL2" s="138"/>
      <c r="FUM2" s="138"/>
      <c r="FUN2" s="138"/>
      <c r="FUO2" s="138"/>
      <c r="FUP2" s="138"/>
      <c r="FUQ2" s="138"/>
      <c r="FUR2" s="138"/>
      <c r="FUS2" s="138"/>
      <c r="FUT2" s="138"/>
      <c r="FUU2" s="138"/>
      <c r="FUV2" s="138"/>
      <c r="FUW2" s="138"/>
      <c r="FUX2" s="138"/>
      <c r="FUY2" s="138"/>
      <c r="FUZ2" s="138"/>
      <c r="FVA2" s="138"/>
      <c r="FVB2" s="138"/>
      <c r="FVC2" s="138"/>
      <c r="FVD2" s="138"/>
      <c r="FVE2" s="138"/>
      <c r="FVF2" s="138"/>
      <c r="FVG2" s="138"/>
      <c r="FVH2" s="138"/>
      <c r="FVI2" s="138"/>
      <c r="FVJ2" s="138"/>
      <c r="FVK2" s="138"/>
      <c r="FVL2" s="138"/>
      <c r="FVM2" s="138"/>
      <c r="FVN2" s="138"/>
      <c r="FVO2" s="138"/>
      <c r="FVP2" s="138"/>
      <c r="FVQ2" s="138"/>
      <c r="FVR2" s="138"/>
      <c r="FVS2" s="138"/>
      <c r="FVT2" s="138"/>
      <c r="FVU2" s="138"/>
      <c r="FVV2" s="138"/>
      <c r="FVW2" s="138"/>
      <c r="FVX2" s="138"/>
      <c r="FVY2" s="138"/>
      <c r="FVZ2" s="138"/>
      <c r="FWA2" s="138"/>
      <c r="FWB2" s="138"/>
      <c r="FWC2" s="138"/>
      <c r="FWD2" s="138"/>
      <c r="FWE2" s="138"/>
      <c r="FWF2" s="138"/>
      <c r="FWG2" s="138"/>
      <c r="FWH2" s="138"/>
      <c r="FWI2" s="138"/>
      <c r="FWJ2" s="138"/>
      <c r="FWK2" s="138"/>
      <c r="FWL2" s="138"/>
      <c r="FWM2" s="138"/>
      <c r="FWN2" s="138"/>
      <c r="FWO2" s="138"/>
      <c r="FWP2" s="138"/>
      <c r="FWQ2" s="138"/>
      <c r="FWR2" s="138"/>
      <c r="FWS2" s="138"/>
      <c r="FWT2" s="138"/>
      <c r="FWU2" s="138"/>
      <c r="FWV2" s="138"/>
      <c r="FWW2" s="138"/>
      <c r="FWX2" s="138"/>
      <c r="FWY2" s="138"/>
      <c r="FWZ2" s="138"/>
      <c r="FXA2" s="138"/>
      <c r="FXB2" s="138"/>
      <c r="FXC2" s="138"/>
      <c r="FXD2" s="138"/>
      <c r="FXE2" s="138"/>
      <c r="FXF2" s="138"/>
      <c r="FXG2" s="138"/>
      <c r="FXH2" s="138"/>
      <c r="FXI2" s="138"/>
      <c r="FXJ2" s="138"/>
      <c r="FXK2" s="138"/>
      <c r="FXL2" s="138"/>
      <c r="FXM2" s="138"/>
      <c r="FXN2" s="138"/>
      <c r="FXO2" s="138"/>
      <c r="FXP2" s="138"/>
      <c r="FXQ2" s="138"/>
      <c r="FXR2" s="138"/>
      <c r="FXS2" s="138"/>
      <c r="FXT2" s="138"/>
      <c r="FXU2" s="138"/>
      <c r="FXV2" s="138"/>
      <c r="FXW2" s="138"/>
      <c r="FXX2" s="138"/>
      <c r="FXY2" s="138"/>
      <c r="FXZ2" s="138"/>
      <c r="FYA2" s="138"/>
      <c r="FYB2" s="138"/>
      <c r="FYC2" s="138"/>
      <c r="FYD2" s="138"/>
      <c r="FYE2" s="138"/>
      <c r="FYF2" s="138"/>
      <c r="FYG2" s="138"/>
      <c r="FYH2" s="138"/>
      <c r="FYI2" s="138"/>
      <c r="FYJ2" s="138"/>
      <c r="FYK2" s="138"/>
      <c r="FYL2" s="138"/>
      <c r="FYM2" s="138"/>
      <c r="FYN2" s="138"/>
      <c r="FYO2" s="138"/>
      <c r="FYP2" s="138"/>
      <c r="FYQ2" s="138"/>
      <c r="FYR2" s="138"/>
      <c r="FYS2" s="138"/>
      <c r="FYT2" s="138"/>
      <c r="FYU2" s="138"/>
      <c r="FYV2" s="138"/>
      <c r="FYW2" s="138"/>
      <c r="FYX2" s="138"/>
      <c r="FYY2" s="138"/>
      <c r="FYZ2" s="138"/>
      <c r="FZA2" s="138"/>
      <c r="FZB2" s="138"/>
      <c r="FZC2" s="138"/>
      <c r="FZD2" s="138"/>
      <c r="FZE2" s="138"/>
      <c r="FZF2" s="138"/>
      <c r="FZG2" s="138"/>
      <c r="FZH2" s="138"/>
      <c r="FZI2" s="138"/>
      <c r="FZJ2" s="138"/>
      <c r="FZK2" s="138"/>
      <c r="FZL2" s="138"/>
      <c r="FZM2" s="138"/>
      <c r="FZN2" s="138"/>
      <c r="FZO2" s="138"/>
      <c r="FZP2" s="138"/>
      <c r="FZQ2" s="138"/>
      <c r="FZR2" s="138"/>
      <c r="FZS2" s="138"/>
      <c r="FZT2" s="138"/>
      <c r="FZU2" s="138"/>
      <c r="FZV2" s="138"/>
      <c r="FZW2" s="138"/>
      <c r="FZX2" s="138"/>
      <c r="FZY2" s="138"/>
      <c r="FZZ2" s="138"/>
      <c r="GAA2" s="138"/>
      <c r="GAB2" s="138"/>
      <c r="GAC2" s="138"/>
      <c r="GAD2" s="138"/>
      <c r="GAE2" s="138"/>
      <c r="GAF2" s="138"/>
      <c r="GAG2" s="138"/>
      <c r="GAH2" s="138"/>
      <c r="GAI2" s="138"/>
      <c r="GAJ2" s="138"/>
      <c r="GAK2" s="138"/>
      <c r="GAL2" s="138"/>
      <c r="GAM2" s="138"/>
      <c r="GAN2" s="138"/>
      <c r="GAO2" s="138"/>
      <c r="GAP2" s="138"/>
      <c r="GAQ2" s="138"/>
      <c r="GAR2" s="138"/>
      <c r="GAS2" s="138"/>
      <c r="GAT2" s="138"/>
      <c r="GAU2" s="138"/>
      <c r="GAV2" s="138"/>
      <c r="GAW2" s="138"/>
      <c r="GAX2" s="138"/>
      <c r="GAY2" s="138"/>
      <c r="GAZ2" s="138"/>
      <c r="GBA2" s="138"/>
      <c r="GBB2" s="138"/>
      <c r="GBC2" s="138"/>
      <c r="GBD2" s="138"/>
      <c r="GBE2" s="138"/>
      <c r="GBF2" s="138"/>
      <c r="GBG2" s="138"/>
      <c r="GBH2" s="138"/>
      <c r="GBI2" s="138"/>
      <c r="GBJ2" s="138"/>
      <c r="GBK2" s="138"/>
      <c r="GBL2" s="138"/>
      <c r="GBM2" s="138"/>
      <c r="GBN2" s="138"/>
      <c r="GBO2" s="138"/>
      <c r="GBP2" s="138"/>
      <c r="GBQ2" s="138"/>
      <c r="GBR2" s="138"/>
      <c r="GBS2" s="138"/>
      <c r="GBT2" s="138"/>
      <c r="GBU2" s="138"/>
      <c r="GBV2" s="138"/>
      <c r="GBW2" s="138"/>
      <c r="GBX2" s="138"/>
      <c r="GBY2" s="138"/>
      <c r="GBZ2" s="138"/>
      <c r="GCA2" s="138"/>
      <c r="GCB2" s="138"/>
      <c r="GCC2" s="138"/>
      <c r="GCD2" s="138"/>
      <c r="GCE2" s="138"/>
      <c r="GCF2" s="138"/>
      <c r="GCG2" s="138"/>
      <c r="GCH2" s="138"/>
      <c r="GCI2" s="138"/>
      <c r="GCJ2" s="138"/>
      <c r="GCK2" s="138"/>
      <c r="GCL2" s="138"/>
      <c r="GCM2" s="138"/>
      <c r="GCN2" s="138"/>
      <c r="GCO2" s="138"/>
      <c r="GCP2" s="138"/>
      <c r="GCQ2" s="138"/>
      <c r="GCR2" s="138"/>
      <c r="GCS2" s="138"/>
      <c r="GCT2" s="138"/>
      <c r="GCU2" s="138"/>
      <c r="GCV2" s="138"/>
      <c r="GCW2" s="138"/>
      <c r="GCX2" s="138"/>
      <c r="GCY2" s="138"/>
      <c r="GCZ2" s="138"/>
      <c r="GDA2" s="138"/>
      <c r="GDB2" s="138"/>
      <c r="GDC2" s="138"/>
      <c r="GDD2" s="138"/>
      <c r="GDE2" s="138"/>
      <c r="GDF2" s="138"/>
      <c r="GDG2" s="138"/>
      <c r="GDH2" s="138"/>
      <c r="GDI2" s="138"/>
      <c r="GDJ2" s="138"/>
      <c r="GDK2" s="138"/>
      <c r="GDL2" s="138"/>
      <c r="GDM2" s="138"/>
      <c r="GDN2" s="138"/>
      <c r="GDO2" s="138"/>
      <c r="GDP2" s="138"/>
      <c r="GDQ2" s="138"/>
      <c r="GDR2" s="138"/>
      <c r="GDS2" s="138"/>
      <c r="GDT2" s="138"/>
      <c r="GDU2" s="138"/>
      <c r="GDV2" s="138"/>
      <c r="GDW2" s="138"/>
      <c r="GDX2" s="138"/>
      <c r="GDY2" s="138"/>
      <c r="GDZ2" s="138"/>
      <c r="GEA2" s="138"/>
      <c r="GEB2" s="138"/>
      <c r="GEC2" s="138"/>
      <c r="GED2" s="138"/>
      <c r="GEE2" s="138"/>
      <c r="GEF2" s="138"/>
      <c r="GEG2" s="138"/>
      <c r="GEH2" s="138"/>
      <c r="GEI2" s="138"/>
      <c r="GEJ2" s="138"/>
      <c r="GEK2" s="138"/>
      <c r="GEL2" s="138"/>
      <c r="GEM2" s="138"/>
      <c r="GEN2" s="138"/>
      <c r="GEO2" s="138"/>
      <c r="GEP2" s="138"/>
      <c r="GEQ2" s="138"/>
      <c r="GER2" s="138"/>
      <c r="GES2" s="138"/>
      <c r="GET2" s="138"/>
      <c r="GEU2" s="138"/>
      <c r="GEV2" s="138"/>
      <c r="GEW2" s="138"/>
      <c r="GEX2" s="138"/>
      <c r="GEY2" s="138"/>
      <c r="GEZ2" s="138"/>
      <c r="GFA2" s="138"/>
      <c r="GFB2" s="138"/>
      <c r="GFC2" s="138"/>
      <c r="GFD2" s="138"/>
      <c r="GFE2" s="138"/>
      <c r="GFF2" s="138"/>
      <c r="GFG2" s="138"/>
      <c r="GFH2" s="138"/>
      <c r="GFI2" s="138"/>
      <c r="GFJ2" s="138"/>
      <c r="GFK2" s="138"/>
      <c r="GFL2" s="138"/>
      <c r="GFM2" s="138"/>
      <c r="GFN2" s="138"/>
      <c r="GFO2" s="138"/>
      <c r="GFP2" s="138"/>
      <c r="GFQ2" s="138"/>
      <c r="GFR2" s="138"/>
      <c r="GFS2" s="138"/>
      <c r="GFT2" s="138"/>
      <c r="GFU2" s="138"/>
      <c r="GFV2" s="138"/>
      <c r="GFW2" s="138"/>
      <c r="GFX2" s="138"/>
      <c r="GFY2" s="138"/>
      <c r="GFZ2" s="138"/>
      <c r="GGA2" s="138"/>
      <c r="GGB2" s="138"/>
      <c r="GGC2" s="138"/>
      <c r="GGD2" s="138"/>
      <c r="GGE2" s="138"/>
      <c r="GGF2" s="138"/>
      <c r="GGG2" s="138"/>
      <c r="GGH2" s="138"/>
      <c r="GGI2" s="138"/>
      <c r="GGJ2" s="138"/>
      <c r="GGK2" s="138"/>
      <c r="GGL2" s="138"/>
      <c r="GGM2" s="138"/>
      <c r="GGN2" s="138"/>
      <c r="GGO2" s="138"/>
      <c r="GGP2" s="138"/>
      <c r="GGQ2" s="138"/>
      <c r="GGR2" s="138"/>
      <c r="GGS2" s="138"/>
      <c r="GGT2" s="138"/>
      <c r="GGU2" s="138"/>
      <c r="GGV2" s="138"/>
      <c r="GGW2" s="138"/>
      <c r="GGX2" s="138"/>
      <c r="GGY2" s="138"/>
      <c r="GGZ2" s="138"/>
      <c r="GHA2" s="138"/>
      <c r="GHB2" s="138"/>
      <c r="GHC2" s="138"/>
      <c r="GHD2" s="138"/>
      <c r="GHE2" s="138"/>
      <c r="GHF2" s="138"/>
      <c r="GHG2" s="138"/>
      <c r="GHH2" s="138"/>
      <c r="GHI2" s="138"/>
      <c r="GHJ2" s="138"/>
      <c r="GHK2" s="138"/>
      <c r="GHL2" s="138"/>
      <c r="GHM2" s="138"/>
      <c r="GHN2" s="138"/>
      <c r="GHO2" s="138"/>
      <c r="GHP2" s="138"/>
      <c r="GHQ2" s="138"/>
      <c r="GHR2" s="138"/>
      <c r="GHS2" s="138"/>
      <c r="GHT2" s="138"/>
      <c r="GHU2" s="138"/>
      <c r="GHV2" s="138"/>
      <c r="GHW2" s="138"/>
      <c r="GHX2" s="138"/>
      <c r="GHY2" s="138"/>
      <c r="GHZ2" s="138"/>
      <c r="GIA2" s="138"/>
      <c r="GIB2" s="138"/>
      <c r="GIC2" s="138"/>
      <c r="GID2" s="138"/>
      <c r="GIE2" s="138"/>
      <c r="GIF2" s="138"/>
      <c r="GIG2" s="138"/>
      <c r="GIH2" s="138"/>
      <c r="GII2" s="138"/>
      <c r="GIJ2" s="138"/>
      <c r="GIK2" s="138"/>
      <c r="GIL2" s="138"/>
      <c r="GIM2" s="138"/>
      <c r="GIN2" s="138"/>
      <c r="GIO2" s="138"/>
      <c r="GIP2" s="138"/>
      <c r="GIQ2" s="138"/>
      <c r="GIR2" s="138"/>
      <c r="GIS2" s="138"/>
      <c r="GIT2" s="138"/>
      <c r="GIU2" s="138"/>
      <c r="GIV2" s="138"/>
      <c r="GIW2" s="138"/>
      <c r="GIX2" s="138"/>
      <c r="GIY2" s="138"/>
      <c r="GIZ2" s="138"/>
      <c r="GJA2" s="138"/>
      <c r="GJB2" s="138"/>
      <c r="GJC2" s="138"/>
      <c r="GJD2" s="138"/>
      <c r="GJE2" s="138"/>
      <c r="GJF2" s="138"/>
      <c r="GJG2" s="138"/>
      <c r="GJH2" s="138"/>
      <c r="GJI2" s="138"/>
      <c r="GJJ2" s="138"/>
      <c r="GJK2" s="138"/>
      <c r="GJL2" s="138"/>
      <c r="GJM2" s="138"/>
      <c r="GJN2" s="138"/>
      <c r="GJO2" s="138"/>
      <c r="GJP2" s="138"/>
      <c r="GJQ2" s="138"/>
      <c r="GJR2" s="138"/>
      <c r="GJS2" s="138"/>
      <c r="GJT2" s="138"/>
      <c r="GJU2" s="138"/>
      <c r="GJV2" s="138"/>
      <c r="GJW2" s="138"/>
      <c r="GJX2" s="138"/>
      <c r="GJY2" s="138"/>
      <c r="GJZ2" s="138"/>
      <c r="GKA2" s="138"/>
      <c r="GKB2" s="138"/>
      <c r="GKC2" s="138"/>
      <c r="GKD2" s="138"/>
      <c r="GKE2" s="138"/>
      <c r="GKF2" s="138"/>
      <c r="GKG2" s="138"/>
      <c r="GKH2" s="138"/>
      <c r="GKI2" s="138"/>
      <c r="GKJ2" s="138"/>
      <c r="GKK2" s="138"/>
      <c r="GKL2" s="138"/>
      <c r="GKM2" s="138"/>
      <c r="GKN2" s="138"/>
      <c r="GKO2" s="138"/>
      <c r="GKP2" s="138"/>
      <c r="GKQ2" s="138"/>
      <c r="GKR2" s="138"/>
      <c r="GKS2" s="138"/>
      <c r="GKT2" s="138"/>
      <c r="GKU2" s="138"/>
      <c r="GKV2" s="138"/>
      <c r="GKW2" s="138"/>
      <c r="GKX2" s="138"/>
      <c r="GKY2" s="138"/>
      <c r="GKZ2" s="138"/>
      <c r="GLA2" s="138"/>
      <c r="GLB2" s="138"/>
      <c r="GLC2" s="138"/>
      <c r="GLD2" s="138"/>
      <c r="GLE2" s="138"/>
      <c r="GLF2" s="138"/>
      <c r="GLG2" s="138"/>
      <c r="GLH2" s="138"/>
      <c r="GLI2" s="138"/>
      <c r="GLJ2" s="138"/>
      <c r="GLK2" s="138"/>
      <c r="GLL2" s="138"/>
      <c r="GLM2" s="138"/>
      <c r="GLN2" s="138"/>
      <c r="GLO2" s="138"/>
      <c r="GLP2" s="138"/>
      <c r="GLQ2" s="138"/>
      <c r="GLR2" s="138"/>
      <c r="GLS2" s="138"/>
      <c r="GLT2" s="138"/>
      <c r="GLU2" s="138"/>
      <c r="GLV2" s="138"/>
      <c r="GLW2" s="138"/>
      <c r="GLX2" s="138"/>
      <c r="GLY2" s="138"/>
      <c r="GLZ2" s="138"/>
      <c r="GMA2" s="138"/>
      <c r="GMB2" s="138"/>
      <c r="GMC2" s="138"/>
      <c r="GMD2" s="138"/>
      <c r="GME2" s="138"/>
      <c r="GMF2" s="138"/>
      <c r="GMG2" s="138"/>
      <c r="GMH2" s="138"/>
      <c r="GMI2" s="138"/>
      <c r="GMJ2" s="138"/>
      <c r="GMK2" s="138"/>
      <c r="GML2" s="138"/>
      <c r="GMM2" s="138"/>
      <c r="GMN2" s="138"/>
      <c r="GMO2" s="138"/>
      <c r="GMP2" s="138"/>
      <c r="GMQ2" s="138"/>
      <c r="GMR2" s="138"/>
      <c r="GMS2" s="138"/>
      <c r="GMT2" s="138"/>
      <c r="GMU2" s="138"/>
      <c r="GMV2" s="138"/>
      <c r="GMW2" s="138"/>
      <c r="GMX2" s="138"/>
      <c r="GMY2" s="138"/>
      <c r="GMZ2" s="138"/>
      <c r="GNA2" s="138"/>
      <c r="GNB2" s="138"/>
      <c r="GNC2" s="138"/>
      <c r="GND2" s="138"/>
      <c r="GNE2" s="138"/>
      <c r="GNF2" s="138"/>
      <c r="GNG2" s="138"/>
      <c r="GNH2" s="138"/>
      <c r="GNI2" s="138"/>
      <c r="GNJ2" s="138"/>
      <c r="GNK2" s="138"/>
      <c r="GNL2" s="138"/>
      <c r="GNM2" s="138"/>
      <c r="GNN2" s="138"/>
      <c r="GNO2" s="138"/>
      <c r="GNP2" s="138"/>
      <c r="GNQ2" s="138"/>
      <c r="GNR2" s="138"/>
      <c r="GNS2" s="138"/>
      <c r="GNT2" s="138"/>
      <c r="GNU2" s="138"/>
      <c r="GNV2" s="138"/>
      <c r="GNW2" s="138"/>
      <c r="GNX2" s="138"/>
      <c r="GNY2" s="138"/>
      <c r="GNZ2" s="138"/>
      <c r="GOA2" s="138"/>
      <c r="GOB2" s="138"/>
      <c r="GOC2" s="138"/>
      <c r="GOD2" s="138"/>
      <c r="GOE2" s="138"/>
      <c r="GOF2" s="138"/>
      <c r="GOG2" s="138"/>
      <c r="GOH2" s="138"/>
      <c r="GOI2" s="138"/>
      <c r="GOJ2" s="138"/>
      <c r="GOK2" s="138"/>
      <c r="GOL2" s="138"/>
      <c r="GOM2" s="138"/>
      <c r="GON2" s="138"/>
      <c r="GOO2" s="138"/>
      <c r="GOP2" s="138"/>
      <c r="GOQ2" s="138"/>
      <c r="GOR2" s="138"/>
      <c r="GOS2" s="138"/>
      <c r="GOT2" s="138"/>
      <c r="GOU2" s="138"/>
      <c r="GOV2" s="138"/>
      <c r="GOW2" s="138"/>
      <c r="GOX2" s="138"/>
      <c r="GOY2" s="138"/>
      <c r="GOZ2" s="138"/>
      <c r="GPA2" s="138"/>
      <c r="GPB2" s="138"/>
      <c r="GPC2" s="138"/>
      <c r="GPD2" s="138"/>
      <c r="GPE2" s="138"/>
      <c r="GPF2" s="138"/>
      <c r="GPG2" s="138"/>
      <c r="GPH2" s="138"/>
      <c r="GPI2" s="138"/>
      <c r="GPJ2" s="138"/>
      <c r="GPK2" s="138"/>
      <c r="GPL2" s="138"/>
      <c r="GPM2" s="138"/>
      <c r="GPN2" s="138"/>
      <c r="GPO2" s="138"/>
      <c r="GPP2" s="138"/>
      <c r="GPQ2" s="138"/>
      <c r="GPR2" s="138"/>
      <c r="GPS2" s="138"/>
      <c r="GPT2" s="138"/>
      <c r="GPU2" s="138"/>
      <c r="GPV2" s="138"/>
      <c r="GPW2" s="138"/>
      <c r="GPX2" s="138"/>
      <c r="GPY2" s="138"/>
      <c r="GPZ2" s="138"/>
      <c r="GQA2" s="138"/>
      <c r="GQB2" s="138"/>
      <c r="GQC2" s="138"/>
      <c r="GQD2" s="138"/>
      <c r="GQE2" s="138"/>
      <c r="GQF2" s="138"/>
      <c r="GQG2" s="138"/>
      <c r="GQH2" s="138"/>
      <c r="GQI2" s="138"/>
      <c r="GQJ2" s="138"/>
      <c r="GQK2" s="138"/>
      <c r="GQL2" s="138"/>
      <c r="GQM2" s="138"/>
      <c r="GQN2" s="138"/>
      <c r="GQO2" s="138"/>
      <c r="GQP2" s="138"/>
      <c r="GQQ2" s="138"/>
      <c r="GQR2" s="138"/>
      <c r="GQS2" s="138"/>
      <c r="GQT2" s="138"/>
      <c r="GQU2" s="138"/>
      <c r="GQV2" s="138"/>
      <c r="GQW2" s="138"/>
      <c r="GQX2" s="138"/>
      <c r="GQY2" s="138"/>
      <c r="GQZ2" s="138"/>
      <c r="GRA2" s="138"/>
      <c r="GRB2" s="138"/>
      <c r="GRC2" s="138"/>
      <c r="GRD2" s="138"/>
      <c r="GRE2" s="138"/>
      <c r="GRF2" s="138"/>
      <c r="GRG2" s="138"/>
      <c r="GRH2" s="138"/>
      <c r="GRI2" s="138"/>
      <c r="GRJ2" s="138"/>
      <c r="GRK2" s="138"/>
      <c r="GRL2" s="138"/>
      <c r="GRM2" s="138"/>
      <c r="GRN2" s="138"/>
      <c r="GRO2" s="138"/>
      <c r="GRP2" s="138"/>
      <c r="GRQ2" s="138"/>
      <c r="GRR2" s="138"/>
      <c r="GRS2" s="138"/>
      <c r="GRT2" s="138"/>
      <c r="GRU2" s="138"/>
      <c r="GRV2" s="138"/>
      <c r="GRW2" s="138"/>
      <c r="GRX2" s="138"/>
      <c r="GRY2" s="138"/>
      <c r="GRZ2" s="138"/>
      <c r="GSA2" s="138"/>
      <c r="GSB2" s="138"/>
      <c r="GSC2" s="138"/>
      <c r="GSD2" s="138"/>
      <c r="GSE2" s="138"/>
      <c r="GSF2" s="138"/>
      <c r="GSG2" s="138"/>
      <c r="GSH2" s="138"/>
      <c r="GSI2" s="138"/>
      <c r="GSJ2" s="138"/>
      <c r="GSK2" s="138"/>
      <c r="GSL2" s="138"/>
      <c r="GSM2" s="138"/>
      <c r="GSN2" s="138"/>
      <c r="GSO2" s="138"/>
      <c r="GSP2" s="138"/>
      <c r="GSQ2" s="138"/>
      <c r="GSR2" s="138"/>
      <c r="GSS2" s="138"/>
      <c r="GST2" s="138"/>
      <c r="GSU2" s="138"/>
      <c r="GSV2" s="138"/>
      <c r="GSW2" s="138"/>
      <c r="GSX2" s="138"/>
      <c r="GSY2" s="138"/>
      <c r="GSZ2" s="138"/>
      <c r="GTA2" s="138"/>
      <c r="GTB2" s="138"/>
      <c r="GTC2" s="138"/>
      <c r="GTD2" s="138"/>
      <c r="GTE2" s="138"/>
      <c r="GTF2" s="138"/>
      <c r="GTG2" s="138"/>
      <c r="GTH2" s="138"/>
      <c r="GTI2" s="138"/>
      <c r="GTJ2" s="138"/>
      <c r="GTK2" s="138"/>
      <c r="GTL2" s="138"/>
      <c r="GTM2" s="138"/>
      <c r="GTN2" s="138"/>
      <c r="GTO2" s="138"/>
      <c r="GTP2" s="138"/>
      <c r="GTQ2" s="138"/>
      <c r="GTR2" s="138"/>
      <c r="GTS2" s="138"/>
      <c r="GTT2" s="138"/>
      <c r="GTU2" s="138"/>
      <c r="GTV2" s="138"/>
      <c r="GTW2" s="138"/>
      <c r="GTX2" s="138"/>
      <c r="GTY2" s="138"/>
      <c r="GTZ2" s="138"/>
      <c r="GUA2" s="138"/>
      <c r="GUB2" s="138"/>
      <c r="GUC2" s="138"/>
      <c r="GUD2" s="138"/>
      <c r="GUE2" s="138"/>
      <c r="GUF2" s="138"/>
      <c r="GUG2" s="138"/>
      <c r="GUH2" s="138"/>
      <c r="GUI2" s="138"/>
      <c r="GUJ2" s="138"/>
      <c r="GUK2" s="138"/>
      <c r="GUL2" s="138"/>
      <c r="GUM2" s="138"/>
      <c r="GUN2" s="138"/>
      <c r="GUO2" s="138"/>
      <c r="GUP2" s="138"/>
      <c r="GUQ2" s="138"/>
      <c r="GUR2" s="138"/>
      <c r="GUS2" s="138"/>
      <c r="GUT2" s="138"/>
      <c r="GUU2" s="138"/>
      <c r="GUV2" s="138"/>
      <c r="GUW2" s="138"/>
      <c r="GUX2" s="138"/>
      <c r="GUY2" s="138"/>
      <c r="GUZ2" s="138"/>
      <c r="GVA2" s="138"/>
      <c r="GVB2" s="138"/>
      <c r="GVC2" s="138"/>
      <c r="GVD2" s="138"/>
      <c r="GVE2" s="138"/>
      <c r="GVF2" s="138"/>
      <c r="GVG2" s="138"/>
      <c r="GVH2" s="138"/>
      <c r="GVI2" s="138"/>
      <c r="GVJ2" s="138"/>
      <c r="GVK2" s="138"/>
      <c r="GVL2" s="138"/>
      <c r="GVM2" s="138"/>
      <c r="GVN2" s="138"/>
      <c r="GVO2" s="138"/>
      <c r="GVP2" s="138"/>
      <c r="GVQ2" s="138"/>
      <c r="GVR2" s="138"/>
      <c r="GVS2" s="138"/>
      <c r="GVT2" s="138"/>
      <c r="GVU2" s="138"/>
      <c r="GVV2" s="138"/>
      <c r="GVW2" s="138"/>
      <c r="GVX2" s="138"/>
      <c r="GVY2" s="138"/>
      <c r="GVZ2" s="138"/>
      <c r="GWA2" s="138"/>
      <c r="GWB2" s="138"/>
      <c r="GWC2" s="138"/>
      <c r="GWD2" s="138"/>
      <c r="GWE2" s="138"/>
      <c r="GWF2" s="138"/>
      <c r="GWG2" s="138"/>
      <c r="GWH2" s="138"/>
      <c r="GWI2" s="138"/>
      <c r="GWJ2" s="138"/>
      <c r="GWK2" s="138"/>
      <c r="GWL2" s="138"/>
      <c r="GWM2" s="138"/>
      <c r="GWN2" s="138"/>
      <c r="GWO2" s="138"/>
      <c r="GWP2" s="138"/>
      <c r="GWQ2" s="138"/>
      <c r="GWR2" s="138"/>
      <c r="GWS2" s="138"/>
      <c r="GWT2" s="138"/>
      <c r="GWU2" s="138"/>
      <c r="GWV2" s="138"/>
      <c r="GWW2" s="138"/>
      <c r="GWX2" s="138"/>
      <c r="GWY2" s="138"/>
      <c r="GWZ2" s="138"/>
      <c r="GXA2" s="138"/>
      <c r="GXB2" s="138"/>
      <c r="GXC2" s="138"/>
      <c r="GXD2" s="138"/>
      <c r="GXE2" s="138"/>
      <c r="GXF2" s="138"/>
      <c r="GXG2" s="138"/>
      <c r="GXH2" s="138"/>
      <c r="GXI2" s="138"/>
      <c r="GXJ2" s="138"/>
      <c r="GXK2" s="138"/>
      <c r="GXL2" s="138"/>
      <c r="GXM2" s="138"/>
      <c r="GXN2" s="138"/>
      <c r="GXO2" s="138"/>
      <c r="GXP2" s="138"/>
      <c r="GXQ2" s="138"/>
      <c r="GXR2" s="138"/>
      <c r="GXS2" s="138"/>
      <c r="GXT2" s="138"/>
      <c r="GXU2" s="138"/>
      <c r="GXV2" s="138"/>
      <c r="GXW2" s="138"/>
      <c r="GXX2" s="138"/>
      <c r="GXY2" s="138"/>
      <c r="GXZ2" s="138"/>
      <c r="GYA2" s="138"/>
      <c r="GYB2" s="138"/>
      <c r="GYC2" s="138"/>
      <c r="GYD2" s="138"/>
      <c r="GYE2" s="138"/>
      <c r="GYF2" s="138"/>
      <c r="GYG2" s="138"/>
      <c r="GYH2" s="138"/>
      <c r="GYI2" s="138"/>
      <c r="GYJ2" s="138"/>
      <c r="GYK2" s="138"/>
      <c r="GYL2" s="138"/>
      <c r="GYM2" s="138"/>
      <c r="GYN2" s="138"/>
      <c r="GYO2" s="138"/>
      <c r="GYP2" s="138"/>
      <c r="GYQ2" s="138"/>
      <c r="GYR2" s="138"/>
      <c r="GYS2" s="138"/>
      <c r="GYT2" s="138"/>
      <c r="GYU2" s="138"/>
      <c r="GYV2" s="138"/>
      <c r="GYW2" s="138"/>
      <c r="GYX2" s="138"/>
      <c r="GYY2" s="138"/>
      <c r="GYZ2" s="138"/>
      <c r="GZA2" s="138"/>
      <c r="GZB2" s="138"/>
      <c r="GZC2" s="138"/>
      <c r="GZD2" s="138"/>
      <c r="GZE2" s="138"/>
      <c r="GZF2" s="138"/>
      <c r="GZG2" s="138"/>
      <c r="GZH2" s="138"/>
      <c r="GZI2" s="138"/>
      <c r="GZJ2" s="138"/>
      <c r="GZK2" s="138"/>
      <c r="GZL2" s="138"/>
      <c r="GZM2" s="138"/>
      <c r="GZN2" s="138"/>
      <c r="GZO2" s="138"/>
      <c r="GZP2" s="138"/>
      <c r="GZQ2" s="138"/>
      <c r="GZR2" s="138"/>
      <c r="GZS2" s="138"/>
      <c r="GZT2" s="138"/>
      <c r="GZU2" s="138"/>
      <c r="GZV2" s="138"/>
      <c r="GZW2" s="138"/>
      <c r="GZX2" s="138"/>
      <c r="GZY2" s="138"/>
      <c r="GZZ2" s="138"/>
      <c r="HAA2" s="138"/>
      <c r="HAB2" s="138"/>
      <c r="HAC2" s="138"/>
      <c r="HAD2" s="138"/>
      <c r="HAE2" s="138"/>
      <c r="HAF2" s="138"/>
      <c r="HAG2" s="138"/>
      <c r="HAH2" s="138"/>
      <c r="HAI2" s="138"/>
      <c r="HAJ2" s="138"/>
      <c r="HAK2" s="138"/>
      <c r="HAL2" s="138"/>
      <c r="HAM2" s="138"/>
      <c r="HAN2" s="138"/>
      <c r="HAO2" s="138"/>
      <c r="HAP2" s="138"/>
      <c r="HAQ2" s="138"/>
      <c r="HAR2" s="138"/>
      <c r="HAS2" s="138"/>
      <c r="HAT2" s="138"/>
      <c r="HAU2" s="138"/>
      <c r="HAV2" s="138"/>
      <c r="HAW2" s="138"/>
      <c r="HAX2" s="138"/>
      <c r="HAY2" s="138"/>
      <c r="HAZ2" s="138"/>
      <c r="HBA2" s="138"/>
      <c r="HBB2" s="138"/>
      <c r="HBC2" s="138"/>
      <c r="HBD2" s="138"/>
      <c r="HBE2" s="138"/>
      <c r="HBF2" s="138"/>
      <c r="HBG2" s="138"/>
      <c r="HBH2" s="138"/>
      <c r="HBI2" s="138"/>
      <c r="HBJ2" s="138"/>
      <c r="HBK2" s="138"/>
      <c r="HBL2" s="138"/>
      <c r="HBM2" s="138"/>
      <c r="HBN2" s="138"/>
      <c r="HBO2" s="138"/>
      <c r="HBP2" s="138"/>
      <c r="HBQ2" s="138"/>
      <c r="HBR2" s="138"/>
      <c r="HBS2" s="138"/>
      <c r="HBT2" s="138"/>
      <c r="HBU2" s="138"/>
      <c r="HBV2" s="138"/>
      <c r="HBW2" s="138"/>
      <c r="HBX2" s="138"/>
      <c r="HBY2" s="138"/>
      <c r="HBZ2" s="138"/>
      <c r="HCA2" s="138"/>
      <c r="HCB2" s="138"/>
      <c r="HCC2" s="138"/>
      <c r="HCD2" s="138"/>
      <c r="HCE2" s="138"/>
      <c r="HCF2" s="138"/>
      <c r="HCG2" s="138"/>
      <c r="HCH2" s="138"/>
      <c r="HCI2" s="138"/>
      <c r="HCJ2" s="138"/>
      <c r="HCK2" s="138"/>
      <c r="HCL2" s="138"/>
      <c r="HCM2" s="138"/>
      <c r="HCN2" s="138"/>
      <c r="HCO2" s="138"/>
      <c r="HCP2" s="138"/>
      <c r="HCQ2" s="138"/>
      <c r="HCR2" s="138"/>
      <c r="HCS2" s="138"/>
      <c r="HCT2" s="138"/>
      <c r="HCU2" s="138"/>
      <c r="HCV2" s="138"/>
      <c r="HCW2" s="138"/>
      <c r="HCX2" s="138"/>
      <c r="HCY2" s="138"/>
      <c r="HCZ2" s="138"/>
      <c r="HDA2" s="138"/>
      <c r="HDB2" s="138"/>
      <c r="HDC2" s="138"/>
      <c r="HDD2" s="138"/>
      <c r="HDE2" s="138"/>
      <c r="HDF2" s="138"/>
      <c r="HDG2" s="138"/>
      <c r="HDH2" s="138"/>
      <c r="HDI2" s="138"/>
      <c r="HDJ2" s="138"/>
      <c r="HDK2" s="138"/>
      <c r="HDL2" s="138"/>
      <c r="HDM2" s="138"/>
      <c r="HDN2" s="138"/>
      <c r="HDO2" s="138"/>
      <c r="HDP2" s="138"/>
      <c r="HDQ2" s="138"/>
      <c r="HDR2" s="138"/>
      <c r="HDS2" s="138"/>
      <c r="HDT2" s="138"/>
      <c r="HDU2" s="138"/>
      <c r="HDV2" s="138"/>
      <c r="HDW2" s="138"/>
      <c r="HDX2" s="138"/>
      <c r="HDY2" s="138"/>
      <c r="HDZ2" s="138"/>
      <c r="HEA2" s="138"/>
      <c r="HEB2" s="138"/>
      <c r="HEC2" s="138"/>
      <c r="HED2" s="138"/>
      <c r="HEE2" s="138"/>
      <c r="HEF2" s="138"/>
      <c r="HEG2" s="138"/>
      <c r="HEH2" s="138"/>
      <c r="HEI2" s="138"/>
      <c r="HEJ2" s="138"/>
      <c r="HEK2" s="138"/>
      <c r="HEL2" s="138"/>
      <c r="HEM2" s="138"/>
      <c r="HEN2" s="138"/>
      <c r="HEO2" s="138"/>
      <c r="HEP2" s="138"/>
      <c r="HEQ2" s="138"/>
      <c r="HER2" s="138"/>
      <c r="HES2" s="138"/>
      <c r="HET2" s="138"/>
      <c r="HEU2" s="138"/>
      <c r="HEV2" s="138"/>
      <c r="HEW2" s="138"/>
      <c r="HEX2" s="138"/>
      <c r="HEY2" s="138"/>
      <c r="HEZ2" s="138"/>
      <c r="HFA2" s="138"/>
      <c r="HFB2" s="138"/>
      <c r="HFC2" s="138"/>
      <c r="HFD2" s="138"/>
      <c r="HFE2" s="138"/>
      <c r="HFF2" s="138"/>
      <c r="HFG2" s="138"/>
      <c r="HFH2" s="138"/>
      <c r="HFI2" s="138"/>
      <c r="HFJ2" s="138"/>
      <c r="HFK2" s="138"/>
      <c r="HFL2" s="138"/>
      <c r="HFM2" s="138"/>
      <c r="HFN2" s="138"/>
      <c r="HFO2" s="138"/>
      <c r="HFP2" s="138"/>
      <c r="HFQ2" s="138"/>
      <c r="HFR2" s="138"/>
      <c r="HFS2" s="138"/>
      <c r="HFT2" s="138"/>
      <c r="HFU2" s="138"/>
      <c r="HFV2" s="138"/>
      <c r="HFW2" s="138"/>
      <c r="HFX2" s="138"/>
      <c r="HFY2" s="138"/>
      <c r="HFZ2" s="138"/>
      <c r="HGA2" s="138"/>
      <c r="HGB2" s="138"/>
      <c r="HGC2" s="138"/>
      <c r="HGD2" s="138"/>
      <c r="HGE2" s="138"/>
      <c r="HGF2" s="138"/>
      <c r="HGG2" s="138"/>
      <c r="HGH2" s="138"/>
      <c r="HGI2" s="138"/>
      <c r="HGJ2" s="138"/>
      <c r="HGK2" s="138"/>
      <c r="HGL2" s="138"/>
      <c r="HGM2" s="138"/>
      <c r="HGN2" s="138"/>
      <c r="HGO2" s="138"/>
      <c r="HGP2" s="138"/>
      <c r="HGQ2" s="138"/>
      <c r="HGR2" s="138"/>
      <c r="HGS2" s="138"/>
      <c r="HGT2" s="138"/>
      <c r="HGU2" s="138"/>
      <c r="HGV2" s="138"/>
      <c r="HGW2" s="138"/>
      <c r="HGX2" s="138"/>
      <c r="HGY2" s="138"/>
      <c r="HGZ2" s="138"/>
      <c r="HHA2" s="138"/>
      <c r="HHB2" s="138"/>
      <c r="HHC2" s="138"/>
      <c r="HHD2" s="138"/>
      <c r="HHE2" s="138"/>
      <c r="HHF2" s="138"/>
      <c r="HHG2" s="138"/>
      <c r="HHH2" s="138"/>
      <c r="HHI2" s="138"/>
      <c r="HHJ2" s="138"/>
      <c r="HHK2" s="138"/>
      <c r="HHL2" s="138"/>
      <c r="HHM2" s="138"/>
      <c r="HHN2" s="138"/>
      <c r="HHO2" s="138"/>
      <c r="HHP2" s="138"/>
      <c r="HHQ2" s="138"/>
      <c r="HHR2" s="138"/>
      <c r="HHS2" s="138"/>
      <c r="HHT2" s="138"/>
      <c r="HHU2" s="138"/>
      <c r="HHV2" s="138"/>
      <c r="HHW2" s="138"/>
      <c r="HHX2" s="138"/>
      <c r="HHY2" s="138"/>
      <c r="HHZ2" s="138"/>
      <c r="HIA2" s="138"/>
      <c r="HIB2" s="138"/>
      <c r="HIC2" s="138"/>
      <c r="HID2" s="138"/>
      <c r="HIE2" s="138"/>
      <c r="HIF2" s="138"/>
      <c r="HIG2" s="138"/>
      <c r="HIH2" s="138"/>
      <c r="HII2" s="138"/>
      <c r="HIJ2" s="138"/>
      <c r="HIK2" s="138"/>
      <c r="HIL2" s="138"/>
      <c r="HIM2" s="138"/>
      <c r="HIN2" s="138"/>
      <c r="HIO2" s="138"/>
      <c r="HIP2" s="138"/>
      <c r="HIQ2" s="138"/>
      <c r="HIR2" s="138"/>
      <c r="HIS2" s="138"/>
      <c r="HIT2" s="138"/>
      <c r="HIU2" s="138"/>
      <c r="HIV2" s="138"/>
      <c r="HIW2" s="138"/>
      <c r="HIX2" s="138"/>
      <c r="HIY2" s="138"/>
      <c r="HIZ2" s="138"/>
      <c r="HJA2" s="138"/>
      <c r="HJB2" s="138"/>
      <c r="HJC2" s="138"/>
      <c r="HJD2" s="138"/>
      <c r="HJE2" s="138"/>
      <c r="HJF2" s="138"/>
      <c r="HJG2" s="138"/>
      <c r="HJH2" s="138"/>
      <c r="HJI2" s="138"/>
      <c r="HJJ2" s="138"/>
      <c r="HJK2" s="138"/>
      <c r="HJL2" s="138"/>
      <c r="HJM2" s="138"/>
      <c r="HJN2" s="138"/>
      <c r="HJO2" s="138"/>
      <c r="HJP2" s="138"/>
      <c r="HJQ2" s="138"/>
      <c r="HJR2" s="138"/>
      <c r="HJS2" s="138"/>
      <c r="HJT2" s="138"/>
      <c r="HJU2" s="138"/>
      <c r="HJV2" s="138"/>
      <c r="HJW2" s="138"/>
      <c r="HJX2" s="138"/>
      <c r="HJY2" s="138"/>
      <c r="HJZ2" s="138"/>
      <c r="HKA2" s="138"/>
      <c r="HKB2" s="138"/>
      <c r="HKC2" s="138"/>
      <c r="HKD2" s="138"/>
      <c r="HKE2" s="138"/>
      <c r="HKF2" s="138"/>
      <c r="HKG2" s="138"/>
      <c r="HKH2" s="138"/>
      <c r="HKI2" s="138"/>
      <c r="HKJ2" s="138"/>
      <c r="HKK2" s="138"/>
      <c r="HKL2" s="138"/>
      <c r="HKM2" s="138"/>
      <c r="HKN2" s="138"/>
      <c r="HKO2" s="138"/>
      <c r="HKP2" s="138"/>
      <c r="HKQ2" s="138"/>
      <c r="HKR2" s="138"/>
      <c r="HKS2" s="138"/>
      <c r="HKT2" s="138"/>
      <c r="HKU2" s="138"/>
      <c r="HKV2" s="138"/>
      <c r="HKW2" s="138"/>
      <c r="HKX2" s="138"/>
      <c r="HKY2" s="138"/>
      <c r="HKZ2" s="138"/>
      <c r="HLA2" s="138"/>
      <c r="HLB2" s="138"/>
      <c r="HLC2" s="138"/>
      <c r="HLD2" s="138"/>
      <c r="HLE2" s="138"/>
      <c r="HLF2" s="138"/>
      <c r="HLG2" s="138"/>
      <c r="HLH2" s="138"/>
      <c r="HLI2" s="138"/>
      <c r="HLJ2" s="138"/>
      <c r="HLK2" s="138"/>
      <c r="HLL2" s="138"/>
      <c r="HLM2" s="138"/>
      <c r="HLN2" s="138"/>
      <c r="HLO2" s="138"/>
      <c r="HLP2" s="138"/>
      <c r="HLQ2" s="138"/>
      <c r="HLR2" s="138"/>
      <c r="HLS2" s="138"/>
      <c r="HLT2" s="138"/>
      <c r="HLU2" s="138"/>
      <c r="HLV2" s="138"/>
      <c r="HLW2" s="138"/>
      <c r="HLX2" s="138"/>
      <c r="HLY2" s="138"/>
      <c r="HLZ2" s="138"/>
      <c r="HMA2" s="138"/>
      <c r="HMB2" s="138"/>
      <c r="HMC2" s="138"/>
      <c r="HMD2" s="138"/>
      <c r="HME2" s="138"/>
      <c r="HMF2" s="138"/>
      <c r="HMG2" s="138"/>
      <c r="HMH2" s="138"/>
      <c r="HMI2" s="138"/>
      <c r="HMJ2" s="138"/>
      <c r="HMK2" s="138"/>
      <c r="HML2" s="138"/>
      <c r="HMM2" s="138"/>
      <c r="HMN2" s="138"/>
      <c r="HMO2" s="138"/>
      <c r="HMP2" s="138"/>
      <c r="HMQ2" s="138"/>
      <c r="HMR2" s="138"/>
      <c r="HMS2" s="138"/>
      <c r="HMT2" s="138"/>
      <c r="HMU2" s="138"/>
      <c r="HMV2" s="138"/>
      <c r="HMW2" s="138"/>
      <c r="HMX2" s="138"/>
      <c r="HMY2" s="138"/>
      <c r="HMZ2" s="138"/>
      <c r="HNA2" s="138"/>
      <c r="HNB2" s="138"/>
      <c r="HNC2" s="138"/>
      <c r="HND2" s="138"/>
      <c r="HNE2" s="138"/>
      <c r="HNF2" s="138"/>
      <c r="HNG2" s="138"/>
      <c r="HNH2" s="138"/>
      <c r="HNI2" s="138"/>
      <c r="HNJ2" s="138"/>
      <c r="HNK2" s="138"/>
      <c r="HNL2" s="138"/>
      <c r="HNM2" s="138"/>
      <c r="HNN2" s="138"/>
      <c r="HNO2" s="138"/>
      <c r="HNP2" s="138"/>
      <c r="HNQ2" s="138"/>
      <c r="HNR2" s="138"/>
      <c r="HNS2" s="138"/>
      <c r="HNT2" s="138"/>
      <c r="HNU2" s="138"/>
      <c r="HNV2" s="138"/>
      <c r="HNW2" s="138"/>
      <c r="HNX2" s="138"/>
      <c r="HNY2" s="138"/>
      <c r="HNZ2" s="138"/>
      <c r="HOA2" s="138"/>
      <c r="HOB2" s="138"/>
      <c r="HOC2" s="138"/>
      <c r="HOD2" s="138"/>
      <c r="HOE2" s="138"/>
      <c r="HOF2" s="138"/>
      <c r="HOG2" s="138"/>
      <c r="HOH2" s="138"/>
      <c r="HOI2" s="138"/>
      <c r="HOJ2" s="138"/>
      <c r="HOK2" s="138"/>
      <c r="HOL2" s="138"/>
      <c r="HOM2" s="138"/>
      <c r="HON2" s="138"/>
      <c r="HOO2" s="138"/>
      <c r="HOP2" s="138"/>
      <c r="HOQ2" s="138"/>
      <c r="HOR2" s="138"/>
      <c r="HOS2" s="138"/>
      <c r="HOT2" s="138"/>
      <c r="HOU2" s="138"/>
      <c r="HOV2" s="138"/>
      <c r="HOW2" s="138"/>
      <c r="HOX2" s="138"/>
      <c r="HOY2" s="138"/>
      <c r="HOZ2" s="138"/>
      <c r="HPA2" s="138"/>
      <c r="HPB2" s="138"/>
      <c r="HPC2" s="138"/>
      <c r="HPD2" s="138"/>
      <c r="HPE2" s="138"/>
      <c r="HPF2" s="138"/>
      <c r="HPG2" s="138"/>
      <c r="HPH2" s="138"/>
      <c r="HPI2" s="138"/>
      <c r="HPJ2" s="138"/>
      <c r="HPK2" s="138"/>
      <c r="HPL2" s="138"/>
      <c r="HPM2" s="138"/>
      <c r="HPN2" s="138"/>
      <c r="HPO2" s="138"/>
      <c r="HPP2" s="138"/>
      <c r="HPQ2" s="138"/>
      <c r="HPR2" s="138"/>
      <c r="HPS2" s="138"/>
      <c r="HPT2" s="138"/>
      <c r="HPU2" s="138"/>
      <c r="HPV2" s="138"/>
      <c r="HPW2" s="138"/>
      <c r="HPX2" s="138"/>
      <c r="HPY2" s="138"/>
      <c r="HPZ2" s="138"/>
      <c r="HQA2" s="138"/>
      <c r="HQB2" s="138"/>
      <c r="HQC2" s="138"/>
      <c r="HQD2" s="138"/>
      <c r="HQE2" s="138"/>
      <c r="HQF2" s="138"/>
      <c r="HQG2" s="138"/>
      <c r="HQH2" s="138"/>
      <c r="HQI2" s="138"/>
      <c r="HQJ2" s="138"/>
      <c r="HQK2" s="138"/>
      <c r="HQL2" s="138"/>
      <c r="HQM2" s="138"/>
      <c r="HQN2" s="138"/>
      <c r="HQO2" s="138"/>
      <c r="HQP2" s="138"/>
      <c r="HQQ2" s="138"/>
      <c r="HQR2" s="138"/>
      <c r="HQS2" s="138"/>
      <c r="HQT2" s="138"/>
      <c r="HQU2" s="138"/>
      <c r="HQV2" s="138"/>
      <c r="HQW2" s="138"/>
      <c r="HQX2" s="138"/>
      <c r="HQY2" s="138"/>
      <c r="HQZ2" s="138"/>
      <c r="HRA2" s="138"/>
      <c r="HRB2" s="138"/>
      <c r="HRC2" s="138"/>
      <c r="HRD2" s="138"/>
      <c r="HRE2" s="138"/>
      <c r="HRF2" s="138"/>
      <c r="HRG2" s="138"/>
      <c r="HRH2" s="138"/>
      <c r="HRI2" s="138"/>
      <c r="HRJ2" s="138"/>
      <c r="HRK2" s="138"/>
      <c r="HRL2" s="138"/>
      <c r="HRM2" s="138"/>
      <c r="HRN2" s="138"/>
      <c r="HRO2" s="138"/>
      <c r="HRP2" s="138"/>
      <c r="HRQ2" s="138"/>
      <c r="HRR2" s="138"/>
      <c r="HRS2" s="138"/>
      <c r="HRT2" s="138"/>
      <c r="HRU2" s="138"/>
      <c r="HRV2" s="138"/>
      <c r="HRW2" s="138"/>
      <c r="HRX2" s="138"/>
      <c r="HRY2" s="138"/>
      <c r="HRZ2" s="138"/>
      <c r="HSA2" s="138"/>
      <c r="HSB2" s="138"/>
      <c r="HSC2" s="138"/>
      <c r="HSD2" s="138"/>
      <c r="HSE2" s="138"/>
      <c r="HSF2" s="138"/>
      <c r="HSG2" s="138"/>
      <c r="HSH2" s="138"/>
      <c r="HSI2" s="138"/>
      <c r="HSJ2" s="138"/>
      <c r="HSK2" s="138"/>
      <c r="HSL2" s="138"/>
      <c r="HSM2" s="138"/>
      <c r="HSN2" s="138"/>
      <c r="HSO2" s="138"/>
      <c r="HSP2" s="138"/>
      <c r="HSQ2" s="138"/>
      <c r="HSR2" s="138"/>
      <c r="HSS2" s="138"/>
      <c r="HST2" s="138"/>
      <c r="HSU2" s="138"/>
      <c r="HSV2" s="138"/>
      <c r="HSW2" s="138"/>
      <c r="HSX2" s="138"/>
      <c r="HSY2" s="138"/>
      <c r="HSZ2" s="138"/>
      <c r="HTA2" s="138"/>
      <c r="HTB2" s="138"/>
      <c r="HTC2" s="138"/>
      <c r="HTD2" s="138"/>
      <c r="HTE2" s="138"/>
      <c r="HTF2" s="138"/>
      <c r="HTG2" s="138"/>
      <c r="HTH2" s="138"/>
      <c r="HTI2" s="138"/>
      <c r="HTJ2" s="138"/>
      <c r="HTK2" s="138"/>
      <c r="HTL2" s="138"/>
      <c r="HTM2" s="138"/>
      <c r="HTN2" s="138"/>
      <c r="HTO2" s="138"/>
      <c r="HTP2" s="138"/>
      <c r="HTQ2" s="138"/>
      <c r="HTR2" s="138"/>
      <c r="HTS2" s="138"/>
      <c r="HTT2" s="138"/>
      <c r="HTU2" s="138"/>
      <c r="HTV2" s="138"/>
      <c r="HTW2" s="138"/>
      <c r="HTX2" s="138"/>
      <c r="HTY2" s="138"/>
      <c r="HTZ2" s="138"/>
      <c r="HUA2" s="138"/>
      <c r="HUB2" s="138"/>
      <c r="HUC2" s="138"/>
      <c r="HUD2" s="138"/>
      <c r="HUE2" s="138"/>
      <c r="HUF2" s="138"/>
      <c r="HUG2" s="138"/>
      <c r="HUH2" s="138"/>
      <c r="HUI2" s="138"/>
      <c r="HUJ2" s="138"/>
      <c r="HUK2" s="138"/>
      <c r="HUL2" s="138"/>
      <c r="HUM2" s="138"/>
      <c r="HUN2" s="138"/>
      <c r="HUO2" s="138"/>
      <c r="HUP2" s="138"/>
      <c r="HUQ2" s="138"/>
      <c r="HUR2" s="138"/>
      <c r="HUS2" s="138"/>
      <c r="HUT2" s="138"/>
      <c r="HUU2" s="138"/>
      <c r="HUV2" s="138"/>
      <c r="HUW2" s="138"/>
      <c r="HUX2" s="138"/>
      <c r="HUY2" s="138"/>
      <c r="HUZ2" s="138"/>
      <c r="HVA2" s="138"/>
      <c r="HVB2" s="138"/>
      <c r="HVC2" s="138"/>
      <c r="HVD2" s="138"/>
      <c r="HVE2" s="138"/>
      <c r="HVF2" s="138"/>
      <c r="HVG2" s="138"/>
      <c r="HVH2" s="138"/>
      <c r="HVI2" s="138"/>
      <c r="HVJ2" s="138"/>
      <c r="HVK2" s="138"/>
      <c r="HVL2" s="138"/>
      <c r="HVM2" s="138"/>
      <c r="HVN2" s="138"/>
      <c r="HVO2" s="138"/>
      <c r="HVP2" s="138"/>
      <c r="HVQ2" s="138"/>
      <c r="HVR2" s="138"/>
      <c r="HVS2" s="138"/>
      <c r="HVT2" s="138"/>
      <c r="HVU2" s="138"/>
      <c r="HVV2" s="138"/>
      <c r="HVW2" s="138"/>
      <c r="HVX2" s="138"/>
      <c r="HVY2" s="138"/>
      <c r="HVZ2" s="138"/>
      <c r="HWA2" s="138"/>
      <c r="HWB2" s="138"/>
      <c r="HWC2" s="138"/>
      <c r="HWD2" s="138"/>
      <c r="HWE2" s="138"/>
      <c r="HWF2" s="138"/>
      <c r="HWG2" s="138"/>
      <c r="HWH2" s="138"/>
      <c r="HWI2" s="138"/>
      <c r="HWJ2" s="138"/>
      <c r="HWK2" s="138"/>
      <c r="HWL2" s="138"/>
      <c r="HWM2" s="138"/>
      <c r="HWN2" s="138"/>
      <c r="HWO2" s="138"/>
      <c r="HWP2" s="138"/>
      <c r="HWQ2" s="138"/>
      <c r="HWR2" s="138"/>
      <c r="HWS2" s="138"/>
      <c r="HWT2" s="138"/>
      <c r="HWU2" s="138"/>
      <c r="HWV2" s="138"/>
      <c r="HWW2" s="138"/>
      <c r="HWX2" s="138"/>
      <c r="HWY2" s="138"/>
      <c r="HWZ2" s="138"/>
      <c r="HXA2" s="138"/>
      <c r="HXB2" s="138"/>
      <c r="HXC2" s="138"/>
      <c r="HXD2" s="138"/>
      <c r="HXE2" s="138"/>
      <c r="HXF2" s="138"/>
      <c r="HXG2" s="138"/>
      <c r="HXH2" s="138"/>
      <c r="HXI2" s="138"/>
      <c r="HXJ2" s="138"/>
      <c r="HXK2" s="138"/>
      <c r="HXL2" s="138"/>
      <c r="HXM2" s="138"/>
      <c r="HXN2" s="138"/>
      <c r="HXO2" s="138"/>
      <c r="HXP2" s="138"/>
      <c r="HXQ2" s="138"/>
      <c r="HXR2" s="138"/>
      <c r="HXS2" s="138"/>
      <c r="HXT2" s="138"/>
      <c r="HXU2" s="138"/>
      <c r="HXV2" s="138"/>
      <c r="HXW2" s="138"/>
      <c r="HXX2" s="138"/>
      <c r="HXY2" s="138"/>
      <c r="HXZ2" s="138"/>
      <c r="HYA2" s="138"/>
      <c r="HYB2" s="138"/>
      <c r="HYC2" s="138"/>
      <c r="HYD2" s="138"/>
      <c r="HYE2" s="138"/>
      <c r="HYF2" s="138"/>
      <c r="HYG2" s="138"/>
      <c r="HYH2" s="138"/>
      <c r="HYI2" s="138"/>
      <c r="HYJ2" s="138"/>
      <c r="HYK2" s="138"/>
      <c r="HYL2" s="138"/>
      <c r="HYM2" s="138"/>
      <c r="HYN2" s="138"/>
      <c r="HYO2" s="138"/>
      <c r="HYP2" s="138"/>
      <c r="HYQ2" s="138"/>
      <c r="HYR2" s="138"/>
      <c r="HYS2" s="138"/>
      <c r="HYT2" s="138"/>
      <c r="HYU2" s="138"/>
      <c r="HYV2" s="138"/>
      <c r="HYW2" s="138"/>
      <c r="HYX2" s="138"/>
      <c r="HYY2" s="138"/>
      <c r="HYZ2" s="138"/>
      <c r="HZA2" s="138"/>
      <c r="HZB2" s="138"/>
      <c r="HZC2" s="138"/>
      <c r="HZD2" s="138"/>
      <c r="HZE2" s="138"/>
      <c r="HZF2" s="138"/>
      <c r="HZG2" s="138"/>
      <c r="HZH2" s="138"/>
      <c r="HZI2" s="138"/>
      <c r="HZJ2" s="138"/>
      <c r="HZK2" s="138"/>
      <c r="HZL2" s="138"/>
      <c r="HZM2" s="138"/>
      <c r="HZN2" s="138"/>
      <c r="HZO2" s="138"/>
      <c r="HZP2" s="138"/>
      <c r="HZQ2" s="138"/>
      <c r="HZR2" s="138"/>
      <c r="HZS2" s="138"/>
      <c r="HZT2" s="138"/>
      <c r="HZU2" s="138"/>
      <c r="HZV2" s="138"/>
      <c r="HZW2" s="138"/>
      <c r="HZX2" s="138"/>
      <c r="HZY2" s="138"/>
      <c r="HZZ2" s="138"/>
      <c r="IAA2" s="138"/>
      <c r="IAB2" s="138"/>
      <c r="IAC2" s="138"/>
      <c r="IAD2" s="138"/>
      <c r="IAE2" s="138"/>
      <c r="IAF2" s="138"/>
      <c r="IAG2" s="138"/>
      <c r="IAH2" s="138"/>
      <c r="IAI2" s="138"/>
      <c r="IAJ2" s="138"/>
      <c r="IAK2" s="138"/>
      <c r="IAL2" s="138"/>
      <c r="IAM2" s="138"/>
      <c r="IAN2" s="138"/>
      <c r="IAO2" s="138"/>
      <c r="IAP2" s="138"/>
      <c r="IAQ2" s="138"/>
      <c r="IAR2" s="138"/>
      <c r="IAS2" s="138"/>
      <c r="IAT2" s="138"/>
      <c r="IAU2" s="138"/>
      <c r="IAV2" s="138"/>
      <c r="IAW2" s="138"/>
      <c r="IAX2" s="138"/>
      <c r="IAY2" s="138"/>
      <c r="IAZ2" s="138"/>
      <c r="IBA2" s="138"/>
      <c r="IBB2" s="138"/>
      <c r="IBC2" s="138"/>
      <c r="IBD2" s="138"/>
      <c r="IBE2" s="138"/>
      <c r="IBF2" s="138"/>
      <c r="IBG2" s="138"/>
      <c r="IBH2" s="138"/>
      <c r="IBI2" s="138"/>
      <c r="IBJ2" s="138"/>
      <c r="IBK2" s="138"/>
      <c r="IBL2" s="138"/>
      <c r="IBM2" s="138"/>
      <c r="IBN2" s="138"/>
      <c r="IBO2" s="138"/>
      <c r="IBP2" s="138"/>
      <c r="IBQ2" s="138"/>
      <c r="IBR2" s="138"/>
      <c r="IBS2" s="138"/>
      <c r="IBT2" s="138"/>
      <c r="IBU2" s="138"/>
      <c r="IBV2" s="138"/>
      <c r="IBW2" s="138"/>
      <c r="IBX2" s="138"/>
      <c r="IBY2" s="138"/>
      <c r="IBZ2" s="138"/>
      <c r="ICA2" s="138"/>
      <c r="ICB2" s="138"/>
      <c r="ICC2" s="138"/>
      <c r="ICD2" s="138"/>
      <c r="ICE2" s="138"/>
      <c r="ICF2" s="138"/>
      <c r="ICG2" s="138"/>
      <c r="ICH2" s="138"/>
      <c r="ICI2" s="138"/>
      <c r="ICJ2" s="138"/>
      <c r="ICK2" s="138"/>
      <c r="ICL2" s="138"/>
      <c r="ICM2" s="138"/>
      <c r="ICN2" s="138"/>
      <c r="ICO2" s="138"/>
      <c r="ICP2" s="138"/>
      <c r="ICQ2" s="138"/>
      <c r="ICR2" s="138"/>
      <c r="ICS2" s="138"/>
      <c r="ICT2" s="138"/>
      <c r="ICU2" s="138"/>
      <c r="ICV2" s="138"/>
      <c r="ICW2" s="138"/>
      <c r="ICX2" s="138"/>
      <c r="ICY2" s="138"/>
      <c r="ICZ2" s="138"/>
      <c r="IDA2" s="138"/>
      <c r="IDB2" s="138"/>
      <c r="IDC2" s="138"/>
      <c r="IDD2" s="138"/>
      <c r="IDE2" s="138"/>
      <c r="IDF2" s="138"/>
      <c r="IDG2" s="138"/>
      <c r="IDH2" s="138"/>
      <c r="IDI2" s="138"/>
      <c r="IDJ2" s="138"/>
      <c r="IDK2" s="138"/>
      <c r="IDL2" s="138"/>
      <c r="IDM2" s="138"/>
      <c r="IDN2" s="138"/>
      <c r="IDO2" s="138"/>
      <c r="IDP2" s="138"/>
      <c r="IDQ2" s="138"/>
      <c r="IDR2" s="138"/>
      <c r="IDS2" s="138"/>
      <c r="IDT2" s="138"/>
      <c r="IDU2" s="138"/>
      <c r="IDV2" s="138"/>
      <c r="IDW2" s="138"/>
      <c r="IDX2" s="138"/>
      <c r="IDY2" s="138"/>
      <c r="IDZ2" s="138"/>
      <c r="IEA2" s="138"/>
      <c r="IEB2" s="138"/>
      <c r="IEC2" s="138"/>
      <c r="IED2" s="138"/>
      <c r="IEE2" s="138"/>
      <c r="IEF2" s="138"/>
      <c r="IEG2" s="138"/>
      <c r="IEH2" s="138"/>
      <c r="IEI2" s="138"/>
      <c r="IEJ2" s="138"/>
      <c r="IEK2" s="138"/>
      <c r="IEL2" s="138"/>
      <c r="IEM2" s="138"/>
      <c r="IEN2" s="138"/>
      <c r="IEO2" s="138"/>
      <c r="IEP2" s="138"/>
      <c r="IEQ2" s="138"/>
      <c r="IER2" s="138"/>
      <c r="IES2" s="138"/>
      <c r="IET2" s="138"/>
      <c r="IEU2" s="138"/>
      <c r="IEV2" s="138"/>
      <c r="IEW2" s="138"/>
      <c r="IEX2" s="138"/>
      <c r="IEY2" s="138"/>
      <c r="IEZ2" s="138"/>
      <c r="IFA2" s="138"/>
      <c r="IFB2" s="138"/>
      <c r="IFC2" s="138"/>
      <c r="IFD2" s="138"/>
      <c r="IFE2" s="138"/>
      <c r="IFF2" s="138"/>
      <c r="IFG2" s="138"/>
      <c r="IFH2" s="138"/>
      <c r="IFI2" s="138"/>
      <c r="IFJ2" s="138"/>
      <c r="IFK2" s="138"/>
      <c r="IFL2" s="138"/>
      <c r="IFM2" s="138"/>
      <c r="IFN2" s="138"/>
      <c r="IFO2" s="138"/>
      <c r="IFP2" s="138"/>
      <c r="IFQ2" s="138"/>
      <c r="IFR2" s="138"/>
      <c r="IFS2" s="138"/>
      <c r="IFT2" s="138"/>
      <c r="IFU2" s="138"/>
      <c r="IFV2" s="138"/>
      <c r="IFW2" s="138"/>
      <c r="IFX2" s="138"/>
      <c r="IFY2" s="138"/>
      <c r="IFZ2" s="138"/>
      <c r="IGA2" s="138"/>
      <c r="IGB2" s="138"/>
      <c r="IGC2" s="138"/>
      <c r="IGD2" s="138"/>
      <c r="IGE2" s="138"/>
      <c r="IGF2" s="138"/>
      <c r="IGG2" s="138"/>
      <c r="IGH2" s="138"/>
      <c r="IGI2" s="138"/>
      <c r="IGJ2" s="138"/>
      <c r="IGK2" s="138"/>
      <c r="IGL2" s="138"/>
      <c r="IGM2" s="138"/>
      <c r="IGN2" s="138"/>
      <c r="IGO2" s="138"/>
      <c r="IGP2" s="138"/>
      <c r="IGQ2" s="138"/>
      <c r="IGR2" s="138"/>
      <c r="IGS2" s="138"/>
      <c r="IGT2" s="138"/>
      <c r="IGU2" s="138"/>
      <c r="IGV2" s="138"/>
      <c r="IGW2" s="138"/>
      <c r="IGX2" s="138"/>
      <c r="IGY2" s="138"/>
      <c r="IGZ2" s="138"/>
      <c r="IHA2" s="138"/>
      <c r="IHB2" s="138"/>
      <c r="IHC2" s="138"/>
      <c r="IHD2" s="138"/>
      <c r="IHE2" s="138"/>
      <c r="IHF2" s="138"/>
      <c r="IHG2" s="138"/>
      <c r="IHH2" s="138"/>
      <c r="IHI2" s="138"/>
      <c r="IHJ2" s="138"/>
      <c r="IHK2" s="138"/>
      <c r="IHL2" s="138"/>
      <c r="IHM2" s="138"/>
      <c r="IHN2" s="138"/>
      <c r="IHO2" s="138"/>
      <c r="IHP2" s="138"/>
      <c r="IHQ2" s="138"/>
      <c r="IHR2" s="138"/>
      <c r="IHS2" s="138"/>
      <c r="IHT2" s="138"/>
      <c r="IHU2" s="138"/>
      <c r="IHV2" s="138"/>
      <c r="IHW2" s="138"/>
      <c r="IHX2" s="138"/>
      <c r="IHY2" s="138"/>
      <c r="IHZ2" s="138"/>
      <c r="IIA2" s="138"/>
      <c r="IIB2" s="138"/>
      <c r="IIC2" s="138"/>
      <c r="IID2" s="138"/>
      <c r="IIE2" s="138"/>
      <c r="IIF2" s="138"/>
      <c r="IIG2" s="138"/>
      <c r="IIH2" s="138"/>
      <c r="III2" s="138"/>
      <c r="IIJ2" s="138"/>
      <c r="IIK2" s="138"/>
      <c r="IIL2" s="138"/>
      <c r="IIM2" s="138"/>
      <c r="IIN2" s="138"/>
      <c r="IIO2" s="138"/>
      <c r="IIP2" s="138"/>
      <c r="IIQ2" s="138"/>
      <c r="IIR2" s="138"/>
      <c r="IIS2" s="138"/>
      <c r="IIT2" s="138"/>
      <c r="IIU2" s="138"/>
      <c r="IIV2" s="138"/>
      <c r="IIW2" s="138"/>
      <c r="IIX2" s="138"/>
      <c r="IIY2" s="138"/>
      <c r="IIZ2" s="138"/>
      <c r="IJA2" s="138"/>
      <c r="IJB2" s="138"/>
      <c r="IJC2" s="138"/>
      <c r="IJD2" s="138"/>
      <c r="IJE2" s="138"/>
      <c r="IJF2" s="138"/>
      <c r="IJG2" s="138"/>
      <c r="IJH2" s="138"/>
      <c r="IJI2" s="138"/>
      <c r="IJJ2" s="138"/>
      <c r="IJK2" s="138"/>
      <c r="IJL2" s="138"/>
      <c r="IJM2" s="138"/>
      <c r="IJN2" s="138"/>
      <c r="IJO2" s="138"/>
      <c r="IJP2" s="138"/>
      <c r="IJQ2" s="138"/>
      <c r="IJR2" s="138"/>
      <c r="IJS2" s="138"/>
      <c r="IJT2" s="138"/>
      <c r="IJU2" s="138"/>
      <c r="IJV2" s="138"/>
      <c r="IJW2" s="138"/>
      <c r="IJX2" s="138"/>
      <c r="IJY2" s="138"/>
      <c r="IJZ2" s="138"/>
      <c r="IKA2" s="138"/>
      <c r="IKB2" s="138"/>
      <c r="IKC2" s="138"/>
      <c r="IKD2" s="138"/>
      <c r="IKE2" s="138"/>
      <c r="IKF2" s="138"/>
      <c r="IKG2" s="138"/>
      <c r="IKH2" s="138"/>
      <c r="IKI2" s="138"/>
      <c r="IKJ2" s="138"/>
      <c r="IKK2" s="138"/>
      <c r="IKL2" s="138"/>
      <c r="IKM2" s="138"/>
      <c r="IKN2" s="138"/>
      <c r="IKO2" s="138"/>
      <c r="IKP2" s="138"/>
      <c r="IKQ2" s="138"/>
      <c r="IKR2" s="138"/>
      <c r="IKS2" s="138"/>
      <c r="IKT2" s="138"/>
      <c r="IKU2" s="138"/>
      <c r="IKV2" s="138"/>
      <c r="IKW2" s="138"/>
      <c r="IKX2" s="138"/>
      <c r="IKY2" s="138"/>
      <c r="IKZ2" s="138"/>
      <c r="ILA2" s="138"/>
      <c r="ILB2" s="138"/>
      <c r="ILC2" s="138"/>
      <c r="ILD2" s="138"/>
      <c r="ILE2" s="138"/>
      <c r="ILF2" s="138"/>
      <c r="ILG2" s="138"/>
      <c r="ILH2" s="138"/>
      <c r="ILI2" s="138"/>
      <c r="ILJ2" s="138"/>
      <c r="ILK2" s="138"/>
      <c r="ILL2" s="138"/>
      <c r="ILM2" s="138"/>
      <c r="ILN2" s="138"/>
      <c r="ILO2" s="138"/>
      <c r="ILP2" s="138"/>
      <c r="ILQ2" s="138"/>
      <c r="ILR2" s="138"/>
      <c r="ILS2" s="138"/>
      <c r="ILT2" s="138"/>
      <c r="ILU2" s="138"/>
      <c r="ILV2" s="138"/>
      <c r="ILW2" s="138"/>
      <c r="ILX2" s="138"/>
      <c r="ILY2" s="138"/>
      <c r="ILZ2" s="138"/>
      <c r="IMA2" s="138"/>
      <c r="IMB2" s="138"/>
      <c r="IMC2" s="138"/>
      <c r="IMD2" s="138"/>
      <c r="IME2" s="138"/>
      <c r="IMF2" s="138"/>
      <c r="IMG2" s="138"/>
      <c r="IMH2" s="138"/>
      <c r="IMI2" s="138"/>
      <c r="IMJ2" s="138"/>
      <c r="IMK2" s="138"/>
      <c r="IML2" s="138"/>
      <c r="IMM2" s="138"/>
      <c r="IMN2" s="138"/>
      <c r="IMO2" s="138"/>
      <c r="IMP2" s="138"/>
      <c r="IMQ2" s="138"/>
      <c r="IMR2" s="138"/>
      <c r="IMS2" s="138"/>
      <c r="IMT2" s="138"/>
      <c r="IMU2" s="138"/>
      <c r="IMV2" s="138"/>
      <c r="IMW2" s="138"/>
      <c r="IMX2" s="138"/>
      <c r="IMY2" s="138"/>
      <c r="IMZ2" s="138"/>
      <c r="INA2" s="138"/>
      <c r="INB2" s="138"/>
      <c r="INC2" s="138"/>
      <c r="IND2" s="138"/>
      <c r="INE2" s="138"/>
      <c r="INF2" s="138"/>
      <c r="ING2" s="138"/>
      <c r="INH2" s="138"/>
      <c r="INI2" s="138"/>
      <c r="INJ2" s="138"/>
      <c r="INK2" s="138"/>
      <c r="INL2" s="138"/>
      <c r="INM2" s="138"/>
      <c r="INN2" s="138"/>
      <c r="INO2" s="138"/>
      <c r="INP2" s="138"/>
      <c r="INQ2" s="138"/>
      <c r="INR2" s="138"/>
      <c r="INS2" s="138"/>
      <c r="INT2" s="138"/>
      <c r="INU2" s="138"/>
      <c r="INV2" s="138"/>
      <c r="INW2" s="138"/>
      <c r="INX2" s="138"/>
      <c r="INY2" s="138"/>
      <c r="INZ2" s="138"/>
      <c r="IOA2" s="138"/>
      <c r="IOB2" s="138"/>
      <c r="IOC2" s="138"/>
      <c r="IOD2" s="138"/>
      <c r="IOE2" s="138"/>
      <c r="IOF2" s="138"/>
      <c r="IOG2" s="138"/>
      <c r="IOH2" s="138"/>
      <c r="IOI2" s="138"/>
      <c r="IOJ2" s="138"/>
      <c r="IOK2" s="138"/>
      <c r="IOL2" s="138"/>
      <c r="IOM2" s="138"/>
      <c r="ION2" s="138"/>
      <c r="IOO2" s="138"/>
      <c r="IOP2" s="138"/>
      <c r="IOQ2" s="138"/>
      <c r="IOR2" s="138"/>
      <c r="IOS2" s="138"/>
      <c r="IOT2" s="138"/>
      <c r="IOU2" s="138"/>
      <c r="IOV2" s="138"/>
      <c r="IOW2" s="138"/>
      <c r="IOX2" s="138"/>
      <c r="IOY2" s="138"/>
      <c r="IOZ2" s="138"/>
      <c r="IPA2" s="138"/>
      <c r="IPB2" s="138"/>
      <c r="IPC2" s="138"/>
      <c r="IPD2" s="138"/>
      <c r="IPE2" s="138"/>
      <c r="IPF2" s="138"/>
      <c r="IPG2" s="138"/>
      <c r="IPH2" s="138"/>
      <c r="IPI2" s="138"/>
      <c r="IPJ2" s="138"/>
      <c r="IPK2" s="138"/>
      <c r="IPL2" s="138"/>
      <c r="IPM2" s="138"/>
      <c r="IPN2" s="138"/>
      <c r="IPO2" s="138"/>
      <c r="IPP2" s="138"/>
      <c r="IPQ2" s="138"/>
      <c r="IPR2" s="138"/>
      <c r="IPS2" s="138"/>
      <c r="IPT2" s="138"/>
      <c r="IPU2" s="138"/>
      <c r="IPV2" s="138"/>
      <c r="IPW2" s="138"/>
      <c r="IPX2" s="138"/>
      <c r="IPY2" s="138"/>
      <c r="IPZ2" s="138"/>
      <c r="IQA2" s="138"/>
      <c r="IQB2" s="138"/>
      <c r="IQC2" s="138"/>
      <c r="IQD2" s="138"/>
      <c r="IQE2" s="138"/>
      <c r="IQF2" s="138"/>
      <c r="IQG2" s="138"/>
      <c r="IQH2" s="138"/>
      <c r="IQI2" s="138"/>
      <c r="IQJ2" s="138"/>
      <c r="IQK2" s="138"/>
      <c r="IQL2" s="138"/>
      <c r="IQM2" s="138"/>
      <c r="IQN2" s="138"/>
      <c r="IQO2" s="138"/>
      <c r="IQP2" s="138"/>
      <c r="IQQ2" s="138"/>
      <c r="IQR2" s="138"/>
      <c r="IQS2" s="138"/>
      <c r="IQT2" s="138"/>
      <c r="IQU2" s="138"/>
      <c r="IQV2" s="138"/>
      <c r="IQW2" s="138"/>
      <c r="IQX2" s="138"/>
      <c r="IQY2" s="138"/>
      <c r="IQZ2" s="138"/>
      <c r="IRA2" s="138"/>
      <c r="IRB2" s="138"/>
      <c r="IRC2" s="138"/>
      <c r="IRD2" s="138"/>
      <c r="IRE2" s="138"/>
      <c r="IRF2" s="138"/>
      <c r="IRG2" s="138"/>
      <c r="IRH2" s="138"/>
      <c r="IRI2" s="138"/>
      <c r="IRJ2" s="138"/>
      <c r="IRK2" s="138"/>
      <c r="IRL2" s="138"/>
      <c r="IRM2" s="138"/>
      <c r="IRN2" s="138"/>
      <c r="IRO2" s="138"/>
      <c r="IRP2" s="138"/>
      <c r="IRQ2" s="138"/>
      <c r="IRR2" s="138"/>
      <c r="IRS2" s="138"/>
      <c r="IRT2" s="138"/>
      <c r="IRU2" s="138"/>
      <c r="IRV2" s="138"/>
      <c r="IRW2" s="138"/>
      <c r="IRX2" s="138"/>
      <c r="IRY2" s="138"/>
      <c r="IRZ2" s="138"/>
      <c r="ISA2" s="138"/>
      <c r="ISB2" s="138"/>
      <c r="ISC2" s="138"/>
      <c r="ISD2" s="138"/>
      <c r="ISE2" s="138"/>
      <c r="ISF2" s="138"/>
      <c r="ISG2" s="138"/>
      <c r="ISH2" s="138"/>
      <c r="ISI2" s="138"/>
      <c r="ISJ2" s="138"/>
      <c r="ISK2" s="138"/>
      <c r="ISL2" s="138"/>
      <c r="ISM2" s="138"/>
      <c r="ISN2" s="138"/>
      <c r="ISO2" s="138"/>
      <c r="ISP2" s="138"/>
      <c r="ISQ2" s="138"/>
      <c r="ISR2" s="138"/>
      <c r="ISS2" s="138"/>
      <c r="IST2" s="138"/>
      <c r="ISU2" s="138"/>
      <c r="ISV2" s="138"/>
      <c r="ISW2" s="138"/>
      <c r="ISX2" s="138"/>
      <c r="ISY2" s="138"/>
      <c r="ISZ2" s="138"/>
      <c r="ITA2" s="138"/>
      <c r="ITB2" s="138"/>
      <c r="ITC2" s="138"/>
      <c r="ITD2" s="138"/>
      <c r="ITE2" s="138"/>
      <c r="ITF2" s="138"/>
      <c r="ITG2" s="138"/>
      <c r="ITH2" s="138"/>
      <c r="ITI2" s="138"/>
      <c r="ITJ2" s="138"/>
      <c r="ITK2" s="138"/>
      <c r="ITL2" s="138"/>
      <c r="ITM2" s="138"/>
      <c r="ITN2" s="138"/>
      <c r="ITO2" s="138"/>
      <c r="ITP2" s="138"/>
      <c r="ITQ2" s="138"/>
      <c r="ITR2" s="138"/>
      <c r="ITS2" s="138"/>
      <c r="ITT2" s="138"/>
      <c r="ITU2" s="138"/>
      <c r="ITV2" s="138"/>
      <c r="ITW2" s="138"/>
      <c r="ITX2" s="138"/>
      <c r="ITY2" s="138"/>
      <c r="ITZ2" s="138"/>
      <c r="IUA2" s="138"/>
      <c r="IUB2" s="138"/>
      <c r="IUC2" s="138"/>
      <c r="IUD2" s="138"/>
      <c r="IUE2" s="138"/>
      <c r="IUF2" s="138"/>
      <c r="IUG2" s="138"/>
      <c r="IUH2" s="138"/>
      <c r="IUI2" s="138"/>
      <c r="IUJ2" s="138"/>
      <c r="IUK2" s="138"/>
      <c r="IUL2" s="138"/>
      <c r="IUM2" s="138"/>
      <c r="IUN2" s="138"/>
      <c r="IUO2" s="138"/>
      <c r="IUP2" s="138"/>
      <c r="IUQ2" s="138"/>
      <c r="IUR2" s="138"/>
      <c r="IUS2" s="138"/>
      <c r="IUT2" s="138"/>
      <c r="IUU2" s="138"/>
      <c r="IUV2" s="138"/>
      <c r="IUW2" s="138"/>
      <c r="IUX2" s="138"/>
      <c r="IUY2" s="138"/>
      <c r="IUZ2" s="138"/>
      <c r="IVA2" s="138"/>
      <c r="IVB2" s="138"/>
      <c r="IVC2" s="138"/>
      <c r="IVD2" s="138"/>
      <c r="IVE2" s="138"/>
      <c r="IVF2" s="138"/>
      <c r="IVG2" s="138"/>
      <c r="IVH2" s="138"/>
      <c r="IVI2" s="138"/>
      <c r="IVJ2" s="138"/>
      <c r="IVK2" s="138"/>
      <c r="IVL2" s="138"/>
      <c r="IVM2" s="138"/>
      <c r="IVN2" s="138"/>
      <c r="IVO2" s="138"/>
      <c r="IVP2" s="138"/>
      <c r="IVQ2" s="138"/>
      <c r="IVR2" s="138"/>
      <c r="IVS2" s="138"/>
      <c r="IVT2" s="138"/>
      <c r="IVU2" s="138"/>
      <c r="IVV2" s="138"/>
      <c r="IVW2" s="138"/>
      <c r="IVX2" s="138"/>
      <c r="IVY2" s="138"/>
      <c r="IVZ2" s="138"/>
      <c r="IWA2" s="138"/>
      <c r="IWB2" s="138"/>
      <c r="IWC2" s="138"/>
      <c r="IWD2" s="138"/>
      <c r="IWE2" s="138"/>
      <c r="IWF2" s="138"/>
      <c r="IWG2" s="138"/>
      <c r="IWH2" s="138"/>
      <c r="IWI2" s="138"/>
      <c r="IWJ2" s="138"/>
      <c r="IWK2" s="138"/>
      <c r="IWL2" s="138"/>
      <c r="IWM2" s="138"/>
      <c r="IWN2" s="138"/>
      <c r="IWO2" s="138"/>
      <c r="IWP2" s="138"/>
      <c r="IWQ2" s="138"/>
      <c r="IWR2" s="138"/>
      <c r="IWS2" s="138"/>
      <c r="IWT2" s="138"/>
      <c r="IWU2" s="138"/>
      <c r="IWV2" s="138"/>
      <c r="IWW2" s="138"/>
      <c r="IWX2" s="138"/>
      <c r="IWY2" s="138"/>
      <c r="IWZ2" s="138"/>
      <c r="IXA2" s="138"/>
      <c r="IXB2" s="138"/>
      <c r="IXC2" s="138"/>
      <c r="IXD2" s="138"/>
      <c r="IXE2" s="138"/>
      <c r="IXF2" s="138"/>
      <c r="IXG2" s="138"/>
      <c r="IXH2" s="138"/>
      <c r="IXI2" s="138"/>
      <c r="IXJ2" s="138"/>
      <c r="IXK2" s="138"/>
      <c r="IXL2" s="138"/>
      <c r="IXM2" s="138"/>
      <c r="IXN2" s="138"/>
      <c r="IXO2" s="138"/>
      <c r="IXP2" s="138"/>
      <c r="IXQ2" s="138"/>
      <c r="IXR2" s="138"/>
      <c r="IXS2" s="138"/>
      <c r="IXT2" s="138"/>
      <c r="IXU2" s="138"/>
      <c r="IXV2" s="138"/>
      <c r="IXW2" s="138"/>
      <c r="IXX2" s="138"/>
      <c r="IXY2" s="138"/>
      <c r="IXZ2" s="138"/>
      <c r="IYA2" s="138"/>
      <c r="IYB2" s="138"/>
      <c r="IYC2" s="138"/>
      <c r="IYD2" s="138"/>
      <c r="IYE2" s="138"/>
      <c r="IYF2" s="138"/>
      <c r="IYG2" s="138"/>
      <c r="IYH2" s="138"/>
      <c r="IYI2" s="138"/>
      <c r="IYJ2" s="138"/>
      <c r="IYK2" s="138"/>
      <c r="IYL2" s="138"/>
      <c r="IYM2" s="138"/>
      <c r="IYN2" s="138"/>
      <c r="IYO2" s="138"/>
      <c r="IYP2" s="138"/>
      <c r="IYQ2" s="138"/>
      <c r="IYR2" s="138"/>
      <c r="IYS2" s="138"/>
      <c r="IYT2" s="138"/>
      <c r="IYU2" s="138"/>
      <c r="IYV2" s="138"/>
      <c r="IYW2" s="138"/>
      <c r="IYX2" s="138"/>
      <c r="IYY2" s="138"/>
      <c r="IYZ2" s="138"/>
      <c r="IZA2" s="138"/>
      <c r="IZB2" s="138"/>
      <c r="IZC2" s="138"/>
      <c r="IZD2" s="138"/>
      <c r="IZE2" s="138"/>
      <c r="IZF2" s="138"/>
      <c r="IZG2" s="138"/>
      <c r="IZH2" s="138"/>
      <c r="IZI2" s="138"/>
      <c r="IZJ2" s="138"/>
      <c r="IZK2" s="138"/>
      <c r="IZL2" s="138"/>
      <c r="IZM2" s="138"/>
      <c r="IZN2" s="138"/>
      <c r="IZO2" s="138"/>
      <c r="IZP2" s="138"/>
      <c r="IZQ2" s="138"/>
      <c r="IZR2" s="138"/>
      <c r="IZS2" s="138"/>
      <c r="IZT2" s="138"/>
      <c r="IZU2" s="138"/>
      <c r="IZV2" s="138"/>
      <c r="IZW2" s="138"/>
      <c r="IZX2" s="138"/>
      <c r="IZY2" s="138"/>
      <c r="IZZ2" s="138"/>
      <c r="JAA2" s="138"/>
      <c r="JAB2" s="138"/>
      <c r="JAC2" s="138"/>
      <c r="JAD2" s="138"/>
      <c r="JAE2" s="138"/>
      <c r="JAF2" s="138"/>
      <c r="JAG2" s="138"/>
      <c r="JAH2" s="138"/>
      <c r="JAI2" s="138"/>
      <c r="JAJ2" s="138"/>
      <c r="JAK2" s="138"/>
      <c r="JAL2" s="138"/>
      <c r="JAM2" s="138"/>
      <c r="JAN2" s="138"/>
      <c r="JAO2" s="138"/>
      <c r="JAP2" s="138"/>
      <c r="JAQ2" s="138"/>
      <c r="JAR2" s="138"/>
      <c r="JAS2" s="138"/>
      <c r="JAT2" s="138"/>
      <c r="JAU2" s="138"/>
      <c r="JAV2" s="138"/>
      <c r="JAW2" s="138"/>
      <c r="JAX2" s="138"/>
      <c r="JAY2" s="138"/>
      <c r="JAZ2" s="138"/>
      <c r="JBA2" s="138"/>
      <c r="JBB2" s="138"/>
      <c r="JBC2" s="138"/>
      <c r="JBD2" s="138"/>
      <c r="JBE2" s="138"/>
      <c r="JBF2" s="138"/>
      <c r="JBG2" s="138"/>
      <c r="JBH2" s="138"/>
      <c r="JBI2" s="138"/>
      <c r="JBJ2" s="138"/>
      <c r="JBK2" s="138"/>
      <c r="JBL2" s="138"/>
      <c r="JBM2" s="138"/>
      <c r="JBN2" s="138"/>
      <c r="JBO2" s="138"/>
      <c r="JBP2" s="138"/>
      <c r="JBQ2" s="138"/>
      <c r="JBR2" s="138"/>
      <c r="JBS2" s="138"/>
      <c r="JBT2" s="138"/>
      <c r="JBU2" s="138"/>
      <c r="JBV2" s="138"/>
      <c r="JBW2" s="138"/>
      <c r="JBX2" s="138"/>
      <c r="JBY2" s="138"/>
      <c r="JBZ2" s="138"/>
      <c r="JCA2" s="138"/>
      <c r="JCB2" s="138"/>
      <c r="JCC2" s="138"/>
      <c r="JCD2" s="138"/>
      <c r="JCE2" s="138"/>
      <c r="JCF2" s="138"/>
      <c r="JCG2" s="138"/>
      <c r="JCH2" s="138"/>
      <c r="JCI2" s="138"/>
      <c r="JCJ2" s="138"/>
      <c r="JCK2" s="138"/>
      <c r="JCL2" s="138"/>
      <c r="JCM2" s="138"/>
      <c r="JCN2" s="138"/>
      <c r="JCO2" s="138"/>
      <c r="JCP2" s="138"/>
      <c r="JCQ2" s="138"/>
      <c r="JCR2" s="138"/>
      <c r="JCS2" s="138"/>
      <c r="JCT2" s="138"/>
      <c r="JCU2" s="138"/>
      <c r="JCV2" s="138"/>
      <c r="JCW2" s="138"/>
      <c r="JCX2" s="138"/>
      <c r="JCY2" s="138"/>
      <c r="JCZ2" s="138"/>
      <c r="JDA2" s="138"/>
      <c r="JDB2" s="138"/>
      <c r="JDC2" s="138"/>
      <c r="JDD2" s="138"/>
      <c r="JDE2" s="138"/>
      <c r="JDF2" s="138"/>
      <c r="JDG2" s="138"/>
      <c r="JDH2" s="138"/>
      <c r="JDI2" s="138"/>
      <c r="JDJ2" s="138"/>
      <c r="JDK2" s="138"/>
      <c r="JDL2" s="138"/>
      <c r="JDM2" s="138"/>
      <c r="JDN2" s="138"/>
      <c r="JDO2" s="138"/>
      <c r="JDP2" s="138"/>
      <c r="JDQ2" s="138"/>
      <c r="JDR2" s="138"/>
      <c r="JDS2" s="138"/>
      <c r="JDT2" s="138"/>
      <c r="JDU2" s="138"/>
      <c r="JDV2" s="138"/>
      <c r="JDW2" s="138"/>
      <c r="JDX2" s="138"/>
      <c r="JDY2" s="138"/>
      <c r="JDZ2" s="138"/>
      <c r="JEA2" s="138"/>
      <c r="JEB2" s="138"/>
      <c r="JEC2" s="138"/>
      <c r="JED2" s="138"/>
      <c r="JEE2" s="138"/>
      <c r="JEF2" s="138"/>
      <c r="JEG2" s="138"/>
      <c r="JEH2" s="138"/>
      <c r="JEI2" s="138"/>
      <c r="JEJ2" s="138"/>
      <c r="JEK2" s="138"/>
      <c r="JEL2" s="138"/>
      <c r="JEM2" s="138"/>
      <c r="JEN2" s="138"/>
      <c r="JEO2" s="138"/>
      <c r="JEP2" s="138"/>
      <c r="JEQ2" s="138"/>
      <c r="JER2" s="138"/>
      <c r="JES2" s="138"/>
      <c r="JET2" s="138"/>
      <c r="JEU2" s="138"/>
      <c r="JEV2" s="138"/>
      <c r="JEW2" s="138"/>
      <c r="JEX2" s="138"/>
      <c r="JEY2" s="138"/>
      <c r="JEZ2" s="138"/>
      <c r="JFA2" s="138"/>
      <c r="JFB2" s="138"/>
      <c r="JFC2" s="138"/>
      <c r="JFD2" s="138"/>
      <c r="JFE2" s="138"/>
      <c r="JFF2" s="138"/>
      <c r="JFG2" s="138"/>
      <c r="JFH2" s="138"/>
      <c r="JFI2" s="138"/>
      <c r="JFJ2" s="138"/>
      <c r="JFK2" s="138"/>
      <c r="JFL2" s="138"/>
      <c r="JFM2" s="138"/>
      <c r="JFN2" s="138"/>
      <c r="JFO2" s="138"/>
      <c r="JFP2" s="138"/>
      <c r="JFQ2" s="138"/>
      <c r="JFR2" s="138"/>
      <c r="JFS2" s="138"/>
      <c r="JFT2" s="138"/>
      <c r="JFU2" s="138"/>
      <c r="JFV2" s="138"/>
      <c r="JFW2" s="138"/>
      <c r="JFX2" s="138"/>
      <c r="JFY2" s="138"/>
      <c r="JFZ2" s="138"/>
      <c r="JGA2" s="138"/>
      <c r="JGB2" s="138"/>
      <c r="JGC2" s="138"/>
      <c r="JGD2" s="138"/>
      <c r="JGE2" s="138"/>
      <c r="JGF2" s="138"/>
      <c r="JGG2" s="138"/>
      <c r="JGH2" s="138"/>
      <c r="JGI2" s="138"/>
      <c r="JGJ2" s="138"/>
      <c r="JGK2" s="138"/>
      <c r="JGL2" s="138"/>
      <c r="JGM2" s="138"/>
      <c r="JGN2" s="138"/>
      <c r="JGO2" s="138"/>
      <c r="JGP2" s="138"/>
      <c r="JGQ2" s="138"/>
      <c r="JGR2" s="138"/>
      <c r="JGS2" s="138"/>
      <c r="JGT2" s="138"/>
      <c r="JGU2" s="138"/>
      <c r="JGV2" s="138"/>
      <c r="JGW2" s="138"/>
      <c r="JGX2" s="138"/>
      <c r="JGY2" s="138"/>
      <c r="JGZ2" s="138"/>
      <c r="JHA2" s="138"/>
      <c r="JHB2" s="138"/>
      <c r="JHC2" s="138"/>
      <c r="JHD2" s="138"/>
      <c r="JHE2" s="138"/>
      <c r="JHF2" s="138"/>
      <c r="JHG2" s="138"/>
      <c r="JHH2" s="138"/>
      <c r="JHI2" s="138"/>
      <c r="JHJ2" s="138"/>
      <c r="JHK2" s="138"/>
      <c r="JHL2" s="138"/>
      <c r="JHM2" s="138"/>
      <c r="JHN2" s="138"/>
      <c r="JHO2" s="138"/>
      <c r="JHP2" s="138"/>
      <c r="JHQ2" s="138"/>
      <c r="JHR2" s="138"/>
      <c r="JHS2" s="138"/>
      <c r="JHT2" s="138"/>
      <c r="JHU2" s="138"/>
      <c r="JHV2" s="138"/>
      <c r="JHW2" s="138"/>
      <c r="JHX2" s="138"/>
      <c r="JHY2" s="138"/>
      <c r="JHZ2" s="138"/>
      <c r="JIA2" s="138"/>
      <c r="JIB2" s="138"/>
      <c r="JIC2" s="138"/>
      <c r="JID2" s="138"/>
      <c r="JIE2" s="138"/>
      <c r="JIF2" s="138"/>
      <c r="JIG2" s="138"/>
      <c r="JIH2" s="138"/>
      <c r="JII2" s="138"/>
      <c r="JIJ2" s="138"/>
      <c r="JIK2" s="138"/>
      <c r="JIL2" s="138"/>
      <c r="JIM2" s="138"/>
      <c r="JIN2" s="138"/>
      <c r="JIO2" s="138"/>
      <c r="JIP2" s="138"/>
      <c r="JIQ2" s="138"/>
      <c r="JIR2" s="138"/>
      <c r="JIS2" s="138"/>
      <c r="JIT2" s="138"/>
      <c r="JIU2" s="138"/>
      <c r="JIV2" s="138"/>
      <c r="JIW2" s="138"/>
      <c r="JIX2" s="138"/>
      <c r="JIY2" s="138"/>
      <c r="JIZ2" s="138"/>
      <c r="JJA2" s="138"/>
      <c r="JJB2" s="138"/>
      <c r="JJC2" s="138"/>
      <c r="JJD2" s="138"/>
      <c r="JJE2" s="138"/>
      <c r="JJF2" s="138"/>
      <c r="JJG2" s="138"/>
      <c r="JJH2" s="138"/>
      <c r="JJI2" s="138"/>
      <c r="JJJ2" s="138"/>
      <c r="JJK2" s="138"/>
      <c r="JJL2" s="138"/>
      <c r="JJM2" s="138"/>
      <c r="JJN2" s="138"/>
      <c r="JJO2" s="138"/>
      <c r="JJP2" s="138"/>
      <c r="JJQ2" s="138"/>
      <c r="JJR2" s="138"/>
      <c r="JJS2" s="138"/>
      <c r="JJT2" s="138"/>
      <c r="JJU2" s="138"/>
      <c r="JJV2" s="138"/>
      <c r="JJW2" s="138"/>
      <c r="JJX2" s="138"/>
      <c r="JJY2" s="138"/>
      <c r="JJZ2" s="138"/>
      <c r="JKA2" s="138"/>
      <c r="JKB2" s="138"/>
      <c r="JKC2" s="138"/>
      <c r="JKD2" s="138"/>
      <c r="JKE2" s="138"/>
      <c r="JKF2" s="138"/>
      <c r="JKG2" s="138"/>
      <c r="JKH2" s="138"/>
      <c r="JKI2" s="138"/>
      <c r="JKJ2" s="138"/>
      <c r="JKK2" s="138"/>
      <c r="JKL2" s="138"/>
      <c r="JKM2" s="138"/>
      <c r="JKN2" s="138"/>
      <c r="JKO2" s="138"/>
      <c r="JKP2" s="138"/>
      <c r="JKQ2" s="138"/>
      <c r="JKR2" s="138"/>
      <c r="JKS2" s="138"/>
      <c r="JKT2" s="138"/>
      <c r="JKU2" s="138"/>
      <c r="JKV2" s="138"/>
      <c r="JKW2" s="138"/>
      <c r="JKX2" s="138"/>
      <c r="JKY2" s="138"/>
      <c r="JKZ2" s="138"/>
      <c r="JLA2" s="138"/>
      <c r="JLB2" s="138"/>
      <c r="JLC2" s="138"/>
      <c r="JLD2" s="138"/>
      <c r="JLE2" s="138"/>
      <c r="JLF2" s="138"/>
      <c r="JLG2" s="138"/>
      <c r="JLH2" s="138"/>
      <c r="JLI2" s="138"/>
      <c r="JLJ2" s="138"/>
      <c r="JLK2" s="138"/>
      <c r="JLL2" s="138"/>
      <c r="JLM2" s="138"/>
      <c r="JLN2" s="138"/>
      <c r="JLO2" s="138"/>
      <c r="JLP2" s="138"/>
      <c r="JLQ2" s="138"/>
      <c r="JLR2" s="138"/>
      <c r="JLS2" s="138"/>
      <c r="JLT2" s="138"/>
      <c r="JLU2" s="138"/>
      <c r="JLV2" s="138"/>
      <c r="JLW2" s="138"/>
      <c r="JLX2" s="138"/>
      <c r="JLY2" s="138"/>
      <c r="JLZ2" s="138"/>
      <c r="JMA2" s="138"/>
      <c r="JMB2" s="138"/>
      <c r="JMC2" s="138"/>
      <c r="JMD2" s="138"/>
      <c r="JME2" s="138"/>
      <c r="JMF2" s="138"/>
      <c r="JMG2" s="138"/>
      <c r="JMH2" s="138"/>
      <c r="JMI2" s="138"/>
      <c r="JMJ2" s="138"/>
      <c r="JMK2" s="138"/>
      <c r="JML2" s="138"/>
      <c r="JMM2" s="138"/>
      <c r="JMN2" s="138"/>
      <c r="JMO2" s="138"/>
      <c r="JMP2" s="138"/>
      <c r="JMQ2" s="138"/>
      <c r="JMR2" s="138"/>
      <c r="JMS2" s="138"/>
      <c r="JMT2" s="138"/>
      <c r="JMU2" s="138"/>
      <c r="JMV2" s="138"/>
      <c r="JMW2" s="138"/>
      <c r="JMX2" s="138"/>
      <c r="JMY2" s="138"/>
      <c r="JMZ2" s="138"/>
      <c r="JNA2" s="138"/>
      <c r="JNB2" s="138"/>
      <c r="JNC2" s="138"/>
      <c r="JND2" s="138"/>
      <c r="JNE2" s="138"/>
      <c r="JNF2" s="138"/>
      <c r="JNG2" s="138"/>
      <c r="JNH2" s="138"/>
      <c r="JNI2" s="138"/>
      <c r="JNJ2" s="138"/>
      <c r="JNK2" s="138"/>
      <c r="JNL2" s="138"/>
      <c r="JNM2" s="138"/>
      <c r="JNN2" s="138"/>
      <c r="JNO2" s="138"/>
      <c r="JNP2" s="138"/>
      <c r="JNQ2" s="138"/>
      <c r="JNR2" s="138"/>
      <c r="JNS2" s="138"/>
      <c r="JNT2" s="138"/>
      <c r="JNU2" s="138"/>
      <c r="JNV2" s="138"/>
      <c r="JNW2" s="138"/>
      <c r="JNX2" s="138"/>
      <c r="JNY2" s="138"/>
      <c r="JNZ2" s="138"/>
      <c r="JOA2" s="138"/>
      <c r="JOB2" s="138"/>
      <c r="JOC2" s="138"/>
      <c r="JOD2" s="138"/>
      <c r="JOE2" s="138"/>
      <c r="JOF2" s="138"/>
      <c r="JOG2" s="138"/>
      <c r="JOH2" s="138"/>
      <c r="JOI2" s="138"/>
      <c r="JOJ2" s="138"/>
      <c r="JOK2" s="138"/>
      <c r="JOL2" s="138"/>
      <c r="JOM2" s="138"/>
      <c r="JON2" s="138"/>
      <c r="JOO2" s="138"/>
      <c r="JOP2" s="138"/>
      <c r="JOQ2" s="138"/>
      <c r="JOR2" s="138"/>
      <c r="JOS2" s="138"/>
      <c r="JOT2" s="138"/>
      <c r="JOU2" s="138"/>
      <c r="JOV2" s="138"/>
      <c r="JOW2" s="138"/>
      <c r="JOX2" s="138"/>
      <c r="JOY2" s="138"/>
      <c r="JOZ2" s="138"/>
      <c r="JPA2" s="138"/>
      <c r="JPB2" s="138"/>
      <c r="JPC2" s="138"/>
      <c r="JPD2" s="138"/>
      <c r="JPE2" s="138"/>
      <c r="JPF2" s="138"/>
      <c r="JPG2" s="138"/>
      <c r="JPH2" s="138"/>
      <c r="JPI2" s="138"/>
      <c r="JPJ2" s="138"/>
      <c r="JPK2" s="138"/>
      <c r="JPL2" s="138"/>
      <c r="JPM2" s="138"/>
      <c r="JPN2" s="138"/>
      <c r="JPO2" s="138"/>
      <c r="JPP2" s="138"/>
      <c r="JPQ2" s="138"/>
      <c r="JPR2" s="138"/>
      <c r="JPS2" s="138"/>
      <c r="JPT2" s="138"/>
      <c r="JPU2" s="138"/>
      <c r="JPV2" s="138"/>
      <c r="JPW2" s="138"/>
      <c r="JPX2" s="138"/>
      <c r="JPY2" s="138"/>
      <c r="JPZ2" s="138"/>
      <c r="JQA2" s="138"/>
      <c r="JQB2" s="138"/>
      <c r="JQC2" s="138"/>
      <c r="JQD2" s="138"/>
      <c r="JQE2" s="138"/>
      <c r="JQF2" s="138"/>
      <c r="JQG2" s="138"/>
      <c r="JQH2" s="138"/>
      <c r="JQI2" s="138"/>
      <c r="JQJ2" s="138"/>
      <c r="JQK2" s="138"/>
      <c r="JQL2" s="138"/>
      <c r="JQM2" s="138"/>
      <c r="JQN2" s="138"/>
      <c r="JQO2" s="138"/>
      <c r="JQP2" s="138"/>
      <c r="JQQ2" s="138"/>
      <c r="JQR2" s="138"/>
      <c r="JQS2" s="138"/>
      <c r="JQT2" s="138"/>
      <c r="JQU2" s="138"/>
      <c r="JQV2" s="138"/>
      <c r="JQW2" s="138"/>
      <c r="JQX2" s="138"/>
      <c r="JQY2" s="138"/>
      <c r="JQZ2" s="138"/>
      <c r="JRA2" s="138"/>
      <c r="JRB2" s="138"/>
      <c r="JRC2" s="138"/>
      <c r="JRD2" s="138"/>
      <c r="JRE2" s="138"/>
      <c r="JRF2" s="138"/>
      <c r="JRG2" s="138"/>
      <c r="JRH2" s="138"/>
      <c r="JRI2" s="138"/>
      <c r="JRJ2" s="138"/>
      <c r="JRK2" s="138"/>
      <c r="JRL2" s="138"/>
      <c r="JRM2" s="138"/>
      <c r="JRN2" s="138"/>
      <c r="JRO2" s="138"/>
      <c r="JRP2" s="138"/>
      <c r="JRQ2" s="138"/>
      <c r="JRR2" s="138"/>
      <c r="JRS2" s="138"/>
      <c r="JRT2" s="138"/>
      <c r="JRU2" s="138"/>
      <c r="JRV2" s="138"/>
      <c r="JRW2" s="138"/>
      <c r="JRX2" s="138"/>
      <c r="JRY2" s="138"/>
      <c r="JRZ2" s="138"/>
      <c r="JSA2" s="138"/>
      <c r="JSB2" s="138"/>
      <c r="JSC2" s="138"/>
      <c r="JSD2" s="138"/>
      <c r="JSE2" s="138"/>
      <c r="JSF2" s="138"/>
      <c r="JSG2" s="138"/>
      <c r="JSH2" s="138"/>
      <c r="JSI2" s="138"/>
      <c r="JSJ2" s="138"/>
      <c r="JSK2" s="138"/>
      <c r="JSL2" s="138"/>
      <c r="JSM2" s="138"/>
      <c r="JSN2" s="138"/>
      <c r="JSO2" s="138"/>
      <c r="JSP2" s="138"/>
      <c r="JSQ2" s="138"/>
      <c r="JSR2" s="138"/>
      <c r="JSS2" s="138"/>
      <c r="JST2" s="138"/>
      <c r="JSU2" s="138"/>
      <c r="JSV2" s="138"/>
      <c r="JSW2" s="138"/>
      <c r="JSX2" s="138"/>
      <c r="JSY2" s="138"/>
      <c r="JSZ2" s="138"/>
      <c r="JTA2" s="138"/>
      <c r="JTB2" s="138"/>
      <c r="JTC2" s="138"/>
      <c r="JTD2" s="138"/>
      <c r="JTE2" s="138"/>
      <c r="JTF2" s="138"/>
      <c r="JTG2" s="138"/>
      <c r="JTH2" s="138"/>
      <c r="JTI2" s="138"/>
      <c r="JTJ2" s="138"/>
      <c r="JTK2" s="138"/>
      <c r="JTL2" s="138"/>
      <c r="JTM2" s="138"/>
      <c r="JTN2" s="138"/>
      <c r="JTO2" s="138"/>
      <c r="JTP2" s="138"/>
      <c r="JTQ2" s="138"/>
      <c r="JTR2" s="138"/>
      <c r="JTS2" s="138"/>
      <c r="JTT2" s="138"/>
      <c r="JTU2" s="138"/>
      <c r="JTV2" s="138"/>
      <c r="JTW2" s="138"/>
      <c r="JTX2" s="138"/>
      <c r="JTY2" s="138"/>
      <c r="JTZ2" s="138"/>
      <c r="JUA2" s="138"/>
      <c r="JUB2" s="138"/>
      <c r="JUC2" s="138"/>
      <c r="JUD2" s="138"/>
      <c r="JUE2" s="138"/>
      <c r="JUF2" s="138"/>
      <c r="JUG2" s="138"/>
      <c r="JUH2" s="138"/>
      <c r="JUI2" s="138"/>
      <c r="JUJ2" s="138"/>
      <c r="JUK2" s="138"/>
      <c r="JUL2" s="138"/>
      <c r="JUM2" s="138"/>
      <c r="JUN2" s="138"/>
      <c r="JUO2" s="138"/>
      <c r="JUP2" s="138"/>
      <c r="JUQ2" s="138"/>
      <c r="JUR2" s="138"/>
      <c r="JUS2" s="138"/>
      <c r="JUT2" s="138"/>
      <c r="JUU2" s="138"/>
      <c r="JUV2" s="138"/>
      <c r="JUW2" s="138"/>
      <c r="JUX2" s="138"/>
      <c r="JUY2" s="138"/>
      <c r="JUZ2" s="138"/>
      <c r="JVA2" s="138"/>
      <c r="JVB2" s="138"/>
      <c r="JVC2" s="138"/>
      <c r="JVD2" s="138"/>
      <c r="JVE2" s="138"/>
      <c r="JVF2" s="138"/>
      <c r="JVG2" s="138"/>
      <c r="JVH2" s="138"/>
      <c r="JVI2" s="138"/>
      <c r="JVJ2" s="138"/>
      <c r="JVK2" s="138"/>
      <c r="JVL2" s="138"/>
      <c r="JVM2" s="138"/>
      <c r="JVN2" s="138"/>
      <c r="JVO2" s="138"/>
      <c r="JVP2" s="138"/>
      <c r="JVQ2" s="138"/>
      <c r="JVR2" s="138"/>
      <c r="JVS2" s="138"/>
      <c r="JVT2" s="138"/>
      <c r="JVU2" s="138"/>
      <c r="JVV2" s="138"/>
      <c r="JVW2" s="138"/>
      <c r="JVX2" s="138"/>
      <c r="JVY2" s="138"/>
      <c r="JVZ2" s="138"/>
      <c r="JWA2" s="138"/>
      <c r="JWB2" s="138"/>
      <c r="JWC2" s="138"/>
      <c r="JWD2" s="138"/>
      <c r="JWE2" s="138"/>
      <c r="JWF2" s="138"/>
      <c r="JWG2" s="138"/>
      <c r="JWH2" s="138"/>
      <c r="JWI2" s="138"/>
      <c r="JWJ2" s="138"/>
      <c r="JWK2" s="138"/>
      <c r="JWL2" s="138"/>
      <c r="JWM2" s="138"/>
      <c r="JWN2" s="138"/>
      <c r="JWO2" s="138"/>
      <c r="JWP2" s="138"/>
      <c r="JWQ2" s="138"/>
      <c r="JWR2" s="138"/>
      <c r="JWS2" s="138"/>
      <c r="JWT2" s="138"/>
      <c r="JWU2" s="138"/>
      <c r="JWV2" s="138"/>
      <c r="JWW2" s="138"/>
      <c r="JWX2" s="138"/>
      <c r="JWY2" s="138"/>
      <c r="JWZ2" s="138"/>
      <c r="JXA2" s="138"/>
      <c r="JXB2" s="138"/>
      <c r="JXC2" s="138"/>
      <c r="JXD2" s="138"/>
      <c r="JXE2" s="138"/>
      <c r="JXF2" s="138"/>
      <c r="JXG2" s="138"/>
      <c r="JXH2" s="138"/>
      <c r="JXI2" s="138"/>
      <c r="JXJ2" s="138"/>
      <c r="JXK2" s="138"/>
      <c r="JXL2" s="138"/>
      <c r="JXM2" s="138"/>
      <c r="JXN2" s="138"/>
      <c r="JXO2" s="138"/>
      <c r="JXP2" s="138"/>
      <c r="JXQ2" s="138"/>
      <c r="JXR2" s="138"/>
      <c r="JXS2" s="138"/>
      <c r="JXT2" s="138"/>
      <c r="JXU2" s="138"/>
      <c r="JXV2" s="138"/>
      <c r="JXW2" s="138"/>
      <c r="JXX2" s="138"/>
      <c r="JXY2" s="138"/>
      <c r="JXZ2" s="138"/>
      <c r="JYA2" s="138"/>
      <c r="JYB2" s="138"/>
      <c r="JYC2" s="138"/>
      <c r="JYD2" s="138"/>
      <c r="JYE2" s="138"/>
      <c r="JYF2" s="138"/>
      <c r="JYG2" s="138"/>
      <c r="JYH2" s="138"/>
      <c r="JYI2" s="138"/>
      <c r="JYJ2" s="138"/>
      <c r="JYK2" s="138"/>
      <c r="JYL2" s="138"/>
      <c r="JYM2" s="138"/>
      <c r="JYN2" s="138"/>
      <c r="JYO2" s="138"/>
      <c r="JYP2" s="138"/>
      <c r="JYQ2" s="138"/>
      <c r="JYR2" s="138"/>
      <c r="JYS2" s="138"/>
      <c r="JYT2" s="138"/>
      <c r="JYU2" s="138"/>
      <c r="JYV2" s="138"/>
      <c r="JYW2" s="138"/>
      <c r="JYX2" s="138"/>
      <c r="JYY2" s="138"/>
      <c r="JYZ2" s="138"/>
      <c r="JZA2" s="138"/>
      <c r="JZB2" s="138"/>
      <c r="JZC2" s="138"/>
      <c r="JZD2" s="138"/>
      <c r="JZE2" s="138"/>
      <c r="JZF2" s="138"/>
      <c r="JZG2" s="138"/>
      <c r="JZH2" s="138"/>
      <c r="JZI2" s="138"/>
      <c r="JZJ2" s="138"/>
      <c r="JZK2" s="138"/>
      <c r="JZL2" s="138"/>
      <c r="JZM2" s="138"/>
      <c r="JZN2" s="138"/>
      <c r="JZO2" s="138"/>
      <c r="JZP2" s="138"/>
      <c r="JZQ2" s="138"/>
      <c r="JZR2" s="138"/>
      <c r="JZS2" s="138"/>
      <c r="JZT2" s="138"/>
      <c r="JZU2" s="138"/>
      <c r="JZV2" s="138"/>
      <c r="JZW2" s="138"/>
      <c r="JZX2" s="138"/>
      <c r="JZY2" s="138"/>
      <c r="JZZ2" s="138"/>
      <c r="KAA2" s="138"/>
      <c r="KAB2" s="138"/>
      <c r="KAC2" s="138"/>
      <c r="KAD2" s="138"/>
      <c r="KAE2" s="138"/>
      <c r="KAF2" s="138"/>
      <c r="KAG2" s="138"/>
      <c r="KAH2" s="138"/>
      <c r="KAI2" s="138"/>
      <c r="KAJ2" s="138"/>
      <c r="KAK2" s="138"/>
      <c r="KAL2" s="138"/>
      <c r="KAM2" s="138"/>
      <c r="KAN2" s="138"/>
      <c r="KAO2" s="138"/>
      <c r="KAP2" s="138"/>
      <c r="KAQ2" s="138"/>
      <c r="KAR2" s="138"/>
      <c r="KAS2" s="138"/>
      <c r="KAT2" s="138"/>
      <c r="KAU2" s="138"/>
      <c r="KAV2" s="138"/>
      <c r="KAW2" s="138"/>
      <c r="KAX2" s="138"/>
      <c r="KAY2" s="138"/>
      <c r="KAZ2" s="138"/>
      <c r="KBA2" s="138"/>
      <c r="KBB2" s="138"/>
      <c r="KBC2" s="138"/>
      <c r="KBD2" s="138"/>
      <c r="KBE2" s="138"/>
      <c r="KBF2" s="138"/>
      <c r="KBG2" s="138"/>
      <c r="KBH2" s="138"/>
      <c r="KBI2" s="138"/>
      <c r="KBJ2" s="138"/>
      <c r="KBK2" s="138"/>
      <c r="KBL2" s="138"/>
      <c r="KBM2" s="138"/>
      <c r="KBN2" s="138"/>
      <c r="KBO2" s="138"/>
      <c r="KBP2" s="138"/>
      <c r="KBQ2" s="138"/>
      <c r="KBR2" s="138"/>
      <c r="KBS2" s="138"/>
      <c r="KBT2" s="138"/>
      <c r="KBU2" s="138"/>
      <c r="KBV2" s="138"/>
      <c r="KBW2" s="138"/>
      <c r="KBX2" s="138"/>
      <c r="KBY2" s="138"/>
      <c r="KBZ2" s="138"/>
      <c r="KCA2" s="138"/>
      <c r="KCB2" s="138"/>
      <c r="KCC2" s="138"/>
      <c r="KCD2" s="138"/>
      <c r="KCE2" s="138"/>
      <c r="KCF2" s="138"/>
      <c r="KCG2" s="138"/>
      <c r="KCH2" s="138"/>
      <c r="KCI2" s="138"/>
      <c r="KCJ2" s="138"/>
      <c r="KCK2" s="138"/>
      <c r="KCL2" s="138"/>
      <c r="KCM2" s="138"/>
      <c r="KCN2" s="138"/>
      <c r="KCO2" s="138"/>
      <c r="KCP2" s="138"/>
      <c r="KCQ2" s="138"/>
      <c r="KCR2" s="138"/>
      <c r="KCS2" s="138"/>
      <c r="KCT2" s="138"/>
      <c r="KCU2" s="138"/>
      <c r="KCV2" s="138"/>
      <c r="KCW2" s="138"/>
      <c r="KCX2" s="138"/>
      <c r="KCY2" s="138"/>
      <c r="KCZ2" s="138"/>
      <c r="KDA2" s="138"/>
      <c r="KDB2" s="138"/>
      <c r="KDC2" s="138"/>
      <c r="KDD2" s="138"/>
      <c r="KDE2" s="138"/>
      <c r="KDF2" s="138"/>
      <c r="KDG2" s="138"/>
      <c r="KDH2" s="138"/>
      <c r="KDI2" s="138"/>
      <c r="KDJ2" s="138"/>
      <c r="KDK2" s="138"/>
      <c r="KDL2" s="138"/>
      <c r="KDM2" s="138"/>
      <c r="KDN2" s="138"/>
      <c r="KDO2" s="138"/>
      <c r="KDP2" s="138"/>
      <c r="KDQ2" s="138"/>
      <c r="KDR2" s="138"/>
      <c r="KDS2" s="138"/>
      <c r="KDT2" s="138"/>
      <c r="KDU2" s="138"/>
      <c r="KDV2" s="138"/>
      <c r="KDW2" s="138"/>
      <c r="KDX2" s="138"/>
      <c r="KDY2" s="138"/>
      <c r="KDZ2" s="138"/>
      <c r="KEA2" s="138"/>
      <c r="KEB2" s="138"/>
      <c r="KEC2" s="138"/>
      <c r="KED2" s="138"/>
      <c r="KEE2" s="138"/>
      <c r="KEF2" s="138"/>
      <c r="KEG2" s="138"/>
      <c r="KEH2" s="138"/>
      <c r="KEI2" s="138"/>
      <c r="KEJ2" s="138"/>
      <c r="KEK2" s="138"/>
      <c r="KEL2" s="138"/>
      <c r="KEM2" s="138"/>
      <c r="KEN2" s="138"/>
      <c r="KEO2" s="138"/>
      <c r="KEP2" s="138"/>
      <c r="KEQ2" s="138"/>
      <c r="KER2" s="138"/>
      <c r="KES2" s="138"/>
      <c r="KET2" s="138"/>
      <c r="KEU2" s="138"/>
      <c r="KEV2" s="138"/>
      <c r="KEW2" s="138"/>
      <c r="KEX2" s="138"/>
      <c r="KEY2" s="138"/>
      <c r="KEZ2" s="138"/>
      <c r="KFA2" s="138"/>
      <c r="KFB2" s="138"/>
      <c r="KFC2" s="138"/>
      <c r="KFD2" s="138"/>
      <c r="KFE2" s="138"/>
      <c r="KFF2" s="138"/>
      <c r="KFG2" s="138"/>
      <c r="KFH2" s="138"/>
      <c r="KFI2" s="138"/>
      <c r="KFJ2" s="138"/>
      <c r="KFK2" s="138"/>
      <c r="KFL2" s="138"/>
      <c r="KFM2" s="138"/>
      <c r="KFN2" s="138"/>
      <c r="KFO2" s="138"/>
      <c r="KFP2" s="138"/>
      <c r="KFQ2" s="138"/>
      <c r="KFR2" s="138"/>
      <c r="KFS2" s="138"/>
      <c r="KFT2" s="138"/>
      <c r="KFU2" s="138"/>
      <c r="KFV2" s="138"/>
      <c r="KFW2" s="138"/>
      <c r="KFX2" s="138"/>
      <c r="KFY2" s="138"/>
      <c r="KFZ2" s="138"/>
      <c r="KGA2" s="138"/>
      <c r="KGB2" s="138"/>
      <c r="KGC2" s="138"/>
      <c r="KGD2" s="138"/>
      <c r="KGE2" s="138"/>
      <c r="KGF2" s="138"/>
      <c r="KGG2" s="138"/>
      <c r="KGH2" s="138"/>
      <c r="KGI2" s="138"/>
      <c r="KGJ2" s="138"/>
      <c r="KGK2" s="138"/>
      <c r="KGL2" s="138"/>
      <c r="KGM2" s="138"/>
      <c r="KGN2" s="138"/>
      <c r="KGO2" s="138"/>
      <c r="KGP2" s="138"/>
      <c r="KGQ2" s="138"/>
      <c r="KGR2" s="138"/>
      <c r="KGS2" s="138"/>
      <c r="KGT2" s="138"/>
      <c r="KGU2" s="138"/>
      <c r="KGV2" s="138"/>
      <c r="KGW2" s="138"/>
      <c r="KGX2" s="138"/>
      <c r="KGY2" s="138"/>
      <c r="KGZ2" s="138"/>
      <c r="KHA2" s="138"/>
      <c r="KHB2" s="138"/>
      <c r="KHC2" s="138"/>
      <c r="KHD2" s="138"/>
      <c r="KHE2" s="138"/>
      <c r="KHF2" s="138"/>
      <c r="KHG2" s="138"/>
      <c r="KHH2" s="138"/>
      <c r="KHI2" s="138"/>
      <c r="KHJ2" s="138"/>
      <c r="KHK2" s="138"/>
      <c r="KHL2" s="138"/>
      <c r="KHM2" s="138"/>
      <c r="KHN2" s="138"/>
      <c r="KHO2" s="138"/>
      <c r="KHP2" s="138"/>
      <c r="KHQ2" s="138"/>
      <c r="KHR2" s="138"/>
      <c r="KHS2" s="138"/>
      <c r="KHT2" s="138"/>
      <c r="KHU2" s="138"/>
      <c r="KHV2" s="138"/>
      <c r="KHW2" s="138"/>
      <c r="KHX2" s="138"/>
      <c r="KHY2" s="138"/>
      <c r="KHZ2" s="138"/>
      <c r="KIA2" s="138"/>
      <c r="KIB2" s="138"/>
      <c r="KIC2" s="138"/>
      <c r="KID2" s="138"/>
      <c r="KIE2" s="138"/>
      <c r="KIF2" s="138"/>
      <c r="KIG2" s="138"/>
      <c r="KIH2" s="138"/>
      <c r="KII2" s="138"/>
      <c r="KIJ2" s="138"/>
      <c r="KIK2" s="138"/>
      <c r="KIL2" s="138"/>
      <c r="KIM2" s="138"/>
      <c r="KIN2" s="138"/>
      <c r="KIO2" s="138"/>
      <c r="KIP2" s="138"/>
      <c r="KIQ2" s="138"/>
      <c r="KIR2" s="138"/>
      <c r="KIS2" s="138"/>
      <c r="KIT2" s="138"/>
      <c r="KIU2" s="138"/>
      <c r="KIV2" s="138"/>
      <c r="KIW2" s="138"/>
      <c r="KIX2" s="138"/>
      <c r="KIY2" s="138"/>
      <c r="KIZ2" s="138"/>
      <c r="KJA2" s="138"/>
      <c r="KJB2" s="138"/>
      <c r="KJC2" s="138"/>
      <c r="KJD2" s="138"/>
      <c r="KJE2" s="138"/>
      <c r="KJF2" s="138"/>
      <c r="KJG2" s="138"/>
      <c r="KJH2" s="138"/>
      <c r="KJI2" s="138"/>
      <c r="KJJ2" s="138"/>
      <c r="KJK2" s="138"/>
      <c r="KJL2" s="138"/>
      <c r="KJM2" s="138"/>
      <c r="KJN2" s="138"/>
      <c r="KJO2" s="138"/>
      <c r="KJP2" s="138"/>
      <c r="KJQ2" s="138"/>
      <c r="KJR2" s="138"/>
      <c r="KJS2" s="138"/>
      <c r="KJT2" s="138"/>
      <c r="KJU2" s="138"/>
      <c r="KJV2" s="138"/>
      <c r="KJW2" s="138"/>
      <c r="KJX2" s="138"/>
      <c r="KJY2" s="138"/>
      <c r="KJZ2" s="138"/>
      <c r="KKA2" s="138"/>
      <c r="KKB2" s="138"/>
      <c r="KKC2" s="138"/>
      <c r="KKD2" s="138"/>
      <c r="KKE2" s="138"/>
      <c r="KKF2" s="138"/>
      <c r="KKG2" s="138"/>
      <c r="KKH2" s="138"/>
      <c r="KKI2" s="138"/>
      <c r="KKJ2" s="138"/>
      <c r="KKK2" s="138"/>
      <c r="KKL2" s="138"/>
      <c r="KKM2" s="138"/>
      <c r="KKN2" s="138"/>
      <c r="KKO2" s="138"/>
      <c r="KKP2" s="138"/>
      <c r="KKQ2" s="138"/>
      <c r="KKR2" s="138"/>
      <c r="KKS2" s="138"/>
      <c r="KKT2" s="138"/>
      <c r="KKU2" s="138"/>
      <c r="KKV2" s="138"/>
      <c r="KKW2" s="138"/>
      <c r="KKX2" s="138"/>
      <c r="KKY2" s="138"/>
      <c r="KKZ2" s="138"/>
      <c r="KLA2" s="138"/>
      <c r="KLB2" s="138"/>
      <c r="KLC2" s="138"/>
      <c r="KLD2" s="138"/>
      <c r="KLE2" s="138"/>
      <c r="KLF2" s="138"/>
      <c r="KLG2" s="138"/>
      <c r="KLH2" s="138"/>
      <c r="KLI2" s="138"/>
      <c r="KLJ2" s="138"/>
      <c r="KLK2" s="138"/>
      <c r="KLL2" s="138"/>
      <c r="KLM2" s="138"/>
      <c r="KLN2" s="138"/>
      <c r="KLO2" s="138"/>
      <c r="KLP2" s="138"/>
      <c r="KLQ2" s="138"/>
      <c r="KLR2" s="138"/>
      <c r="KLS2" s="138"/>
      <c r="KLT2" s="138"/>
      <c r="KLU2" s="138"/>
      <c r="KLV2" s="138"/>
      <c r="KLW2" s="138"/>
      <c r="KLX2" s="138"/>
      <c r="KLY2" s="138"/>
      <c r="KLZ2" s="138"/>
      <c r="KMA2" s="138"/>
      <c r="KMB2" s="138"/>
      <c r="KMC2" s="138"/>
      <c r="KMD2" s="138"/>
      <c r="KME2" s="138"/>
      <c r="KMF2" s="138"/>
      <c r="KMG2" s="138"/>
      <c r="KMH2" s="138"/>
      <c r="KMI2" s="138"/>
      <c r="KMJ2" s="138"/>
      <c r="KMK2" s="138"/>
      <c r="KML2" s="138"/>
      <c r="KMM2" s="138"/>
      <c r="KMN2" s="138"/>
      <c r="KMO2" s="138"/>
      <c r="KMP2" s="138"/>
      <c r="KMQ2" s="138"/>
      <c r="KMR2" s="138"/>
      <c r="KMS2" s="138"/>
      <c r="KMT2" s="138"/>
      <c r="KMU2" s="138"/>
      <c r="KMV2" s="138"/>
      <c r="KMW2" s="138"/>
      <c r="KMX2" s="138"/>
      <c r="KMY2" s="138"/>
      <c r="KMZ2" s="138"/>
      <c r="KNA2" s="138"/>
      <c r="KNB2" s="138"/>
      <c r="KNC2" s="138"/>
      <c r="KND2" s="138"/>
      <c r="KNE2" s="138"/>
      <c r="KNF2" s="138"/>
      <c r="KNG2" s="138"/>
      <c r="KNH2" s="138"/>
      <c r="KNI2" s="138"/>
      <c r="KNJ2" s="138"/>
      <c r="KNK2" s="138"/>
      <c r="KNL2" s="138"/>
      <c r="KNM2" s="138"/>
      <c r="KNN2" s="138"/>
      <c r="KNO2" s="138"/>
      <c r="KNP2" s="138"/>
      <c r="KNQ2" s="138"/>
      <c r="KNR2" s="138"/>
      <c r="KNS2" s="138"/>
      <c r="KNT2" s="138"/>
      <c r="KNU2" s="138"/>
      <c r="KNV2" s="138"/>
      <c r="KNW2" s="138"/>
      <c r="KNX2" s="138"/>
      <c r="KNY2" s="138"/>
      <c r="KNZ2" s="138"/>
      <c r="KOA2" s="138"/>
      <c r="KOB2" s="138"/>
      <c r="KOC2" s="138"/>
      <c r="KOD2" s="138"/>
      <c r="KOE2" s="138"/>
      <c r="KOF2" s="138"/>
      <c r="KOG2" s="138"/>
      <c r="KOH2" s="138"/>
      <c r="KOI2" s="138"/>
      <c r="KOJ2" s="138"/>
      <c r="KOK2" s="138"/>
      <c r="KOL2" s="138"/>
      <c r="KOM2" s="138"/>
      <c r="KON2" s="138"/>
      <c r="KOO2" s="138"/>
      <c r="KOP2" s="138"/>
      <c r="KOQ2" s="138"/>
      <c r="KOR2" s="138"/>
      <c r="KOS2" s="138"/>
      <c r="KOT2" s="138"/>
      <c r="KOU2" s="138"/>
      <c r="KOV2" s="138"/>
      <c r="KOW2" s="138"/>
      <c r="KOX2" s="138"/>
      <c r="KOY2" s="138"/>
      <c r="KOZ2" s="138"/>
      <c r="KPA2" s="138"/>
      <c r="KPB2" s="138"/>
      <c r="KPC2" s="138"/>
      <c r="KPD2" s="138"/>
      <c r="KPE2" s="138"/>
      <c r="KPF2" s="138"/>
      <c r="KPG2" s="138"/>
      <c r="KPH2" s="138"/>
      <c r="KPI2" s="138"/>
      <c r="KPJ2" s="138"/>
      <c r="KPK2" s="138"/>
      <c r="KPL2" s="138"/>
      <c r="KPM2" s="138"/>
      <c r="KPN2" s="138"/>
      <c r="KPO2" s="138"/>
      <c r="KPP2" s="138"/>
      <c r="KPQ2" s="138"/>
      <c r="KPR2" s="138"/>
      <c r="KPS2" s="138"/>
      <c r="KPT2" s="138"/>
      <c r="KPU2" s="138"/>
      <c r="KPV2" s="138"/>
      <c r="KPW2" s="138"/>
      <c r="KPX2" s="138"/>
      <c r="KPY2" s="138"/>
      <c r="KPZ2" s="138"/>
      <c r="KQA2" s="138"/>
      <c r="KQB2" s="138"/>
      <c r="KQC2" s="138"/>
      <c r="KQD2" s="138"/>
      <c r="KQE2" s="138"/>
      <c r="KQF2" s="138"/>
      <c r="KQG2" s="138"/>
      <c r="KQH2" s="138"/>
      <c r="KQI2" s="138"/>
      <c r="KQJ2" s="138"/>
      <c r="KQK2" s="138"/>
      <c r="KQL2" s="138"/>
      <c r="KQM2" s="138"/>
      <c r="KQN2" s="138"/>
      <c r="KQO2" s="138"/>
      <c r="KQP2" s="138"/>
      <c r="KQQ2" s="138"/>
      <c r="KQR2" s="138"/>
      <c r="KQS2" s="138"/>
      <c r="KQT2" s="138"/>
      <c r="KQU2" s="138"/>
      <c r="KQV2" s="138"/>
      <c r="KQW2" s="138"/>
      <c r="KQX2" s="138"/>
      <c r="KQY2" s="138"/>
      <c r="KQZ2" s="138"/>
      <c r="KRA2" s="138"/>
      <c r="KRB2" s="138"/>
      <c r="KRC2" s="138"/>
      <c r="KRD2" s="138"/>
      <c r="KRE2" s="138"/>
      <c r="KRF2" s="138"/>
      <c r="KRG2" s="138"/>
      <c r="KRH2" s="138"/>
      <c r="KRI2" s="138"/>
      <c r="KRJ2" s="138"/>
      <c r="KRK2" s="138"/>
      <c r="KRL2" s="138"/>
      <c r="KRM2" s="138"/>
      <c r="KRN2" s="138"/>
      <c r="KRO2" s="138"/>
      <c r="KRP2" s="138"/>
      <c r="KRQ2" s="138"/>
      <c r="KRR2" s="138"/>
      <c r="KRS2" s="138"/>
      <c r="KRT2" s="138"/>
      <c r="KRU2" s="138"/>
      <c r="KRV2" s="138"/>
      <c r="KRW2" s="138"/>
      <c r="KRX2" s="138"/>
      <c r="KRY2" s="138"/>
      <c r="KRZ2" s="138"/>
      <c r="KSA2" s="138"/>
      <c r="KSB2" s="138"/>
      <c r="KSC2" s="138"/>
      <c r="KSD2" s="138"/>
      <c r="KSE2" s="138"/>
      <c r="KSF2" s="138"/>
      <c r="KSG2" s="138"/>
      <c r="KSH2" s="138"/>
      <c r="KSI2" s="138"/>
      <c r="KSJ2" s="138"/>
      <c r="KSK2" s="138"/>
      <c r="KSL2" s="138"/>
      <c r="KSM2" s="138"/>
      <c r="KSN2" s="138"/>
      <c r="KSO2" s="138"/>
      <c r="KSP2" s="138"/>
      <c r="KSQ2" s="138"/>
      <c r="KSR2" s="138"/>
      <c r="KSS2" s="138"/>
      <c r="KST2" s="138"/>
      <c r="KSU2" s="138"/>
      <c r="KSV2" s="138"/>
      <c r="KSW2" s="138"/>
      <c r="KSX2" s="138"/>
      <c r="KSY2" s="138"/>
      <c r="KSZ2" s="138"/>
      <c r="KTA2" s="138"/>
      <c r="KTB2" s="138"/>
      <c r="KTC2" s="138"/>
      <c r="KTD2" s="138"/>
      <c r="KTE2" s="138"/>
      <c r="KTF2" s="138"/>
      <c r="KTG2" s="138"/>
      <c r="KTH2" s="138"/>
      <c r="KTI2" s="138"/>
      <c r="KTJ2" s="138"/>
      <c r="KTK2" s="138"/>
      <c r="KTL2" s="138"/>
      <c r="KTM2" s="138"/>
      <c r="KTN2" s="138"/>
      <c r="KTO2" s="138"/>
      <c r="KTP2" s="138"/>
      <c r="KTQ2" s="138"/>
      <c r="KTR2" s="138"/>
      <c r="KTS2" s="138"/>
      <c r="KTT2" s="138"/>
      <c r="KTU2" s="138"/>
      <c r="KTV2" s="138"/>
      <c r="KTW2" s="138"/>
      <c r="KTX2" s="138"/>
      <c r="KTY2" s="138"/>
      <c r="KTZ2" s="138"/>
      <c r="KUA2" s="138"/>
      <c r="KUB2" s="138"/>
      <c r="KUC2" s="138"/>
      <c r="KUD2" s="138"/>
      <c r="KUE2" s="138"/>
      <c r="KUF2" s="138"/>
      <c r="KUG2" s="138"/>
      <c r="KUH2" s="138"/>
      <c r="KUI2" s="138"/>
      <c r="KUJ2" s="138"/>
      <c r="KUK2" s="138"/>
      <c r="KUL2" s="138"/>
      <c r="KUM2" s="138"/>
      <c r="KUN2" s="138"/>
      <c r="KUO2" s="138"/>
      <c r="KUP2" s="138"/>
      <c r="KUQ2" s="138"/>
      <c r="KUR2" s="138"/>
      <c r="KUS2" s="138"/>
      <c r="KUT2" s="138"/>
      <c r="KUU2" s="138"/>
      <c r="KUV2" s="138"/>
      <c r="KUW2" s="138"/>
      <c r="KUX2" s="138"/>
      <c r="KUY2" s="138"/>
      <c r="KUZ2" s="138"/>
      <c r="KVA2" s="138"/>
      <c r="KVB2" s="138"/>
      <c r="KVC2" s="138"/>
      <c r="KVD2" s="138"/>
      <c r="KVE2" s="138"/>
      <c r="KVF2" s="138"/>
      <c r="KVG2" s="138"/>
      <c r="KVH2" s="138"/>
      <c r="KVI2" s="138"/>
      <c r="KVJ2" s="138"/>
      <c r="KVK2" s="138"/>
      <c r="KVL2" s="138"/>
      <c r="KVM2" s="138"/>
      <c r="KVN2" s="138"/>
      <c r="KVO2" s="138"/>
      <c r="KVP2" s="138"/>
      <c r="KVQ2" s="138"/>
      <c r="KVR2" s="138"/>
      <c r="KVS2" s="138"/>
      <c r="KVT2" s="138"/>
      <c r="KVU2" s="138"/>
      <c r="KVV2" s="138"/>
      <c r="KVW2" s="138"/>
      <c r="KVX2" s="138"/>
      <c r="KVY2" s="138"/>
      <c r="KVZ2" s="138"/>
      <c r="KWA2" s="138"/>
      <c r="KWB2" s="138"/>
      <c r="KWC2" s="138"/>
      <c r="KWD2" s="138"/>
      <c r="KWE2" s="138"/>
      <c r="KWF2" s="138"/>
      <c r="KWG2" s="138"/>
      <c r="KWH2" s="138"/>
      <c r="KWI2" s="138"/>
      <c r="KWJ2" s="138"/>
      <c r="KWK2" s="138"/>
      <c r="KWL2" s="138"/>
      <c r="KWM2" s="138"/>
      <c r="KWN2" s="138"/>
      <c r="KWO2" s="138"/>
      <c r="KWP2" s="138"/>
      <c r="KWQ2" s="138"/>
      <c r="KWR2" s="138"/>
      <c r="KWS2" s="138"/>
      <c r="KWT2" s="138"/>
      <c r="KWU2" s="138"/>
      <c r="KWV2" s="138"/>
      <c r="KWW2" s="138"/>
      <c r="KWX2" s="138"/>
      <c r="KWY2" s="138"/>
      <c r="KWZ2" s="138"/>
      <c r="KXA2" s="138"/>
      <c r="KXB2" s="138"/>
      <c r="KXC2" s="138"/>
      <c r="KXD2" s="138"/>
      <c r="KXE2" s="138"/>
      <c r="KXF2" s="138"/>
      <c r="KXG2" s="138"/>
      <c r="KXH2" s="138"/>
      <c r="KXI2" s="138"/>
      <c r="KXJ2" s="138"/>
      <c r="KXK2" s="138"/>
      <c r="KXL2" s="138"/>
      <c r="KXM2" s="138"/>
      <c r="KXN2" s="138"/>
      <c r="KXO2" s="138"/>
      <c r="KXP2" s="138"/>
      <c r="KXQ2" s="138"/>
      <c r="KXR2" s="138"/>
      <c r="KXS2" s="138"/>
      <c r="KXT2" s="138"/>
      <c r="KXU2" s="138"/>
      <c r="KXV2" s="138"/>
      <c r="KXW2" s="138"/>
      <c r="KXX2" s="138"/>
      <c r="KXY2" s="138"/>
      <c r="KXZ2" s="138"/>
      <c r="KYA2" s="138"/>
      <c r="KYB2" s="138"/>
      <c r="KYC2" s="138"/>
      <c r="KYD2" s="138"/>
      <c r="KYE2" s="138"/>
      <c r="KYF2" s="138"/>
      <c r="KYG2" s="138"/>
      <c r="KYH2" s="138"/>
      <c r="KYI2" s="138"/>
      <c r="KYJ2" s="138"/>
      <c r="KYK2" s="138"/>
      <c r="KYL2" s="138"/>
      <c r="KYM2" s="138"/>
      <c r="KYN2" s="138"/>
      <c r="KYO2" s="138"/>
      <c r="KYP2" s="138"/>
      <c r="KYQ2" s="138"/>
      <c r="KYR2" s="138"/>
      <c r="KYS2" s="138"/>
      <c r="KYT2" s="138"/>
      <c r="KYU2" s="138"/>
      <c r="KYV2" s="138"/>
      <c r="KYW2" s="138"/>
      <c r="KYX2" s="138"/>
      <c r="KYY2" s="138"/>
      <c r="KYZ2" s="138"/>
      <c r="KZA2" s="138"/>
      <c r="KZB2" s="138"/>
      <c r="KZC2" s="138"/>
      <c r="KZD2" s="138"/>
      <c r="KZE2" s="138"/>
      <c r="KZF2" s="138"/>
      <c r="KZG2" s="138"/>
      <c r="KZH2" s="138"/>
      <c r="KZI2" s="138"/>
      <c r="KZJ2" s="138"/>
      <c r="KZK2" s="138"/>
      <c r="KZL2" s="138"/>
      <c r="KZM2" s="138"/>
      <c r="KZN2" s="138"/>
      <c r="KZO2" s="138"/>
      <c r="KZP2" s="138"/>
      <c r="KZQ2" s="138"/>
      <c r="KZR2" s="138"/>
      <c r="KZS2" s="138"/>
      <c r="KZT2" s="138"/>
      <c r="KZU2" s="138"/>
      <c r="KZV2" s="138"/>
      <c r="KZW2" s="138"/>
      <c r="KZX2" s="138"/>
      <c r="KZY2" s="138"/>
      <c r="KZZ2" s="138"/>
      <c r="LAA2" s="138"/>
      <c r="LAB2" s="138"/>
      <c r="LAC2" s="138"/>
      <c r="LAD2" s="138"/>
      <c r="LAE2" s="138"/>
      <c r="LAF2" s="138"/>
      <c r="LAG2" s="138"/>
      <c r="LAH2" s="138"/>
      <c r="LAI2" s="138"/>
      <c r="LAJ2" s="138"/>
      <c r="LAK2" s="138"/>
      <c r="LAL2" s="138"/>
      <c r="LAM2" s="138"/>
      <c r="LAN2" s="138"/>
      <c r="LAO2" s="138"/>
      <c r="LAP2" s="138"/>
      <c r="LAQ2" s="138"/>
      <c r="LAR2" s="138"/>
      <c r="LAS2" s="138"/>
      <c r="LAT2" s="138"/>
      <c r="LAU2" s="138"/>
      <c r="LAV2" s="138"/>
      <c r="LAW2" s="138"/>
      <c r="LAX2" s="138"/>
      <c r="LAY2" s="138"/>
      <c r="LAZ2" s="138"/>
      <c r="LBA2" s="138"/>
      <c r="LBB2" s="138"/>
      <c r="LBC2" s="138"/>
      <c r="LBD2" s="138"/>
      <c r="LBE2" s="138"/>
      <c r="LBF2" s="138"/>
      <c r="LBG2" s="138"/>
      <c r="LBH2" s="138"/>
      <c r="LBI2" s="138"/>
      <c r="LBJ2" s="138"/>
      <c r="LBK2" s="138"/>
      <c r="LBL2" s="138"/>
      <c r="LBM2" s="138"/>
      <c r="LBN2" s="138"/>
      <c r="LBO2" s="138"/>
      <c r="LBP2" s="138"/>
      <c r="LBQ2" s="138"/>
      <c r="LBR2" s="138"/>
      <c r="LBS2" s="138"/>
      <c r="LBT2" s="138"/>
      <c r="LBU2" s="138"/>
      <c r="LBV2" s="138"/>
      <c r="LBW2" s="138"/>
      <c r="LBX2" s="138"/>
      <c r="LBY2" s="138"/>
      <c r="LBZ2" s="138"/>
      <c r="LCA2" s="138"/>
      <c r="LCB2" s="138"/>
      <c r="LCC2" s="138"/>
      <c r="LCD2" s="138"/>
      <c r="LCE2" s="138"/>
      <c r="LCF2" s="138"/>
      <c r="LCG2" s="138"/>
      <c r="LCH2" s="138"/>
      <c r="LCI2" s="138"/>
      <c r="LCJ2" s="138"/>
      <c r="LCK2" s="138"/>
      <c r="LCL2" s="138"/>
      <c r="LCM2" s="138"/>
      <c r="LCN2" s="138"/>
      <c r="LCO2" s="138"/>
      <c r="LCP2" s="138"/>
      <c r="LCQ2" s="138"/>
      <c r="LCR2" s="138"/>
      <c r="LCS2" s="138"/>
      <c r="LCT2" s="138"/>
      <c r="LCU2" s="138"/>
      <c r="LCV2" s="138"/>
      <c r="LCW2" s="138"/>
      <c r="LCX2" s="138"/>
      <c r="LCY2" s="138"/>
      <c r="LCZ2" s="138"/>
      <c r="LDA2" s="138"/>
      <c r="LDB2" s="138"/>
      <c r="LDC2" s="138"/>
      <c r="LDD2" s="138"/>
      <c r="LDE2" s="138"/>
      <c r="LDF2" s="138"/>
      <c r="LDG2" s="138"/>
      <c r="LDH2" s="138"/>
      <c r="LDI2" s="138"/>
      <c r="LDJ2" s="138"/>
      <c r="LDK2" s="138"/>
      <c r="LDL2" s="138"/>
      <c r="LDM2" s="138"/>
      <c r="LDN2" s="138"/>
      <c r="LDO2" s="138"/>
      <c r="LDP2" s="138"/>
      <c r="LDQ2" s="138"/>
      <c r="LDR2" s="138"/>
      <c r="LDS2" s="138"/>
      <c r="LDT2" s="138"/>
      <c r="LDU2" s="138"/>
      <c r="LDV2" s="138"/>
      <c r="LDW2" s="138"/>
      <c r="LDX2" s="138"/>
      <c r="LDY2" s="138"/>
      <c r="LDZ2" s="138"/>
      <c r="LEA2" s="138"/>
      <c r="LEB2" s="138"/>
      <c r="LEC2" s="138"/>
      <c r="LED2" s="138"/>
      <c r="LEE2" s="138"/>
      <c r="LEF2" s="138"/>
      <c r="LEG2" s="138"/>
      <c r="LEH2" s="138"/>
      <c r="LEI2" s="138"/>
      <c r="LEJ2" s="138"/>
      <c r="LEK2" s="138"/>
      <c r="LEL2" s="138"/>
      <c r="LEM2" s="138"/>
      <c r="LEN2" s="138"/>
      <c r="LEO2" s="138"/>
      <c r="LEP2" s="138"/>
      <c r="LEQ2" s="138"/>
      <c r="LER2" s="138"/>
      <c r="LES2" s="138"/>
      <c r="LET2" s="138"/>
      <c r="LEU2" s="138"/>
      <c r="LEV2" s="138"/>
      <c r="LEW2" s="138"/>
      <c r="LEX2" s="138"/>
      <c r="LEY2" s="138"/>
      <c r="LEZ2" s="138"/>
      <c r="LFA2" s="138"/>
      <c r="LFB2" s="138"/>
      <c r="LFC2" s="138"/>
      <c r="LFD2" s="138"/>
      <c r="LFE2" s="138"/>
      <c r="LFF2" s="138"/>
      <c r="LFG2" s="138"/>
      <c r="LFH2" s="138"/>
      <c r="LFI2" s="138"/>
      <c r="LFJ2" s="138"/>
      <c r="LFK2" s="138"/>
      <c r="LFL2" s="138"/>
      <c r="LFM2" s="138"/>
      <c r="LFN2" s="138"/>
      <c r="LFO2" s="138"/>
      <c r="LFP2" s="138"/>
      <c r="LFQ2" s="138"/>
      <c r="LFR2" s="138"/>
      <c r="LFS2" s="138"/>
      <c r="LFT2" s="138"/>
      <c r="LFU2" s="138"/>
      <c r="LFV2" s="138"/>
      <c r="LFW2" s="138"/>
      <c r="LFX2" s="138"/>
      <c r="LFY2" s="138"/>
      <c r="LFZ2" s="138"/>
      <c r="LGA2" s="138"/>
      <c r="LGB2" s="138"/>
      <c r="LGC2" s="138"/>
      <c r="LGD2" s="138"/>
      <c r="LGE2" s="138"/>
      <c r="LGF2" s="138"/>
      <c r="LGG2" s="138"/>
      <c r="LGH2" s="138"/>
      <c r="LGI2" s="138"/>
      <c r="LGJ2" s="138"/>
      <c r="LGK2" s="138"/>
      <c r="LGL2" s="138"/>
      <c r="LGM2" s="138"/>
      <c r="LGN2" s="138"/>
      <c r="LGO2" s="138"/>
      <c r="LGP2" s="138"/>
      <c r="LGQ2" s="138"/>
      <c r="LGR2" s="138"/>
      <c r="LGS2" s="138"/>
      <c r="LGT2" s="138"/>
      <c r="LGU2" s="138"/>
      <c r="LGV2" s="138"/>
      <c r="LGW2" s="138"/>
      <c r="LGX2" s="138"/>
      <c r="LGY2" s="138"/>
      <c r="LGZ2" s="138"/>
      <c r="LHA2" s="138"/>
      <c r="LHB2" s="138"/>
      <c r="LHC2" s="138"/>
      <c r="LHD2" s="138"/>
      <c r="LHE2" s="138"/>
      <c r="LHF2" s="138"/>
      <c r="LHG2" s="138"/>
      <c r="LHH2" s="138"/>
      <c r="LHI2" s="138"/>
      <c r="LHJ2" s="138"/>
      <c r="LHK2" s="138"/>
      <c r="LHL2" s="138"/>
      <c r="LHM2" s="138"/>
      <c r="LHN2" s="138"/>
      <c r="LHO2" s="138"/>
      <c r="LHP2" s="138"/>
      <c r="LHQ2" s="138"/>
      <c r="LHR2" s="138"/>
      <c r="LHS2" s="138"/>
      <c r="LHT2" s="138"/>
      <c r="LHU2" s="138"/>
      <c r="LHV2" s="138"/>
      <c r="LHW2" s="138"/>
      <c r="LHX2" s="138"/>
      <c r="LHY2" s="138"/>
      <c r="LHZ2" s="138"/>
      <c r="LIA2" s="138"/>
      <c r="LIB2" s="138"/>
      <c r="LIC2" s="138"/>
      <c r="LID2" s="138"/>
      <c r="LIE2" s="138"/>
      <c r="LIF2" s="138"/>
      <c r="LIG2" s="138"/>
      <c r="LIH2" s="138"/>
      <c r="LII2" s="138"/>
      <c r="LIJ2" s="138"/>
      <c r="LIK2" s="138"/>
      <c r="LIL2" s="138"/>
      <c r="LIM2" s="138"/>
      <c r="LIN2" s="138"/>
      <c r="LIO2" s="138"/>
      <c r="LIP2" s="138"/>
      <c r="LIQ2" s="138"/>
      <c r="LIR2" s="138"/>
      <c r="LIS2" s="138"/>
      <c r="LIT2" s="138"/>
      <c r="LIU2" s="138"/>
      <c r="LIV2" s="138"/>
      <c r="LIW2" s="138"/>
      <c r="LIX2" s="138"/>
      <c r="LIY2" s="138"/>
      <c r="LIZ2" s="138"/>
      <c r="LJA2" s="138"/>
      <c r="LJB2" s="138"/>
      <c r="LJC2" s="138"/>
      <c r="LJD2" s="138"/>
      <c r="LJE2" s="138"/>
      <c r="LJF2" s="138"/>
      <c r="LJG2" s="138"/>
      <c r="LJH2" s="138"/>
      <c r="LJI2" s="138"/>
      <c r="LJJ2" s="138"/>
      <c r="LJK2" s="138"/>
      <c r="LJL2" s="138"/>
      <c r="LJM2" s="138"/>
      <c r="LJN2" s="138"/>
      <c r="LJO2" s="138"/>
      <c r="LJP2" s="138"/>
      <c r="LJQ2" s="138"/>
      <c r="LJR2" s="138"/>
      <c r="LJS2" s="138"/>
      <c r="LJT2" s="138"/>
      <c r="LJU2" s="138"/>
      <c r="LJV2" s="138"/>
      <c r="LJW2" s="138"/>
      <c r="LJX2" s="138"/>
      <c r="LJY2" s="138"/>
      <c r="LJZ2" s="138"/>
      <c r="LKA2" s="138"/>
      <c r="LKB2" s="138"/>
      <c r="LKC2" s="138"/>
      <c r="LKD2" s="138"/>
      <c r="LKE2" s="138"/>
      <c r="LKF2" s="138"/>
      <c r="LKG2" s="138"/>
      <c r="LKH2" s="138"/>
      <c r="LKI2" s="138"/>
      <c r="LKJ2" s="138"/>
      <c r="LKK2" s="138"/>
      <c r="LKL2" s="138"/>
      <c r="LKM2" s="138"/>
      <c r="LKN2" s="138"/>
      <c r="LKO2" s="138"/>
      <c r="LKP2" s="138"/>
      <c r="LKQ2" s="138"/>
      <c r="LKR2" s="138"/>
      <c r="LKS2" s="138"/>
      <c r="LKT2" s="138"/>
      <c r="LKU2" s="138"/>
      <c r="LKV2" s="138"/>
      <c r="LKW2" s="138"/>
      <c r="LKX2" s="138"/>
      <c r="LKY2" s="138"/>
      <c r="LKZ2" s="138"/>
      <c r="LLA2" s="138"/>
      <c r="LLB2" s="138"/>
      <c r="LLC2" s="138"/>
      <c r="LLD2" s="138"/>
      <c r="LLE2" s="138"/>
      <c r="LLF2" s="138"/>
      <c r="LLG2" s="138"/>
      <c r="LLH2" s="138"/>
      <c r="LLI2" s="138"/>
      <c r="LLJ2" s="138"/>
      <c r="LLK2" s="138"/>
      <c r="LLL2" s="138"/>
      <c r="LLM2" s="138"/>
      <c r="LLN2" s="138"/>
      <c r="LLO2" s="138"/>
      <c r="LLP2" s="138"/>
      <c r="LLQ2" s="138"/>
      <c r="LLR2" s="138"/>
      <c r="LLS2" s="138"/>
      <c r="LLT2" s="138"/>
      <c r="LLU2" s="138"/>
      <c r="LLV2" s="138"/>
      <c r="LLW2" s="138"/>
      <c r="LLX2" s="138"/>
      <c r="LLY2" s="138"/>
      <c r="LLZ2" s="138"/>
      <c r="LMA2" s="138"/>
      <c r="LMB2" s="138"/>
      <c r="LMC2" s="138"/>
      <c r="LMD2" s="138"/>
      <c r="LME2" s="138"/>
      <c r="LMF2" s="138"/>
      <c r="LMG2" s="138"/>
      <c r="LMH2" s="138"/>
      <c r="LMI2" s="138"/>
      <c r="LMJ2" s="138"/>
      <c r="LMK2" s="138"/>
      <c r="LML2" s="138"/>
      <c r="LMM2" s="138"/>
      <c r="LMN2" s="138"/>
      <c r="LMO2" s="138"/>
      <c r="LMP2" s="138"/>
      <c r="LMQ2" s="138"/>
      <c r="LMR2" s="138"/>
      <c r="LMS2" s="138"/>
      <c r="LMT2" s="138"/>
      <c r="LMU2" s="138"/>
      <c r="LMV2" s="138"/>
      <c r="LMW2" s="138"/>
      <c r="LMX2" s="138"/>
      <c r="LMY2" s="138"/>
      <c r="LMZ2" s="138"/>
      <c r="LNA2" s="138"/>
      <c r="LNB2" s="138"/>
      <c r="LNC2" s="138"/>
      <c r="LND2" s="138"/>
      <c r="LNE2" s="138"/>
      <c r="LNF2" s="138"/>
      <c r="LNG2" s="138"/>
      <c r="LNH2" s="138"/>
      <c r="LNI2" s="138"/>
      <c r="LNJ2" s="138"/>
      <c r="LNK2" s="138"/>
      <c r="LNL2" s="138"/>
      <c r="LNM2" s="138"/>
      <c r="LNN2" s="138"/>
      <c r="LNO2" s="138"/>
      <c r="LNP2" s="138"/>
      <c r="LNQ2" s="138"/>
      <c r="LNR2" s="138"/>
      <c r="LNS2" s="138"/>
      <c r="LNT2" s="138"/>
      <c r="LNU2" s="138"/>
      <c r="LNV2" s="138"/>
      <c r="LNW2" s="138"/>
      <c r="LNX2" s="138"/>
      <c r="LNY2" s="138"/>
      <c r="LNZ2" s="138"/>
      <c r="LOA2" s="138"/>
      <c r="LOB2" s="138"/>
      <c r="LOC2" s="138"/>
      <c r="LOD2" s="138"/>
      <c r="LOE2" s="138"/>
      <c r="LOF2" s="138"/>
      <c r="LOG2" s="138"/>
      <c r="LOH2" s="138"/>
      <c r="LOI2" s="138"/>
      <c r="LOJ2" s="138"/>
      <c r="LOK2" s="138"/>
      <c r="LOL2" s="138"/>
      <c r="LOM2" s="138"/>
      <c r="LON2" s="138"/>
      <c r="LOO2" s="138"/>
      <c r="LOP2" s="138"/>
      <c r="LOQ2" s="138"/>
      <c r="LOR2" s="138"/>
      <c r="LOS2" s="138"/>
      <c r="LOT2" s="138"/>
      <c r="LOU2" s="138"/>
      <c r="LOV2" s="138"/>
      <c r="LOW2" s="138"/>
      <c r="LOX2" s="138"/>
      <c r="LOY2" s="138"/>
      <c r="LOZ2" s="138"/>
      <c r="LPA2" s="138"/>
      <c r="LPB2" s="138"/>
      <c r="LPC2" s="138"/>
      <c r="LPD2" s="138"/>
      <c r="LPE2" s="138"/>
      <c r="LPF2" s="138"/>
      <c r="LPG2" s="138"/>
      <c r="LPH2" s="138"/>
      <c r="LPI2" s="138"/>
      <c r="LPJ2" s="138"/>
      <c r="LPK2" s="138"/>
      <c r="LPL2" s="138"/>
      <c r="LPM2" s="138"/>
      <c r="LPN2" s="138"/>
      <c r="LPO2" s="138"/>
      <c r="LPP2" s="138"/>
      <c r="LPQ2" s="138"/>
      <c r="LPR2" s="138"/>
      <c r="LPS2" s="138"/>
      <c r="LPT2" s="138"/>
      <c r="LPU2" s="138"/>
      <c r="LPV2" s="138"/>
      <c r="LPW2" s="138"/>
      <c r="LPX2" s="138"/>
      <c r="LPY2" s="138"/>
      <c r="LPZ2" s="138"/>
      <c r="LQA2" s="138"/>
      <c r="LQB2" s="138"/>
      <c r="LQC2" s="138"/>
      <c r="LQD2" s="138"/>
      <c r="LQE2" s="138"/>
      <c r="LQF2" s="138"/>
      <c r="LQG2" s="138"/>
      <c r="LQH2" s="138"/>
      <c r="LQI2" s="138"/>
      <c r="LQJ2" s="138"/>
      <c r="LQK2" s="138"/>
      <c r="LQL2" s="138"/>
      <c r="LQM2" s="138"/>
      <c r="LQN2" s="138"/>
      <c r="LQO2" s="138"/>
      <c r="LQP2" s="138"/>
      <c r="LQQ2" s="138"/>
      <c r="LQR2" s="138"/>
      <c r="LQS2" s="138"/>
      <c r="LQT2" s="138"/>
      <c r="LQU2" s="138"/>
      <c r="LQV2" s="138"/>
      <c r="LQW2" s="138"/>
      <c r="LQX2" s="138"/>
      <c r="LQY2" s="138"/>
      <c r="LQZ2" s="138"/>
      <c r="LRA2" s="138"/>
      <c r="LRB2" s="138"/>
      <c r="LRC2" s="138"/>
      <c r="LRD2" s="138"/>
      <c r="LRE2" s="138"/>
      <c r="LRF2" s="138"/>
      <c r="LRG2" s="138"/>
      <c r="LRH2" s="138"/>
      <c r="LRI2" s="138"/>
      <c r="LRJ2" s="138"/>
      <c r="LRK2" s="138"/>
      <c r="LRL2" s="138"/>
      <c r="LRM2" s="138"/>
      <c r="LRN2" s="138"/>
      <c r="LRO2" s="138"/>
      <c r="LRP2" s="138"/>
      <c r="LRQ2" s="138"/>
      <c r="LRR2" s="138"/>
      <c r="LRS2" s="138"/>
      <c r="LRT2" s="138"/>
      <c r="LRU2" s="138"/>
      <c r="LRV2" s="138"/>
      <c r="LRW2" s="138"/>
      <c r="LRX2" s="138"/>
      <c r="LRY2" s="138"/>
      <c r="LRZ2" s="138"/>
      <c r="LSA2" s="138"/>
      <c r="LSB2" s="138"/>
      <c r="LSC2" s="138"/>
      <c r="LSD2" s="138"/>
      <c r="LSE2" s="138"/>
      <c r="LSF2" s="138"/>
      <c r="LSG2" s="138"/>
      <c r="LSH2" s="138"/>
      <c r="LSI2" s="138"/>
      <c r="LSJ2" s="138"/>
      <c r="LSK2" s="138"/>
      <c r="LSL2" s="138"/>
      <c r="LSM2" s="138"/>
      <c r="LSN2" s="138"/>
      <c r="LSO2" s="138"/>
      <c r="LSP2" s="138"/>
      <c r="LSQ2" s="138"/>
      <c r="LSR2" s="138"/>
      <c r="LSS2" s="138"/>
      <c r="LST2" s="138"/>
      <c r="LSU2" s="138"/>
      <c r="LSV2" s="138"/>
      <c r="LSW2" s="138"/>
      <c r="LSX2" s="138"/>
      <c r="LSY2" s="138"/>
      <c r="LSZ2" s="138"/>
      <c r="LTA2" s="138"/>
      <c r="LTB2" s="138"/>
      <c r="LTC2" s="138"/>
      <c r="LTD2" s="138"/>
      <c r="LTE2" s="138"/>
      <c r="LTF2" s="138"/>
      <c r="LTG2" s="138"/>
      <c r="LTH2" s="138"/>
      <c r="LTI2" s="138"/>
      <c r="LTJ2" s="138"/>
      <c r="LTK2" s="138"/>
      <c r="LTL2" s="138"/>
      <c r="LTM2" s="138"/>
      <c r="LTN2" s="138"/>
      <c r="LTO2" s="138"/>
      <c r="LTP2" s="138"/>
      <c r="LTQ2" s="138"/>
      <c r="LTR2" s="138"/>
      <c r="LTS2" s="138"/>
      <c r="LTT2" s="138"/>
      <c r="LTU2" s="138"/>
      <c r="LTV2" s="138"/>
      <c r="LTW2" s="138"/>
      <c r="LTX2" s="138"/>
      <c r="LTY2" s="138"/>
      <c r="LTZ2" s="138"/>
      <c r="LUA2" s="138"/>
      <c r="LUB2" s="138"/>
      <c r="LUC2" s="138"/>
      <c r="LUD2" s="138"/>
      <c r="LUE2" s="138"/>
      <c r="LUF2" s="138"/>
      <c r="LUG2" s="138"/>
      <c r="LUH2" s="138"/>
      <c r="LUI2" s="138"/>
      <c r="LUJ2" s="138"/>
      <c r="LUK2" s="138"/>
      <c r="LUL2" s="138"/>
      <c r="LUM2" s="138"/>
      <c r="LUN2" s="138"/>
      <c r="LUO2" s="138"/>
      <c r="LUP2" s="138"/>
      <c r="LUQ2" s="138"/>
      <c r="LUR2" s="138"/>
      <c r="LUS2" s="138"/>
      <c r="LUT2" s="138"/>
      <c r="LUU2" s="138"/>
      <c r="LUV2" s="138"/>
      <c r="LUW2" s="138"/>
      <c r="LUX2" s="138"/>
      <c r="LUY2" s="138"/>
      <c r="LUZ2" s="138"/>
      <c r="LVA2" s="138"/>
      <c r="LVB2" s="138"/>
      <c r="LVC2" s="138"/>
      <c r="LVD2" s="138"/>
      <c r="LVE2" s="138"/>
      <c r="LVF2" s="138"/>
      <c r="LVG2" s="138"/>
      <c r="LVH2" s="138"/>
      <c r="LVI2" s="138"/>
      <c r="LVJ2" s="138"/>
      <c r="LVK2" s="138"/>
      <c r="LVL2" s="138"/>
      <c r="LVM2" s="138"/>
      <c r="LVN2" s="138"/>
      <c r="LVO2" s="138"/>
      <c r="LVP2" s="138"/>
      <c r="LVQ2" s="138"/>
      <c r="LVR2" s="138"/>
      <c r="LVS2" s="138"/>
      <c r="LVT2" s="138"/>
      <c r="LVU2" s="138"/>
      <c r="LVV2" s="138"/>
      <c r="LVW2" s="138"/>
      <c r="LVX2" s="138"/>
      <c r="LVY2" s="138"/>
      <c r="LVZ2" s="138"/>
      <c r="LWA2" s="138"/>
      <c r="LWB2" s="138"/>
      <c r="LWC2" s="138"/>
      <c r="LWD2" s="138"/>
      <c r="LWE2" s="138"/>
      <c r="LWF2" s="138"/>
      <c r="LWG2" s="138"/>
      <c r="LWH2" s="138"/>
      <c r="LWI2" s="138"/>
      <c r="LWJ2" s="138"/>
      <c r="LWK2" s="138"/>
      <c r="LWL2" s="138"/>
      <c r="LWM2" s="138"/>
      <c r="LWN2" s="138"/>
      <c r="LWO2" s="138"/>
      <c r="LWP2" s="138"/>
      <c r="LWQ2" s="138"/>
      <c r="LWR2" s="138"/>
      <c r="LWS2" s="138"/>
      <c r="LWT2" s="138"/>
      <c r="LWU2" s="138"/>
      <c r="LWV2" s="138"/>
      <c r="LWW2" s="138"/>
      <c r="LWX2" s="138"/>
      <c r="LWY2" s="138"/>
      <c r="LWZ2" s="138"/>
      <c r="LXA2" s="138"/>
      <c r="LXB2" s="138"/>
      <c r="LXC2" s="138"/>
      <c r="LXD2" s="138"/>
      <c r="LXE2" s="138"/>
      <c r="LXF2" s="138"/>
      <c r="LXG2" s="138"/>
      <c r="LXH2" s="138"/>
      <c r="LXI2" s="138"/>
      <c r="LXJ2" s="138"/>
      <c r="LXK2" s="138"/>
      <c r="LXL2" s="138"/>
      <c r="LXM2" s="138"/>
      <c r="LXN2" s="138"/>
      <c r="LXO2" s="138"/>
      <c r="LXP2" s="138"/>
      <c r="LXQ2" s="138"/>
      <c r="LXR2" s="138"/>
      <c r="LXS2" s="138"/>
      <c r="LXT2" s="138"/>
      <c r="LXU2" s="138"/>
      <c r="LXV2" s="138"/>
      <c r="LXW2" s="138"/>
      <c r="LXX2" s="138"/>
      <c r="LXY2" s="138"/>
      <c r="LXZ2" s="138"/>
      <c r="LYA2" s="138"/>
      <c r="LYB2" s="138"/>
      <c r="LYC2" s="138"/>
      <c r="LYD2" s="138"/>
      <c r="LYE2" s="138"/>
      <c r="LYF2" s="138"/>
      <c r="LYG2" s="138"/>
      <c r="LYH2" s="138"/>
      <c r="LYI2" s="138"/>
      <c r="LYJ2" s="138"/>
      <c r="LYK2" s="138"/>
      <c r="LYL2" s="138"/>
      <c r="LYM2" s="138"/>
      <c r="LYN2" s="138"/>
      <c r="LYO2" s="138"/>
      <c r="LYP2" s="138"/>
      <c r="LYQ2" s="138"/>
      <c r="LYR2" s="138"/>
      <c r="LYS2" s="138"/>
      <c r="LYT2" s="138"/>
      <c r="LYU2" s="138"/>
      <c r="LYV2" s="138"/>
      <c r="LYW2" s="138"/>
      <c r="LYX2" s="138"/>
      <c r="LYY2" s="138"/>
      <c r="LYZ2" s="138"/>
      <c r="LZA2" s="138"/>
      <c r="LZB2" s="138"/>
      <c r="LZC2" s="138"/>
      <c r="LZD2" s="138"/>
      <c r="LZE2" s="138"/>
      <c r="LZF2" s="138"/>
      <c r="LZG2" s="138"/>
      <c r="LZH2" s="138"/>
      <c r="LZI2" s="138"/>
      <c r="LZJ2" s="138"/>
      <c r="LZK2" s="138"/>
      <c r="LZL2" s="138"/>
      <c r="LZM2" s="138"/>
      <c r="LZN2" s="138"/>
      <c r="LZO2" s="138"/>
      <c r="LZP2" s="138"/>
      <c r="LZQ2" s="138"/>
      <c r="LZR2" s="138"/>
      <c r="LZS2" s="138"/>
      <c r="LZT2" s="138"/>
      <c r="LZU2" s="138"/>
      <c r="LZV2" s="138"/>
      <c r="LZW2" s="138"/>
      <c r="LZX2" s="138"/>
      <c r="LZY2" s="138"/>
      <c r="LZZ2" s="138"/>
      <c r="MAA2" s="138"/>
      <c r="MAB2" s="138"/>
      <c r="MAC2" s="138"/>
      <c r="MAD2" s="138"/>
      <c r="MAE2" s="138"/>
      <c r="MAF2" s="138"/>
      <c r="MAG2" s="138"/>
      <c r="MAH2" s="138"/>
      <c r="MAI2" s="138"/>
      <c r="MAJ2" s="138"/>
      <c r="MAK2" s="138"/>
      <c r="MAL2" s="138"/>
      <c r="MAM2" s="138"/>
      <c r="MAN2" s="138"/>
      <c r="MAO2" s="138"/>
      <c r="MAP2" s="138"/>
      <c r="MAQ2" s="138"/>
      <c r="MAR2" s="138"/>
      <c r="MAS2" s="138"/>
      <c r="MAT2" s="138"/>
      <c r="MAU2" s="138"/>
      <c r="MAV2" s="138"/>
      <c r="MAW2" s="138"/>
      <c r="MAX2" s="138"/>
      <c r="MAY2" s="138"/>
      <c r="MAZ2" s="138"/>
      <c r="MBA2" s="138"/>
      <c r="MBB2" s="138"/>
      <c r="MBC2" s="138"/>
      <c r="MBD2" s="138"/>
      <c r="MBE2" s="138"/>
      <c r="MBF2" s="138"/>
      <c r="MBG2" s="138"/>
      <c r="MBH2" s="138"/>
      <c r="MBI2" s="138"/>
      <c r="MBJ2" s="138"/>
      <c r="MBK2" s="138"/>
      <c r="MBL2" s="138"/>
      <c r="MBM2" s="138"/>
      <c r="MBN2" s="138"/>
      <c r="MBO2" s="138"/>
      <c r="MBP2" s="138"/>
      <c r="MBQ2" s="138"/>
      <c r="MBR2" s="138"/>
      <c r="MBS2" s="138"/>
      <c r="MBT2" s="138"/>
      <c r="MBU2" s="138"/>
      <c r="MBV2" s="138"/>
      <c r="MBW2" s="138"/>
      <c r="MBX2" s="138"/>
      <c r="MBY2" s="138"/>
      <c r="MBZ2" s="138"/>
      <c r="MCA2" s="138"/>
      <c r="MCB2" s="138"/>
      <c r="MCC2" s="138"/>
      <c r="MCD2" s="138"/>
      <c r="MCE2" s="138"/>
      <c r="MCF2" s="138"/>
      <c r="MCG2" s="138"/>
      <c r="MCH2" s="138"/>
      <c r="MCI2" s="138"/>
      <c r="MCJ2" s="138"/>
      <c r="MCK2" s="138"/>
      <c r="MCL2" s="138"/>
      <c r="MCM2" s="138"/>
      <c r="MCN2" s="138"/>
      <c r="MCO2" s="138"/>
      <c r="MCP2" s="138"/>
      <c r="MCQ2" s="138"/>
      <c r="MCR2" s="138"/>
      <c r="MCS2" s="138"/>
      <c r="MCT2" s="138"/>
      <c r="MCU2" s="138"/>
      <c r="MCV2" s="138"/>
      <c r="MCW2" s="138"/>
      <c r="MCX2" s="138"/>
      <c r="MCY2" s="138"/>
      <c r="MCZ2" s="138"/>
      <c r="MDA2" s="138"/>
      <c r="MDB2" s="138"/>
      <c r="MDC2" s="138"/>
      <c r="MDD2" s="138"/>
      <c r="MDE2" s="138"/>
      <c r="MDF2" s="138"/>
      <c r="MDG2" s="138"/>
      <c r="MDH2" s="138"/>
      <c r="MDI2" s="138"/>
      <c r="MDJ2" s="138"/>
      <c r="MDK2" s="138"/>
      <c r="MDL2" s="138"/>
      <c r="MDM2" s="138"/>
      <c r="MDN2" s="138"/>
      <c r="MDO2" s="138"/>
      <c r="MDP2" s="138"/>
      <c r="MDQ2" s="138"/>
      <c r="MDR2" s="138"/>
      <c r="MDS2" s="138"/>
      <c r="MDT2" s="138"/>
      <c r="MDU2" s="138"/>
      <c r="MDV2" s="138"/>
      <c r="MDW2" s="138"/>
      <c r="MDX2" s="138"/>
      <c r="MDY2" s="138"/>
      <c r="MDZ2" s="138"/>
      <c r="MEA2" s="138"/>
      <c r="MEB2" s="138"/>
      <c r="MEC2" s="138"/>
      <c r="MED2" s="138"/>
      <c r="MEE2" s="138"/>
      <c r="MEF2" s="138"/>
      <c r="MEG2" s="138"/>
      <c r="MEH2" s="138"/>
      <c r="MEI2" s="138"/>
      <c r="MEJ2" s="138"/>
      <c r="MEK2" s="138"/>
      <c r="MEL2" s="138"/>
      <c r="MEM2" s="138"/>
      <c r="MEN2" s="138"/>
      <c r="MEO2" s="138"/>
      <c r="MEP2" s="138"/>
      <c r="MEQ2" s="138"/>
      <c r="MER2" s="138"/>
      <c r="MES2" s="138"/>
      <c r="MET2" s="138"/>
      <c r="MEU2" s="138"/>
      <c r="MEV2" s="138"/>
      <c r="MEW2" s="138"/>
      <c r="MEX2" s="138"/>
      <c r="MEY2" s="138"/>
      <c r="MEZ2" s="138"/>
      <c r="MFA2" s="138"/>
      <c r="MFB2" s="138"/>
      <c r="MFC2" s="138"/>
      <c r="MFD2" s="138"/>
      <c r="MFE2" s="138"/>
      <c r="MFF2" s="138"/>
      <c r="MFG2" s="138"/>
      <c r="MFH2" s="138"/>
      <c r="MFI2" s="138"/>
      <c r="MFJ2" s="138"/>
      <c r="MFK2" s="138"/>
      <c r="MFL2" s="138"/>
      <c r="MFM2" s="138"/>
      <c r="MFN2" s="138"/>
      <c r="MFO2" s="138"/>
      <c r="MFP2" s="138"/>
      <c r="MFQ2" s="138"/>
      <c r="MFR2" s="138"/>
      <c r="MFS2" s="138"/>
      <c r="MFT2" s="138"/>
      <c r="MFU2" s="138"/>
      <c r="MFV2" s="138"/>
      <c r="MFW2" s="138"/>
      <c r="MFX2" s="138"/>
      <c r="MFY2" s="138"/>
      <c r="MFZ2" s="138"/>
      <c r="MGA2" s="138"/>
      <c r="MGB2" s="138"/>
      <c r="MGC2" s="138"/>
      <c r="MGD2" s="138"/>
      <c r="MGE2" s="138"/>
      <c r="MGF2" s="138"/>
      <c r="MGG2" s="138"/>
      <c r="MGH2" s="138"/>
      <c r="MGI2" s="138"/>
      <c r="MGJ2" s="138"/>
      <c r="MGK2" s="138"/>
      <c r="MGL2" s="138"/>
      <c r="MGM2" s="138"/>
      <c r="MGN2" s="138"/>
      <c r="MGO2" s="138"/>
      <c r="MGP2" s="138"/>
      <c r="MGQ2" s="138"/>
      <c r="MGR2" s="138"/>
      <c r="MGS2" s="138"/>
      <c r="MGT2" s="138"/>
      <c r="MGU2" s="138"/>
      <c r="MGV2" s="138"/>
      <c r="MGW2" s="138"/>
      <c r="MGX2" s="138"/>
      <c r="MGY2" s="138"/>
      <c r="MGZ2" s="138"/>
      <c r="MHA2" s="138"/>
      <c r="MHB2" s="138"/>
      <c r="MHC2" s="138"/>
      <c r="MHD2" s="138"/>
      <c r="MHE2" s="138"/>
      <c r="MHF2" s="138"/>
      <c r="MHG2" s="138"/>
      <c r="MHH2" s="138"/>
      <c r="MHI2" s="138"/>
      <c r="MHJ2" s="138"/>
      <c r="MHK2" s="138"/>
      <c r="MHL2" s="138"/>
      <c r="MHM2" s="138"/>
      <c r="MHN2" s="138"/>
      <c r="MHO2" s="138"/>
      <c r="MHP2" s="138"/>
      <c r="MHQ2" s="138"/>
      <c r="MHR2" s="138"/>
      <c r="MHS2" s="138"/>
      <c r="MHT2" s="138"/>
      <c r="MHU2" s="138"/>
      <c r="MHV2" s="138"/>
      <c r="MHW2" s="138"/>
      <c r="MHX2" s="138"/>
      <c r="MHY2" s="138"/>
      <c r="MHZ2" s="138"/>
      <c r="MIA2" s="138"/>
      <c r="MIB2" s="138"/>
      <c r="MIC2" s="138"/>
      <c r="MID2" s="138"/>
      <c r="MIE2" s="138"/>
      <c r="MIF2" s="138"/>
      <c r="MIG2" s="138"/>
      <c r="MIH2" s="138"/>
      <c r="MII2" s="138"/>
      <c r="MIJ2" s="138"/>
      <c r="MIK2" s="138"/>
      <c r="MIL2" s="138"/>
      <c r="MIM2" s="138"/>
      <c r="MIN2" s="138"/>
      <c r="MIO2" s="138"/>
      <c r="MIP2" s="138"/>
      <c r="MIQ2" s="138"/>
      <c r="MIR2" s="138"/>
      <c r="MIS2" s="138"/>
      <c r="MIT2" s="138"/>
      <c r="MIU2" s="138"/>
      <c r="MIV2" s="138"/>
      <c r="MIW2" s="138"/>
      <c r="MIX2" s="138"/>
      <c r="MIY2" s="138"/>
      <c r="MIZ2" s="138"/>
      <c r="MJA2" s="138"/>
      <c r="MJB2" s="138"/>
      <c r="MJC2" s="138"/>
      <c r="MJD2" s="138"/>
      <c r="MJE2" s="138"/>
      <c r="MJF2" s="138"/>
      <c r="MJG2" s="138"/>
      <c r="MJH2" s="138"/>
      <c r="MJI2" s="138"/>
      <c r="MJJ2" s="138"/>
      <c r="MJK2" s="138"/>
      <c r="MJL2" s="138"/>
      <c r="MJM2" s="138"/>
      <c r="MJN2" s="138"/>
      <c r="MJO2" s="138"/>
      <c r="MJP2" s="138"/>
      <c r="MJQ2" s="138"/>
      <c r="MJR2" s="138"/>
      <c r="MJS2" s="138"/>
      <c r="MJT2" s="138"/>
      <c r="MJU2" s="138"/>
      <c r="MJV2" s="138"/>
      <c r="MJW2" s="138"/>
      <c r="MJX2" s="138"/>
      <c r="MJY2" s="138"/>
      <c r="MJZ2" s="138"/>
      <c r="MKA2" s="138"/>
      <c r="MKB2" s="138"/>
      <c r="MKC2" s="138"/>
      <c r="MKD2" s="138"/>
      <c r="MKE2" s="138"/>
      <c r="MKF2" s="138"/>
      <c r="MKG2" s="138"/>
      <c r="MKH2" s="138"/>
      <c r="MKI2" s="138"/>
      <c r="MKJ2" s="138"/>
      <c r="MKK2" s="138"/>
      <c r="MKL2" s="138"/>
      <c r="MKM2" s="138"/>
      <c r="MKN2" s="138"/>
      <c r="MKO2" s="138"/>
      <c r="MKP2" s="138"/>
      <c r="MKQ2" s="138"/>
      <c r="MKR2" s="138"/>
      <c r="MKS2" s="138"/>
      <c r="MKT2" s="138"/>
      <c r="MKU2" s="138"/>
      <c r="MKV2" s="138"/>
      <c r="MKW2" s="138"/>
      <c r="MKX2" s="138"/>
      <c r="MKY2" s="138"/>
      <c r="MKZ2" s="138"/>
      <c r="MLA2" s="138"/>
      <c r="MLB2" s="138"/>
      <c r="MLC2" s="138"/>
      <c r="MLD2" s="138"/>
      <c r="MLE2" s="138"/>
      <c r="MLF2" s="138"/>
      <c r="MLG2" s="138"/>
      <c r="MLH2" s="138"/>
      <c r="MLI2" s="138"/>
      <c r="MLJ2" s="138"/>
      <c r="MLK2" s="138"/>
      <c r="MLL2" s="138"/>
      <c r="MLM2" s="138"/>
      <c r="MLN2" s="138"/>
      <c r="MLO2" s="138"/>
      <c r="MLP2" s="138"/>
      <c r="MLQ2" s="138"/>
      <c r="MLR2" s="138"/>
      <c r="MLS2" s="138"/>
      <c r="MLT2" s="138"/>
      <c r="MLU2" s="138"/>
      <c r="MLV2" s="138"/>
      <c r="MLW2" s="138"/>
      <c r="MLX2" s="138"/>
      <c r="MLY2" s="138"/>
      <c r="MLZ2" s="138"/>
      <c r="MMA2" s="138"/>
      <c r="MMB2" s="138"/>
      <c r="MMC2" s="138"/>
      <c r="MMD2" s="138"/>
      <c r="MME2" s="138"/>
      <c r="MMF2" s="138"/>
      <c r="MMG2" s="138"/>
      <c r="MMH2" s="138"/>
      <c r="MMI2" s="138"/>
      <c r="MMJ2" s="138"/>
      <c r="MMK2" s="138"/>
      <c r="MML2" s="138"/>
      <c r="MMM2" s="138"/>
      <c r="MMN2" s="138"/>
      <c r="MMO2" s="138"/>
      <c r="MMP2" s="138"/>
      <c r="MMQ2" s="138"/>
      <c r="MMR2" s="138"/>
      <c r="MMS2" s="138"/>
      <c r="MMT2" s="138"/>
      <c r="MMU2" s="138"/>
      <c r="MMV2" s="138"/>
      <c r="MMW2" s="138"/>
      <c r="MMX2" s="138"/>
      <c r="MMY2" s="138"/>
      <c r="MMZ2" s="138"/>
      <c r="MNA2" s="138"/>
      <c r="MNB2" s="138"/>
      <c r="MNC2" s="138"/>
      <c r="MND2" s="138"/>
      <c r="MNE2" s="138"/>
      <c r="MNF2" s="138"/>
      <c r="MNG2" s="138"/>
      <c r="MNH2" s="138"/>
      <c r="MNI2" s="138"/>
      <c r="MNJ2" s="138"/>
      <c r="MNK2" s="138"/>
      <c r="MNL2" s="138"/>
      <c r="MNM2" s="138"/>
      <c r="MNN2" s="138"/>
      <c r="MNO2" s="138"/>
      <c r="MNP2" s="138"/>
      <c r="MNQ2" s="138"/>
      <c r="MNR2" s="138"/>
      <c r="MNS2" s="138"/>
      <c r="MNT2" s="138"/>
      <c r="MNU2" s="138"/>
      <c r="MNV2" s="138"/>
      <c r="MNW2" s="138"/>
      <c r="MNX2" s="138"/>
      <c r="MNY2" s="138"/>
      <c r="MNZ2" s="138"/>
      <c r="MOA2" s="138"/>
      <c r="MOB2" s="138"/>
      <c r="MOC2" s="138"/>
      <c r="MOD2" s="138"/>
      <c r="MOE2" s="138"/>
      <c r="MOF2" s="138"/>
      <c r="MOG2" s="138"/>
      <c r="MOH2" s="138"/>
      <c r="MOI2" s="138"/>
      <c r="MOJ2" s="138"/>
      <c r="MOK2" s="138"/>
      <c r="MOL2" s="138"/>
      <c r="MOM2" s="138"/>
      <c r="MON2" s="138"/>
      <c r="MOO2" s="138"/>
      <c r="MOP2" s="138"/>
      <c r="MOQ2" s="138"/>
      <c r="MOR2" s="138"/>
      <c r="MOS2" s="138"/>
      <c r="MOT2" s="138"/>
      <c r="MOU2" s="138"/>
      <c r="MOV2" s="138"/>
      <c r="MOW2" s="138"/>
      <c r="MOX2" s="138"/>
      <c r="MOY2" s="138"/>
      <c r="MOZ2" s="138"/>
      <c r="MPA2" s="138"/>
      <c r="MPB2" s="138"/>
      <c r="MPC2" s="138"/>
      <c r="MPD2" s="138"/>
      <c r="MPE2" s="138"/>
      <c r="MPF2" s="138"/>
      <c r="MPG2" s="138"/>
      <c r="MPH2" s="138"/>
      <c r="MPI2" s="138"/>
      <c r="MPJ2" s="138"/>
      <c r="MPK2" s="138"/>
      <c r="MPL2" s="138"/>
      <c r="MPM2" s="138"/>
      <c r="MPN2" s="138"/>
      <c r="MPO2" s="138"/>
      <c r="MPP2" s="138"/>
      <c r="MPQ2" s="138"/>
      <c r="MPR2" s="138"/>
      <c r="MPS2" s="138"/>
      <c r="MPT2" s="138"/>
      <c r="MPU2" s="138"/>
      <c r="MPV2" s="138"/>
      <c r="MPW2" s="138"/>
      <c r="MPX2" s="138"/>
      <c r="MPY2" s="138"/>
      <c r="MPZ2" s="138"/>
      <c r="MQA2" s="138"/>
      <c r="MQB2" s="138"/>
      <c r="MQC2" s="138"/>
      <c r="MQD2" s="138"/>
      <c r="MQE2" s="138"/>
      <c r="MQF2" s="138"/>
      <c r="MQG2" s="138"/>
      <c r="MQH2" s="138"/>
      <c r="MQI2" s="138"/>
      <c r="MQJ2" s="138"/>
      <c r="MQK2" s="138"/>
      <c r="MQL2" s="138"/>
      <c r="MQM2" s="138"/>
      <c r="MQN2" s="138"/>
      <c r="MQO2" s="138"/>
      <c r="MQP2" s="138"/>
      <c r="MQQ2" s="138"/>
      <c r="MQR2" s="138"/>
      <c r="MQS2" s="138"/>
      <c r="MQT2" s="138"/>
      <c r="MQU2" s="138"/>
      <c r="MQV2" s="138"/>
      <c r="MQW2" s="138"/>
      <c r="MQX2" s="138"/>
      <c r="MQY2" s="138"/>
      <c r="MQZ2" s="138"/>
      <c r="MRA2" s="138"/>
      <c r="MRB2" s="138"/>
      <c r="MRC2" s="138"/>
      <c r="MRD2" s="138"/>
      <c r="MRE2" s="138"/>
      <c r="MRF2" s="138"/>
      <c r="MRG2" s="138"/>
      <c r="MRH2" s="138"/>
      <c r="MRI2" s="138"/>
      <c r="MRJ2" s="138"/>
      <c r="MRK2" s="138"/>
      <c r="MRL2" s="138"/>
      <c r="MRM2" s="138"/>
      <c r="MRN2" s="138"/>
      <c r="MRO2" s="138"/>
      <c r="MRP2" s="138"/>
      <c r="MRQ2" s="138"/>
      <c r="MRR2" s="138"/>
      <c r="MRS2" s="138"/>
      <c r="MRT2" s="138"/>
      <c r="MRU2" s="138"/>
      <c r="MRV2" s="138"/>
      <c r="MRW2" s="138"/>
      <c r="MRX2" s="138"/>
      <c r="MRY2" s="138"/>
      <c r="MRZ2" s="138"/>
      <c r="MSA2" s="138"/>
      <c r="MSB2" s="138"/>
      <c r="MSC2" s="138"/>
      <c r="MSD2" s="138"/>
      <c r="MSE2" s="138"/>
      <c r="MSF2" s="138"/>
      <c r="MSG2" s="138"/>
      <c r="MSH2" s="138"/>
      <c r="MSI2" s="138"/>
      <c r="MSJ2" s="138"/>
      <c r="MSK2" s="138"/>
      <c r="MSL2" s="138"/>
      <c r="MSM2" s="138"/>
      <c r="MSN2" s="138"/>
      <c r="MSO2" s="138"/>
      <c r="MSP2" s="138"/>
      <c r="MSQ2" s="138"/>
      <c r="MSR2" s="138"/>
      <c r="MSS2" s="138"/>
      <c r="MST2" s="138"/>
      <c r="MSU2" s="138"/>
      <c r="MSV2" s="138"/>
      <c r="MSW2" s="138"/>
      <c r="MSX2" s="138"/>
      <c r="MSY2" s="138"/>
      <c r="MSZ2" s="138"/>
      <c r="MTA2" s="138"/>
      <c r="MTB2" s="138"/>
      <c r="MTC2" s="138"/>
      <c r="MTD2" s="138"/>
      <c r="MTE2" s="138"/>
      <c r="MTF2" s="138"/>
      <c r="MTG2" s="138"/>
      <c r="MTH2" s="138"/>
      <c r="MTI2" s="138"/>
      <c r="MTJ2" s="138"/>
      <c r="MTK2" s="138"/>
      <c r="MTL2" s="138"/>
      <c r="MTM2" s="138"/>
      <c r="MTN2" s="138"/>
      <c r="MTO2" s="138"/>
      <c r="MTP2" s="138"/>
      <c r="MTQ2" s="138"/>
      <c r="MTR2" s="138"/>
      <c r="MTS2" s="138"/>
      <c r="MTT2" s="138"/>
      <c r="MTU2" s="138"/>
      <c r="MTV2" s="138"/>
      <c r="MTW2" s="138"/>
      <c r="MTX2" s="138"/>
      <c r="MTY2" s="138"/>
      <c r="MTZ2" s="138"/>
      <c r="MUA2" s="138"/>
      <c r="MUB2" s="138"/>
      <c r="MUC2" s="138"/>
      <c r="MUD2" s="138"/>
      <c r="MUE2" s="138"/>
      <c r="MUF2" s="138"/>
      <c r="MUG2" s="138"/>
      <c r="MUH2" s="138"/>
      <c r="MUI2" s="138"/>
      <c r="MUJ2" s="138"/>
      <c r="MUK2" s="138"/>
      <c r="MUL2" s="138"/>
      <c r="MUM2" s="138"/>
      <c r="MUN2" s="138"/>
      <c r="MUO2" s="138"/>
      <c r="MUP2" s="138"/>
      <c r="MUQ2" s="138"/>
      <c r="MUR2" s="138"/>
      <c r="MUS2" s="138"/>
      <c r="MUT2" s="138"/>
      <c r="MUU2" s="138"/>
      <c r="MUV2" s="138"/>
      <c r="MUW2" s="138"/>
      <c r="MUX2" s="138"/>
      <c r="MUY2" s="138"/>
      <c r="MUZ2" s="138"/>
      <c r="MVA2" s="138"/>
      <c r="MVB2" s="138"/>
      <c r="MVC2" s="138"/>
      <c r="MVD2" s="138"/>
      <c r="MVE2" s="138"/>
      <c r="MVF2" s="138"/>
      <c r="MVG2" s="138"/>
      <c r="MVH2" s="138"/>
      <c r="MVI2" s="138"/>
      <c r="MVJ2" s="138"/>
      <c r="MVK2" s="138"/>
      <c r="MVL2" s="138"/>
      <c r="MVM2" s="138"/>
      <c r="MVN2" s="138"/>
      <c r="MVO2" s="138"/>
      <c r="MVP2" s="138"/>
      <c r="MVQ2" s="138"/>
      <c r="MVR2" s="138"/>
      <c r="MVS2" s="138"/>
      <c r="MVT2" s="138"/>
      <c r="MVU2" s="138"/>
      <c r="MVV2" s="138"/>
      <c r="MVW2" s="138"/>
      <c r="MVX2" s="138"/>
      <c r="MVY2" s="138"/>
      <c r="MVZ2" s="138"/>
      <c r="MWA2" s="138"/>
      <c r="MWB2" s="138"/>
      <c r="MWC2" s="138"/>
      <c r="MWD2" s="138"/>
      <c r="MWE2" s="138"/>
      <c r="MWF2" s="138"/>
      <c r="MWG2" s="138"/>
      <c r="MWH2" s="138"/>
      <c r="MWI2" s="138"/>
      <c r="MWJ2" s="138"/>
      <c r="MWK2" s="138"/>
      <c r="MWL2" s="138"/>
      <c r="MWM2" s="138"/>
      <c r="MWN2" s="138"/>
      <c r="MWO2" s="138"/>
      <c r="MWP2" s="138"/>
      <c r="MWQ2" s="138"/>
      <c r="MWR2" s="138"/>
      <c r="MWS2" s="138"/>
      <c r="MWT2" s="138"/>
      <c r="MWU2" s="138"/>
      <c r="MWV2" s="138"/>
      <c r="MWW2" s="138"/>
      <c r="MWX2" s="138"/>
      <c r="MWY2" s="138"/>
      <c r="MWZ2" s="138"/>
      <c r="MXA2" s="138"/>
      <c r="MXB2" s="138"/>
      <c r="MXC2" s="138"/>
      <c r="MXD2" s="138"/>
      <c r="MXE2" s="138"/>
      <c r="MXF2" s="138"/>
      <c r="MXG2" s="138"/>
      <c r="MXH2" s="138"/>
      <c r="MXI2" s="138"/>
      <c r="MXJ2" s="138"/>
      <c r="MXK2" s="138"/>
      <c r="MXL2" s="138"/>
      <c r="MXM2" s="138"/>
      <c r="MXN2" s="138"/>
      <c r="MXO2" s="138"/>
      <c r="MXP2" s="138"/>
      <c r="MXQ2" s="138"/>
      <c r="MXR2" s="138"/>
      <c r="MXS2" s="138"/>
      <c r="MXT2" s="138"/>
      <c r="MXU2" s="138"/>
      <c r="MXV2" s="138"/>
      <c r="MXW2" s="138"/>
      <c r="MXX2" s="138"/>
      <c r="MXY2" s="138"/>
      <c r="MXZ2" s="138"/>
      <c r="MYA2" s="138"/>
      <c r="MYB2" s="138"/>
      <c r="MYC2" s="138"/>
      <c r="MYD2" s="138"/>
      <c r="MYE2" s="138"/>
      <c r="MYF2" s="138"/>
      <c r="MYG2" s="138"/>
      <c r="MYH2" s="138"/>
      <c r="MYI2" s="138"/>
      <c r="MYJ2" s="138"/>
      <c r="MYK2" s="138"/>
      <c r="MYL2" s="138"/>
      <c r="MYM2" s="138"/>
      <c r="MYN2" s="138"/>
      <c r="MYO2" s="138"/>
      <c r="MYP2" s="138"/>
      <c r="MYQ2" s="138"/>
      <c r="MYR2" s="138"/>
      <c r="MYS2" s="138"/>
      <c r="MYT2" s="138"/>
      <c r="MYU2" s="138"/>
      <c r="MYV2" s="138"/>
      <c r="MYW2" s="138"/>
      <c r="MYX2" s="138"/>
      <c r="MYY2" s="138"/>
      <c r="MYZ2" s="138"/>
      <c r="MZA2" s="138"/>
      <c r="MZB2" s="138"/>
      <c r="MZC2" s="138"/>
      <c r="MZD2" s="138"/>
      <c r="MZE2" s="138"/>
      <c r="MZF2" s="138"/>
      <c r="MZG2" s="138"/>
      <c r="MZH2" s="138"/>
      <c r="MZI2" s="138"/>
      <c r="MZJ2" s="138"/>
      <c r="MZK2" s="138"/>
      <c r="MZL2" s="138"/>
      <c r="MZM2" s="138"/>
      <c r="MZN2" s="138"/>
      <c r="MZO2" s="138"/>
      <c r="MZP2" s="138"/>
      <c r="MZQ2" s="138"/>
      <c r="MZR2" s="138"/>
      <c r="MZS2" s="138"/>
      <c r="MZT2" s="138"/>
      <c r="MZU2" s="138"/>
      <c r="MZV2" s="138"/>
      <c r="MZW2" s="138"/>
      <c r="MZX2" s="138"/>
      <c r="MZY2" s="138"/>
      <c r="MZZ2" s="138"/>
      <c r="NAA2" s="138"/>
      <c r="NAB2" s="138"/>
      <c r="NAC2" s="138"/>
      <c r="NAD2" s="138"/>
      <c r="NAE2" s="138"/>
      <c r="NAF2" s="138"/>
      <c r="NAG2" s="138"/>
      <c r="NAH2" s="138"/>
      <c r="NAI2" s="138"/>
      <c r="NAJ2" s="138"/>
      <c r="NAK2" s="138"/>
      <c r="NAL2" s="138"/>
      <c r="NAM2" s="138"/>
      <c r="NAN2" s="138"/>
      <c r="NAO2" s="138"/>
      <c r="NAP2" s="138"/>
      <c r="NAQ2" s="138"/>
      <c r="NAR2" s="138"/>
      <c r="NAS2" s="138"/>
      <c r="NAT2" s="138"/>
      <c r="NAU2" s="138"/>
      <c r="NAV2" s="138"/>
      <c r="NAW2" s="138"/>
      <c r="NAX2" s="138"/>
      <c r="NAY2" s="138"/>
      <c r="NAZ2" s="138"/>
      <c r="NBA2" s="138"/>
      <c r="NBB2" s="138"/>
      <c r="NBC2" s="138"/>
      <c r="NBD2" s="138"/>
      <c r="NBE2" s="138"/>
      <c r="NBF2" s="138"/>
      <c r="NBG2" s="138"/>
      <c r="NBH2" s="138"/>
      <c r="NBI2" s="138"/>
      <c r="NBJ2" s="138"/>
      <c r="NBK2" s="138"/>
      <c r="NBL2" s="138"/>
      <c r="NBM2" s="138"/>
      <c r="NBN2" s="138"/>
      <c r="NBO2" s="138"/>
      <c r="NBP2" s="138"/>
      <c r="NBQ2" s="138"/>
      <c r="NBR2" s="138"/>
      <c r="NBS2" s="138"/>
      <c r="NBT2" s="138"/>
      <c r="NBU2" s="138"/>
      <c r="NBV2" s="138"/>
      <c r="NBW2" s="138"/>
      <c r="NBX2" s="138"/>
      <c r="NBY2" s="138"/>
      <c r="NBZ2" s="138"/>
      <c r="NCA2" s="138"/>
      <c r="NCB2" s="138"/>
      <c r="NCC2" s="138"/>
      <c r="NCD2" s="138"/>
      <c r="NCE2" s="138"/>
      <c r="NCF2" s="138"/>
      <c r="NCG2" s="138"/>
      <c r="NCH2" s="138"/>
      <c r="NCI2" s="138"/>
      <c r="NCJ2" s="138"/>
      <c r="NCK2" s="138"/>
      <c r="NCL2" s="138"/>
      <c r="NCM2" s="138"/>
      <c r="NCN2" s="138"/>
      <c r="NCO2" s="138"/>
      <c r="NCP2" s="138"/>
      <c r="NCQ2" s="138"/>
      <c r="NCR2" s="138"/>
      <c r="NCS2" s="138"/>
      <c r="NCT2" s="138"/>
      <c r="NCU2" s="138"/>
      <c r="NCV2" s="138"/>
      <c r="NCW2" s="138"/>
      <c r="NCX2" s="138"/>
      <c r="NCY2" s="138"/>
      <c r="NCZ2" s="138"/>
      <c r="NDA2" s="138"/>
      <c r="NDB2" s="138"/>
      <c r="NDC2" s="138"/>
      <c r="NDD2" s="138"/>
      <c r="NDE2" s="138"/>
      <c r="NDF2" s="138"/>
      <c r="NDG2" s="138"/>
      <c r="NDH2" s="138"/>
      <c r="NDI2" s="138"/>
      <c r="NDJ2" s="138"/>
      <c r="NDK2" s="138"/>
      <c r="NDL2" s="138"/>
      <c r="NDM2" s="138"/>
      <c r="NDN2" s="138"/>
      <c r="NDO2" s="138"/>
      <c r="NDP2" s="138"/>
      <c r="NDQ2" s="138"/>
      <c r="NDR2" s="138"/>
      <c r="NDS2" s="138"/>
      <c r="NDT2" s="138"/>
      <c r="NDU2" s="138"/>
      <c r="NDV2" s="138"/>
      <c r="NDW2" s="138"/>
      <c r="NDX2" s="138"/>
      <c r="NDY2" s="138"/>
      <c r="NDZ2" s="138"/>
      <c r="NEA2" s="138"/>
      <c r="NEB2" s="138"/>
      <c r="NEC2" s="138"/>
      <c r="NED2" s="138"/>
      <c r="NEE2" s="138"/>
      <c r="NEF2" s="138"/>
      <c r="NEG2" s="138"/>
      <c r="NEH2" s="138"/>
      <c r="NEI2" s="138"/>
      <c r="NEJ2" s="138"/>
      <c r="NEK2" s="138"/>
      <c r="NEL2" s="138"/>
      <c r="NEM2" s="138"/>
      <c r="NEN2" s="138"/>
      <c r="NEO2" s="138"/>
      <c r="NEP2" s="138"/>
      <c r="NEQ2" s="138"/>
      <c r="NER2" s="138"/>
      <c r="NES2" s="138"/>
      <c r="NET2" s="138"/>
      <c r="NEU2" s="138"/>
      <c r="NEV2" s="138"/>
      <c r="NEW2" s="138"/>
      <c r="NEX2" s="138"/>
      <c r="NEY2" s="138"/>
      <c r="NEZ2" s="138"/>
      <c r="NFA2" s="138"/>
      <c r="NFB2" s="138"/>
      <c r="NFC2" s="138"/>
      <c r="NFD2" s="138"/>
      <c r="NFE2" s="138"/>
      <c r="NFF2" s="138"/>
      <c r="NFG2" s="138"/>
      <c r="NFH2" s="138"/>
      <c r="NFI2" s="138"/>
      <c r="NFJ2" s="138"/>
      <c r="NFK2" s="138"/>
      <c r="NFL2" s="138"/>
      <c r="NFM2" s="138"/>
      <c r="NFN2" s="138"/>
      <c r="NFO2" s="138"/>
      <c r="NFP2" s="138"/>
      <c r="NFQ2" s="138"/>
      <c r="NFR2" s="138"/>
      <c r="NFS2" s="138"/>
      <c r="NFT2" s="138"/>
      <c r="NFU2" s="138"/>
      <c r="NFV2" s="138"/>
      <c r="NFW2" s="138"/>
      <c r="NFX2" s="138"/>
      <c r="NFY2" s="138"/>
      <c r="NFZ2" s="138"/>
      <c r="NGA2" s="138"/>
      <c r="NGB2" s="138"/>
      <c r="NGC2" s="138"/>
      <c r="NGD2" s="138"/>
      <c r="NGE2" s="138"/>
      <c r="NGF2" s="138"/>
      <c r="NGG2" s="138"/>
      <c r="NGH2" s="138"/>
      <c r="NGI2" s="138"/>
      <c r="NGJ2" s="138"/>
      <c r="NGK2" s="138"/>
      <c r="NGL2" s="138"/>
      <c r="NGM2" s="138"/>
      <c r="NGN2" s="138"/>
      <c r="NGO2" s="138"/>
      <c r="NGP2" s="138"/>
      <c r="NGQ2" s="138"/>
      <c r="NGR2" s="138"/>
      <c r="NGS2" s="138"/>
      <c r="NGT2" s="138"/>
      <c r="NGU2" s="138"/>
      <c r="NGV2" s="138"/>
      <c r="NGW2" s="138"/>
      <c r="NGX2" s="138"/>
      <c r="NGY2" s="138"/>
      <c r="NGZ2" s="138"/>
      <c r="NHA2" s="138"/>
      <c r="NHB2" s="138"/>
      <c r="NHC2" s="138"/>
      <c r="NHD2" s="138"/>
      <c r="NHE2" s="138"/>
      <c r="NHF2" s="138"/>
      <c r="NHG2" s="138"/>
      <c r="NHH2" s="138"/>
      <c r="NHI2" s="138"/>
      <c r="NHJ2" s="138"/>
      <c r="NHK2" s="138"/>
      <c r="NHL2" s="138"/>
      <c r="NHM2" s="138"/>
      <c r="NHN2" s="138"/>
      <c r="NHO2" s="138"/>
      <c r="NHP2" s="138"/>
      <c r="NHQ2" s="138"/>
      <c r="NHR2" s="138"/>
      <c r="NHS2" s="138"/>
      <c r="NHT2" s="138"/>
      <c r="NHU2" s="138"/>
      <c r="NHV2" s="138"/>
      <c r="NHW2" s="138"/>
      <c r="NHX2" s="138"/>
      <c r="NHY2" s="138"/>
      <c r="NHZ2" s="138"/>
      <c r="NIA2" s="138"/>
      <c r="NIB2" s="138"/>
      <c r="NIC2" s="138"/>
      <c r="NID2" s="138"/>
      <c r="NIE2" s="138"/>
      <c r="NIF2" s="138"/>
      <c r="NIG2" s="138"/>
      <c r="NIH2" s="138"/>
      <c r="NII2" s="138"/>
      <c r="NIJ2" s="138"/>
      <c r="NIK2" s="138"/>
      <c r="NIL2" s="138"/>
      <c r="NIM2" s="138"/>
      <c r="NIN2" s="138"/>
      <c r="NIO2" s="138"/>
      <c r="NIP2" s="138"/>
      <c r="NIQ2" s="138"/>
      <c r="NIR2" s="138"/>
      <c r="NIS2" s="138"/>
      <c r="NIT2" s="138"/>
      <c r="NIU2" s="138"/>
      <c r="NIV2" s="138"/>
      <c r="NIW2" s="138"/>
      <c r="NIX2" s="138"/>
      <c r="NIY2" s="138"/>
      <c r="NIZ2" s="138"/>
      <c r="NJA2" s="138"/>
      <c r="NJB2" s="138"/>
      <c r="NJC2" s="138"/>
      <c r="NJD2" s="138"/>
      <c r="NJE2" s="138"/>
      <c r="NJF2" s="138"/>
      <c r="NJG2" s="138"/>
      <c r="NJH2" s="138"/>
      <c r="NJI2" s="138"/>
      <c r="NJJ2" s="138"/>
      <c r="NJK2" s="138"/>
      <c r="NJL2" s="138"/>
      <c r="NJM2" s="138"/>
      <c r="NJN2" s="138"/>
      <c r="NJO2" s="138"/>
      <c r="NJP2" s="138"/>
      <c r="NJQ2" s="138"/>
      <c r="NJR2" s="138"/>
      <c r="NJS2" s="138"/>
      <c r="NJT2" s="138"/>
      <c r="NJU2" s="138"/>
      <c r="NJV2" s="138"/>
      <c r="NJW2" s="138"/>
      <c r="NJX2" s="138"/>
      <c r="NJY2" s="138"/>
      <c r="NJZ2" s="138"/>
      <c r="NKA2" s="138"/>
      <c r="NKB2" s="138"/>
      <c r="NKC2" s="138"/>
      <c r="NKD2" s="138"/>
      <c r="NKE2" s="138"/>
      <c r="NKF2" s="138"/>
      <c r="NKG2" s="138"/>
      <c r="NKH2" s="138"/>
      <c r="NKI2" s="138"/>
      <c r="NKJ2" s="138"/>
      <c r="NKK2" s="138"/>
      <c r="NKL2" s="138"/>
      <c r="NKM2" s="138"/>
      <c r="NKN2" s="138"/>
      <c r="NKO2" s="138"/>
      <c r="NKP2" s="138"/>
      <c r="NKQ2" s="138"/>
      <c r="NKR2" s="138"/>
      <c r="NKS2" s="138"/>
      <c r="NKT2" s="138"/>
      <c r="NKU2" s="138"/>
      <c r="NKV2" s="138"/>
      <c r="NKW2" s="138"/>
      <c r="NKX2" s="138"/>
      <c r="NKY2" s="138"/>
      <c r="NKZ2" s="138"/>
      <c r="NLA2" s="138"/>
      <c r="NLB2" s="138"/>
      <c r="NLC2" s="138"/>
      <c r="NLD2" s="138"/>
      <c r="NLE2" s="138"/>
      <c r="NLF2" s="138"/>
      <c r="NLG2" s="138"/>
      <c r="NLH2" s="138"/>
      <c r="NLI2" s="138"/>
      <c r="NLJ2" s="138"/>
      <c r="NLK2" s="138"/>
      <c r="NLL2" s="138"/>
      <c r="NLM2" s="138"/>
      <c r="NLN2" s="138"/>
      <c r="NLO2" s="138"/>
      <c r="NLP2" s="138"/>
      <c r="NLQ2" s="138"/>
      <c r="NLR2" s="138"/>
      <c r="NLS2" s="138"/>
      <c r="NLT2" s="138"/>
      <c r="NLU2" s="138"/>
      <c r="NLV2" s="138"/>
      <c r="NLW2" s="138"/>
      <c r="NLX2" s="138"/>
      <c r="NLY2" s="138"/>
      <c r="NLZ2" s="138"/>
      <c r="NMA2" s="138"/>
      <c r="NMB2" s="138"/>
      <c r="NMC2" s="138"/>
      <c r="NMD2" s="138"/>
      <c r="NME2" s="138"/>
      <c r="NMF2" s="138"/>
      <c r="NMG2" s="138"/>
      <c r="NMH2" s="138"/>
      <c r="NMI2" s="138"/>
      <c r="NMJ2" s="138"/>
      <c r="NMK2" s="138"/>
      <c r="NML2" s="138"/>
      <c r="NMM2" s="138"/>
      <c r="NMN2" s="138"/>
      <c r="NMO2" s="138"/>
      <c r="NMP2" s="138"/>
      <c r="NMQ2" s="138"/>
      <c r="NMR2" s="138"/>
      <c r="NMS2" s="138"/>
      <c r="NMT2" s="138"/>
      <c r="NMU2" s="138"/>
      <c r="NMV2" s="138"/>
      <c r="NMW2" s="138"/>
      <c r="NMX2" s="138"/>
      <c r="NMY2" s="138"/>
      <c r="NMZ2" s="138"/>
      <c r="NNA2" s="138"/>
      <c r="NNB2" s="138"/>
      <c r="NNC2" s="138"/>
      <c r="NND2" s="138"/>
      <c r="NNE2" s="138"/>
      <c r="NNF2" s="138"/>
      <c r="NNG2" s="138"/>
      <c r="NNH2" s="138"/>
      <c r="NNI2" s="138"/>
      <c r="NNJ2" s="138"/>
      <c r="NNK2" s="138"/>
      <c r="NNL2" s="138"/>
      <c r="NNM2" s="138"/>
      <c r="NNN2" s="138"/>
      <c r="NNO2" s="138"/>
      <c r="NNP2" s="138"/>
      <c r="NNQ2" s="138"/>
      <c r="NNR2" s="138"/>
      <c r="NNS2" s="138"/>
      <c r="NNT2" s="138"/>
      <c r="NNU2" s="138"/>
      <c r="NNV2" s="138"/>
      <c r="NNW2" s="138"/>
      <c r="NNX2" s="138"/>
      <c r="NNY2" s="138"/>
      <c r="NNZ2" s="138"/>
      <c r="NOA2" s="138"/>
      <c r="NOB2" s="138"/>
      <c r="NOC2" s="138"/>
      <c r="NOD2" s="138"/>
      <c r="NOE2" s="138"/>
      <c r="NOF2" s="138"/>
      <c r="NOG2" s="138"/>
      <c r="NOH2" s="138"/>
      <c r="NOI2" s="138"/>
      <c r="NOJ2" s="138"/>
      <c r="NOK2" s="138"/>
      <c r="NOL2" s="138"/>
      <c r="NOM2" s="138"/>
      <c r="NON2" s="138"/>
      <c r="NOO2" s="138"/>
      <c r="NOP2" s="138"/>
      <c r="NOQ2" s="138"/>
      <c r="NOR2" s="138"/>
      <c r="NOS2" s="138"/>
      <c r="NOT2" s="138"/>
      <c r="NOU2" s="138"/>
      <c r="NOV2" s="138"/>
      <c r="NOW2" s="138"/>
      <c r="NOX2" s="138"/>
      <c r="NOY2" s="138"/>
      <c r="NOZ2" s="138"/>
      <c r="NPA2" s="138"/>
      <c r="NPB2" s="138"/>
      <c r="NPC2" s="138"/>
      <c r="NPD2" s="138"/>
      <c r="NPE2" s="138"/>
      <c r="NPF2" s="138"/>
      <c r="NPG2" s="138"/>
      <c r="NPH2" s="138"/>
      <c r="NPI2" s="138"/>
      <c r="NPJ2" s="138"/>
      <c r="NPK2" s="138"/>
      <c r="NPL2" s="138"/>
      <c r="NPM2" s="138"/>
      <c r="NPN2" s="138"/>
      <c r="NPO2" s="138"/>
      <c r="NPP2" s="138"/>
      <c r="NPQ2" s="138"/>
      <c r="NPR2" s="138"/>
      <c r="NPS2" s="138"/>
      <c r="NPT2" s="138"/>
      <c r="NPU2" s="138"/>
      <c r="NPV2" s="138"/>
      <c r="NPW2" s="138"/>
      <c r="NPX2" s="138"/>
      <c r="NPY2" s="138"/>
      <c r="NPZ2" s="138"/>
      <c r="NQA2" s="138"/>
      <c r="NQB2" s="138"/>
      <c r="NQC2" s="138"/>
      <c r="NQD2" s="138"/>
      <c r="NQE2" s="138"/>
      <c r="NQF2" s="138"/>
      <c r="NQG2" s="138"/>
      <c r="NQH2" s="138"/>
      <c r="NQI2" s="138"/>
      <c r="NQJ2" s="138"/>
      <c r="NQK2" s="138"/>
      <c r="NQL2" s="138"/>
      <c r="NQM2" s="138"/>
      <c r="NQN2" s="138"/>
      <c r="NQO2" s="138"/>
      <c r="NQP2" s="138"/>
      <c r="NQQ2" s="138"/>
      <c r="NQR2" s="138"/>
      <c r="NQS2" s="138"/>
      <c r="NQT2" s="138"/>
      <c r="NQU2" s="138"/>
      <c r="NQV2" s="138"/>
      <c r="NQW2" s="138"/>
      <c r="NQX2" s="138"/>
      <c r="NQY2" s="138"/>
      <c r="NQZ2" s="138"/>
      <c r="NRA2" s="138"/>
      <c r="NRB2" s="138"/>
      <c r="NRC2" s="138"/>
      <c r="NRD2" s="138"/>
      <c r="NRE2" s="138"/>
      <c r="NRF2" s="138"/>
      <c r="NRG2" s="138"/>
      <c r="NRH2" s="138"/>
      <c r="NRI2" s="138"/>
      <c r="NRJ2" s="138"/>
      <c r="NRK2" s="138"/>
      <c r="NRL2" s="138"/>
      <c r="NRM2" s="138"/>
      <c r="NRN2" s="138"/>
      <c r="NRO2" s="138"/>
      <c r="NRP2" s="138"/>
      <c r="NRQ2" s="138"/>
      <c r="NRR2" s="138"/>
      <c r="NRS2" s="138"/>
      <c r="NRT2" s="138"/>
      <c r="NRU2" s="138"/>
      <c r="NRV2" s="138"/>
      <c r="NRW2" s="138"/>
      <c r="NRX2" s="138"/>
      <c r="NRY2" s="138"/>
      <c r="NRZ2" s="138"/>
      <c r="NSA2" s="138"/>
      <c r="NSB2" s="138"/>
      <c r="NSC2" s="138"/>
      <c r="NSD2" s="138"/>
      <c r="NSE2" s="138"/>
      <c r="NSF2" s="138"/>
      <c r="NSG2" s="138"/>
      <c r="NSH2" s="138"/>
      <c r="NSI2" s="138"/>
      <c r="NSJ2" s="138"/>
      <c r="NSK2" s="138"/>
      <c r="NSL2" s="138"/>
      <c r="NSM2" s="138"/>
      <c r="NSN2" s="138"/>
      <c r="NSO2" s="138"/>
      <c r="NSP2" s="138"/>
      <c r="NSQ2" s="138"/>
      <c r="NSR2" s="138"/>
      <c r="NSS2" s="138"/>
      <c r="NST2" s="138"/>
      <c r="NSU2" s="138"/>
      <c r="NSV2" s="138"/>
      <c r="NSW2" s="138"/>
      <c r="NSX2" s="138"/>
      <c r="NSY2" s="138"/>
      <c r="NSZ2" s="138"/>
      <c r="NTA2" s="138"/>
      <c r="NTB2" s="138"/>
      <c r="NTC2" s="138"/>
      <c r="NTD2" s="138"/>
      <c r="NTE2" s="138"/>
      <c r="NTF2" s="138"/>
      <c r="NTG2" s="138"/>
      <c r="NTH2" s="138"/>
      <c r="NTI2" s="138"/>
      <c r="NTJ2" s="138"/>
      <c r="NTK2" s="138"/>
      <c r="NTL2" s="138"/>
      <c r="NTM2" s="138"/>
      <c r="NTN2" s="138"/>
      <c r="NTO2" s="138"/>
      <c r="NTP2" s="138"/>
      <c r="NTQ2" s="138"/>
      <c r="NTR2" s="138"/>
      <c r="NTS2" s="138"/>
      <c r="NTT2" s="138"/>
      <c r="NTU2" s="138"/>
      <c r="NTV2" s="138"/>
      <c r="NTW2" s="138"/>
      <c r="NTX2" s="138"/>
      <c r="NTY2" s="138"/>
      <c r="NTZ2" s="138"/>
      <c r="NUA2" s="138"/>
      <c r="NUB2" s="138"/>
      <c r="NUC2" s="138"/>
      <c r="NUD2" s="138"/>
      <c r="NUE2" s="138"/>
      <c r="NUF2" s="138"/>
      <c r="NUG2" s="138"/>
      <c r="NUH2" s="138"/>
      <c r="NUI2" s="138"/>
      <c r="NUJ2" s="138"/>
      <c r="NUK2" s="138"/>
      <c r="NUL2" s="138"/>
      <c r="NUM2" s="138"/>
      <c r="NUN2" s="138"/>
      <c r="NUO2" s="138"/>
      <c r="NUP2" s="138"/>
      <c r="NUQ2" s="138"/>
      <c r="NUR2" s="138"/>
      <c r="NUS2" s="138"/>
      <c r="NUT2" s="138"/>
      <c r="NUU2" s="138"/>
      <c r="NUV2" s="138"/>
      <c r="NUW2" s="138"/>
      <c r="NUX2" s="138"/>
      <c r="NUY2" s="138"/>
      <c r="NUZ2" s="138"/>
      <c r="NVA2" s="138"/>
      <c r="NVB2" s="138"/>
      <c r="NVC2" s="138"/>
      <c r="NVD2" s="138"/>
      <c r="NVE2" s="138"/>
      <c r="NVF2" s="138"/>
      <c r="NVG2" s="138"/>
      <c r="NVH2" s="138"/>
      <c r="NVI2" s="138"/>
      <c r="NVJ2" s="138"/>
      <c r="NVK2" s="138"/>
      <c r="NVL2" s="138"/>
      <c r="NVM2" s="138"/>
      <c r="NVN2" s="138"/>
      <c r="NVO2" s="138"/>
      <c r="NVP2" s="138"/>
      <c r="NVQ2" s="138"/>
      <c r="NVR2" s="138"/>
      <c r="NVS2" s="138"/>
      <c r="NVT2" s="138"/>
      <c r="NVU2" s="138"/>
      <c r="NVV2" s="138"/>
      <c r="NVW2" s="138"/>
      <c r="NVX2" s="138"/>
      <c r="NVY2" s="138"/>
      <c r="NVZ2" s="138"/>
      <c r="NWA2" s="138"/>
      <c r="NWB2" s="138"/>
      <c r="NWC2" s="138"/>
      <c r="NWD2" s="138"/>
      <c r="NWE2" s="138"/>
      <c r="NWF2" s="138"/>
      <c r="NWG2" s="138"/>
      <c r="NWH2" s="138"/>
      <c r="NWI2" s="138"/>
      <c r="NWJ2" s="138"/>
      <c r="NWK2" s="138"/>
      <c r="NWL2" s="138"/>
      <c r="NWM2" s="138"/>
      <c r="NWN2" s="138"/>
      <c r="NWO2" s="138"/>
      <c r="NWP2" s="138"/>
      <c r="NWQ2" s="138"/>
      <c r="NWR2" s="138"/>
      <c r="NWS2" s="138"/>
      <c r="NWT2" s="138"/>
      <c r="NWU2" s="138"/>
      <c r="NWV2" s="138"/>
      <c r="NWW2" s="138"/>
      <c r="NWX2" s="138"/>
      <c r="NWY2" s="138"/>
      <c r="NWZ2" s="138"/>
      <c r="NXA2" s="138"/>
      <c r="NXB2" s="138"/>
      <c r="NXC2" s="138"/>
      <c r="NXD2" s="138"/>
      <c r="NXE2" s="138"/>
      <c r="NXF2" s="138"/>
      <c r="NXG2" s="138"/>
      <c r="NXH2" s="138"/>
      <c r="NXI2" s="138"/>
      <c r="NXJ2" s="138"/>
      <c r="NXK2" s="138"/>
      <c r="NXL2" s="138"/>
      <c r="NXM2" s="138"/>
      <c r="NXN2" s="138"/>
      <c r="NXO2" s="138"/>
      <c r="NXP2" s="138"/>
      <c r="NXQ2" s="138"/>
      <c r="NXR2" s="138"/>
      <c r="NXS2" s="138"/>
      <c r="NXT2" s="138"/>
      <c r="NXU2" s="138"/>
      <c r="NXV2" s="138"/>
      <c r="NXW2" s="138"/>
      <c r="NXX2" s="138"/>
      <c r="NXY2" s="138"/>
      <c r="NXZ2" s="138"/>
      <c r="NYA2" s="138"/>
      <c r="NYB2" s="138"/>
      <c r="NYC2" s="138"/>
      <c r="NYD2" s="138"/>
      <c r="NYE2" s="138"/>
      <c r="NYF2" s="138"/>
      <c r="NYG2" s="138"/>
      <c r="NYH2" s="138"/>
      <c r="NYI2" s="138"/>
      <c r="NYJ2" s="138"/>
      <c r="NYK2" s="138"/>
      <c r="NYL2" s="138"/>
      <c r="NYM2" s="138"/>
      <c r="NYN2" s="138"/>
      <c r="NYO2" s="138"/>
      <c r="NYP2" s="138"/>
      <c r="NYQ2" s="138"/>
      <c r="NYR2" s="138"/>
      <c r="NYS2" s="138"/>
      <c r="NYT2" s="138"/>
      <c r="NYU2" s="138"/>
      <c r="NYV2" s="138"/>
      <c r="NYW2" s="138"/>
      <c r="NYX2" s="138"/>
      <c r="NYY2" s="138"/>
      <c r="NYZ2" s="138"/>
      <c r="NZA2" s="138"/>
      <c r="NZB2" s="138"/>
      <c r="NZC2" s="138"/>
      <c r="NZD2" s="138"/>
      <c r="NZE2" s="138"/>
      <c r="NZF2" s="138"/>
      <c r="NZG2" s="138"/>
      <c r="NZH2" s="138"/>
      <c r="NZI2" s="138"/>
      <c r="NZJ2" s="138"/>
      <c r="NZK2" s="138"/>
      <c r="NZL2" s="138"/>
      <c r="NZM2" s="138"/>
      <c r="NZN2" s="138"/>
      <c r="NZO2" s="138"/>
      <c r="NZP2" s="138"/>
      <c r="NZQ2" s="138"/>
      <c r="NZR2" s="138"/>
      <c r="NZS2" s="138"/>
      <c r="NZT2" s="138"/>
      <c r="NZU2" s="138"/>
      <c r="NZV2" s="138"/>
      <c r="NZW2" s="138"/>
      <c r="NZX2" s="138"/>
      <c r="NZY2" s="138"/>
      <c r="NZZ2" s="138"/>
      <c r="OAA2" s="138"/>
      <c r="OAB2" s="138"/>
      <c r="OAC2" s="138"/>
      <c r="OAD2" s="138"/>
      <c r="OAE2" s="138"/>
      <c r="OAF2" s="138"/>
      <c r="OAG2" s="138"/>
      <c r="OAH2" s="138"/>
      <c r="OAI2" s="138"/>
      <c r="OAJ2" s="138"/>
      <c r="OAK2" s="138"/>
      <c r="OAL2" s="138"/>
      <c r="OAM2" s="138"/>
      <c r="OAN2" s="138"/>
      <c r="OAO2" s="138"/>
      <c r="OAP2" s="138"/>
      <c r="OAQ2" s="138"/>
      <c r="OAR2" s="138"/>
      <c r="OAS2" s="138"/>
      <c r="OAT2" s="138"/>
      <c r="OAU2" s="138"/>
      <c r="OAV2" s="138"/>
      <c r="OAW2" s="138"/>
      <c r="OAX2" s="138"/>
      <c r="OAY2" s="138"/>
      <c r="OAZ2" s="138"/>
      <c r="OBA2" s="138"/>
      <c r="OBB2" s="138"/>
      <c r="OBC2" s="138"/>
      <c r="OBD2" s="138"/>
      <c r="OBE2" s="138"/>
      <c r="OBF2" s="138"/>
      <c r="OBG2" s="138"/>
      <c r="OBH2" s="138"/>
      <c r="OBI2" s="138"/>
      <c r="OBJ2" s="138"/>
      <c r="OBK2" s="138"/>
      <c r="OBL2" s="138"/>
      <c r="OBM2" s="138"/>
      <c r="OBN2" s="138"/>
      <c r="OBO2" s="138"/>
      <c r="OBP2" s="138"/>
      <c r="OBQ2" s="138"/>
      <c r="OBR2" s="138"/>
      <c r="OBS2" s="138"/>
      <c r="OBT2" s="138"/>
      <c r="OBU2" s="138"/>
      <c r="OBV2" s="138"/>
      <c r="OBW2" s="138"/>
      <c r="OBX2" s="138"/>
      <c r="OBY2" s="138"/>
      <c r="OBZ2" s="138"/>
      <c r="OCA2" s="138"/>
      <c r="OCB2" s="138"/>
      <c r="OCC2" s="138"/>
      <c r="OCD2" s="138"/>
      <c r="OCE2" s="138"/>
      <c r="OCF2" s="138"/>
      <c r="OCG2" s="138"/>
      <c r="OCH2" s="138"/>
      <c r="OCI2" s="138"/>
      <c r="OCJ2" s="138"/>
      <c r="OCK2" s="138"/>
      <c r="OCL2" s="138"/>
      <c r="OCM2" s="138"/>
      <c r="OCN2" s="138"/>
      <c r="OCO2" s="138"/>
      <c r="OCP2" s="138"/>
      <c r="OCQ2" s="138"/>
      <c r="OCR2" s="138"/>
      <c r="OCS2" s="138"/>
      <c r="OCT2" s="138"/>
      <c r="OCU2" s="138"/>
      <c r="OCV2" s="138"/>
      <c r="OCW2" s="138"/>
      <c r="OCX2" s="138"/>
      <c r="OCY2" s="138"/>
      <c r="OCZ2" s="138"/>
      <c r="ODA2" s="138"/>
      <c r="ODB2" s="138"/>
      <c r="ODC2" s="138"/>
      <c r="ODD2" s="138"/>
      <c r="ODE2" s="138"/>
      <c r="ODF2" s="138"/>
      <c r="ODG2" s="138"/>
      <c r="ODH2" s="138"/>
      <c r="ODI2" s="138"/>
      <c r="ODJ2" s="138"/>
      <c r="ODK2" s="138"/>
      <c r="ODL2" s="138"/>
      <c r="ODM2" s="138"/>
      <c r="ODN2" s="138"/>
      <c r="ODO2" s="138"/>
      <c r="ODP2" s="138"/>
      <c r="ODQ2" s="138"/>
      <c r="ODR2" s="138"/>
      <c r="ODS2" s="138"/>
      <c r="ODT2" s="138"/>
      <c r="ODU2" s="138"/>
      <c r="ODV2" s="138"/>
      <c r="ODW2" s="138"/>
      <c r="ODX2" s="138"/>
      <c r="ODY2" s="138"/>
      <c r="ODZ2" s="138"/>
      <c r="OEA2" s="138"/>
      <c r="OEB2" s="138"/>
      <c r="OEC2" s="138"/>
      <c r="OED2" s="138"/>
      <c r="OEE2" s="138"/>
      <c r="OEF2" s="138"/>
      <c r="OEG2" s="138"/>
      <c r="OEH2" s="138"/>
      <c r="OEI2" s="138"/>
      <c r="OEJ2" s="138"/>
      <c r="OEK2" s="138"/>
      <c r="OEL2" s="138"/>
      <c r="OEM2" s="138"/>
      <c r="OEN2" s="138"/>
      <c r="OEO2" s="138"/>
      <c r="OEP2" s="138"/>
      <c r="OEQ2" s="138"/>
      <c r="OER2" s="138"/>
      <c r="OES2" s="138"/>
      <c r="OET2" s="138"/>
      <c r="OEU2" s="138"/>
      <c r="OEV2" s="138"/>
      <c r="OEW2" s="138"/>
      <c r="OEX2" s="138"/>
      <c r="OEY2" s="138"/>
      <c r="OEZ2" s="138"/>
      <c r="OFA2" s="138"/>
      <c r="OFB2" s="138"/>
      <c r="OFC2" s="138"/>
      <c r="OFD2" s="138"/>
      <c r="OFE2" s="138"/>
      <c r="OFF2" s="138"/>
      <c r="OFG2" s="138"/>
      <c r="OFH2" s="138"/>
      <c r="OFI2" s="138"/>
      <c r="OFJ2" s="138"/>
      <c r="OFK2" s="138"/>
      <c r="OFL2" s="138"/>
      <c r="OFM2" s="138"/>
      <c r="OFN2" s="138"/>
      <c r="OFO2" s="138"/>
      <c r="OFP2" s="138"/>
      <c r="OFQ2" s="138"/>
      <c r="OFR2" s="138"/>
      <c r="OFS2" s="138"/>
      <c r="OFT2" s="138"/>
      <c r="OFU2" s="138"/>
      <c r="OFV2" s="138"/>
      <c r="OFW2" s="138"/>
      <c r="OFX2" s="138"/>
      <c r="OFY2" s="138"/>
      <c r="OFZ2" s="138"/>
      <c r="OGA2" s="138"/>
      <c r="OGB2" s="138"/>
      <c r="OGC2" s="138"/>
      <c r="OGD2" s="138"/>
      <c r="OGE2" s="138"/>
      <c r="OGF2" s="138"/>
      <c r="OGG2" s="138"/>
      <c r="OGH2" s="138"/>
      <c r="OGI2" s="138"/>
      <c r="OGJ2" s="138"/>
      <c r="OGK2" s="138"/>
      <c r="OGL2" s="138"/>
      <c r="OGM2" s="138"/>
      <c r="OGN2" s="138"/>
      <c r="OGO2" s="138"/>
      <c r="OGP2" s="138"/>
      <c r="OGQ2" s="138"/>
      <c r="OGR2" s="138"/>
      <c r="OGS2" s="138"/>
      <c r="OGT2" s="138"/>
      <c r="OGU2" s="138"/>
      <c r="OGV2" s="138"/>
      <c r="OGW2" s="138"/>
      <c r="OGX2" s="138"/>
      <c r="OGY2" s="138"/>
      <c r="OGZ2" s="138"/>
      <c r="OHA2" s="138"/>
      <c r="OHB2" s="138"/>
      <c r="OHC2" s="138"/>
      <c r="OHD2" s="138"/>
      <c r="OHE2" s="138"/>
      <c r="OHF2" s="138"/>
      <c r="OHG2" s="138"/>
      <c r="OHH2" s="138"/>
      <c r="OHI2" s="138"/>
      <c r="OHJ2" s="138"/>
      <c r="OHK2" s="138"/>
      <c r="OHL2" s="138"/>
      <c r="OHM2" s="138"/>
      <c r="OHN2" s="138"/>
      <c r="OHO2" s="138"/>
      <c r="OHP2" s="138"/>
      <c r="OHQ2" s="138"/>
      <c r="OHR2" s="138"/>
      <c r="OHS2" s="138"/>
      <c r="OHT2" s="138"/>
      <c r="OHU2" s="138"/>
      <c r="OHV2" s="138"/>
      <c r="OHW2" s="138"/>
      <c r="OHX2" s="138"/>
      <c r="OHY2" s="138"/>
      <c r="OHZ2" s="138"/>
      <c r="OIA2" s="138"/>
      <c r="OIB2" s="138"/>
      <c r="OIC2" s="138"/>
      <c r="OID2" s="138"/>
      <c r="OIE2" s="138"/>
      <c r="OIF2" s="138"/>
      <c r="OIG2" s="138"/>
      <c r="OIH2" s="138"/>
      <c r="OII2" s="138"/>
      <c r="OIJ2" s="138"/>
      <c r="OIK2" s="138"/>
      <c r="OIL2" s="138"/>
      <c r="OIM2" s="138"/>
      <c r="OIN2" s="138"/>
      <c r="OIO2" s="138"/>
      <c r="OIP2" s="138"/>
      <c r="OIQ2" s="138"/>
      <c r="OIR2" s="138"/>
      <c r="OIS2" s="138"/>
      <c r="OIT2" s="138"/>
      <c r="OIU2" s="138"/>
      <c r="OIV2" s="138"/>
      <c r="OIW2" s="138"/>
      <c r="OIX2" s="138"/>
      <c r="OIY2" s="138"/>
      <c r="OIZ2" s="138"/>
      <c r="OJA2" s="138"/>
      <c r="OJB2" s="138"/>
      <c r="OJC2" s="138"/>
      <c r="OJD2" s="138"/>
      <c r="OJE2" s="138"/>
      <c r="OJF2" s="138"/>
      <c r="OJG2" s="138"/>
      <c r="OJH2" s="138"/>
      <c r="OJI2" s="138"/>
      <c r="OJJ2" s="138"/>
      <c r="OJK2" s="138"/>
      <c r="OJL2" s="138"/>
      <c r="OJM2" s="138"/>
      <c r="OJN2" s="138"/>
      <c r="OJO2" s="138"/>
      <c r="OJP2" s="138"/>
      <c r="OJQ2" s="138"/>
      <c r="OJR2" s="138"/>
      <c r="OJS2" s="138"/>
      <c r="OJT2" s="138"/>
      <c r="OJU2" s="138"/>
      <c r="OJV2" s="138"/>
      <c r="OJW2" s="138"/>
      <c r="OJX2" s="138"/>
      <c r="OJY2" s="138"/>
      <c r="OJZ2" s="138"/>
      <c r="OKA2" s="138"/>
      <c r="OKB2" s="138"/>
      <c r="OKC2" s="138"/>
      <c r="OKD2" s="138"/>
      <c r="OKE2" s="138"/>
      <c r="OKF2" s="138"/>
      <c r="OKG2" s="138"/>
      <c r="OKH2" s="138"/>
      <c r="OKI2" s="138"/>
      <c r="OKJ2" s="138"/>
      <c r="OKK2" s="138"/>
      <c r="OKL2" s="138"/>
      <c r="OKM2" s="138"/>
      <c r="OKN2" s="138"/>
      <c r="OKO2" s="138"/>
      <c r="OKP2" s="138"/>
      <c r="OKQ2" s="138"/>
      <c r="OKR2" s="138"/>
      <c r="OKS2" s="138"/>
      <c r="OKT2" s="138"/>
      <c r="OKU2" s="138"/>
      <c r="OKV2" s="138"/>
      <c r="OKW2" s="138"/>
      <c r="OKX2" s="138"/>
      <c r="OKY2" s="138"/>
      <c r="OKZ2" s="138"/>
      <c r="OLA2" s="138"/>
      <c r="OLB2" s="138"/>
      <c r="OLC2" s="138"/>
      <c r="OLD2" s="138"/>
      <c r="OLE2" s="138"/>
      <c r="OLF2" s="138"/>
      <c r="OLG2" s="138"/>
      <c r="OLH2" s="138"/>
      <c r="OLI2" s="138"/>
      <c r="OLJ2" s="138"/>
      <c r="OLK2" s="138"/>
      <c r="OLL2" s="138"/>
      <c r="OLM2" s="138"/>
      <c r="OLN2" s="138"/>
      <c r="OLO2" s="138"/>
      <c r="OLP2" s="138"/>
      <c r="OLQ2" s="138"/>
      <c r="OLR2" s="138"/>
      <c r="OLS2" s="138"/>
      <c r="OLT2" s="138"/>
      <c r="OLU2" s="138"/>
      <c r="OLV2" s="138"/>
      <c r="OLW2" s="138"/>
      <c r="OLX2" s="138"/>
      <c r="OLY2" s="138"/>
      <c r="OLZ2" s="138"/>
      <c r="OMA2" s="138"/>
      <c r="OMB2" s="138"/>
      <c r="OMC2" s="138"/>
      <c r="OMD2" s="138"/>
      <c r="OME2" s="138"/>
      <c r="OMF2" s="138"/>
      <c r="OMG2" s="138"/>
      <c r="OMH2" s="138"/>
      <c r="OMI2" s="138"/>
      <c r="OMJ2" s="138"/>
      <c r="OMK2" s="138"/>
      <c r="OML2" s="138"/>
      <c r="OMM2" s="138"/>
      <c r="OMN2" s="138"/>
      <c r="OMO2" s="138"/>
      <c r="OMP2" s="138"/>
      <c r="OMQ2" s="138"/>
      <c r="OMR2" s="138"/>
      <c r="OMS2" s="138"/>
      <c r="OMT2" s="138"/>
      <c r="OMU2" s="138"/>
      <c r="OMV2" s="138"/>
      <c r="OMW2" s="138"/>
      <c r="OMX2" s="138"/>
      <c r="OMY2" s="138"/>
      <c r="OMZ2" s="138"/>
      <c r="ONA2" s="138"/>
      <c r="ONB2" s="138"/>
      <c r="ONC2" s="138"/>
      <c r="OND2" s="138"/>
      <c r="ONE2" s="138"/>
      <c r="ONF2" s="138"/>
      <c r="ONG2" s="138"/>
      <c r="ONH2" s="138"/>
      <c r="ONI2" s="138"/>
      <c r="ONJ2" s="138"/>
      <c r="ONK2" s="138"/>
      <c r="ONL2" s="138"/>
      <c r="ONM2" s="138"/>
      <c r="ONN2" s="138"/>
      <c r="ONO2" s="138"/>
      <c r="ONP2" s="138"/>
      <c r="ONQ2" s="138"/>
      <c r="ONR2" s="138"/>
      <c r="ONS2" s="138"/>
      <c r="ONT2" s="138"/>
      <c r="ONU2" s="138"/>
      <c r="ONV2" s="138"/>
      <c r="ONW2" s="138"/>
      <c r="ONX2" s="138"/>
      <c r="ONY2" s="138"/>
      <c r="ONZ2" s="138"/>
      <c r="OOA2" s="138"/>
      <c r="OOB2" s="138"/>
      <c r="OOC2" s="138"/>
      <c r="OOD2" s="138"/>
      <c r="OOE2" s="138"/>
      <c r="OOF2" s="138"/>
      <c r="OOG2" s="138"/>
      <c r="OOH2" s="138"/>
      <c r="OOI2" s="138"/>
      <c r="OOJ2" s="138"/>
      <c r="OOK2" s="138"/>
      <c r="OOL2" s="138"/>
      <c r="OOM2" s="138"/>
      <c r="OON2" s="138"/>
      <c r="OOO2" s="138"/>
      <c r="OOP2" s="138"/>
      <c r="OOQ2" s="138"/>
      <c r="OOR2" s="138"/>
      <c r="OOS2" s="138"/>
      <c r="OOT2" s="138"/>
      <c r="OOU2" s="138"/>
      <c r="OOV2" s="138"/>
      <c r="OOW2" s="138"/>
      <c r="OOX2" s="138"/>
      <c r="OOY2" s="138"/>
      <c r="OOZ2" s="138"/>
      <c r="OPA2" s="138"/>
      <c r="OPB2" s="138"/>
      <c r="OPC2" s="138"/>
      <c r="OPD2" s="138"/>
      <c r="OPE2" s="138"/>
      <c r="OPF2" s="138"/>
      <c r="OPG2" s="138"/>
      <c r="OPH2" s="138"/>
      <c r="OPI2" s="138"/>
      <c r="OPJ2" s="138"/>
      <c r="OPK2" s="138"/>
      <c r="OPL2" s="138"/>
      <c r="OPM2" s="138"/>
      <c r="OPN2" s="138"/>
      <c r="OPO2" s="138"/>
      <c r="OPP2" s="138"/>
      <c r="OPQ2" s="138"/>
      <c r="OPR2" s="138"/>
      <c r="OPS2" s="138"/>
      <c r="OPT2" s="138"/>
      <c r="OPU2" s="138"/>
      <c r="OPV2" s="138"/>
      <c r="OPW2" s="138"/>
      <c r="OPX2" s="138"/>
      <c r="OPY2" s="138"/>
      <c r="OPZ2" s="138"/>
      <c r="OQA2" s="138"/>
      <c r="OQB2" s="138"/>
      <c r="OQC2" s="138"/>
      <c r="OQD2" s="138"/>
      <c r="OQE2" s="138"/>
      <c r="OQF2" s="138"/>
      <c r="OQG2" s="138"/>
      <c r="OQH2" s="138"/>
      <c r="OQI2" s="138"/>
      <c r="OQJ2" s="138"/>
      <c r="OQK2" s="138"/>
      <c r="OQL2" s="138"/>
      <c r="OQM2" s="138"/>
      <c r="OQN2" s="138"/>
      <c r="OQO2" s="138"/>
      <c r="OQP2" s="138"/>
      <c r="OQQ2" s="138"/>
      <c r="OQR2" s="138"/>
      <c r="OQS2" s="138"/>
      <c r="OQT2" s="138"/>
      <c r="OQU2" s="138"/>
      <c r="OQV2" s="138"/>
      <c r="OQW2" s="138"/>
      <c r="OQX2" s="138"/>
      <c r="OQY2" s="138"/>
      <c r="OQZ2" s="138"/>
      <c r="ORA2" s="138"/>
      <c r="ORB2" s="138"/>
      <c r="ORC2" s="138"/>
      <c r="ORD2" s="138"/>
      <c r="ORE2" s="138"/>
      <c r="ORF2" s="138"/>
      <c r="ORG2" s="138"/>
      <c r="ORH2" s="138"/>
      <c r="ORI2" s="138"/>
      <c r="ORJ2" s="138"/>
      <c r="ORK2" s="138"/>
      <c r="ORL2" s="138"/>
      <c r="ORM2" s="138"/>
      <c r="ORN2" s="138"/>
      <c r="ORO2" s="138"/>
      <c r="ORP2" s="138"/>
      <c r="ORQ2" s="138"/>
      <c r="ORR2" s="138"/>
      <c r="ORS2" s="138"/>
      <c r="ORT2" s="138"/>
      <c r="ORU2" s="138"/>
      <c r="ORV2" s="138"/>
      <c r="ORW2" s="138"/>
      <c r="ORX2" s="138"/>
      <c r="ORY2" s="138"/>
      <c r="ORZ2" s="138"/>
      <c r="OSA2" s="138"/>
      <c r="OSB2" s="138"/>
      <c r="OSC2" s="138"/>
      <c r="OSD2" s="138"/>
      <c r="OSE2" s="138"/>
      <c r="OSF2" s="138"/>
      <c r="OSG2" s="138"/>
      <c r="OSH2" s="138"/>
      <c r="OSI2" s="138"/>
      <c r="OSJ2" s="138"/>
      <c r="OSK2" s="138"/>
      <c r="OSL2" s="138"/>
      <c r="OSM2" s="138"/>
      <c r="OSN2" s="138"/>
      <c r="OSO2" s="138"/>
      <c r="OSP2" s="138"/>
      <c r="OSQ2" s="138"/>
      <c r="OSR2" s="138"/>
      <c r="OSS2" s="138"/>
      <c r="OST2" s="138"/>
      <c r="OSU2" s="138"/>
      <c r="OSV2" s="138"/>
      <c r="OSW2" s="138"/>
      <c r="OSX2" s="138"/>
      <c r="OSY2" s="138"/>
      <c r="OSZ2" s="138"/>
      <c r="OTA2" s="138"/>
      <c r="OTB2" s="138"/>
      <c r="OTC2" s="138"/>
      <c r="OTD2" s="138"/>
      <c r="OTE2" s="138"/>
      <c r="OTF2" s="138"/>
      <c r="OTG2" s="138"/>
      <c r="OTH2" s="138"/>
      <c r="OTI2" s="138"/>
      <c r="OTJ2" s="138"/>
      <c r="OTK2" s="138"/>
      <c r="OTL2" s="138"/>
      <c r="OTM2" s="138"/>
      <c r="OTN2" s="138"/>
      <c r="OTO2" s="138"/>
      <c r="OTP2" s="138"/>
      <c r="OTQ2" s="138"/>
      <c r="OTR2" s="138"/>
      <c r="OTS2" s="138"/>
      <c r="OTT2" s="138"/>
      <c r="OTU2" s="138"/>
      <c r="OTV2" s="138"/>
      <c r="OTW2" s="138"/>
      <c r="OTX2" s="138"/>
      <c r="OTY2" s="138"/>
      <c r="OTZ2" s="138"/>
      <c r="OUA2" s="138"/>
      <c r="OUB2" s="138"/>
      <c r="OUC2" s="138"/>
      <c r="OUD2" s="138"/>
      <c r="OUE2" s="138"/>
      <c r="OUF2" s="138"/>
      <c r="OUG2" s="138"/>
      <c r="OUH2" s="138"/>
      <c r="OUI2" s="138"/>
      <c r="OUJ2" s="138"/>
      <c r="OUK2" s="138"/>
      <c r="OUL2" s="138"/>
      <c r="OUM2" s="138"/>
      <c r="OUN2" s="138"/>
      <c r="OUO2" s="138"/>
      <c r="OUP2" s="138"/>
      <c r="OUQ2" s="138"/>
      <c r="OUR2" s="138"/>
      <c r="OUS2" s="138"/>
      <c r="OUT2" s="138"/>
      <c r="OUU2" s="138"/>
      <c r="OUV2" s="138"/>
      <c r="OUW2" s="138"/>
      <c r="OUX2" s="138"/>
      <c r="OUY2" s="138"/>
      <c r="OUZ2" s="138"/>
      <c r="OVA2" s="138"/>
      <c r="OVB2" s="138"/>
      <c r="OVC2" s="138"/>
      <c r="OVD2" s="138"/>
      <c r="OVE2" s="138"/>
      <c r="OVF2" s="138"/>
      <c r="OVG2" s="138"/>
      <c r="OVH2" s="138"/>
      <c r="OVI2" s="138"/>
      <c r="OVJ2" s="138"/>
      <c r="OVK2" s="138"/>
      <c r="OVL2" s="138"/>
      <c r="OVM2" s="138"/>
      <c r="OVN2" s="138"/>
      <c r="OVO2" s="138"/>
      <c r="OVP2" s="138"/>
      <c r="OVQ2" s="138"/>
      <c r="OVR2" s="138"/>
      <c r="OVS2" s="138"/>
      <c r="OVT2" s="138"/>
      <c r="OVU2" s="138"/>
      <c r="OVV2" s="138"/>
      <c r="OVW2" s="138"/>
      <c r="OVX2" s="138"/>
      <c r="OVY2" s="138"/>
      <c r="OVZ2" s="138"/>
      <c r="OWA2" s="138"/>
      <c r="OWB2" s="138"/>
      <c r="OWC2" s="138"/>
      <c r="OWD2" s="138"/>
      <c r="OWE2" s="138"/>
      <c r="OWF2" s="138"/>
      <c r="OWG2" s="138"/>
      <c r="OWH2" s="138"/>
      <c r="OWI2" s="138"/>
      <c r="OWJ2" s="138"/>
      <c r="OWK2" s="138"/>
      <c r="OWL2" s="138"/>
      <c r="OWM2" s="138"/>
      <c r="OWN2" s="138"/>
      <c r="OWO2" s="138"/>
      <c r="OWP2" s="138"/>
      <c r="OWQ2" s="138"/>
      <c r="OWR2" s="138"/>
      <c r="OWS2" s="138"/>
      <c r="OWT2" s="138"/>
      <c r="OWU2" s="138"/>
      <c r="OWV2" s="138"/>
      <c r="OWW2" s="138"/>
      <c r="OWX2" s="138"/>
      <c r="OWY2" s="138"/>
      <c r="OWZ2" s="138"/>
      <c r="OXA2" s="138"/>
      <c r="OXB2" s="138"/>
      <c r="OXC2" s="138"/>
      <c r="OXD2" s="138"/>
      <c r="OXE2" s="138"/>
      <c r="OXF2" s="138"/>
      <c r="OXG2" s="138"/>
      <c r="OXH2" s="138"/>
      <c r="OXI2" s="138"/>
      <c r="OXJ2" s="138"/>
      <c r="OXK2" s="138"/>
      <c r="OXL2" s="138"/>
      <c r="OXM2" s="138"/>
      <c r="OXN2" s="138"/>
      <c r="OXO2" s="138"/>
      <c r="OXP2" s="138"/>
      <c r="OXQ2" s="138"/>
      <c r="OXR2" s="138"/>
      <c r="OXS2" s="138"/>
      <c r="OXT2" s="138"/>
      <c r="OXU2" s="138"/>
      <c r="OXV2" s="138"/>
      <c r="OXW2" s="138"/>
      <c r="OXX2" s="138"/>
      <c r="OXY2" s="138"/>
      <c r="OXZ2" s="138"/>
      <c r="OYA2" s="138"/>
      <c r="OYB2" s="138"/>
      <c r="OYC2" s="138"/>
      <c r="OYD2" s="138"/>
      <c r="OYE2" s="138"/>
      <c r="OYF2" s="138"/>
      <c r="OYG2" s="138"/>
      <c r="OYH2" s="138"/>
      <c r="OYI2" s="138"/>
      <c r="OYJ2" s="138"/>
      <c r="OYK2" s="138"/>
      <c r="OYL2" s="138"/>
      <c r="OYM2" s="138"/>
      <c r="OYN2" s="138"/>
      <c r="OYO2" s="138"/>
      <c r="OYP2" s="138"/>
      <c r="OYQ2" s="138"/>
      <c r="OYR2" s="138"/>
      <c r="OYS2" s="138"/>
      <c r="OYT2" s="138"/>
      <c r="OYU2" s="138"/>
      <c r="OYV2" s="138"/>
      <c r="OYW2" s="138"/>
      <c r="OYX2" s="138"/>
      <c r="OYY2" s="138"/>
      <c r="OYZ2" s="138"/>
      <c r="OZA2" s="138"/>
      <c r="OZB2" s="138"/>
      <c r="OZC2" s="138"/>
      <c r="OZD2" s="138"/>
      <c r="OZE2" s="138"/>
      <c r="OZF2" s="138"/>
      <c r="OZG2" s="138"/>
      <c r="OZH2" s="138"/>
      <c r="OZI2" s="138"/>
      <c r="OZJ2" s="138"/>
      <c r="OZK2" s="138"/>
      <c r="OZL2" s="138"/>
      <c r="OZM2" s="138"/>
      <c r="OZN2" s="138"/>
      <c r="OZO2" s="138"/>
      <c r="OZP2" s="138"/>
      <c r="OZQ2" s="138"/>
      <c r="OZR2" s="138"/>
      <c r="OZS2" s="138"/>
      <c r="OZT2" s="138"/>
      <c r="OZU2" s="138"/>
      <c r="OZV2" s="138"/>
      <c r="OZW2" s="138"/>
      <c r="OZX2" s="138"/>
      <c r="OZY2" s="138"/>
      <c r="OZZ2" s="138"/>
      <c r="PAA2" s="138"/>
      <c r="PAB2" s="138"/>
      <c r="PAC2" s="138"/>
      <c r="PAD2" s="138"/>
      <c r="PAE2" s="138"/>
      <c r="PAF2" s="138"/>
      <c r="PAG2" s="138"/>
      <c r="PAH2" s="138"/>
      <c r="PAI2" s="138"/>
      <c r="PAJ2" s="138"/>
      <c r="PAK2" s="138"/>
      <c r="PAL2" s="138"/>
      <c r="PAM2" s="138"/>
      <c r="PAN2" s="138"/>
      <c r="PAO2" s="138"/>
      <c r="PAP2" s="138"/>
      <c r="PAQ2" s="138"/>
      <c r="PAR2" s="138"/>
      <c r="PAS2" s="138"/>
      <c r="PAT2" s="138"/>
      <c r="PAU2" s="138"/>
      <c r="PAV2" s="138"/>
      <c r="PAW2" s="138"/>
      <c r="PAX2" s="138"/>
      <c r="PAY2" s="138"/>
      <c r="PAZ2" s="138"/>
      <c r="PBA2" s="138"/>
      <c r="PBB2" s="138"/>
      <c r="PBC2" s="138"/>
      <c r="PBD2" s="138"/>
      <c r="PBE2" s="138"/>
      <c r="PBF2" s="138"/>
      <c r="PBG2" s="138"/>
      <c r="PBH2" s="138"/>
      <c r="PBI2" s="138"/>
      <c r="PBJ2" s="138"/>
      <c r="PBK2" s="138"/>
      <c r="PBL2" s="138"/>
      <c r="PBM2" s="138"/>
      <c r="PBN2" s="138"/>
      <c r="PBO2" s="138"/>
      <c r="PBP2" s="138"/>
      <c r="PBQ2" s="138"/>
      <c r="PBR2" s="138"/>
      <c r="PBS2" s="138"/>
      <c r="PBT2" s="138"/>
      <c r="PBU2" s="138"/>
      <c r="PBV2" s="138"/>
      <c r="PBW2" s="138"/>
      <c r="PBX2" s="138"/>
      <c r="PBY2" s="138"/>
      <c r="PBZ2" s="138"/>
      <c r="PCA2" s="138"/>
      <c r="PCB2" s="138"/>
      <c r="PCC2" s="138"/>
      <c r="PCD2" s="138"/>
      <c r="PCE2" s="138"/>
      <c r="PCF2" s="138"/>
      <c r="PCG2" s="138"/>
      <c r="PCH2" s="138"/>
      <c r="PCI2" s="138"/>
      <c r="PCJ2" s="138"/>
      <c r="PCK2" s="138"/>
      <c r="PCL2" s="138"/>
      <c r="PCM2" s="138"/>
      <c r="PCN2" s="138"/>
      <c r="PCO2" s="138"/>
      <c r="PCP2" s="138"/>
      <c r="PCQ2" s="138"/>
      <c r="PCR2" s="138"/>
      <c r="PCS2" s="138"/>
      <c r="PCT2" s="138"/>
      <c r="PCU2" s="138"/>
      <c r="PCV2" s="138"/>
      <c r="PCW2" s="138"/>
      <c r="PCX2" s="138"/>
      <c r="PCY2" s="138"/>
      <c r="PCZ2" s="138"/>
      <c r="PDA2" s="138"/>
      <c r="PDB2" s="138"/>
      <c r="PDC2" s="138"/>
      <c r="PDD2" s="138"/>
      <c r="PDE2" s="138"/>
      <c r="PDF2" s="138"/>
      <c r="PDG2" s="138"/>
      <c r="PDH2" s="138"/>
      <c r="PDI2" s="138"/>
      <c r="PDJ2" s="138"/>
      <c r="PDK2" s="138"/>
      <c r="PDL2" s="138"/>
      <c r="PDM2" s="138"/>
      <c r="PDN2" s="138"/>
      <c r="PDO2" s="138"/>
      <c r="PDP2" s="138"/>
      <c r="PDQ2" s="138"/>
      <c r="PDR2" s="138"/>
      <c r="PDS2" s="138"/>
      <c r="PDT2" s="138"/>
      <c r="PDU2" s="138"/>
      <c r="PDV2" s="138"/>
      <c r="PDW2" s="138"/>
      <c r="PDX2" s="138"/>
      <c r="PDY2" s="138"/>
      <c r="PDZ2" s="138"/>
      <c r="PEA2" s="138"/>
      <c r="PEB2" s="138"/>
      <c r="PEC2" s="138"/>
      <c r="PED2" s="138"/>
      <c r="PEE2" s="138"/>
      <c r="PEF2" s="138"/>
      <c r="PEG2" s="138"/>
      <c r="PEH2" s="138"/>
      <c r="PEI2" s="138"/>
      <c r="PEJ2" s="138"/>
      <c r="PEK2" s="138"/>
      <c r="PEL2" s="138"/>
      <c r="PEM2" s="138"/>
      <c r="PEN2" s="138"/>
      <c r="PEO2" s="138"/>
      <c r="PEP2" s="138"/>
      <c r="PEQ2" s="138"/>
      <c r="PER2" s="138"/>
      <c r="PES2" s="138"/>
      <c r="PET2" s="138"/>
      <c r="PEU2" s="138"/>
      <c r="PEV2" s="138"/>
      <c r="PEW2" s="138"/>
      <c r="PEX2" s="138"/>
      <c r="PEY2" s="138"/>
      <c r="PEZ2" s="138"/>
      <c r="PFA2" s="138"/>
      <c r="PFB2" s="138"/>
      <c r="PFC2" s="138"/>
      <c r="PFD2" s="138"/>
      <c r="PFE2" s="138"/>
      <c r="PFF2" s="138"/>
      <c r="PFG2" s="138"/>
      <c r="PFH2" s="138"/>
      <c r="PFI2" s="138"/>
      <c r="PFJ2" s="138"/>
      <c r="PFK2" s="138"/>
      <c r="PFL2" s="138"/>
      <c r="PFM2" s="138"/>
      <c r="PFN2" s="138"/>
      <c r="PFO2" s="138"/>
      <c r="PFP2" s="138"/>
      <c r="PFQ2" s="138"/>
      <c r="PFR2" s="138"/>
      <c r="PFS2" s="138"/>
      <c r="PFT2" s="138"/>
      <c r="PFU2" s="138"/>
      <c r="PFV2" s="138"/>
      <c r="PFW2" s="138"/>
      <c r="PFX2" s="138"/>
      <c r="PFY2" s="138"/>
      <c r="PFZ2" s="138"/>
      <c r="PGA2" s="138"/>
      <c r="PGB2" s="138"/>
      <c r="PGC2" s="138"/>
      <c r="PGD2" s="138"/>
      <c r="PGE2" s="138"/>
      <c r="PGF2" s="138"/>
      <c r="PGG2" s="138"/>
      <c r="PGH2" s="138"/>
      <c r="PGI2" s="138"/>
      <c r="PGJ2" s="138"/>
      <c r="PGK2" s="138"/>
      <c r="PGL2" s="138"/>
      <c r="PGM2" s="138"/>
      <c r="PGN2" s="138"/>
      <c r="PGO2" s="138"/>
      <c r="PGP2" s="138"/>
      <c r="PGQ2" s="138"/>
      <c r="PGR2" s="138"/>
      <c r="PGS2" s="138"/>
      <c r="PGT2" s="138"/>
      <c r="PGU2" s="138"/>
      <c r="PGV2" s="138"/>
      <c r="PGW2" s="138"/>
      <c r="PGX2" s="138"/>
      <c r="PGY2" s="138"/>
      <c r="PGZ2" s="138"/>
      <c r="PHA2" s="138"/>
      <c r="PHB2" s="138"/>
      <c r="PHC2" s="138"/>
      <c r="PHD2" s="138"/>
      <c r="PHE2" s="138"/>
      <c r="PHF2" s="138"/>
      <c r="PHG2" s="138"/>
      <c r="PHH2" s="138"/>
      <c r="PHI2" s="138"/>
      <c r="PHJ2" s="138"/>
      <c r="PHK2" s="138"/>
      <c r="PHL2" s="138"/>
      <c r="PHM2" s="138"/>
      <c r="PHN2" s="138"/>
      <c r="PHO2" s="138"/>
      <c r="PHP2" s="138"/>
      <c r="PHQ2" s="138"/>
      <c r="PHR2" s="138"/>
      <c r="PHS2" s="138"/>
      <c r="PHT2" s="138"/>
      <c r="PHU2" s="138"/>
      <c r="PHV2" s="138"/>
      <c r="PHW2" s="138"/>
      <c r="PHX2" s="138"/>
      <c r="PHY2" s="138"/>
      <c r="PHZ2" s="138"/>
      <c r="PIA2" s="138"/>
      <c r="PIB2" s="138"/>
      <c r="PIC2" s="138"/>
      <c r="PID2" s="138"/>
      <c r="PIE2" s="138"/>
      <c r="PIF2" s="138"/>
      <c r="PIG2" s="138"/>
      <c r="PIH2" s="138"/>
      <c r="PII2" s="138"/>
      <c r="PIJ2" s="138"/>
      <c r="PIK2" s="138"/>
      <c r="PIL2" s="138"/>
      <c r="PIM2" s="138"/>
      <c r="PIN2" s="138"/>
      <c r="PIO2" s="138"/>
      <c r="PIP2" s="138"/>
      <c r="PIQ2" s="138"/>
      <c r="PIR2" s="138"/>
      <c r="PIS2" s="138"/>
      <c r="PIT2" s="138"/>
      <c r="PIU2" s="138"/>
      <c r="PIV2" s="138"/>
      <c r="PIW2" s="138"/>
      <c r="PIX2" s="138"/>
      <c r="PIY2" s="138"/>
      <c r="PIZ2" s="138"/>
      <c r="PJA2" s="138"/>
      <c r="PJB2" s="138"/>
      <c r="PJC2" s="138"/>
      <c r="PJD2" s="138"/>
      <c r="PJE2" s="138"/>
      <c r="PJF2" s="138"/>
      <c r="PJG2" s="138"/>
      <c r="PJH2" s="138"/>
      <c r="PJI2" s="138"/>
      <c r="PJJ2" s="138"/>
      <c r="PJK2" s="138"/>
      <c r="PJL2" s="138"/>
      <c r="PJM2" s="138"/>
      <c r="PJN2" s="138"/>
      <c r="PJO2" s="138"/>
      <c r="PJP2" s="138"/>
      <c r="PJQ2" s="138"/>
      <c r="PJR2" s="138"/>
      <c r="PJS2" s="138"/>
      <c r="PJT2" s="138"/>
      <c r="PJU2" s="138"/>
      <c r="PJV2" s="138"/>
      <c r="PJW2" s="138"/>
      <c r="PJX2" s="138"/>
      <c r="PJY2" s="138"/>
      <c r="PJZ2" s="138"/>
      <c r="PKA2" s="138"/>
      <c r="PKB2" s="138"/>
      <c r="PKC2" s="138"/>
      <c r="PKD2" s="138"/>
      <c r="PKE2" s="138"/>
      <c r="PKF2" s="138"/>
      <c r="PKG2" s="138"/>
      <c r="PKH2" s="138"/>
      <c r="PKI2" s="138"/>
      <c r="PKJ2" s="138"/>
      <c r="PKK2" s="138"/>
      <c r="PKL2" s="138"/>
      <c r="PKM2" s="138"/>
      <c r="PKN2" s="138"/>
      <c r="PKO2" s="138"/>
      <c r="PKP2" s="138"/>
      <c r="PKQ2" s="138"/>
      <c r="PKR2" s="138"/>
      <c r="PKS2" s="138"/>
      <c r="PKT2" s="138"/>
      <c r="PKU2" s="138"/>
      <c r="PKV2" s="138"/>
      <c r="PKW2" s="138"/>
      <c r="PKX2" s="138"/>
      <c r="PKY2" s="138"/>
      <c r="PKZ2" s="138"/>
      <c r="PLA2" s="138"/>
      <c r="PLB2" s="138"/>
      <c r="PLC2" s="138"/>
      <c r="PLD2" s="138"/>
      <c r="PLE2" s="138"/>
      <c r="PLF2" s="138"/>
      <c r="PLG2" s="138"/>
      <c r="PLH2" s="138"/>
      <c r="PLI2" s="138"/>
      <c r="PLJ2" s="138"/>
      <c r="PLK2" s="138"/>
      <c r="PLL2" s="138"/>
      <c r="PLM2" s="138"/>
      <c r="PLN2" s="138"/>
      <c r="PLO2" s="138"/>
      <c r="PLP2" s="138"/>
      <c r="PLQ2" s="138"/>
      <c r="PLR2" s="138"/>
      <c r="PLS2" s="138"/>
      <c r="PLT2" s="138"/>
      <c r="PLU2" s="138"/>
      <c r="PLV2" s="138"/>
      <c r="PLW2" s="138"/>
      <c r="PLX2" s="138"/>
      <c r="PLY2" s="138"/>
      <c r="PLZ2" s="138"/>
      <c r="PMA2" s="138"/>
      <c r="PMB2" s="138"/>
      <c r="PMC2" s="138"/>
      <c r="PMD2" s="138"/>
      <c r="PME2" s="138"/>
      <c r="PMF2" s="138"/>
      <c r="PMG2" s="138"/>
      <c r="PMH2" s="138"/>
      <c r="PMI2" s="138"/>
      <c r="PMJ2" s="138"/>
      <c r="PMK2" s="138"/>
      <c r="PML2" s="138"/>
      <c r="PMM2" s="138"/>
      <c r="PMN2" s="138"/>
      <c r="PMO2" s="138"/>
      <c r="PMP2" s="138"/>
      <c r="PMQ2" s="138"/>
      <c r="PMR2" s="138"/>
      <c r="PMS2" s="138"/>
      <c r="PMT2" s="138"/>
      <c r="PMU2" s="138"/>
      <c r="PMV2" s="138"/>
      <c r="PMW2" s="138"/>
      <c r="PMX2" s="138"/>
      <c r="PMY2" s="138"/>
      <c r="PMZ2" s="138"/>
      <c r="PNA2" s="138"/>
      <c r="PNB2" s="138"/>
      <c r="PNC2" s="138"/>
      <c r="PND2" s="138"/>
      <c r="PNE2" s="138"/>
      <c r="PNF2" s="138"/>
      <c r="PNG2" s="138"/>
      <c r="PNH2" s="138"/>
      <c r="PNI2" s="138"/>
      <c r="PNJ2" s="138"/>
      <c r="PNK2" s="138"/>
      <c r="PNL2" s="138"/>
      <c r="PNM2" s="138"/>
      <c r="PNN2" s="138"/>
      <c r="PNO2" s="138"/>
      <c r="PNP2" s="138"/>
      <c r="PNQ2" s="138"/>
      <c r="PNR2" s="138"/>
      <c r="PNS2" s="138"/>
      <c r="PNT2" s="138"/>
      <c r="PNU2" s="138"/>
      <c r="PNV2" s="138"/>
      <c r="PNW2" s="138"/>
      <c r="PNX2" s="138"/>
      <c r="PNY2" s="138"/>
      <c r="PNZ2" s="138"/>
      <c r="POA2" s="138"/>
      <c r="POB2" s="138"/>
      <c r="POC2" s="138"/>
      <c r="POD2" s="138"/>
      <c r="POE2" s="138"/>
      <c r="POF2" s="138"/>
      <c r="POG2" s="138"/>
      <c r="POH2" s="138"/>
      <c r="POI2" s="138"/>
      <c r="POJ2" s="138"/>
      <c r="POK2" s="138"/>
      <c r="POL2" s="138"/>
      <c r="POM2" s="138"/>
      <c r="PON2" s="138"/>
      <c r="POO2" s="138"/>
      <c r="POP2" s="138"/>
      <c r="POQ2" s="138"/>
      <c r="POR2" s="138"/>
      <c r="POS2" s="138"/>
      <c r="POT2" s="138"/>
      <c r="POU2" s="138"/>
      <c r="POV2" s="138"/>
      <c r="POW2" s="138"/>
      <c r="POX2" s="138"/>
      <c r="POY2" s="138"/>
      <c r="POZ2" s="138"/>
      <c r="PPA2" s="138"/>
      <c r="PPB2" s="138"/>
      <c r="PPC2" s="138"/>
      <c r="PPD2" s="138"/>
      <c r="PPE2" s="138"/>
      <c r="PPF2" s="138"/>
      <c r="PPG2" s="138"/>
      <c r="PPH2" s="138"/>
      <c r="PPI2" s="138"/>
      <c r="PPJ2" s="138"/>
      <c r="PPK2" s="138"/>
      <c r="PPL2" s="138"/>
      <c r="PPM2" s="138"/>
      <c r="PPN2" s="138"/>
      <c r="PPO2" s="138"/>
      <c r="PPP2" s="138"/>
      <c r="PPQ2" s="138"/>
      <c r="PPR2" s="138"/>
      <c r="PPS2" s="138"/>
      <c r="PPT2" s="138"/>
      <c r="PPU2" s="138"/>
      <c r="PPV2" s="138"/>
      <c r="PPW2" s="138"/>
      <c r="PPX2" s="138"/>
      <c r="PPY2" s="138"/>
      <c r="PPZ2" s="138"/>
      <c r="PQA2" s="138"/>
      <c r="PQB2" s="138"/>
      <c r="PQC2" s="138"/>
      <c r="PQD2" s="138"/>
      <c r="PQE2" s="138"/>
      <c r="PQF2" s="138"/>
      <c r="PQG2" s="138"/>
      <c r="PQH2" s="138"/>
      <c r="PQI2" s="138"/>
      <c r="PQJ2" s="138"/>
      <c r="PQK2" s="138"/>
      <c r="PQL2" s="138"/>
      <c r="PQM2" s="138"/>
      <c r="PQN2" s="138"/>
      <c r="PQO2" s="138"/>
      <c r="PQP2" s="138"/>
      <c r="PQQ2" s="138"/>
      <c r="PQR2" s="138"/>
      <c r="PQS2" s="138"/>
      <c r="PQT2" s="138"/>
      <c r="PQU2" s="138"/>
      <c r="PQV2" s="138"/>
      <c r="PQW2" s="138"/>
      <c r="PQX2" s="138"/>
      <c r="PQY2" s="138"/>
      <c r="PQZ2" s="138"/>
      <c r="PRA2" s="138"/>
      <c r="PRB2" s="138"/>
      <c r="PRC2" s="138"/>
      <c r="PRD2" s="138"/>
      <c r="PRE2" s="138"/>
      <c r="PRF2" s="138"/>
      <c r="PRG2" s="138"/>
      <c r="PRH2" s="138"/>
      <c r="PRI2" s="138"/>
      <c r="PRJ2" s="138"/>
      <c r="PRK2" s="138"/>
      <c r="PRL2" s="138"/>
      <c r="PRM2" s="138"/>
      <c r="PRN2" s="138"/>
      <c r="PRO2" s="138"/>
      <c r="PRP2" s="138"/>
      <c r="PRQ2" s="138"/>
      <c r="PRR2" s="138"/>
      <c r="PRS2" s="138"/>
      <c r="PRT2" s="138"/>
      <c r="PRU2" s="138"/>
      <c r="PRV2" s="138"/>
      <c r="PRW2" s="138"/>
      <c r="PRX2" s="138"/>
      <c r="PRY2" s="138"/>
      <c r="PRZ2" s="138"/>
      <c r="PSA2" s="138"/>
      <c r="PSB2" s="138"/>
      <c r="PSC2" s="138"/>
      <c r="PSD2" s="138"/>
      <c r="PSE2" s="138"/>
      <c r="PSF2" s="138"/>
      <c r="PSG2" s="138"/>
      <c r="PSH2" s="138"/>
      <c r="PSI2" s="138"/>
      <c r="PSJ2" s="138"/>
      <c r="PSK2" s="138"/>
      <c r="PSL2" s="138"/>
      <c r="PSM2" s="138"/>
      <c r="PSN2" s="138"/>
      <c r="PSO2" s="138"/>
      <c r="PSP2" s="138"/>
      <c r="PSQ2" s="138"/>
      <c r="PSR2" s="138"/>
      <c r="PSS2" s="138"/>
      <c r="PST2" s="138"/>
      <c r="PSU2" s="138"/>
      <c r="PSV2" s="138"/>
      <c r="PSW2" s="138"/>
      <c r="PSX2" s="138"/>
      <c r="PSY2" s="138"/>
      <c r="PSZ2" s="138"/>
      <c r="PTA2" s="138"/>
      <c r="PTB2" s="138"/>
      <c r="PTC2" s="138"/>
      <c r="PTD2" s="138"/>
      <c r="PTE2" s="138"/>
      <c r="PTF2" s="138"/>
      <c r="PTG2" s="138"/>
      <c r="PTH2" s="138"/>
      <c r="PTI2" s="138"/>
      <c r="PTJ2" s="138"/>
      <c r="PTK2" s="138"/>
      <c r="PTL2" s="138"/>
      <c r="PTM2" s="138"/>
      <c r="PTN2" s="138"/>
      <c r="PTO2" s="138"/>
      <c r="PTP2" s="138"/>
      <c r="PTQ2" s="138"/>
      <c r="PTR2" s="138"/>
      <c r="PTS2" s="138"/>
      <c r="PTT2" s="138"/>
      <c r="PTU2" s="138"/>
      <c r="PTV2" s="138"/>
      <c r="PTW2" s="138"/>
      <c r="PTX2" s="138"/>
      <c r="PTY2" s="138"/>
      <c r="PTZ2" s="138"/>
      <c r="PUA2" s="138"/>
      <c r="PUB2" s="138"/>
      <c r="PUC2" s="138"/>
      <c r="PUD2" s="138"/>
      <c r="PUE2" s="138"/>
      <c r="PUF2" s="138"/>
      <c r="PUG2" s="138"/>
      <c r="PUH2" s="138"/>
      <c r="PUI2" s="138"/>
      <c r="PUJ2" s="138"/>
      <c r="PUK2" s="138"/>
      <c r="PUL2" s="138"/>
      <c r="PUM2" s="138"/>
      <c r="PUN2" s="138"/>
      <c r="PUO2" s="138"/>
      <c r="PUP2" s="138"/>
      <c r="PUQ2" s="138"/>
      <c r="PUR2" s="138"/>
      <c r="PUS2" s="138"/>
      <c r="PUT2" s="138"/>
      <c r="PUU2" s="138"/>
      <c r="PUV2" s="138"/>
      <c r="PUW2" s="138"/>
      <c r="PUX2" s="138"/>
      <c r="PUY2" s="138"/>
      <c r="PUZ2" s="138"/>
      <c r="PVA2" s="138"/>
      <c r="PVB2" s="138"/>
      <c r="PVC2" s="138"/>
      <c r="PVD2" s="138"/>
      <c r="PVE2" s="138"/>
      <c r="PVF2" s="138"/>
      <c r="PVG2" s="138"/>
      <c r="PVH2" s="138"/>
      <c r="PVI2" s="138"/>
      <c r="PVJ2" s="138"/>
      <c r="PVK2" s="138"/>
      <c r="PVL2" s="138"/>
      <c r="PVM2" s="138"/>
      <c r="PVN2" s="138"/>
      <c r="PVO2" s="138"/>
      <c r="PVP2" s="138"/>
      <c r="PVQ2" s="138"/>
      <c r="PVR2" s="138"/>
      <c r="PVS2" s="138"/>
      <c r="PVT2" s="138"/>
      <c r="PVU2" s="138"/>
      <c r="PVV2" s="138"/>
      <c r="PVW2" s="138"/>
      <c r="PVX2" s="138"/>
      <c r="PVY2" s="138"/>
      <c r="PVZ2" s="138"/>
      <c r="PWA2" s="138"/>
      <c r="PWB2" s="138"/>
      <c r="PWC2" s="138"/>
      <c r="PWD2" s="138"/>
      <c r="PWE2" s="138"/>
      <c r="PWF2" s="138"/>
      <c r="PWG2" s="138"/>
      <c r="PWH2" s="138"/>
      <c r="PWI2" s="138"/>
      <c r="PWJ2" s="138"/>
      <c r="PWK2" s="138"/>
      <c r="PWL2" s="138"/>
      <c r="PWM2" s="138"/>
      <c r="PWN2" s="138"/>
      <c r="PWO2" s="138"/>
      <c r="PWP2" s="138"/>
      <c r="PWQ2" s="138"/>
      <c r="PWR2" s="138"/>
      <c r="PWS2" s="138"/>
      <c r="PWT2" s="138"/>
      <c r="PWU2" s="138"/>
      <c r="PWV2" s="138"/>
      <c r="PWW2" s="138"/>
      <c r="PWX2" s="138"/>
      <c r="PWY2" s="138"/>
      <c r="PWZ2" s="138"/>
      <c r="PXA2" s="138"/>
      <c r="PXB2" s="138"/>
      <c r="PXC2" s="138"/>
      <c r="PXD2" s="138"/>
      <c r="PXE2" s="138"/>
      <c r="PXF2" s="138"/>
      <c r="PXG2" s="138"/>
      <c r="PXH2" s="138"/>
      <c r="PXI2" s="138"/>
      <c r="PXJ2" s="138"/>
      <c r="PXK2" s="138"/>
      <c r="PXL2" s="138"/>
      <c r="PXM2" s="138"/>
      <c r="PXN2" s="138"/>
      <c r="PXO2" s="138"/>
      <c r="PXP2" s="138"/>
      <c r="PXQ2" s="138"/>
      <c r="PXR2" s="138"/>
      <c r="PXS2" s="138"/>
      <c r="PXT2" s="138"/>
      <c r="PXU2" s="138"/>
      <c r="PXV2" s="138"/>
      <c r="PXW2" s="138"/>
      <c r="PXX2" s="138"/>
      <c r="PXY2" s="138"/>
      <c r="PXZ2" s="138"/>
      <c r="PYA2" s="138"/>
      <c r="PYB2" s="138"/>
      <c r="PYC2" s="138"/>
      <c r="PYD2" s="138"/>
      <c r="PYE2" s="138"/>
      <c r="PYF2" s="138"/>
      <c r="PYG2" s="138"/>
      <c r="PYH2" s="138"/>
      <c r="PYI2" s="138"/>
      <c r="PYJ2" s="138"/>
      <c r="PYK2" s="138"/>
      <c r="PYL2" s="138"/>
      <c r="PYM2" s="138"/>
      <c r="PYN2" s="138"/>
      <c r="PYO2" s="138"/>
      <c r="PYP2" s="138"/>
      <c r="PYQ2" s="138"/>
      <c r="PYR2" s="138"/>
      <c r="PYS2" s="138"/>
      <c r="PYT2" s="138"/>
      <c r="PYU2" s="138"/>
      <c r="PYV2" s="138"/>
      <c r="PYW2" s="138"/>
      <c r="PYX2" s="138"/>
      <c r="PYY2" s="138"/>
      <c r="PYZ2" s="138"/>
      <c r="PZA2" s="138"/>
      <c r="PZB2" s="138"/>
      <c r="PZC2" s="138"/>
      <c r="PZD2" s="138"/>
      <c r="PZE2" s="138"/>
      <c r="PZF2" s="138"/>
      <c r="PZG2" s="138"/>
      <c r="PZH2" s="138"/>
      <c r="PZI2" s="138"/>
      <c r="PZJ2" s="138"/>
      <c r="PZK2" s="138"/>
      <c r="PZL2" s="138"/>
      <c r="PZM2" s="138"/>
      <c r="PZN2" s="138"/>
      <c r="PZO2" s="138"/>
      <c r="PZP2" s="138"/>
      <c r="PZQ2" s="138"/>
      <c r="PZR2" s="138"/>
      <c r="PZS2" s="138"/>
      <c r="PZT2" s="138"/>
      <c r="PZU2" s="138"/>
      <c r="PZV2" s="138"/>
      <c r="PZW2" s="138"/>
      <c r="PZX2" s="138"/>
      <c r="PZY2" s="138"/>
      <c r="PZZ2" s="138"/>
      <c r="QAA2" s="138"/>
      <c r="QAB2" s="138"/>
      <c r="QAC2" s="138"/>
      <c r="QAD2" s="138"/>
      <c r="QAE2" s="138"/>
      <c r="QAF2" s="138"/>
      <c r="QAG2" s="138"/>
      <c r="QAH2" s="138"/>
      <c r="QAI2" s="138"/>
      <c r="QAJ2" s="138"/>
      <c r="QAK2" s="138"/>
      <c r="QAL2" s="138"/>
      <c r="QAM2" s="138"/>
      <c r="QAN2" s="138"/>
      <c r="QAO2" s="138"/>
      <c r="QAP2" s="138"/>
      <c r="QAQ2" s="138"/>
      <c r="QAR2" s="138"/>
      <c r="QAS2" s="138"/>
      <c r="QAT2" s="138"/>
      <c r="QAU2" s="138"/>
      <c r="QAV2" s="138"/>
      <c r="QAW2" s="138"/>
      <c r="QAX2" s="138"/>
      <c r="QAY2" s="138"/>
      <c r="QAZ2" s="138"/>
      <c r="QBA2" s="138"/>
      <c r="QBB2" s="138"/>
      <c r="QBC2" s="138"/>
      <c r="QBD2" s="138"/>
      <c r="QBE2" s="138"/>
      <c r="QBF2" s="138"/>
      <c r="QBG2" s="138"/>
      <c r="QBH2" s="138"/>
      <c r="QBI2" s="138"/>
      <c r="QBJ2" s="138"/>
      <c r="QBK2" s="138"/>
      <c r="QBL2" s="138"/>
      <c r="QBM2" s="138"/>
      <c r="QBN2" s="138"/>
      <c r="QBO2" s="138"/>
      <c r="QBP2" s="138"/>
      <c r="QBQ2" s="138"/>
      <c r="QBR2" s="138"/>
      <c r="QBS2" s="138"/>
      <c r="QBT2" s="138"/>
      <c r="QBU2" s="138"/>
      <c r="QBV2" s="138"/>
      <c r="QBW2" s="138"/>
      <c r="QBX2" s="138"/>
      <c r="QBY2" s="138"/>
      <c r="QBZ2" s="138"/>
      <c r="QCA2" s="138"/>
      <c r="QCB2" s="138"/>
      <c r="QCC2" s="138"/>
      <c r="QCD2" s="138"/>
      <c r="QCE2" s="138"/>
      <c r="QCF2" s="138"/>
      <c r="QCG2" s="138"/>
      <c r="QCH2" s="138"/>
      <c r="QCI2" s="138"/>
      <c r="QCJ2" s="138"/>
      <c r="QCK2" s="138"/>
      <c r="QCL2" s="138"/>
      <c r="QCM2" s="138"/>
      <c r="QCN2" s="138"/>
      <c r="QCO2" s="138"/>
      <c r="QCP2" s="138"/>
      <c r="QCQ2" s="138"/>
      <c r="QCR2" s="138"/>
      <c r="QCS2" s="138"/>
      <c r="QCT2" s="138"/>
      <c r="QCU2" s="138"/>
      <c r="QCV2" s="138"/>
      <c r="QCW2" s="138"/>
      <c r="QCX2" s="138"/>
      <c r="QCY2" s="138"/>
      <c r="QCZ2" s="138"/>
      <c r="QDA2" s="138"/>
      <c r="QDB2" s="138"/>
      <c r="QDC2" s="138"/>
      <c r="QDD2" s="138"/>
      <c r="QDE2" s="138"/>
      <c r="QDF2" s="138"/>
      <c r="QDG2" s="138"/>
      <c r="QDH2" s="138"/>
      <c r="QDI2" s="138"/>
      <c r="QDJ2" s="138"/>
      <c r="QDK2" s="138"/>
      <c r="QDL2" s="138"/>
      <c r="QDM2" s="138"/>
      <c r="QDN2" s="138"/>
      <c r="QDO2" s="138"/>
      <c r="QDP2" s="138"/>
      <c r="QDQ2" s="138"/>
      <c r="QDR2" s="138"/>
      <c r="QDS2" s="138"/>
      <c r="QDT2" s="138"/>
      <c r="QDU2" s="138"/>
      <c r="QDV2" s="138"/>
      <c r="QDW2" s="138"/>
      <c r="QDX2" s="138"/>
      <c r="QDY2" s="138"/>
      <c r="QDZ2" s="138"/>
      <c r="QEA2" s="138"/>
      <c r="QEB2" s="138"/>
      <c r="QEC2" s="138"/>
      <c r="QED2" s="138"/>
      <c r="QEE2" s="138"/>
      <c r="QEF2" s="138"/>
      <c r="QEG2" s="138"/>
      <c r="QEH2" s="138"/>
      <c r="QEI2" s="138"/>
      <c r="QEJ2" s="138"/>
      <c r="QEK2" s="138"/>
      <c r="QEL2" s="138"/>
      <c r="QEM2" s="138"/>
      <c r="QEN2" s="138"/>
      <c r="QEO2" s="138"/>
      <c r="QEP2" s="138"/>
      <c r="QEQ2" s="138"/>
      <c r="QER2" s="138"/>
      <c r="QES2" s="138"/>
      <c r="QET2" s="138"/>
      <c r="QEU2" s="138"/>
      <c r="QEV2" s="138"/>
      <c r="QEW2" s="138"/>
      <c r="QEX2" s="138"/>
      <c r="QEY2" s="138"/>
      <c r="QEZ2" s="138"/>
      <c r="QFA2" s="138"/>
      <c r="QFB2" s="138"/>
      <c r="QFC2" s="138"/>
      <c r="QFD2" s="138"/>
      <c r="QFE2" s="138"/>
      <c r="QFF2" s="138"/>
      <c r="QFG2" s="138"/>
      <c r="QFH2" s="138"/>
      <c r="QFI2" s="138"/>
      <c r="QFJ2" s="138"/>
      <c r="QFK2" s="138"/>
      <c r="QFL2" s="138"/>
      <c r="QFM2" s="138"/>
      <c r="QFN2" s="138"/>
      <c r="QFO2" s="138"/>
      <c r="QFP2" s="138"/>
      <c r="QFQ2" s="138"/>
      <c r="QFR2" s="138"/>
      <c r="QFS2" s="138"/>
      <c r="QFT2" s="138"/>
      <c r="QFU2" s="138"/>
      <c r="QFV2" s="138"/>
      <c r="QFW2" s="138"/>
      <c r="QFX2" s="138"/>
      <c r="QFY2" s="138"/>
      <c r="QFZ2" s="138"/>
      <c r="QGA2" s="138"/>
      <c r="QGB2" s="138"/>
      <c r="QGC2" s="138"/>
      <c r="QGD2" s="138"/>
      <c r="QGE2" s="138"/>
      <c r="QGF2" s="138"/>
      <c r="QGG2" s="138"/>
      <c r="QGH2" s="138"/>
      <c r="QGI2" s="138"/>
      <c r="QGJ2" s="138"/>
      <c r="QGK2" s="138"/>
      <c r="QGL2" s="138"/>
      <c r="QGM2" s="138"/>
      <c r="QGN2" s="138"/>
      <c r="QGO2" s="138"/>
      <c r="QGP2" s="138"/>
      <c r="QGQ2" s="138"/>
      <c r="QGR2" s="138"/>
      <c r="QGS2" s="138"/>
      <c r="QGT2" s="138"/>
      <c r="QGU2" s="138"/>
      <c r="QGV2" s="138"/>
      <c r="QGW2" s="138"/>
      <c r="QGX2" s="138"/>
      <c r="QGY2" s="138"/>
      <c r="QGZ2" s="138"/>
      <c r="QHA2" s="138"/>
      <c r="QHB2" s="138"/>
      <c r="QHC2" s="138"/>
      <c r="QHD2" s="138"/>
      <c r="QHE2" s="138"/>
      <c r="QHF2" s="138"/>
      <c r="QHG2" s="138"/>
      <c r="QHH2" s="138"/>
      <c r="QHI2" s="138"/>
      <c r="QHJ2" s="138"/>
      <c r="QHK2" s="138"/>
      <c r="QHL2" s="138"/>
      <c r="QHM2" s="138"/>
      <c r="QHN2" s="138"/>
      <c r="QHO2" s="138"/>
      <c r="QHP2" s="138"/>
      <c r="QHQ2" s="138"/>
      <c r="QHR2" s="138"/>
      <c r="QHS2" s="138"/>
      <c r="QHT2" s="138"/>
      <c r="QHU2" s="138"/>
      <c r="QHV2" s="138"/>
      <c r="QHW2" s="138"/>
      <c r="QHX2" s="138"/>
      <c r="QHY2" s="138"/>
      <c r="QHZ2" s="138"/>
      <c r="QIA2" s="138"/>
      <c r="QIB2" s="138"/>
      <c r="QIC2" s="138"/>
      <c r="QID2" s="138"/>
      <c r="QIE2" s="138"/>
      <c r="QIF2" s="138"/>
      <c r="QIG2" s="138"/>
      <c r="QIH2" s="138"/>
      <c r="QII2" s="138"/>
      <c r="QIJ2" s="138"/>
      <c r="QIK2" s="138"/>
      <c r="QIL2" s="138"/>
      <c r="QIM2" s="138"/>
      <c r="QIN2" s="138"/>
      <c r="QIO2" s="138"/>
      <c r="QIP2" s="138"/>
      <c r="QIQ2" s="138"/>
      <c r="QIR2" s="138"/>
      <c r="QIS2" s="138"/>
      <c r="QIT2" s="138"/>
      <c r="QIU2" s="138"/>
      <c r="QIV2" s="138"/>
      <c r="QIW2" s="138"/>
      <c r="QIX2" s="138"/>
      <c r="QIY2" s="138"/>
      <c r="QIZ2" s="138"/>
      <c r="QJA2" s="138"/>
      <c r="QJB2" s="138"/>
      <c r="QJC2" s="138"/>
      <c r="QJD2" s="138"/>
      <c r="QJE2" s="138"/>
      <c r="QJF2" s="138"/>
      <c r="QJG2" s="138"/>
      <c r="QJH2" s="138"/>
      <c r="QJI2" s="138"/>
      <c r="QJJ2" s="138"/>
      <c r="QJK2" s="138"/>
      <c r="QJL2" s="138"/>
      <c r="QJM2" s="138"/>
      <c r="QJN2" s="138"/>
      <c r="QJO2" s="138"/>
      <c r="QJP2" s="138"/>
      <c r="QJQ2" s="138"/>
      <c r="QJR2" s="138"/>
      <c r="QJS2" s="138"/>
      <c r="QJT2" s="138"/>
      <c r="QJU2" s="138"/>
      <c r="QJV2" s="138"/>
      <c r="QJW2" s="138"/>
      <c r="QJX2" s="138"/>
      <c r="QJY2" s="138"/>
      <c r="QJZ2" s="138"/>
      <c r="QKA2" s="138"/>
      <c r="QKB2" s="138"/>
      <c r="QKC2" s="138"/>
      <c r="QKD2" s="138"/>
      <c r="QKE2" s="138"/>
      <c r="QKF2" s="138"/>
      <c r="QKG2" s="138"/>
      <c r="QKH2" s="138"/>
      <c r="QKI2" s="138"/>
      <c r="QKJ2" s="138"/>
      <c r="QKK2" s="138"/>
      <c r="QKL2" s="138"/>
      <c r="QKM2" s="138"/>
      <c r="QKN2" s="138"/>
      <c r="QKO2" s="138"/>
      <c r="QKP2" s="138"/>
      <c r="QKQ2" s="138"/>
      <c r="QKR2" s="138"/>
      <c r="QKS2" s="138"/>
      <c r="QKT2" s="138"/>
      <c r="QKU2" s="138"/>
      <c r="QKV2" s="138"/>
      <c r="QKW2" s="138"/>
      <c r="QKX2" s="138"/>
      <c r="QKY2" s="138"/>
      <c r="QKZ2" s="138"/>
      <c r="QLA2" s="138"/>
      <c r="QLB2" s="138"/>
      <c r="QLC2" s="138"/>
      <c r="QLD2" s="138"/>
      <c r="QLE2" s="138"/>
      <c r="QLF2" s="138"/>
      <c r="QLG2" s="138"/>
      <c r="QLH2" s="138"/>
      <c r="QLI2" s="138"/>
      <c r="QLJ2" s="138"/>
      <c r="QLK2" s="138"/>
      <c r="QLL2" s="138"/>
      <c r="QLM2" s="138"/>
      <c r="QLN2" s="138"/>
      <c r="QLO2" s="138"/>
      <c r="QLP2" s="138"/>
      <c r="QLQ2" s="138"/>
      <c r="QLR2" s="138"/>
      <c r="QLS2" s="138"/>
      <c r="QLT2" s="138"/>
      <c r="QLU2" s="138"/>
      <c r="QLV2" s="138"/>
      <c r="QLW2" s="138"/>
      <c r="QLX2" s="138"/>
      <c r="QLY2" s="138"/>
      <c r="QLZ2" s="138"/>
      <c r="QMA2" s="138"/>
      <c r="QMB2" s="138"/>
      <c r="QMC2" s="138"/>
      <c r="QMD2" s="138"/>
      <c r="QME2" s="138"/>
      <c r="QMF2" s="138"/>
      <c r="QMG2" s="138"/>
      <c r="QMH2" s="138"/>
      <c r="QMI2" s="138"/>
      <c r="QMJ2" s="138"/>
      <c r="QMK2" s="138"/>
      <c r="QML2" s="138"/>
      <c r="QMM2" s="138"/>
      <c r="QMN2" s="138"/>
      <c r="QMO2" s="138"/>
      <c r="QMP2" s="138"/>
      <c r="QMQ2" s="138"/>
      <c r="QMR2" s="138"/>
      <c r="QMS2" s="138"/>
      <c r="QMT2" s="138"/>
      <c r="QMU2" s="138"/>
      <c r="QMV2" s="138"/>
      <c r="QMW2" s="138"/>
      <c r="QMX2" s="138"/>
      <c r="QMY2" s="138"/>
      <c r="QMZ2" s="138"/>
      <c r="QNA2" s="138"/>
      <c r="QNB2" s="138"/>
      <c r="QNC2" s="138"/>
      <c r="QND2" s="138"/>
      <c r="QNE2" s="138"/>
      <c r="QNF2" s="138"/>
      <c r="QNG2" s="138"/>
      <c r="QNH2" s="138"/>
      <c r="QNI2" s="138"/>
      <c r="QNJ2" s="138"/>
      <c r="QNK2" s="138"/>
      <c r="QNL2" s="138"/>
      <c r="QNM2" s="138"/>
      <c r="QNN2" s="138"/>
      <c r="QNO2" s="138"/>
      <c r="QNP2" s="138"/>
      <c r="QNQ2" s="138"/>
      <c r="QNR2" s="138"/>
      <c r="QNS2" s="138"/>
      <c r="QNT2" s="138"/>
      <c r="QNU2" s="138"/>
      <c r="QNV2" s="138"/>
      <c r="QNW2" s="138"/>
      <c r="QNX2" s="138"/>
      <c r="QNY2" s="138"/>
      <c r="QNZ2" s="138"/>
      <c r="QOA2" s="138"/>
      <c r="QOB2" s="138"/>
      <c r="QOC2" s="138"/>
      <c r="QOD2" s="138"/>
      <c r="QOE2" s="138"/>
      <c r="QOF2" s="138"/>
      <c r="QOG2" s="138"/>
      <c r="QOH2" s="138"/>
      <c r="QOI2" s="138"/>
      <c r="QOJ2" s="138"/>
      <c r="QOK2" s="138"/>
      <c r="QOL2" s="138"/>
      <c r="QOM2" s="138"/>
      <c r="QON2" s="138"/>
      <c r="QOO2" s="138"/>
      <c r="QOP2" s="138"/>
      <c r="QOQ2" s="138"/>
      <c r="QOR2" s="138"/>
      <c r="QOS2" s="138"/>
      <c r="QOT2" s="138"/>
      <c r="QOU2" s="138"/>
      <c r="QOV2" s="138"/>
      <c r="QOW2" s="138"/>
      <c r="QOX2" s="138"/>
      <c r="QOY2" s="138"/>
      <c r="QOZ2" s="138"/>
      <c r="QPA2" s="138"/>
      <c r="QPB2" s="138"/>
      <c r="QPC2" s="138"/>
      <c r="QPD2" s="138"/>
      <c r="QPE2" s="138"/>
      <c r="QPF2" s="138"/>
      <c r="QPG2" s="138"/>
      <c r="QPH2" s="138"/>
      <c r="QPI2" s="138"/>
      <c r="QPJ2" s="138"/>
      <c r="QPK2" s="138"/>
      <c r="QPL2" s="138"/>
      <c r="QPM2" s="138"/>
      <c r="QPN2" s="138"/>
      <c r="QPO2" s="138"/>
      <c r="QPP2" s="138"/>
      <c r="QPQ2" s="138"/>
      <c r="QPR2" s="138"/>
      <c r="QPS2" s="138"/>
      <c r="QPT2" s="138"/>
      <c r="QPU2" s="138"/>
      <c r="QPV2" s="138"/>
      <c r="QPW2" s="138"/>
      <c r="QPX2" s="138"/>
      <c r="QPY2" s="138"/>
      <c r="QPZ2" s="138"/>
      <c r="QQA2" s="138"/>
      <c r="QQB2" s="138"/>
      <c r="QQC2" s="138"/>
      <c r="QQD2" s="138"/>
      <c r="QQE2" s="138"/>
      <c r="QQF2" s="138"/>
      <c r="QQG2" s="138"/>
      <c r="QQH2" s="138"/>
      <c r="QQI2" s="138"/>
      <c r="QQJ2" s="138"/>
      <c r="QQK2" s="138"/>
      <c r="QQL2" s="138"/>
      <c r="QQM2" s="138"/>
      <c r="QQN2" s="138"/>
      <c r="QQO2" s="138"/>
      <c r="QQP2" s="138"/>
      <c r="QQQ2" s="138"/>
      <c r="QQR2" s="138"/>
      <c r="QQS2" s="138"/>
      <c r="QQT2" s="138"/>
      <c r="QQU2" s="138"/>
      <c r="QQV2" s="138"/>
      <c r="QQW2" s="138"/>
      <c r="QQX2" s="138"/>
      <c r="QQY2" s="138"/>
      <c r="QQZ2" s="138"/>
      <c r="QRA2" s="138"/>
      <c r="QRB2" s="138"/>
      <c r="QRC2" s="138"/>
      <c r="QRD2" s="138"/>
      <c r="QRE2" s="138"/>
      <c r="QRF2" s="138"/>
      <c r="QRG2" s="138"/>
      <c r="QRH2" s="138"/>
      <c r="QRI2" s="138"/>
      <c r="QRJ2" s="138"/>
      <c r="QRK2" s="138"/>
      <c r="QRL2" s="138"/>
      <c r="QRM2" s="138"/>
      <c r="QRN2" s="138"/>
      <c r="QRO2" s="138"/>
      <c r="QRP2" s="138"/>
      <c r="QRQ2" s="138"/>
      <c r="QRR2" s="138"/>
      <c r="QRS2" s="138"/>
      <c r="QRT2" s="138"/>
      <c r="QRU2" s="138"/>
      <c r="QRV2" s="138"/>
      <c r="QRW2" s="138"/>
      <c r="QRX2" s="138"/>
      <c r="QRY2" s="138"/>
      <c r="QRZ2" s="138"/>
      <c r="QSA2" s="138"/>
      <c r="QSB2" s="138"/>
      <c r="QSC2" s="138"/>
      <c r="QSD2" s="138"/>
      <c r="QSE2" s="138"/>
      <c r="QSF2" s="138"/>
      <c r="QSG2" s="138"/>
      <c r="QSH2" s="138"/>
      <c r="QSI2" s="138"/>
      <c r="QSJ2" s="138"/>
      <c r="QSK2" s="138"/>
      <c r="QSL2" s="138"/>
      <c r="QSM2" s="138"/>
      <c r="QSN2" s="138"/>
      <c r="QSO2" s="138"/>
      <c r="QSP2" s="138"/>
      <c r="QSQ2" s="138"/>
      <c r="QSR2" s="138"/>
      <c r="QSS2" s="138"/>
      <c r="QST2" s="138"/>
      <c r="QSU2" s="138"/>
      <c r="QSV2" s="138"/>
      <c r="QSW2" s="138"/>
      <c r="QSX2" s="138"/>
      <c r="QSY2" s="138"/>
      <c r="QSZ2" s="138"/>
      <c r="QTA2" s="138"/>
      <c r="QTB2" s="138"/>
      <c r="QTC2" s="138"/>
      <c r="QTD2" s="138"/>
      <c r="QTE2" s="138"/>
      <c r="QTF2" s="138"/>
      <c r="QTG2" s="138"/>
      <c r="QTH2" s="138"/>
      <c r="QTI2" s="138"/>
      <c r="QTJ2" s="138"/>
      <c r="QTK2" s="138"/>
      <c r="QTL2" s="138"/>
      <c r="QTM2" s="138"/>
      <c r="QTN2" s="138"/>
      <c r="QTO2" s="138"/>
      <c r="QTP2" s="138"/>
      <c r="QTQ2" s="138"/>
      <c r="QTR2" s="138"/>
      <c r="QTS2" s="138"/>
      <c r="QTT2" s="138"/>
      <c r="QTU2" s="138"/>
      <c r="QTV2" s="138"/>
      <c r="QTW2" s="138"/>
      <c r="QTX2" s="138"/>
      <c r="QTY2" s="138"/>
      <c r="QTZ2" s="138"/>
      <c r="QUA2" s="138"/>
      <c r="QUB2" s="138"/>
      <c r="QUC2" s="138"/>
      <c r="QUD2" s="138"/>
      <c r="QUE2" s="138"/>
      <c r="QUF2" s="138"/>
      <c r="QUG2" s="138"/>
      <c r="QUH2" s="138"/>
      <c r="QUI2" s="138"/>
      <c r="QUJ2" s="138"/>
      <c r="QUK2" s="138"/>
      <c r="QUL2" s="138"/>
      <c r="QUM2" s="138"/>
      <c r="QUN2" s="138"/>
      <c r="QUO2" s="138"/>
      <c r="QUP2" s="138"/>
      <c r="QUQ2" s="138"/>
      <c r="QUR2" s="138"/>
      <c r="QUS2" s="138"/>
      <c r="QUT2" s="138"/>
      <c r="QUU2" s="138"/>
      <c r="QUV2" s="138"/>
      <c r="QUW2" s="138"/>
      <c r="QUX2" s="138"/>
      <c r="QUY2" s="138"/>
      <c r="QUZ2" s="138"/>
      <c r="QVA2" s="138"/>
      <c r="QVB2" s="138"/>
      <c r="QVC2" s="138"/>
      <c r="QVD2" s="138"/>
      <c r="QVE2" s="138"/>
      <c r="QVF2" s="138"/>
      <c r="QVG2" s="138"/>
      <c r="QVH2" s="138"/>
      <c r="QVI2" s="138"/>
      <c r="QVJ2" s="138"/>
      <c r="QVK2" s="138"/>
      <c r="QVL2" s="138"/>
      <c r="QVM2" s="138"/>
      <c r="QVN2" s="138"/>
      <c r="QVO2" s="138"/>
      <c r="QVP2" s="138"/>
      <c r="QVQ2" s="138"/>
      <c r="QVR2" s="138"/>
      <c r="QVS2" s="138"/>
      <c r="QVT2" s="138"/>
      <c r="QVU2" s="138"/>
      <c r="QVV2" s="138"/>
      <c r="QVW2" s="138"/>
      <c r="QVX2" s="138"/>
      <c r="QVY2" s="138"/>
      <c r="QVZ2" s="138"/>
      <c r="QWA2" s="138"/>
      <c r="QWB2" s="138"/>
      <c r="QWC2" s="138"/>
      <c r="QWD2" s="138"/>
      <c r="QWE2" s="138"/>
      <c r="QWF2" s="138"/>
      <c r="QWG2" s="138"/>
      <c r="QWH2" s="138"/>
      <c r="QWI2" s="138"/>
      <c r="QWJ2" s="138"/>
      <c r="QWK2" s="138"/>
      <c r="QWL2" s="138"/>
      <c r="QWM2" s="138"/>
      <c r="QWN2" s="138"/>
      <c r="QWO2" s="138"/>
      <c r="QWP2" s="138"/>
      <c r="QWQ2" s="138"/>
      <c r="QWR2" s="138"/>
      <c r="QWS2" s="138"/>
      <c r="QWT2" s="138"/>
      <c r="QWU2" s="138"/>
      <c r="QWV2" s="138"/>
      <c r="QWW2" s="138"/>
      <c r="QWX2" s="138"/>
      <c r="QWY2" s="138"/>
      <c r="QWZ2" s="138"/>
      <c r="QXA2" s="138"/>
      <c r="QXB2" s="138"/>
      <c r="QXC2" s="138"/>
      <c r="QXD2" s="138"/>
      <c r="QXE2" s="138"/>
      <c r="QXF2" s="138"/>
      <c r="QXG2" s="138"/>
      <c r="QXH2" s="138"/>
      <c r="QXI2" s="138"/>
      <c r="QXJ2" s="138"/>
      <c r="QXK2" s="138"/>
      <c r="QXL2" s="138"/>
      <c r="QXM2" s="138"/>
      <c r="QXN2" s="138"/>
      <c r="QXO2" s="138"/>
      <c r="QXP2" s="138"/>
      <c r="QXQ2" s="138"/>
      <c r="QXR2" s="138"/>
      <c r="QXS2" s="138"/>
      <c r="QXT2" s="138"/>
      <c r="QXU2" s="138"/>
      <c r="QXV2" s="138"/>
      <c r="QXW2" s="138"/>
      <c r="QXX2" s="138"/>
      <c r="QXY2" s="138"/>
      <c r="QXZ2" s="138"/>
      <c r="QYA2" s="138"/>
      <c r="QYB2" s="138"/>
      <c r="QYC2" s="138"/>
      <c r="QYD2" s="138"/>
      <c r="QYE2" s="138"/>
      <c r="QYF2" s="138"/>
      <c r="QYG2" s="138"/>
      <c r="QYH2" s="138"/>
      <c r="QYI2" s="138"/>
      <c r="QYJ2" s="138"/>
      <c r="QYK2" s="138"/>
      <c r="QYL2" s="138"/>
      <c r="QYM2" s="138"/>
      <c r="QYN2" s="138"/>
      <c r="QYO2" s="138"/>
      <c r="QYP2" s="138"/>
      <c r="QYQ2" s="138"/>
      <c r="QYR2" s="138"/>
      <c r="QYS2" s="138"/>
      <c r="QYT2" s="138"/>
      <c r="QYU2" s="138"/>
      <c r="QYV2" s="138"/>
      <c r="QYW2" s="138"/>
      <c r="QYX2" s="138"/>
      <c r="QYY2" s="138"/>
      <c r="QYZ2" s="138"/>
      <c r="QZA2" s="138"/>
      <c r="QZB2" s="138"/>
      <c r="QZC2" s="138"/>
      <c r="QZD2" s="138"/>
      <c r="QZE2" s="138"/>
      <c r="QZF2" s="138"/>
      <c r="QZG2" s="138"/>
      <c r="QZH2" s="138"/>
      <c r="QZI2" s="138"/>
      <c r="QZJ2" s="138"/>
      <c r="QZK2" s="138"/>
      <c r="QZL2" s="138"/>
      <c r="QZM2" s="138"/>
      <c r="QZN2" s="138"/>
      <c r="QZO2" s="138"/>
      <c r="QZP2" s="138"/>
      <c r="QZQ2" s="138"/>
      <c r="QZR2" s="138"/>
      <c r="QZS2" s="138"/>
      <c r="QZT2" s="138"/>
      <c r="QZU2" s="138"/>
      <c r="QZV2" s="138"/>
      <c r="QZW2" s="138"/>
      <c r="QZX2" s="138"/>
      <c r="QZY2" s="138"/>
      <c r="QZZ2" s="138"/>
      <c r="RAA2" s="138"/>
      <c r="RAB2" s="138"/>
      <c r="RAC2" s="138"/>
      <c r="RAD2" s="138"/>
      <c r="RAE2" s="138"/>
      <c r="RAF2" s="138"/>
      <c r="RAG2" s="138"/>
      <c r="RAH2" s="138"/>
      <c r="RAI2" s="138"/>
      <c r="RAJ2" s="138"/>
      <c r="RAK2" s="138"/>
      <c r="RAL2" s="138"/>
      <c r="RAM2" s="138"/>
      <c r="RAN2" s="138"/>
      <c r="RAO2" s="138"/>
      <c r="RAP2" s="138"/>
      <c r="RAQ2" s="138"/>
      <c r="RAR2" s="138"/>
      <c r="RAS2" s="138"/>
      <c r="RAT2" s="138"/>
      <c r="RAU2" s="138"/>
      <c r="RAV2" s="138"/>
      <c r="RAW2" s="138"/>
      <c r="RAX2" s="138"/>
      <c r="RAY2" s="138"/>
      <c r="RAZ2" s="138"/>
      <c r="RBA2" s="138"/>
      <c r="RBB2" s="138"/>
      <c r="RBC2" s="138"/>
      <c r="RBD2" s="138"/>
      <c r="RBE2" s="138"/>
      <c r="RBF2" s="138"/>
      <c r="RBG2" s="138"/>
      <c r="RBH2" s="138"/>
      <c r="RBI2" s="138"/>
      <c r="RBJ2" s="138"/>
      <c r="RBK2" s="138"/>
      <c r="RBL2" s="138"/>
      <c r="RBM2" s="138"/>
      <c r="RBN2" s="138"/>
      <c r="RBO2" s="138"/>
      <c r="RBP2" s="138"/>
      <c r="RBQ2" s="138"/>
      <c r="RBR2" s="138"/>
      <c r="RBS2" s="138"/>
      <c r="RBT2" s="138"/>
      <c r="RBU2" s="138"/>
      <c r="RBV2" s="138"/>
      <c r="RBW2" s="138"/>
      <c r="RBX2" s="138"/>
      <c r="RBY2" s="138"/>
      <c r="RBZ2" s="138"/>
      <c r="RCA2" s="138"/>
      <c r="RCB2" s="138"/>
      <c r="RCC2" s="138"/>
      <c r="RCD2" s="138"/>
      <c r="RCE2" s="138"/>
      <c r="RCF2" s="138"/>
      <c r="RCG2" s="138"/>
      <c r="RCH2" s="138"/>
      <c r="RCI2" s="138"/>
      <c r="RCJ2" s="138"/>
      <c r="RCK2" s="138"/>
      <c r="RCL2" s="138"/>
      <c r="RCM2" s="138"/>
      <c r="RCN2" s="138"/>
      <c r="RCO2" s="138"/>
      <c r="RCP2" s="138"/>
      <c r="RCQ2" s="138"/>
      <c r="RCR2" s="138"/>
      <c r="RCS2" s="138"/>
      <c r="RCT2" s="138"/>
      <c r="RCU2" s="138"/>
      <c r="RCV2" s="138"/>
      <c r="RCW2" s="138"/>
      <c r="RCX2" s="138"/>
      <c r="RCY2" s="138"/>
      <c r="RCZ2" s="138"/>
      <c r="RDA2" s="138"/>
      <c r="RDB2" s="138"/>
      <c r="RDC2" s="138"/>
      <c r="RDD2" s="138"/>
      <c r="RDE2" s="138"/>
      <c r="RDF2" s="138"/>
      <c r="RDG2" s="138"/>
      <c r="RDH2" s="138"/>
      <c r="RDI2" s="138"/>
      <c r="RDJ2" s="138"/>
      <c r="RDK2" s="138"/>
      <c r="RDL2" s="138"/>
      <c r="RDM2" s="138"/>
      <c r="RDN2" s="138"/>
      <c r="RDO2" s="138"/>
      <c r="RDP2" s="138"/>
      <c r="RDQ2" s="138"/>
      <c r="RDR2" s="138"/>
      <c r="RDS2" s="138"/>
      <c r="RDT2" s="138"/>
      <c r="RDU2" s="138"/>
      <c r="RDV2" s="138"/>
      <c r="RDW2" s="138"/>
      <c r="RDX2" s="138"/>
      <c r="RDY2" s="138"/>
      <c r="RDZ2" s="138"/>
      <c r="REA2" s="138"/>
      <c r="REB2" s="138"/>
      <c r="REC2" s="138"/>
      <c r="RED2" s="138"/>
      <c r="REE2" s="138"/>
      <c r="REF2" s="138"/>
      <c r="REG2" s="138"/>
      <c r="REH2" s="138"/>
      <c r="REI2" s="138"/>
      <c r="REJ2" s="138"/>
      <c r="REK2" s="138"/>
      <c r="REL2" s="138"/>
      <c r="REM2" s="138"/>
      <c r="REN2" s="138"/>
      <c r="REO2" s="138"/>
      <c r="REP2" s="138"/>
      <c r="REQ2" s="138"/>
      <c r="RER2" s="138"/>
      <c r="RES2" s="138"/>
      <c r="RET2" s="138"/>
      <c r="REU2" s="138"/>
      <c r="REV2" s="138"/>
      <c r="REW2" s="138"/>
      <c r="REX2" s="138"/>
      <c r="REY2" s="138"/>
      <c r="REZ2" s="138"/>
      <c r="RFA2" s="138"/>
      <c r="RFB2" s="138"/>
      <c r="RFC2" s="138"/>
      <c r="RFD2" s="138"/>
      <c r="RFE2" s="138"/>
      <c r="RFF2" s="138"/>
      <c r="RFG2" s="138"/>
      <c r="RFH2" s="138"/>
      <c r="RFI2" s="138"/>
      <c r="RFJ2" s="138"/>
      <c r="RFK2" s="138"/>
      <c r="RFL2" s="138"/>
      <c r="RFM2" s="138"/>
      <c r="RFN2" s="138"/>
      <c r="RFO2" s="138"/>
      <c r="RFP2" s="138"/>
      <c r="RFQ2" s="138"/>
      <c r="RFR2" s="138"/>
      <c r="RFS2" s="138"/>
      <c r="RFT2" s="138"/>
      <c r="RFU2" s="138"/>
      <c r="RFV2" s="138"/>
      <c r="RFW2" s="138"/>
      <c r="RFX2" s="138"/>
      <c r="RFY2" s="138"/>
      <c r="RFZ2" s="138"/>
      <c r="RGA2" s="138"/>
      <c r="RGB2" s="138"/>
      <c r="RGC2" s="138"/>
      <c r="RGD2" s="138"/>
      <c r="RGE2" s="138"/>
      <c r="RGF2" s="138"/>
      <c r="RGG2" s="138"/>
      <c r="RGH2" s="138"/>
      <c r="RGI2" s="138"/>
      <c r="RGJ2" s="138"/>
      <c r="RGK2" s="138"/>
      <c r="RGL2" s="138"/>
      <c r="RGM2" s="138"/>
      <c r="RGN2" s="138"/>
      <c r="RGO2" s="138"/>
      <c r="RGP2" s="138"/>
      <c r="RGQ2" s="138"/>
      <c r="RGR2" s="138"/>
      <c r="RGS2" s="138"/>
      <c r="RGT2" s="138"/>
      <c r="RGU2" s="138"/>
      <c r="RGV2" s="138"/>
      <c r="RGW2" s="138"/>
      <c r="RGX2" s="138"/>
      <c r="RGY2" s="138"/>
      <c r="RGZ2" s="138"/>
      <c r="RHA2" s="138"/>
      <c r="RHB2" s="138"/>
      <c r="RHC2" s="138"/>
      <c r="RHD2" s="138"/>
      <c r="RHE2" s="138"/>
      <c r="RHF2" s="138"/>
      <c r="RHG2" s="138"/>
      <c r="RHH2" s="138"/>
      <c r="RHI2" s="138"/>
      <c r="RHJ2" s="138"/>
      <c r="RHK2" s="138"/>
      <c r="RHL2" s="138"/>
      <c r="RHM2" s="138"/>
      <c r="RHN2" s="138"/>
      <c r="RHO2" s="138"/>
      <c r="RHP2" s="138"/>
      <c r="RHQ2" s="138"/>
      <c r="RHR2" s="138"/>
      <c r="RHS2" s="138"/>
      <c r="RHT2" s="138"/>
      <c r="RHU2" s="138"/>
      <c r="RHV2" s="138"/>
      <c r="RHW2" s="138"/>
      <c r="RHX2" s="138"/>
      <c r="RHY2" s="138"/>
      <c r="RHZ2" s="138"/>
      <c r="RIA2" s="138"/>
      <c r="RIB2" s="138"/>
      <c r="RIC2" s="138"/>
      <c r="RID2" s="138"/>
      <c r="RIE2" s="138"/>
      <c r="RIF2" s="138"/>
      <c r="RIG2" s="138"/>
      <c r="RIH2" s="138"/>
      <c r="RII2" s="138"/>
      <c r="RIJ2" s="138"/>
      <c r="RIK2" s="138"/>
      <c r="RIL2" s="138"/>
      <c r="RIM2" s="138"/>
      <c r="RIN2" s="138"/>
      <c r="RIO2" s="138"/>
      <c r="RIP2" s="138"/>
      <c r="RIQ2" s="138"/>
      <c r="RIR2" s="138"/>
      <c r="RIS2" s="138"/>
      <c r="RIT2" s="138"/>
      <c r="RIU2" s="138"/>
      <c r="RIV2" s="138"/>
      <c r="RIW2" s="138"/>
      <c r="RIX2" s="138"/>
      <c r="RIY2" s="138"/>
      <c r="RIZ2" s="138"/>
      <c r="RJA2" s="138"/>
      <c r="RJB2" s="138"/>
      <c r="RJC2" s="138"/>
      <c r="RJD2" s="138"/>
      <c r="RJE2" s="138"/>
      <c r="RJF2" s="138"/>
      <c r="RJG2" s="138"/>
      <c r="RJH2" s="138"/>
      <c r="RJI2" s="138"/>
      <c r="RJJ2" s="138"/>
      <c r="RJK2" s="138"/>
      <c r="RJL2" s="138"/>
      <c r="RJM2" s="138"/>
      <c r="RJN2" s="138"/>
      <c r="RJO2" s="138"/>
      <c r="RJP2" s="138"/>
      <c r="RJQ2" s="138"/>
      <c r="RJR2" s="138"/>
      <c r="RJS2" s="138"/>
      <c r="RJT2" s="138"/>
      <c r="RJU2" s="138"/>
      <c r="RJV2" s="138"/>
      <c r="RJW2" s="138"/>
      <c r="RJX2" s="138"/>
      <c r="RJY2" s="138"/>
      <c r="RJZ2" s="138"/>
      <c r="RKA2" s="138"/>
      <c r="RKB2" s="138"/>
      <c r="RKC2" s="138"/>
      <c r="RKD2" s="138"/>
      <c r="RKE2" s="138"/>
      <c r="RKF2" s="138"/>
      <c r="RKG2" s="138"/>
      <c r="RKH2" s="138"/>
      <c r="RKI2" s="138"/>
      <c r="RKJ2" s="138"/>
      <c r="RKK2" s="138"/>
      <c r="RKL2" s="138"/>
      <c r="RKM2" s="138"/>
      <c r="RKN2" s="138"/>
      <c r="RKO2" s="138"/>
      <c r="RKP2" s="138"/>
      <c r="RKQ2" s="138"/>
      <c r="RKR2" s="138"/>
      <c r="RKS2" s="138"/>
      <c r="RKT2" s="138"/>
      <c r="RKU2" s="138"/>
      <c r="RKV2" s="138"/>
      <c r="RKW2" s="138"/>
      <c r="RKX2" s="138"/>
      <c r="RKY2" s="138"/>
      <c r="RKZ2" s="138"/>
      <c r="RLA2" s="138"/>
      <c r="RLB2" s="138"/>
      <c r="RLC2" s="138"/>
      <c r="RLD2" s="138"/>
      <c r="RLE2" s="138"/>
      <c r="RLF2" s="138"/>
      <c r="RLG2" s="138"/>
      <c r="RLH2" s="138"/>
      <c r="RLI2" s="138"/>
      <c r="RLJ2" s="138"/>
      <c r="RLK2" s="138"/>
      <c r="RLL2" s="138"/>
      <c r="RLM2" s="138"/>
      <c r="RLN2" s="138"/>
      <c r="RLO2" s="138"/>
      <c r="RLP2" s="138"/>
      <c r="RLQ2" s="138"/>
      <c r="RLR2" s="138"/>
      <c r="RLS2" s="138"/>
      <c r="RLT2" s="138"/>
      <c r="RLU2" s="138"/>
      <c r="RLV2" s="138"/>
      <c r="RLW2" s="138"/>
      <c r="RLX2" s="138"/>
      <c r="RLY2" s="138"/>
      <c r="RLZ2" s="138"/>
      <c r="RMA2" s="138"/>
      <c r="RMB2" s="138"/>
      <c r="RMC2" s="138"/>
      <c r="RMD2" s="138"/>
      <c r="RME2" s="138"/>
      <c r="RMF2" s="138"/>
      <c r="RMG2" s="138"/>
      <c r="RMH2" s="138"/>
      <c r="RMI2" s="138"/>
      <c r="RMJ2" s="138"/>
      <c r="RMK2" s="138"/>
      <c r="RML2" s="138"/>
      <c r="RMM2" s="138"/>
      <c r="RMN2" s="138"/>
      <c r="RMO2" s="138"/>
      <c r="RMP2" s="138"/>
      <c r="RMQ2" s="138"/>
      <c r="RMR2" s="138"/>
      <c r="RMS2" s="138"/>
      <c r="RMT2" s="138"/>
      <c r="RMU2" s="138"/>
      <c r="RMV2" s="138"/>
      <c r="RMW2" s="138"/>
      <c r="RMX2" s="138"/>
      <c r="RMY2" s="138"/>
      <c r="RMZ2" s="138"/>
      <c r="RNA2" s="138"/>
      <c r="RNB2" s="138"/>
      <c r="RNC2" s="138"/>
      <c r="RND2" s="138"/>
      <c r="RNE2" s="138"/>
      <c r="RNF2" s="138"/>
      <c r="RNG2" s="138"/>
      <c r="RNH2" s="138"/>
      <c r="RNI2" s="138"/>
      <c r="RNJ2" s="138"/>
      <c r="RNK2" s="138"/>
      <c r="RNL2" s="138"/>
      <c r="RNM2" s="138"/>
      <c r="RNN2" s="138"/>
      <c r="RNO2" s="138"/>
      <c r="RNP2" s="138"/>
      <c r="RNQ2" s="138"/>
      <c r="RNR2" s="138"/>
      <c r="RNS2" s="138"/>
      <c r="RNT2" s="138"/>
      <c r="RNU2" s="138"/>
      <c r="RNV2" s="138"/>
      <c r="RNW2" s="138"/>
      <c r="RNX2" s="138"/>
      <c r="RNY2" s="138"/>
      <c r="RNZ2" s="138"/>
      <c r="ROA2" s="138"/>
      <c r="ROB2" s="138"/>
      <c r="ROC2" s="138"/>
      <c r="ROD2" s="138"/>
      <c r="ROE2" s="138"/>
      <c r="ROF2" s="138"/>
      <c r="ROG2" s="138"/>
      <c r="ROH2" s="138"/>
      <c r="ROI2" s="138"/>
      <c r="ROJ2" s="138"/>
      <c r="ROK2" s="138"/>
      <c r="ROL2" s="138"/>
      <c r="ROM2" s="138"/>
      <c r="RON2" s="138"/>
      <c r="ROO2" s="138"/>
      <c r="ROP2" s="138"/>
      <c r="ROQ2" s="138"/>
      <c r="ROR2" s="138"/>
      <c r="ROS2" s="138"/>
      <c r="ROT2" s="138"/>
      <c r="ROU2" s="138"/>
      <c r="ROV2" s="138"/>
      <c r="ROW2" s="138"/>
      <c r="ROX2" s="138"/>
      <c r="ROY2" s="138"/>
      <c r="ROZ2" s="138"/>
      <c r="RPA2" s="138"/>
      <c r="RPB2" s="138"/>
      <c r="RPC2" s="138"/>
      <c r="RPD2" s="138"/>
      <c r="RPE2" s="138"/>
      <c r="RPF2" s="138"/>
      <c r="RPG2" s="138"/>
      <c r="RPH2" s="138"/>
      <c r="RPI2" s="138"/>
      <c r="RPJ2" s="138"/>
      <c r="RPK2" s="138"/>
      <c r="RPL2" s="138"/>
      <c r="RPM2" s="138"/>
      <c r="RPN2" s="138"/>
      <c r="RPO2" s="138"/>
      <c r="RPP2" s="138"/>
      <c r="RPQ2" s="138"/>
      <c r="RPR2" s="138"/>
      <c r="RPS2" s="138"/>
      <c r="RPT2" s="138"/>
      <c r="RPU2" s="138"/>
      <c r="RPV2" s="138"/>
      <c r="RPW2" s="138"/>
      <c r="RPX2" s="138"/>
      <c r="RPY2" s="138"/>
      <c r="RPZ2" s="138"/>
      <c r="RQA2" s="138"/>
      <c r="RQB2" s="138"/>
      <c r="RQC2" s="138"/>
      <c r="RQD2" s="138"/>
      <c r="RQE2" s="138"/>
      <c r="RQF2" s="138"/>
      <c r="RQG2" s="138"/>
      <c r="RQH2" s="138"/>
      <c r="RQI2" s="138"/>
      <c r="RQJ2" s="138"/>
      <c r="RQK2" s="138"/>
      <c r="RQL2" s="138"/>
      <c r="RQM2" s="138"/>
      <c r="RQN2" s="138"/>
      <c r="RQO2" s="138"/>
      <c r="RQP2" s="138"/>
      <c r="RQQ2" s="138"/>
      <c r="RQR2" s="138"/>
      <c r="RQS2" s="138"/>
      <c r="RQT2" s="138"/>
      <c r="RQU2" s="138"/>
      <c r="RQV2" s="138"/>
      <c r="RQW2" s="138"/>
      <c r="RQX2" s="138"/>
      <c r="RQY2" s="138"/>
      <c r="RQZ2" s="138"/>
      <c r="RRA2" s="138"/>
      <c r="RRB2" s="138"/>
      <c r="RRC2" s="138"/>
      <c r="RRD2" s="138"/>
      <c r="RRE2" s="138"/>
      <c r="RRF2" s="138"/>
      <c r="RRG2" s="138"/>
      <c r="RRH2" s="138"/>
      <c r="RRI2" s="138"/>
      <c r="RRJ2" s="138"/>
      <c r="RRK2" s="138"/>
      <c r="RRL2" s="138"/>
      <c r="RRM2" s="138"/>
      <c r="RRN2" s="138"/>
      <c r="RRO2" s="138"/>
      <c r="RRP2" s="138"/>
      <c r="RRQ2" s="138"/>
      <c r="RRR2" s="138"/>
      <c r="RRS2" s="138"/>
      <c r="RRT2" s="138"/>
      <c r="RRU2" s="138"/>
      <c r="RRV2" s="138"/>
      <c r="RRW2" s="138"/>
      <c r="RRX2" s="138"/>
      <c r="RRY2" s="138"/>
      <c r="RRZ2" s="138"/>
      <c r="RSA2" s="138"/>
      <c r="RSB2" s="138"/>
      <c r="RSC2" s="138"/>
      <c r="RSD2" s="138"/>
      <c r="RSE2" s="138"/>
      <c r="RSF2" s="138"/>
      <c r="RSG2" s="138"/>
      <c r="RSH2" s="138"/>
      <c r="RSI2" s="138"/>
      <c r="RSJ2" s="138"/>
      <c r="RSK2" s="138"/>
      <c r="RSL2" s="138"/>
      <c r="RSM2" s="138"/>
      <c r="RSN2" s="138"/>
      <c r="RSO2" s="138"/>
      <c r="RSP2" s="138"/>
      <c r="RSQ2" s="138"/>
      <c r="RSR2" s="138"/>
      <c r="RSS2" s="138"/>
      <c r="RST2" s="138"/>
      <c r="RSU2" s="138"/>
      <c r="RSV2" s="138"/>
      <c r="RSW2" s="138"/>
      <c r="RSX2" s="138"/>
      <c r="RSY2" s="138"/>
      <c r="RSZ2" s="138"/>
      <c r="RTA2" s="138"/>
      <c r="RTB2" s="138"/>
      <c r="RTC2" s="138"/>
      <c r="RTD2" s="138"/>
      <c r="RTE2" s="138"/>
      <c r="RTF2" s="138"/>
      <c r="RTG2" s="138"/>
      <c r="RTH2" s="138"/>
      <c r="RTI2" s="138"/>
      <c r="RTJ2" s="138"/>
      <c r="RTK2" s="138"/>
      <c r="RTL2" s="138"/>
      <c r="RTM2" s="138"/>
      <c r="RTN2" s="138"/>
      <c r="RTO2" s="138"/>
      <c r="RTP2" s="138"/>
      <c r="RTQ2" s="138"/>
      <c r="RTR2" s="138"/>
      <c r="RTS2" s="138"/>
      <c r="RTT2" s="138"/>
      <c r="RTU2" s="138"/>
      <c r="RTV2" s="138"/>
      <c r="RTW2" s="138"/>
      <c r="RTX2" s="138"/>
      <c r="RTY2" s="138"/>
      <c r="RTZ2" s="138"/>
      <c r="RUA2" s="138"/>
      <c r="RUB2" s="138"/>
      <c r="RUC2" s="138"/>
      <c r="RUD2" s="138"/>
      <c r="RUE2" s="138"/>
      <c r="RUF2" s="138"/>
      <c r="RUG2" s="138"/>
      <c r="RUH2" s="138"/>
      <c r="RUI2" s="138"/>
      <c r="RUJ2" s="138"/>
      <c r="RUK2" s="138"/>
      <c r="RUL2" s="138"/>
      <c r="RUM2" s="138"/>
      <c r="RUN2" s="138"/>
      <c r="RUO2" s="138"/>
      <c r="RUP2" s="138"/>
      <c r="RUQ2" s="138"/>
      <c r="RUR2" s="138"/>
      <c r="RUS2" s="138"/>
      <c r="RUT2" s="138"/>
      <c r="RUU2" s="138"/>
      <c r="RUV2" s="138"/>
      <c r="RUW2" s="138"/>
      <c r="RUX2" s="138"/>
      <c r="RUY2" s="138"/>
      <c r="RUZ2" s="138"/>
      <c r="RVA2" s="138"/>
      <c r="RVB2" s="138"/>
      <c r="RVC2" s="138"/>
      <c r="RVD2" s="138"/>
      <c r="RVE2" s="138"/>
      <c r="RVF2" s="138"/>
      <c r="RVG2" s="138"/>
      <c r="RVH2" s="138"/>
      <c r="RVI2" s="138"/>
      <c r="RVJ2" s="138"/>
      <c r="RVK2" s="138"/>
      <c r="RVL2" s="138"/>
      <c r="RVM2" s="138"/>
      <c r="RVN2" s="138"/>
      <c r="RVO2" s="138"/>
      <c r="RVP2" s="138"/>
      <c r="RVQ2" s="138"/>
      <c r="RVR2" s="138"/>
      <c r="RVS2" s="138"/>
      <c r="RVT2" s="138"/>
      <c r="RVU2" s="138"/>
      <c r="RVV2" s="138"/>
      <c r="RVW2" s="138"/>
      <c r="RVX2" s="138"/>
      <c r="RVY2" s="138"/>
      <c r="RVZ2" s="138"/>
      <c r="RWA2" s="138"/>
      <c r="RWB2" s="138"/>
      <c r="RWC2" s="138"/>
      <c r="RWD2" s="138"/>
      <c r="RWE2" s="138"/>
      <c r="RWF2" s="138"/>
      <c r="RWG2" s="138"/>
      <c r="RWH2" s="138"/>
      <c r="RWI2" s="138"/>
      <c r="RWJ2" s="138"/>
      <c r="RWK2" s="138"/>
      <c r="RWL2" s="138"/>
      <c r="RWM2" s="138"/>
      <c r="RWN2" s="138"/>
      <c r="RWO2" s="138"/>
      <c r="RWP2" s="138"/>
      <c r="RWQ2" s="138"/>
      <c r="RWR2" s="138"/>
      <c r="RWS2" s="138"/>
      <c r="RWT2" s="138"/>
      <c r="RWU2" s="138"/>
      <c r="RWV2" s="138"/>
      <c r="RWW2" s="138"/>
      <c r="RWX2" s="138"/>
      <c r="RWY2" s="138"/>
      <c r="RWZ2" s="138"/>
      <c r="RXA2" s="138"/>
      <c r="RXB2" s="138"/>
      <c r="RXC2" s="138"/>
      <c r="RXD2" s="138"/>
      <c r="RXE2" s="138"/>
      <c r="RXF2" s="138"/>
      <c r="RXG2" s="138"/>
      <c r="RXH2" s="138"/>
      <c r="RXI2" s="138"/>
      <c r="RXJ2" s="138"/>
      <c r="RXK2" s="138"/>
      <c r="RXL2" s="138"/>
      <c r="RXM2" s="138"/>
      <c r="RXN2" s="138"/>
      <c r="RXO2" s="138"/>
      <c r="RXP2" s="138"/>
      <c r="RXQ2" s="138"/>
      <c r="RXR2" s="138"/>
      <c r="RXS2" s="138"/>
      <c r="RXT2" s="138"/>
      <c r="RXU2" s="138"/>
      <c r="RXV2" s="138"/>
      <c r="RXW2" s="138"/>
      <c r="RXX2" s="138"/>
      <c r="RXY2" s="138"/>
      <c r="RXZ2" s="138"/>
      <c r="RYA2" s="138"/>
      <c r="RYB2" s="138"/>
      <c r="RYC2" s="138"/>
      <c r="RYD2" s="138"/>
      <c r="RYE2" s="138"/>
      <c r="RYF2" s="138"/>
      <c r="RYG2" s="138"/>
      <c r="RYH2" s="138"/>
      <c r="RYI2" s="138"/>
      <c r="RYJ2" s="138"/>
      <c r="RYK2" s="138"/>
      <c r="RYL2" s="138"/>
      <c r="RYM2" s="138"/>
      <c r="RYN2" s="138"/>
      <c r="RYO2" s="138"/>
      <c r="RYP2" s="138"/>
      <c r="RYQ2" s="138"/>
      <c r="RYR2" s="138"/>
      <c r="RYS2" s="138"/>
      <c r="RYT2" s="138"/>
      <c r="RYU2" s="138"/>
      <c r="RYV2" s="138"/>
      <c r="RYW2" s="138"/>
      <c r="RYX2" s="138"/>
      <c r="RYY2" s="138"/>
      <c r="RYZ2" s="138"/>
      <c r="RZA2" s="138"/>
      <c r="RZB2" s="138"/>
      <c r="RZC2" s="138"/>
      <c r="RZD2" s="138"/>
      <c r="RZE2" s="138"/>
      <c r="RZF2" s="138"/>
      <c r="RZG2" s="138"/>
      <c r="RZH2" s="138"/>
      <c r="RZI2" s="138"/>
      <c r="RZJ2" s="138"/>
      <c r="RZK2" s="138"/>
      <c r="RZL2" s="138"/>
      <c r="RZM2" s="138"/>
      <c r="RZN2" s="138"/>
      <c r="RZO2" s="138"/>
      <c r="RZP2" s="138"/>
      <c r="RZQ2" s="138"/>
      <c r="RZR2" s="138"/>
      <c r="RZS2" s="138"/>
      <c r="RZT2" s="138"/>
      <c r="RZU2" s="138"/>
      <c r="RZV2" s="138"/>
      <c r="RZW2" s="138"/>
      <c r="RZX2" s="138"/>
      <c r="RZY2" s="138"/>
      <c r="RZZ2" s="138"/>
      <c r="SAA2" s="138"/>
      <c r="SAB2" s="138"/>
      <c r="SAC2" s="138"/>
      <c r="SAD2" s="138"/>
      <c r="SAE2" s="138"/>
      <c r="SAF2" s="138"/>
      <c r="SAG2" s="138"/>
      <c r="SAH2" s="138"/>
      <c r="SAI2" s="138"/>
      <c r="SAJ2" s="138"/>
      <c r="SAK2" s="138"/>
      <c r="SAL2" s="138"/>
      <c r="SAM2" s="138"/>
      <c r="SAN2" s="138"/>
      <c r="SAO2" s="138"/>
      <c r="SAP2" s="138"/>
      <c r="SAQ2" s="138"/>
      <c r="SAR2" s="138"/>
      <c r="SAS2" s="138"/>
      <c r="SAT2" s="138"/>
      <c r="SAU2" s="138"/>
      <c r="SAV2" s="138"/>
      <c r="SAW2" s="138"/>
      <c r="SAX2" s="138"/>
      <c r="SAY2" s="138"/>
      <c r="SAZ2" s="138"/>
      <c r="SBA2" s="138"/>
      <c r="SBB2" s="138"/>
      <c r="SBC2" s="138"/>
      <c r="SBD2" s="138"/>
      <c r="SBE2" s="138"/>
      <c r="SBF2" s="138"/>
      <c r="SBG2" s="138"/>
      <c r="SBH2" s="138"/>
      <c r="SBI2" s="138"/>
      <c r="SBJ2" s="138"/>
      <c r="SBK2" s="138"/>
      <c r="SBL2" s="138"/>
      <c r="SBM2" s="138"/>
      <c r="SBN2" s="138"/>
      <c r="SBO2" s="138"/>
      <c r="SBP2" s="138"/>
      <c r="SBQ2" s="138"/>
      <c r="SBR2" s="138"/>
      <c r="SBS2" s="138"/>
      <c r="SBT2" s="138"/>
      <c r="SBU2" s="138"/>
      <c r="SBV2" s="138"/>
      <c r="SBW2" s="138"/>
      <c r="SBX2" s="138"/>
      <c r="SBY2" s="138"/>
      <c r="SBZ2" s="138"/>
      <c r="SCA2" s="138"/>
      <c r="SCB2" s="138"/>
      <c r="SCC2" s="138"/>
      <c r="SCD2" s="138"/>
      <c r="SCE2" s="138"/>
      <c r="SCF2" s="138"/>
      <c r="SCG2" s="138"/>
      <c r="SCH2" s="138"/>
      <c r="SCI2" s="138"/>
      <c r="SCJ2" s="138"/>
      <c r="SCK2" s="138"/>
      <c r="SCL2" s="138"/>
      <c r="SCM2" s="138"/>
      <c r="SCN2" s="138"/>
      <c r="SCO2" s="138"/>
      <c r="SCP2" s="138"/>
      <c r="SCQ2" s="138"/>
      <c r="SCR2" s="138"/>
      <c r="SCS2" s="138"/>
      <c r="SCT2" s="138"/>
      <c r="SCU2" s="138"/>
      <c r="SCV2" s="138"/>
      <c r="SCW2" s="138"/>
      <c r="SCX2" s="138"/>
      <c r="SCY2" s="138"/>
      <c r="SCZ2" s="138"/>
      <c r="SDA2" s="138"/>
      <c r="SDB2" s="138"/>
      <c r="SDC2" s="138"/>
      <c r="SDD2" s="138"/>
      <c r="SDE2" s="138"/>
      <c r="SDF2" s="138"/>
      <c r="SDG2" s="138"/>
      <c r="SDH2" s="138"/>
      <c r="SDI2" s="138"/>
      <c r="SDJ2" s="138"/>
      <c r="SDK2" s="138"/>
      <c r="SDL2" s="138"/>
      <c r="SDM2" s="138"/>
      <c r="SDN2" s="138"/>
      <c r="SDO2" s="138"/>
      <c r="SDP2" s="138"/>
      <c r="SDQ2" s="138"/>
      <c r="SDR2" s="138"/>
      <c r="SDS2" s="138"/>
      <c r="SDT2" s="138"/>
      <c r="SDU2" s="138"/>
      <c r="SDV2" s="138"/>
      <c r="SDW2" s="138"/>
      <c r="SDX2" s="138"/>
      <c r="SDY2" s="138"/>
      <c r="SDZ2" s="138"/>
      <c r="SEA2" s="138"/>
      <c r="SEB2" s="138"/>
      <c r="SEC2" s="138"/>
      <c r="SED2" s="138"/>
      <c r="SEE2" s="138"/>
      <c r="SEF2" s="138"/>
      <c r="SEG2" s="138"/>
      <c r="SEH2" s="138"/>
      <c r="SEI2" s="138"/>
      <c r="SEJ2" s="138"/>
      <c r="SEK2" s="138"/>
      <c r="SEL2" s="138"/>
      <c r="SEM2" s="138"/>
      <c r="SEN2" s="138"/>
      <c r="SEO2" s="138"/>
      <c r="SEP2" s="138"/>
      <c r="SEQ2" s="138"/>
      <c r="SER2" s="138"/>
      <c r="SES2" s="138"/>
      <c r="SET2" s="138"/>
      <c r="SEU2" s="138"/>
      <c r="SEV2" s="138"/>
      <c r="SEW2" s="138"/>
      <c r="SEX2" s="138"/>
      <c r="SEY2" s="138"/>
      <c r="SEZ2" s="138"/>
      <c r="SFA2" s="138"/>
      <c r="SFB2" s="138"/>
      <c r="SFC2" s="138"/>
      <c r="SFD2" s="138"/>
      <c r="SFE2" s="138"/>
      <c r="SFF2" s="138"/>
      <c r="SFG2" s="138"/>
      <c r="SFH2" s="138"/>
      <c r="SFI2" s="138"/>
      <c r="SFJ2" s="138"/>
      <c r="SFK2" s="138"/>
      <c r="SFL2" s="138"/>
      <c r="SFM2" s="138"/>
      <c r="SFN2" s="138"/>
      <c r="SFO2" s="138"/>
      <c r="SFP2" s="138"/>
      <c r="SFQ2" s="138"/>
      <c r="SFR2" s="138"/>
      <c r="SFS2" s="138"/>
      <c r="SFT2" s="138"/>
      <c r="SFU2" s="138"/>
      <c r="SFV2" s="138"/>
      <c r="SFW2" s="138"/>
      <c r="SFX2" s="138"/>
      <c r="SFY2" s="138"/>
      <c r="SFZ2" s="138"/>
      <c r="SGA2" s="138"/>
      <c r="SGB2" s="138"/>
      <c r="SGC2" s="138"/>
      <c r="SGD2" s="138"/>
      <c r="SGE2" s="138"/>
      <c r="SGF2" s="138"/>
      <c r="SGG2" s="138"/>
      <c r="SGH2" s="138"/>
      <c r="SGI2" s="138"/>
      <c r="SGJ2" s="138"/>
      <c r="SGK2" s="138"/>
      <c r="SGL2" s="138"/>
      <c r="SGM2" s="138"/>
      <c r="SGN2" s="138"/>
      <c r="SGO2" s="138"/>
      <c r="SGP2" s="138"/>
      <c r="SGQ2" s="138"/>
      <c r="SGR2" s="138"/>
      <c r="SGS2" s="138"/>
      <c r="SGT2" s="138"/>
      <c r="SGU2" s="138"/>
      <c r="SGV2" s="138"/>
      <c r="SGW2" s="138"/>
      <c r="SGX2" s="138"/>
      <c r="SGY2" s="138"/>
      <c r="SGZ2" s="138"/>
      <c r="SHA2" s="138"/>
      <c r="SHB2" s="138"/>
      <c r="SHC2" s="138"/>
      <c r="SHD2" s="138"/>
      <c r="SHE2" s="138"/>
      <c r="SHF2" s="138"/>
      <c r="SHG2" s="138"/>
      <c r="SHH2" s="138"/>
      <c r="SHI2" s="138"/>
      <c r="SHJ2" s="138"/>
      <c r="SHK2" s="138"/>
      <c r="SHL2" s="138"/>
      <c r="SHM2" s="138"/>
      <c r="SHN2" s="138"/>
      <c r="SHO2" s="138"/>
      <c r="SHP2" s="138"/>
      <c r="SHQ2" s="138"/>
      <c r="SHR2" s="138"/>
      <c r="SHS2" s="138"/>
      <c r="SHT2" s="138"/>
      <c r="SHU2" s="138"/>
      <c r="SHV2" s="138"/>
      <c r="SHW2" s="138"/>
      <c r="SHX2" s="138"/>
      <c r="SHY2" s="138"/>
      <c r="SHZ2" s="138"/>
      <c r="SIA2" s="138"/>
      <c r="SIB2" s="138"/>
      <c r="SIC2" s="138"/>
      <c r="SID2" s="138"/>
      <c r="SIE2" s="138"/>
      <c r="SIF2" s="138"/>
      <c r="SIG2" s="138"/>
      <c r="SIH2" s="138"/>
      <c r="SII2" s="138"/>
      <c r="SIJ2" s="138"/>
      <c r="SIK2" s="138"/>
      <c r="SIL2" s="138"/>
      <c r="SIM2" s="138"/>
      <c r="SIN2" s="138"/>
      <c r="SIO2" s="138"/>
      <c r="SIP2" s="138"/>
      <c r="SIQ2" s="138"/>
      <c r="SIR2" s="138"/>
      <c r="SIS2" s="138"/>
      <c r="SIT2" s="138"/>
      <c r="SIU2" s="138"/>
      <c r="SIV2" s="138"/>
      <c r="SIW2" s="138"/>
      <c r="SIX2" s="138"/>
      <c r="SIY2" s="138"/>
      <c r="SIZ2" s="138"/>
      <c r="SJA2" s="138"/>
      <c r="SJB2" s="138"/>
      <c r="SJC2" s="138"/>
      <c r="SJD2" s="138"/>
      <c r="SJE2" s="138"/>
      <c r="SJF2" s="138"/>
      <c r="SJG2" s="138"/>
      <c r="SJH2" s="138"/>
      <c r="SJI2" s="138"/>
      <c r="SJJ2" s="138"/>
      <c r="SJK2" s="138"/>
      <c r="SJL2" s="138"/>
      <c r="SJM2" s="138"/>
      <c r="SJN2" s="138"/>
      <c r="SJO2" s="138"/>
      <c r="SJP2" s="138"/>
      <c r="SJQ2" s="138"/>
      <c r="SJR2" s="138"/>
      <c r="SJS2" s="138"/>
      <c r="SJT2" s="138"/>
      <c r="SJU2" s="138"/>
      <c r="SJV2" s="138"/>
      <c r="SJW2" s="138"/>
      <c r="SJX2" s="138"/>
      <c r="SJY2" s="138"/>
      <c r="SJZ2" s="138"/>
      <c r="SKA2" s="138"/>
      <c r="SKB2" s="138"/>
      <c r="SKC2" s="138"/>
      <c r="SKD2" s="138"/>
      <c r="SKE2" s="138"/>
      <c r="SKF2" s="138"/>
      <c r="SKG2" s="138"/>
      <c r="SKH2" s="138"/>
      <c r="SKI2" s="138"/>
      <c r="SKJ2" s="138"/>
      <c r="SKK2" s="138"/>
      <c r="SKL2" s="138"/>
      <c r="SKM2" s="138"/>
      <c r="SKN2" s="138"/>
      <c r="SKO2" s="138"/>
      <c r="SKP2" s="138"/>
      <c r="SKQ2" s="138"/>
      <c r="SKR2" s="138"/>
      <c r="SKS2" s="138"/>
      <c r="SKT2" s="138"/>
      <c r="SKU2" s="138"/>
      <c r="SKV2" s="138"/>
      <c r="SKW2" s="138"/>
      <c r="SKX2" s="138"/>
      <c r="SKY2" s="138"/>
      <c r="SKZ2" s="138"/>
      <c r="SLA2" s="138"/>
      <c r="SLB2" s="138"/>
      <c r="SLC2" s="138"/>
      <c r="SLD2" s="138"/>
      <c r="SLE2" s="138"/>
      <c r="SLF2" s="138"/>
      <c r="SLG2" s="138"/>
      <c r="SLH2" s="138"/>
      <c r="SLI2" s="138"/>
      <c r="SLJ2" s="138"/>
      <c r="SLK2" s="138"/>
      <c r="SLL2" s="138"/>
      <c r="SLM2" s="138"/>
      <c r="SLN2" s="138"/>
      <c r="SLO2" s="138"/>
      <c r="SLP2" s="138"/>
      <c r="SLQ2" s="138"/>
      <c r="SLR2" s="138"/>
      <c r="SLS2" s="138"/>
      <c r="SLT2" s="138"/>
      <c r="SLU2" s="138"/>
      <c r="SLV2" s="138"/>
      <c r="SLW2" s="138"/>
      <c r="SLX2" s="138"/>
      <c r="SLY2" s="138"/>
      <c r="SLZ2" s="138"/>
      <c r="SMA2" s="138"/>
      <c r="SMB2" s="138"/>
      <c r="SMC2" s="138"/>
      <c r="SMD2" s="138"/>
      <c r="SME2" s="138"/>
      <c r="SMF2" s="138"/>
      <c r="SMG2" s="138"/>
      <c r="SMH2" s="138"/>
      <c r="SMI2" s="138"/>
      <c r="SMJ2" s="138"/>
      <c r="SMK2" s="138"/>
      <c r="SML2" s="138"/>
      <c r="SMM2" s="138"/>
      <c r="SMN2" s="138"/>
      <c r="SMO2" s="138"/>
      <c r="SMP2" s="138"/>
      <c r="SMQ2" s="138"/>
      <c r="SMR2" s="138"/>
      <c r="SMS2" s="138"/>
      <c r="SMT2" s="138"/>
      <c r="SMU2" s="138"/>
      <c r="SMV2" s="138"/>
      <c r="SMW2" s="138"/>
      <c r="SMX2" s="138"/>
      <c r="SMY2" s="138"/>
      <c r="SMZ2" s="138"/>
      <c r="SNA2" s="138"/>
      <c r="SNB2" s="138"/>
      <c r="SNC2" s="138"/>
      <c r="SND2" s="138"/>
      <c r="SNE2" s="138"/>
      <c r="SNF2" s="138"/>
      <c r="SNG2" s="138"/>
      <c r="SNH2" s="138"/>
      <c r="SNI2" s="138"/>
      <c r="SNJ2" s="138"/>
      <c r="SNK2" s="138"/>
      <c r="SNL2" s="138"/>
      <c r="SNM2" s="138"/>
      <c r="SNN2" s="138"/>
      <c r="SNO2" s="138"/>
      <c r="SNP2" s="138"/>
      <c r="SNQ2" s="138"/>
      <c r="SNR2" s="138"/>
      <c r="SNS2" s="138"/>
      <c r="SNT2" s="138"/>
      <c r="SNU2" s="138"/>
      <c r="SNV2" s="138"/>
      <c r="SNW2" s="138"/>
      <c r="SNX2" s="138"/>
      <c r="SNY2" s="138"/>
      <c r="SNZ2" s="138"/>
      <c r="SOA2" s="138"/>
      <c r="SOB2" s="138"/>
      <c r="SOC2" s="138"/>
      <c r="SOD2" s="138"/>
      <c r="SOE2" s="138"/>
      <c r="SOF2" s="138"/>
      <c r="SOG2" s="138"/>
      <c r="SOH2" s="138"/>
      <c r="SOI2" s="138"/>
      <c r="SOJ2" s="138"/>
      <c r="SOK2" s="138"/>
      <c r="SOL2" s="138"/>
      <c r="SOM2" s="138"/>
      <c r="SON2" s="138"/>
      <c r="SOO2" s="138"/>
      <c r="SOP2" s="138"/>
      <c r="SOQ2" s="138"/>
      <c r="SOR2" s="138"/>
      <c r="SOS2" s="138"/>
      <c r="SOT2" s="138"/>
      <c r="SOU2" s="138"/>
      <c r="SOV2" s="138"/>
      <c r="SOW2" s="138"/>
      <c r="SOX2" s="138"/>
      <c r="SOY2" s="138"/>
      <c r="SOZ2" s="138"/>
      <c r="SPA2" s="138"/>
      <c r="SPB2" s="138"/>
      <c r="SPC2" s="138"/>
      <c r="SPD2" s="138"/>
      <c r="SPE2" s="138"/>
      <c r="SPF2" s="138"/>
      <c r="SPG2" s="138"/>
      <c r="SPH2" s="138"/>
      <c r="SPI2" s="138"/>
      <c r="SPJ2" s="138"/>
      <c r="SPK2" s="138"/>
      <c r="SPL2" s="138"/>
      <c r="SPM2" s="138"/>
      <c r="SPN2" s="138"/>
      <c r="SPO2" s="138"/>
      <c r="SPP2" s="138"/>
      <c r="SPQ2" s="138"/>
      <c r="SPR2" s="138"/>
      <c r="SPS2" s="138"/>
      <c r="SPT2" s="138"/>
      <c r="SPU2" s="138"/>
      <c r="SPV2" s="138"/>
      <c r="SPW2" s="138"/>
      <c r="SPX2" s="138"/>
      <c r="SPY2" s="138"/>
      <c r="SPZ2" s="138"/>
      <c r="SQA2" s="138"/>
      <c r="SQB2" s="138"/>
      <c r="SQC2" s="138"/>
      <c r="SQD2" s="138"/>
      <c r="SQE2" s="138"/>
      <c r="SQF2" s="138"/>
      <c r="SQG2" s="138"/>
      <c r="SQH2" s="138"/>
      <c r="SQI2" s="138"/>
      <c r="SQJ2" s="138"/>
      <c r="SQK2" s="138"/>
      <c r="SQL2" s="138"/>
      <c r="SQM2" s="138"/>
      <c r="SQN2" s="138"/>
      <c r="SQO2" s="138"/>
      <c r="SQP2" s="138"/>
      <c r="SQQ2" s="138"/>
      <c r="SQR2" s="138"/>
      <c r="SQS2" s="138"/>
      <c r="SQT2" s="138"/>
      <c r="SQU2" s="138"/>
      <c r="SQV2" s="138"/>
      <c r="SQW2" s="138"/>
      <c r="SQX2" s="138"/>
      <c r="SQY2" s="138"/>
      <c r="SQZ2" s="138"/>
      <c r="SRA2" s="138"/>
      <c r="SRB2" s="138"/>
      <c r="SRC2" s="138"/>
      <c r="SRD2" s="138"/>
      <c r="SRE2" s="138"/>
      <c r="SRF2" s="138"/>
      <c r="SRG2" s="138"/>
      <c r="SRH2" s="138"/>
      <c r="SRI2" s="138"/>
      <c r="SRJ2" s="138"/>
      <c r="SRK2" s="138"/>
      <c r="SRL2" s="138"/>
      <c r="SRM2" s="138"/>
      <c r="SRN2" s="138"/>
      <c r="SRO2" s="138"/>
      <c r="SRP2" s="138"/>
      <c r="SRQ2" s="138"/>
      <c r="SRR2" s="138"/>
      <c r="SRS2" s="138"/>
      <c r="SRT2" s="138"/>
      <c r="SRU2" s="138"/>
      <c r="SRV2" s="138"/>
      <c r="SRW2" s="138"/>
      <c r="SRX2" s="138"/>
      <c r="SRY2" s="138"/>
      <c r="SRZ2" s="138"/>
      <c r="SSA2" s="138"/>
      <c r="SSB2" s="138"/>
      <c r="SSC2" s="138"/>
      <c r="SSD2" s="138"/>
      <c r="SSE2" s="138"/>
      <c r="SSF2" s="138"/>
      <c r="SSG2" s="138"/>
      <c r="SSH2" s="138"/>
      <c r="SSI2" s="138"/>
      <c r="SSJ2" s="138"/>
      <c r="SSK2" s="138"/>
      <c r="SSL2" s="138"/>
      <c r="SSM2" s="138"/>
      <c r="SSN2" s="138"/>
      <c r="SSO2" s="138"/>
      <c r="SSP2" s="138"/>
      <c r="SSQ2" s="138"/>
      <c r="SSR2" s="138"/>
      <c r="SSS2" s="138"/>
      <c r="SST2" s="138"/>
      <c r="SSU2" s="138"/>
      <c r="SSV2" s="138"/>
      <c r="SSW2" s="138"/>
      <c r="SSX2" s="138"/>
      <c r="SSY2" s="138"/>
      <c r="SSZ2" s="138"/>
      <c r="STA2" s="138"/>
      <c r="STB2" s="138"/>
      <c r="STC2" s="138"/>
      <c r="STD2" s="138"/>
      <c r="STE2" s="138"/>
      <c r="STF2" s="138"/>
      <c r="STG2" s="138"/>
      <c r="STH2" s="138"/>
      <c r="STI2" s="138"/>
      <c r="STJ2" s="138"/>
      <c r="STK2" s="138"/>
      <c r="STL2" s="138"/>
      <c r="STM2" s="138"/>
      <c r="STN2" s="138"/>
      <c r="STO2" s="138"/>
      <c r="STP2" s="138"/>
      <c r="STQ2" s="138"/>
      <c r="STR2" s="138"/>
      <c r="STS2" s="138"/>
      <c r="STT2" s="138"/>
      <c r="STU2" s="138"/>
      <c r="STV2" s="138"/>
      <c r="STW2" s="138"/>
      <c r="STX2" s="138"/>
      <c r="STY2" s="138"/>
      <c r="STZ2" s="138"/>
      <c r="SUA2" s="138"/>
      <c r="SUB2" s="138"/>
      <c r="SUC2" s="138"/>
      <c r="SUD2" s="138"/>
      <c r="SUE2" s="138"/>
      <c r="SUF2" s="138"/>
      <c r="SUG2" s="138"/>
      <c r="SUH2" s="138"/>
      <c r="SUI2" s="138"/>
      <c r="SUJ2" s="138"/>
      <c r="SUK2" s="138"/>
      <c r="SUL2" s="138"/>
      <c r="SUM2" s="138"/>
      <c r="SUN2" s="138"/>
      <c r="SUO2" s="138"/>
      <c r="SUP2" s="138"/>
      <c r="SUQ2" s="138"/>
      <c r="SUR2" s="138"/>
      <c r="SUS2" s="138"/>
      <c r="SUT2" s="138"/>
      <c r="SUU2" s="138"/>
      <c r="SUV2" s="138"/>
      <c r="SUW2" s="138"/>
      <c r="SUX2" s="138"/>
      <c r="SUY2" s="138"/>
      <c r="SUZ2" s="138"/>
      <c r="SVA2" s="138"/>
      <c r="SVB2" s="138"/>
      <c r="SVC2" s="138"/>
      <c r="SVD2" s="138"/>
      <c r="SVE2" s="138"/>
      <c r="SVF2" s="138"/>
      <c r="SVG2" s="138"/>
      <c r="SVH2" s="138"/>
      <c r="SVI2" s="138"/>
      <c r="SVJ2" s="138"/>
      <c r="SVK2" s="138"/>
      <c r="SVL2" s="138"/>
      <c r="SVM2" s="138"/>
      <c r="SVN2" s="138"/>
      <c r="SVO2" s="138"/>
      <c r="SVP2" s="138"/>
      <c r="SVQ2" s="138"/>
      <c r="SVR2" s="138"/>
      <c r="SVS2" s="138"/>
      <c r="SVT2" s="138"/>
      <c r="SVU2" s="138"/>
      <c r="SVV2" s="138"/>
      <c r="SVW2" s="138"/>
      <c r="SVX2" s="138"/>
      <c r="SVY2" s="138"/>
      <c r="SVZ2" s="138"/>
      <c r="SWA2" s="138"/>
      <c r="SWB2" s="138"/>
      <c r="SWC2" s="138"/>
      <c r="SWD2" s="138"/>
      <c r="SWE2" s="138"/>
      <c r="SWF2" s="138"/>
      <c r="SWG2" s="138"/>
      <c r="SWH2" s="138"/>
      <c r="SWI2" s="138"/>
      <c r="SWJ2" s="138"/>
      <c r="SWK2" s="138"/>
      <c r="SWL2" s="138"/>
      <c r="SWM2" s="138"/>
      <c r="SWN2" s="138"/>
      <c r="SWO2" s="138"/>
      <c r="SWP2" s="138"/>
      <c r="SWQ2" s="138"/>
      <c r="SWR2" s="138"/>
      <c r="SWS2" s="138"/>
      <c r="SWT2" s="138"/>
      <c r="SWU2" s="138"/>
      <c r="SWV2" s="138"/>
      <c r="SWW2" s="138"/>
      <c r="SWX2" s="138"/>
      <c r="SWY2" s="138"/>
      <c r="SWZ2" s="138"/>
      <c r="SXA2" s="138"/>
      <c r="SXB2" s="138"/>
      <c r="SXC2" s="138"/>
      <c r="SXD2" s="138"/>
      <c r="SXE2" s="138"/>
      <c r="SXF2" s="138"/>
      <c r="SXG2" s="138"/>
      <c r="SXH2" s="138"/>
      <c r="SXI2" s="138"/>
      <c r="SXJ2" s="138"/>
      <c r="SXK2" s="138"/>
      <c r="SXL2" s="138"/>
      <c r="SXM2" s="138"/>
      <c r="SXN2" s="138"/>
      <c r="SXO2" s="138"/>
      <c r="SXP2" s="138"/>
      <c r="SXQ2" s="138"/>
      <c r="SXR2" s="138"/>
      <c r="SXS2" s="138"/>
      <c r="SXT2" s="138"/>
      <c r="SXU2" s="138"/>
      <c r="SXV2" s="138"/>
      <c r="SXW2" s="138"/>
      <c r="SXX2" s="138"/>
      <c r="SXY2" s="138"/>
      <c r="SXZ2" s="138"/>
      <c r="SYA2" s="138"/>
      <c r="SYB2" s="138"/>
      <c r="SYC2" s="138"/>
      <c r="SYD2" s="138"/>
      <c r="SYE2" s="138"/>
      <c r="SYF2" s="138"/>
      <c r="SYG2" s="138"/>
      <c r="SYH2" s="138"/>
      <c r="SYI2" s="138"/>
      <c r="SYJ2" s="138"/>
      <c r="SYK2" s="138"/>
      <c r="SYL2" s="138"/>
      <c r="SYM2" s="138"/>
      <c r="SYN2" s="138"/>
      <c r="SYO2" s="138"/>
      <c r="SYP2" s="138"/>
      <c r="SYQ2" s="138"/>
      <c r="SYR2" s="138"/>
      <c r="SYS2" s="138"/>
      <c r="SYT2" s="138"/>
      <c r="SYU2" s="138"/>
      <c r="SYV2" s="138"/>
      <c r="SYW2" s="138"/>
      <c r="SYX2" s="138"/>
      <c r="SYY2" s="138"/>
      <c r="SYZ2" s="138"/>
      <c r="SZA2" s="138"/>
      <c r="SZB2" s="138"/>
      <c r="SZC2" s="138"/>
      <c r="SZD2" s="138"/>
      <c r="SZE2" s="138"/>
      <c r="SZF2" s="138"/>
      <c r="SZG2" s="138"/>
      <c r="SZH2" s="138"/>
      <c r="SZI2" s="138"/>
      <c r="SZJ2" s="138"/>
      <c r="SZK2" s="138"/>
      <c r="SZL2" s="138"/>
      <c r="SZM2" s="138"/>
      <c r="SZN2" s="138"/>
      <c r="SZO2" s="138"/>
      <c r="SZP2" s="138"/>
      <c r="SZQ2" s="138"/>
      <c r="SZR2" s="138"/>
      <c r="SZS2" s="138"/>
      <c r="SZT2" s="138"/>
      <c r="SZU2" s="138"/>
      <c r="SZV2" s="138"/>
      <c r="SZW2" s="138"/>
      <c r="SZX2" s="138"/>
      <c r="SZY2" s="138"/>
      <c r="SZZ2" s="138"/>
      <c r="TAA2" s="138"/>
      <c r="TAB2" s="138"/>
      <c r="TAC2" s="138"/>
      <c r="TAD2" s="138"/>
      <c r="TAE2" s="138"/>
      <c r="TAF2" s="138"/>
      <c r="TAG2" s="138"/>
      <c r="TAH2" s="138"/>
      <c r="TAI2" s="138"/>
      <c r="TAJ2" s="138"/>
      <c r="TAK2" s="138"/>
      <c r="TAL2" s="138"/>
      <c r="TAM2" s="138"/>
      <c r="TAN2" s="138"/>
      <c r="TAO2" s="138"/>
      <c r="TAP2" s="138"/>
      <c r="TAQ2" s="138"/>
      <c r="TAR2" s="138"/>
      <c r="TAS2" s="138"/>
      <c r="TAT2" s="138"/>
      <c r="TAU2" s="138"/>
      <c r="TAV2" s="138"/>
      <c r="TAW2" s="138"/>
      <c r="TAX2" s="138"/>
      <c r="TAY2" s="138"/>
      <c r="TAZ2" s="138"/>
      <c r="TBA2" s="138"/>
      <c r="TBB2" s="138"/>
      <c r="TBC2" s="138"/>
      <c r="TBD2" s="138"/>
      <c r="TBE2" s="138"/>
      <c r="TBF2" s="138"/>
      <c r="TBG2" s="138"/>
      <c r="TBH2" s="138"/>
      <c r="TBI2" s="138"/>
      <c r="TBJ2" s="138"/>
      <c r="TBK2" s="138"/>
      <c r="TBL2" s="138"/>
      <c r="TBM2" s="138"/>
      <c r="TBN2" s="138"/>
      <c r="TBO2" s="138"/>
      <c r="TBP2" s="138"/>
      <c r="TBQ2" s="138"/>
      <c r="TBR2" s="138"/>
      <c r="TBS2" s="138"/>
      <c r="TBT2" s="138"/>
      <c r="TBU2" s="138"/>
      <c r="TBV2" s="138"/>
      <c r="TBW2" s="138"/>
      <c r="TBX2" s="138"/>
      <c r="TBY2" s="138"/>
      <c r="TBZ2" s="138"/>
      <c r="TCA2" s="138"/>
      <c r="TCB2" s="138"/>
      <c r="TCC2" s="138"/>
      <c r="TCD2" s="138"/>
      <c r="TCE2" s="138"/>
      <c r="TCF2" s="138"/>
      <c r="TCG2" s="138"/>
      <c r="TCH2" s="138"/>
      <c r="TCI2" s="138"/>
      <c r="TCJ2" s="138"/>
      <c r="TCK2" s="138"/>
      <c r="TCL2" s="138"/>
      <c r="TCM2" s="138"/>
      <c r="TCN2" s="138"/>
      <c r="TCO2" s="138"/>
      <c r="TCP2" s="138"/>
      <c r="TCQ2" s="138"/>
      <c r="TCR2" s="138"/>
      <c r="TCS2" s="138"/>
      <c r="TCT2" s="138"/>
      <c r="TCU2" s="138"/>
      <c r="TCV2" s="138"/>
      <c r="TCW2" s="138"/>
      <c r="TCX2" s="138"/>
      <c r="TCY2" s="138"/>
      <c r="TCZ2" s="138"/>
      <c r="TDA2" s="138"/>
      <c r="TDB2" s="138"/>
      <c r="TDC2" s="138"/>
      <c r="TDD2" s="138"/>
      <c r="TDE2" s="138"/>
      <c r="TDF2" s="138"/>
      <c r="TDG2" s="138"/>
      <c r="TDH2" s="138"/>
      <c r="TDI2" s="138"/>
      <c r="TDJ2" s="138"/>
      <c r="TDK2" s="138"/>
      <c r="TDL2" s="138"/>
      <c r="TDM2" s="138"/>
      <c r="TDN2" s="138"/>
      <c r="TDO2" s="138"/>
      <c r="TDP2" s="138"/>
      <c r="TDQ2" s="138"/>
      <c r="TDR2" s="138"/>
      <c r="TDS2" s="138"/>
      <c r="TDT2" s="138"/>
      <c r="TDU2" s="138"/>
      <c r="TDV2" s="138"/>
      <c r="TDW2" s="138"/>
      <c r="TDX2" s="138"/>
      <c r="TDY2" s="138"/>
      <c r="TDZ2" s="138"/>
      <c r="TEA2" s="138"/>
      <c r="TEB2" s="138"/>
      <c r="TEC2" s="138"/>
      <c r="TED2" s="138"/>
      <c r="TEE2" s="138"/>
      <c r="TEF2" s="138"/>
      <c r="TEG2" s="138"/>
      <c r="TEH2" s="138"/>
      <c r="TEI2" s="138"/>
      <c r="TEJ2" s="138"/>
      <c r="TEK2" s="138"/>
      <c r="TEL2" s="138"/>
      <c r="TEM2" s="138"/>
      <c r="TEN2" s="138"/>
      <c r="TEO2" s="138"/>
      <c r="TEP2" s="138"/>
      <c r="TEQ2" s="138"/>
      <c r="TER2" s="138"/>
      <c r="TES2" s="138"/>
      <c r="TET2" s="138"/>
      <c r="TEU2" s="138"/>
      <c r="TEV2" s="138"/>
      <c r="TEW2" s="138"/>
      <c r="TEX2" s="138"/>
      <c r="TEY2" s="138"/>
      <c r="TEZ2" s="138"/>
      <c r="TFA2" s="138"/>
      <c r="TFB2" s="138"/>
      <c r="TFC2" s="138"/>
      <c r="TFD2" s="138"/>
      <c r="TFE2" s="138"/>
      <c r="TFF2" s="138"/>
      <c r="TFG2" s="138"/>
      <c r="TFH2" s="138"/>
      <c r="TFI2" s="138"/>
      <c r="TFJ2" s="138"/>
      <c r="TFK2" s="138"/>
      <c r="TFL2" s="138"/>
      <c r="TFM2" s="138"/>
      <c r="TFN2" s="138"/>
      <c r="TFO2" s="138"/>
      <c r="TFP2" s="138"/>
      <c r="TFQ2" s="138"/>
      <c r="TFR2" s="138"/>
      <c r="TFS2" s="138"/>
      <c r="TFT2" s="138"/>
      <c r="TFU2" s="138"/>
      <c r="TFV2" s="138"/>
      <c r="TFW2" s="138"/>
      <c r="TFX2" s="138"/>
      <c r="TFY2" s="138"/>
      <c r="TFZ2" s="138"/>
      <c r="TGA2" s="138"/>
      <c r="TGB2" s="138"/>
      <c r="TGC2" s="138"/>
      <c r="TGD2" s="138"/>
      <c r="TGE2" s="138"/>
      <c r="TGF2" s="138"/>
      <c r="TGG2" s="138"/>
      <c r="TGH2" s="138"/>
      <c r="TGI2" s="138"/>
      <c r="TGJ2" s="138"/>
      <c r="TGK2" s="138"/>
      <c r="TGL2" s="138"/>
      <c r="TGM2" s="138"/>
      <c r="TGN2" s="138"/>
      <c r="TGO2" s="138"/>
      <c r="TGP2" s="138"/>
      <c r="TGQ2" s="138"/>
      <c r="TGR2" s="138"/>
      <c r="TGS2" s="138"/>
      <c r="TGT2" s="138"/>
      <c r="TGU2" s="138"/>
      <c r="TGV2" s="138"/>
      <c r="TGW2" s="138"/>
      <c r="TGX2" s="138"/>
      <c r="TGY2" s="138"/>
      <c r="TGZ2" s="138"/>
      <c r="THA2" s="138"/>
      <c r="THB2" s="138"/>
      <c r="THC2" s="138"/>
      <c r="THD2" s="138"/>
      <c r="THE2" s="138"/>
      <c r="THF2" s="138"/>
      <c r="THG2" s="138"/>
      <c r="THH2" s="138"/>
      <c r="THI2" s="138"/>
      <c r="THJ2" s="138"/>
      <c r="THK2" s="138"/>
      <c r="THL2" s="138"/>
      <c r="THM2" s="138"/>
      <c r="THN2" s="138"/>
      <c r="THO2" s="138"/>
      <c r="THP2" s="138"/>
      <c r="THQ2" s="138"/>
      <c r="THR2" s="138"/>
      <c r="THS2" s="138"/>
      <c r="THT2" s="138"/>
      <c r="THU2" s="138"/>
      <c r="THV2" s="138"/>
      <c r="THW2" s="138"/>
      <c r="THX2" s="138"/>
      <c r="THY2" s="138"/>
      <c r="THZ2" s="138"/>
      <c r="TIA2" s="138"/>
      <c r="TIB2" s="138"/>
      <c r="TIC2" s="138"/>
      <c r="TID2" s="138"/>
      <c r="TIE2" s="138"/>
      <c r="TIF2" s="138"/>
      <c r="TIG2" s="138"/>
      <c r="TIH2" s="138"/>
      <c r="TII2" s="138"/>
      <c r="TIJ2" s="138"/>
      <c r="TIK2" s="138"/>
      <c r="TIL2" s="138"/>
      <c r="TIM2" s="138"/>
      <c r="TIN2" s="138"/>
      <c r="TIO2" s="138"/>
      <c r="TIP2" s="138"/>
      <c r="TIQ2" s="138"/>
      <c r="TIR2" s="138"/>
      <c r="TIS2" s="138"/>
      <c r="TIT2" s="138"/>
      <c r="TIU2" s="138"/>
      <c r="TIV2" s="138"/>
      <c r="TIW2" s="138"/>
      <c r="TIX2" s="138"/>
      <c r="TIY2" s="138"/>
      <c r="TIZ2" s="138"/>
      <c r="TJA2" s="138"/>
      <c r="TJB2" s="138"/>
      <c r="TJC2" s="138"/>
      <c r="TJD2" s="138"/>
      <c r="TJE2" s="138"/>
      <c r="TJF2" s="138"/>
      <c r="TJG2" s="138"/>
      <c r="TJH2" s="138"/>
      <c r="TJI2" s="138"/>
      <c r="TJJ2" s="138"/>
      <c r="TJK2" s="138"/>
      <c r="TJL2" s="138"/>
      <c r="TJM2" s="138"/>
      <c r="TJN2" s="138"/>
      <c r="TJO2" s="138"/>
      <c r="TJP2" s="138"/>
      <c r="TJQ2" s="138"/>
      <c r="TJR2" s="138"/>
      <c r="TJS2" s="138"/>
      <c r="TJT2" s="138"/>
      <c r="TJU2" s="138"/>
      <c r="TJV2" s="138"/>
      <c r="TJW2" s="138"/>
      <c r="TJX2" s="138"/>
      <c r="TJY2" s="138"/>
      <c r="TJZ2" s="138"/>
      <c r="TKA2" s="138"/>
      <c r="TKB2" s="138"/>
      <c r="TKC2" s="138"/>
      <c r="TKD2" s="138"/>
      <c r="TKE2" s="138"/>
      <c r="TKF2" s="138"/>
      <c r="TKG2" s="138"/>
      <c r="TKH2" s="138"/>
      <c r="TKI2" s="138"/>
      <c r="TKJ2" s="138"/>
      <c r="TKK2" s="138"/>
      <c r="TKL2" s="138"/>
      <c r="TKM2" s="138"/>
      <c r="TKN2" s="138"/>
      <c r="TKO2" s="138"/>
      <c r="TKP2" s="138"/>
      <c r="TKQ2" s="138"/>
      <c r="TKR2" s="138"/>
      <c r="TKS2" s="138"/>
      <c r="TKT2" s="138"/>
      <c r="TKU2" s="138"/>
      <c r="TKV2" s="138"/>
      <c r="TKW2" s="138"/>
      <c r="TKX2" s="138"/>
      <c r="TKY2" s="138"/>
      <c r="TKZ2" s="138"/>
      <c r="TLA2" s="138"/>
      <c r="TLB2" s="138"/>
      <c r="TLC2" s="138"/>
      <c r="TLD2" s="138"/>
      <c r="TLE2" s="138"/>
      <c r="TLF2" s="138"/>
      <c r="TLG2" s="138"/>
      <c r="TLH2" s="138"/>
      <c r="TLI2" s="138"/>
      <c r="TLJ2" s="138"/>
      <c r="TLK2" s="138"/>
      <c r="TLL2" s="138"/>
      <c r="TLM2" s="138"/>
      <c r="TLN2" s="138"/>
      <c r="TLO2" s="138"/>
      <c r="TLP2" s="138"/>
      <c r="TLQ2" s="138"/>
      <c r="TLR2" s="138"/>
      <c r="TLS2" s="138"/>
      <c r="TLT2" s="138"/>
      <c r="TLU2" s="138"/>
      <c r="TLV2" s="138"/>
      <c r="TLW2" s="138"/>
      <c r="TLX2" s="138"/>
      <c r="TLY2" s="138"/>
      <c r="TLZ2" s="138"/>
      <c r="TMA2" s="138"/>
      <c r="TMB2" s="138"/>
      <c r="TMC2" s="138"/>
      <c r="TMD2" s="138"/>
      <c r="TME2" s="138"/>
      <c r="TMF2" s="138"/>
      <c r="TMG2" s="138"/>
      <c r="TMH2" s="138"/>
      <c r="TMI2" s="138"/>
      <c r="TMJ2" s="138"/>
      <c r="TMK2" s="138"/>
      <c r="TML2" s="138"/>
      <c r="TMM2" s="138"/>
      <c r="TMN2" s="138"/>
      <c r="TMO2" s="138"/>
      <c r="TMP2" s="138"/>
      <c r="TMQ2" s="138"/>
      <c r="TMR2" s="138"/>
      <c r="TMS2" s="138"/>
      <c r="TMT2" s="138"/>
      <c r="TMU2" s="138"/>
      <c r="TMV2" s="138"/>
      <c r="TMW2" s="138"/>
      <c r="TMX2" s="138"/>
      <c r="TMY2" s="138"/>
      <c r="TMZ2" s="138"/>
      <c r="TNA2" s="138"/>
      <c r="TNB2" s="138"/>
      <c r="TNC2" s="138"/>
      <c r="TND2" s="138"/>
      <c r="TNE2" s="138"/>
      <c r="TNF2" s="138"/>
      <c r="TNG2" s="138"/>
      <c r="TNH2" s="138"/>
      <c r="TNI2" s="138"/>
      <c r="TNJ2" s="138"/>
      <c r="TNK2" s="138"/>
      <c r="TNL2" s="138"/>
      <c r="TNM2" s="138"/>
      <c r="TNN2" s="138"/>
      <c r="TNO2" s="138"/>
      <c r="TNP2" s="138"/>
      <c r="TNQ2" s="138"/>
      <c r="TNR2" s="138"/>
      <c r="TNS2" s="138"/>
      <c r="TNT2" s="138"/>
      <c r="TNU2" s="138"/>
      <c r="TNV2" s="138"/>
      <c r="TNW2" s="138"/>
      <c r="TNX2" s="138"/>
      <c r="TNY2" s="138"/>
      <c r="TNZ2" s="138"/>
      <c r="TOA2" s="138"/>
      <c r="TOB2" s="138"/>
      <c r="TOC2" s="138"/>
      <c r="TOD2" s="138"/>
      <c r="TOE2" s="138"/>
      <c r="TOF2" s="138"/>
      <c r="TOG2" s="138"/>
      <c r="TOH2" s="138"/>
      <c r="TOI2" s="138"/>
      <c r="TOJ2" s="138"/>
      <c r="TOK2" s="138"/>
      <c r="TOL2" s="138"/>
      <c r="TOM2" s="138"/>
      <c r="TON2" s="138"/>
      <c r="TOO2" s="138"/>
      <c r="TOP2" s="138"/>
      <c r="TOQ2" s="138"/>
      <c r="TOR2" s="138"/>
      <c r="TOS2" s="138"/>
      <c r="TOT2" s="138"/>
      <c r="TOU2" s="138"/>
      <c r="TOV2" s="138"/>
      <c r="TOW2" s="138"/>
      <c r="TOX2" s="138"/>
      <c r="TOY2" s="138"/>
      <c r="TOZ2" s="138"/>
      <c r="TPA2" s="138"/>
      <c r="TPB2" s="138"/>
      <c r="TPC2" s="138"/>
      <c r="TPD2" s="138"/>
      <c r="TPE2" s="138"/>
      <c r="TPF2" s="138"/>
      <c r="TPG2" s="138"/>
      <c r="TPH2" s="138"/>
      <c r="TPI2" s="138"/>
      <c r="TPJ2" s="138"/>
      <c r="TPK2" s="138"/>
      <c r="TPL2" s="138"/>
      <c r="TPM2" s="138"/>
      <c r="TPN2" s="138"/>
      <c r="TPO2" s="138"/>
      <c r="TPP2" s="138"/>
      <c r="TPQ2" s="138"/>
      <c r="TPR2" s="138"/>
      <c r="TPS2" s="138"/>
      <c r="TPT2" s="138"/>
      <c r="TPU2" s="138"/>
      <c r="TPV2" s="138"/>
      <c r="TPW2" s="138"/>
      <c r="TPX2" s="138"/>
      <c r="TPY2" s="138"/>
      <c r="TPZ2" s="138"/>
      <c r="TQA2" s="138"/>
      <c r="TQB2" s="138"/>
      <c r="TQC2" s="138"/>
      <c r="TQD2" s="138"/>
      <c r="TQE2" s="138"/>
      <c r="TQF2" s="138"/>
      <c r="TQG2" s="138"/>
      <c r="TQH2" s="138"/>
      <c r="TQI2" s="138"/>
      <c r="TQJ2" s="138"/>
      <c r="TQK2" s="138"/>
      <c r="TQL2" s="138"/>
      <c r="TQM2" s="138"/>
      <c r="TQN2" s="138"/>
      <c r="TQO2" s="138"/>
      <c r="TQP2" s="138"/>
      <c r="TQQ2" s="138"/>
      <c r="TQR2" s="138"/>
      <c r="TQS2" s="138"/>
      <c r="TQT2" s="138"/>
      <c r="TQU2" s="138"/>
      <c r="TQV2" s="138"/>
      <c r="TQW2" s="138"/>
      <c r="TQX2" s="138"/>
      <c r="TQY2" s="138"/>
      <c r="TQZ2" s="138"/>
      <c r="TRA2" s="138"/>
      <c r="TRB2" s="138"/>
      <c r="TRC2" s="138"/>
      <c r="TRD2" s="138"/>
      <c r="TRE2" s="138"/>
      <c r="TRF2" s="138"/>
      <c r="TRG2" s="138"/>
      <c r="TRH2" s="138"/>
      <c r="TRI2" s="138"/>
      <c r="TRJ2" s="138"/>
      <c r="TRK2" s="138"/>
      <c r="TRL2" s="138"/>
      <c r="TRM2" s="138"/>
      <c r="TRN2" s="138"/>
      <c r="TRO2" s="138"/>
      <c r="TRP2" s="138"/>
      <c r="TRQ2" s="138"/>
      <c r="TRR2" s="138"/>
      <c r="TRS2" s="138"/>
      <c r="TRT2" s="138"/>
      <c r="TRU2" s="138"/>
      <c r="TRV2" s="138"/>
      <c r="TRW2" s="138"/>
      <c r="TRX2" s="138"/>
      <c r="TRY2" s="138"/>
      <c r="TRZ2" s="138"/>
      <c r="TSA2" s="138"/>
      <c r="TSB2" s="138"/>
      <c r="TSC2" s="138"/>
      <c r="TSD2" s="138"/>
      <c r="TSE2" s="138"/>
      <c r="TSF2" s="138"/>
      <c r="TSG2" s="138"/>
      <c r="TSH2" s="138"/>
      <c r="TSI2" s="138"/>
      <c r="TSJ2" s="138"/>
      <c r="TSK2" s="138"/>
      <c r="TSL2" s="138"/>
      <c r="TSM2" s="138"/>
      <c r="TSN2" s="138"/>
      <c r="TSO2" s="138"/>
      <c r="TSP2" s="138"/>
      <c r="TSQ2" s="138"/>
      <c r="TSR2" s="138"/>
      <c r="TSS2" s="138"/>
      <c r="TST2" s="138"/>
      <c r="TSU2" s="138"/>
      <c r="TSV2" s="138"/>
      <c r="TSW2" s="138"/>
      <c r="TSX2" s="138"/>
      <c r="TSY2" s="138"/>
      <c r="TSZ2" s="138"/>
      <c r="TTA2" s="138"/>
      <c r="TTB2" s="138"/>
      <c r="TTC2" s="138"/>
      <c r="TTD2" s="138"/>
      <c r="TTE2" s="138"/>
      <c r="TTF2" s="138"/>
      <c r="TTG2" s="138"/>
      <c r="TTH2" s="138"/>
      <c r="TTI2" s="138"/>
      <c r="TTJ2" s="138"/>
      <c r="TTK2" s="138"/>
      <c r="TTL2" s="138"/>
      <c r="TTM2" s="138"/>
      <c r="TTN2" s="138"/>
      <c r="TTO2" s="138"/>
      <c r="TTP2" s="138"/>
      <c r="TTQ2" s="138"/>
      <c r="TTR2" s="138"/>
      <c r="TTS2" s="138"/>
      <c r="TTT2" s="138"/>
      <c r="TTU2" s="138"/>
      <c r="TTV2" s="138"/>
      <c r="TTW2" s="138"/>
      <c r="TTX2" s="138"/>
      <c r="TTY2" s="138"/>
      <c r="TTZ2" s="138"/>
      <c r="TUA2" s="138"/>
      <c r="TUB2" s="138"/>
      <c r="TUC2" s="138"/>
      <c r="TUD2" s="138"/>
      <c r="TUE2" s="138"/>
      <c r="TUF2" s="138"/>
      <c r="TUG2" s="138"/>
      <c r="TUH2" s="138"/>
      <c r="TUI2" s="138"/>
      <c r="TUJ2" s="138"/>
      <c r="TUK2" s="138"/>
      <c r="TUL2" s="138"/>
      <c r="TUM2" s="138"/>
      <c r="TUN2" s="138"/>
      <c r="TUO2" s="138"/>
      <c r="TUP2" s="138"/>
      <c r="TUQ2" s="138"/>
      <c r="TUR2" s="138"/>
      <c r="TUS2" s="138"/>
      <c r="TUT2" s="138"/>
      <c r="TUU2" s="138"/>
      <c r="TUV2" s="138"/>
      <c r="TUW2" s="138"/>
      <c r="TUX2" s="138"/>
      <c r="TUY2" s="138"/>
      <c r="TUZ2" s="138"/>
      <c r="TVA2" s="138"/>
      <c r="TVB2" s="138"/>
      <c r="TVC2" s="138"/>
      <c r="TVD2" s="138"/>
      <c r="TVE2" s="138"/>
      <c r="TVF2" s="138"/>
      <c r="TVG2" s="138"/>
      <c r="TVH2" s="138"/>
      <c r="TVI2" s="138"/>
      <c r="TVJ2" s="138"/>
      <c r="TVK2" s="138"/>
      <c r="TVL2" s="138"/>
      <c r="TVM2" s="138"/>
      <c r="TVN2" s="138"/>
      <c r="TVO2" s="138"/>
      <c r="TVP2" s="138"/>
      <c r="TVQ2" s="138"/>
      <c r="TVR2" s="138"/>
      <c r="TVS2" s="138"/>
      <c r="TVT2" s="138"/>
      <c r="TVU2" s="138"/>
      <c r="TVV2" s="138"/>
      <c r="TVW2" s="138"/>
      <c r="TVX2" s="138"/>
      <c r="TVY2" s="138"/>
      <c r="TVZ2" s="138"/>
      <c r="TWA2" s="138"/>
      <c r="TWB2" s="138"/>
      <c r="TWC2" s="138"/>
      <c r="TWD2" s="138"/>
      <c r="TWE2" s="138"/>
      <c r="TWF2" s="138"/>
      <c r="TWG2" s="138"/>
      <c r="TWH2" s="138"/>
      <c r="TWI2" s="138"/>
      <c r="TWJ2" s="138"/>
      <c r="TWK2" s="138"/>
      <c r="TWL2" s="138"/>
      <c r="TWM2" s="138"/>
      <c r="TWN2" s="138"/>
      <c r="TWO2" s="138"/>
      <c r="TWP2" s="138"/>
      <c r="TWQ2" s="138"/>
      <c r="TWR2" s="138"/>
      <c r="TWS2" s="138"/>
      <c r="TWT2" s="138"/>
      <c r="TWU2" s="138"/>
      <c r="TWV2" s="138"/>
      <c r="TWW2" s="138"/>
      <c r="TWX2" s="138"/>
      <c r="TWY2" s="138"/>
      <c r="TWZ2" s="138"/>
      <c r="TXA2" s="138"/>
      <c r="TXB2" s="138"/>
      <c r="TXC2" s="138"/>
      <c r="TXD2" s="138"/>
      <c r="TXE2" s="138"/>
      <c r="TXF2" s="138"/>
      <c r="TXG2" s="138"/>
      <c r="TXH2" s="138"/>
      <c r="TXI2" s="138"/>
      <c r="TXJ2" s="138"/>
      <c r="TXK2" s="138"/>
      <c r="TXL2" s="138"/>
      <c r="TXM2" s="138"/>
      <c r="TXN2" s="138"/>
      <c r="TXO2" s="138"/>
      <c r="TXP2" s="138"/>
      <c r="TXQ2" s="138"/>
      <c r="TXR2" s="138"/>
      <c r="TXS2" s="138"/>
      <c r="TXT2" s="138"/>
      <c r="TXU2" s="138"/>
      <c r="TXV2" s="138"/>
      <c r="TXW2" s="138"/>
      <c r="TXX2" s="138"/>
      <c r="TXY2" s="138"/>
      <c r="TXZ2" s="138"/>
      <c r="TYA2" s="138"/>
      <c r="TYB2" s="138"/>
      <c r="TYC2" s="138"/>
      <c r="TYD2" s="138"/>
      <c r="TYE2" s="138"/>
      <c r="TYF2" s="138"/>
      <c r="TYG2" s="138"/>
      <c r="TYH2" s="138"/>
      <c r="TYI2" s="138"/>
      <c r="TYJ2" s="138"/>
      <c r="TYK2" s="138"/>
      <c r="TYL2" s="138"/>
      <c r="TYM2" s="138"/>
      <c r="TYN2" s="138"/>
      <c r="TYO2" s="138"/>
      <c r="TYP2" s="138"/>
      <c r="TYQ2" s="138"/>
      <c r="TYR2" s="138"/>
      <c r="TYS2" s="138"/>
      <c r="TYT2" s="138"/>
      <c r="TYU2" s="138"/>
      <c r="TYV2" s="138"/>
      <c r="TYW2" s="138"/>
      <c r="TYX2" s="138"/>
      <c r="TYY2" s="138"/>
      <c r="TYZ2" s="138"/>
      <c r="TZA2" s="138"/>
      <c r="TZB2" s="138"/>
      <c r="TZC2" s="138"/>
      <c r="TZD2" s="138"/>
      <c r="TZE2" s="138"/>
      <c r="TZF2" s="138"/>
      <c r="TZG2" s="138"/>
      <c r="TZH2" s="138"/>
      <c r="TZI2" s="138"/>
      <c r="TZJ2" s="138"/>
      <c r="TZK2" s="138"/>
      <c r="TZL2" s="138"/>
      <c r="TZM2" s="138"/>
      <c r="TZN2" s="138"/>
      <c r="TZO2" s="138"/>
      <c r="TZP2" s="138"/>
      <c r="TZQ2" s="138"/>
      <c r="TZR2" s="138"/>
      <c r="TZS2" s="138"/>
      <c r="TZT2" s="138"/>
      <c r="TZU2" s="138"/>
      <c r="TZV2" s="138"/>
      <c r="TZW2" s="138"/>
      <c r="TZX2" s="138"/>
      <c r="TZY2" s="138"/>
      <c r="TZZ2" s="138"/>
      <c r="UAA2" s="138"/>
      <c r="UAB2" s="138"/>
      <c r="UAC2" s="138"/>
      <c r="UAD2" s="138"/>
      <c r="UAE2" s="138"/>
      <c r="UAF2" s="138"/>
      <c r="UAG2" s="138"/>
      <c r="UAH2" s="138"/>
      <c r="UAI2" s="138"/>
      <c r="UAJ2" s="138"/>
      <c r="UAK2" s="138"/>
      <c r="UAL2" s="138"/>
      <c r="UAM2" s="138"/>
      <c r="UAN2" s="138"/>
      <c r="UAO2" s="138"/>
      <c r="UAP2" s="138"/>
      <c r="UAQ2" s="138"/>
      <c r="UAR2" s="138"/>
      <c r="UAS2" s="138"/>
      <c r="UAT2" s="138"/>
      <c r="UAU2" s="138"/>
      <c r="UAV2" s="138"/>
      <c r="UAW2" s="138"/>
      <c r="UAX2" s="138"/>
      <c r="UAY2" s="138"/>
      <c r="UAZ2" s="138"/>
      <c r="UBA2" s="138"/>
      <c r="UBB2" s="138"/>
      <c r="UBC2" s="138"/>
      <c r="UBD2" s="138"/>
      <c r="UBE2" s="138"/>
      <c r="UBF2" s="138"/>
      <c r="UBG2" s="138"/>
      <c r="UBH2" s="138"/>
      <c r="UBI2" s="138"/>
      <c r="UBJ2" s="138"/>
      <c r="UBK2" s="138"/>
      <c r="UBL2" s="138"/>
      <c r="UBM2" s="138"/>
      <c r="UBN2" s="138"/>
      <c r="UBO2" s="138"/>
      <c r="UBP2" s="138"/>
      <c r="UBQ2" s="138"/>
      <c r="UBR2" s="138"/>
      <c r="UBS2" s="138"/>
      <c r="UBT2" s="138"/>
      <c r="UBU2" s="138"/>
      <c r="UBV2" s="138"/>
      <c r="UBW2" s="138"/>
      <c r="UBX2" s="138"/>
      <c r="UBY2" s="138"/>
      <c r="UBZ2" s="138"/>
      <c r="UCA2" s="138"/>
      <c r="UCB2" s="138"/>
      <c r="UCC2" s="138"/>
      <c r="UCD2" s="138"/>
      <c r="UCE2" s="138"/>
      <c r="UCF2" s="138"/>
      <c r="UCG2" s="138"/>
      <c r="UCH2" s="138"/>
      <c r="UCI2" s="138"/>
      <c r="UCJ2" s="138"/>
      <c r="UCK2" s="138"/>
      <c r="UCL2" s="138"/>
      <c r="UCM2" s="138"/>
      <c r="UCN2" s="138"/>
      <c r="UCO2" s="138"/>
      <c r="UCP2" s="138"/>
      <c r="UCQ2" s="138"/>
      <c r="UCR2" s="138"/>
      <c r="UCS2" s="138"/>
      <c r="UCT2" s="138"/>
      <c r="UCU2" s="138"/>
      <c r="UCV2" s="138"/>
      <c r="UCW2" s="138"/>
      <c r="UCX2" s="138"/>
      <c r="UCY2" s="138"/>
      <c r="UCZ2" s="138"/>
      <c r="UDA2" s="138"/>
      <c r="UDB2" s="138"/>
      <c r="UDC2" s="138"/>
      <c r="UDD2" s="138"/>
      <c r="UDE2" s="138"/>
      <c r="UDF2" s="138"/>
      <c r="UDG2" s="138"/>
      <c r="UDH2" s="138"/>
      <c r="UDI2" s="138"/>
      <c r="UDJ2" s="138"/>
      <c r="UDK2" s="138"/>
      <c r="UDL2" s="138"/>
      <c r="UDM2" s="138"/>
      <c r="UDN2" s="138"/>
      <c r="UDO2" s="138"/>
      <c r="UDP2" s="138"/>
      <c r="UDQ2" s="138"/>
      <c r="UDR2" s="138"/>
      <c r="UDS2" s="138"/>
      <c r="UDT2" s="138"/>
      <c r="UDU2" s="138"/>
      <c r="UDV2" s="138"/>
      <c r="UDW2" s="138"/>
      <c r="UDX2" s="138"/>
      <c r="UDY2" s="138"/>
      <c r="UDZ2" s="138"/>
      <c r="UEA2" s="138"/>
      <c r="UEB2" s="138"/>
      <c r="UEC2" s="138"/>
      <c r="UED2" s="138"/>
      <c r="UEE2" s="138"/>
      <c r="UEF2" s="138"/>
      <c r="UEG2" s="138"/>
      <c r="UEH2" s="138"/>
      <c r="UEI2" s="138"/>
      <c r="UEJ2" s="138"/>
      <c r="UEK2" s="138"/>
      <c r="UEL2" s="138"/>
      <c r="UEM2" s="138"/>
      <c r="UEN2" s="138"/>
      <c r="UEO2" s="138"/>
      <c r="UEP2" s="138"/>
      <c r="UEQ2" s="138"/>
      <c r="UER2" s="138"/>
      <c r="UES2" s="138"/>
      <c r="UET2" s="138"/>
      <c r="UEU2" s="138"/>
      <c r="UEV2" s="138"/>
      <c r="UEW2" s="138"/>
      <c r="UEX2" s="138"/>
      <c r="UEY2" s="138"/>
      <c r="UEZ2" s="138"/>
      <c r="UFA2" s="138"/>
      <c r="UFB2" s="138"/>
      <c r="UFC2" s="138"/>
      <c r="UFD2" s="138"/>
      <c r="UFE2" s="138"/>
      <c r="UFF2" s="138"/>
      <c r="UFG2" s="138"/>
      <c r="UFH2" s="138"/>
      <c r="UFI2" s="138"/>
      <c r="UFJ2" s="138"/>
      <c r="UFK2" s="138"/>
      <c r="UFL2" s="138"/>
      <c r="UFM2" s="138"/>
      <c r="UFN2" s="138"/>
      <c r="UFO2" s="138"/>
      <c r="UFP2" s="138"/>
      <c r="UFQ2" s="138"/>
      <c r="UFR2" s="138"/>
      <c r="UFS2" s="138"/>
      <c r="UFT2" s="138"/>
      <c r="UFU2" s="138"/>
      <c r="UFV2" s="138"/>
      <c r="UFW2" s="138"/>
      <c r="UFX2" s="138"/>
      <c r="UFY2" s="138"/>
      <c r="UFZ2" s="138"/>
      <c r="UGA2" s="138"/>
      <c r="UGB2" s="138"/>
      <c r="UGC2" s="138"/>
      <c r="UGD2" s="138"/>
      <c r="UGE2" s="138"/>
      <c r="UGF2" s="138"/>
      <c r="UGG2" s="138"/>
      <c r="UGH2" s="138"/>
      <c r="UGI2" s="138"/>
      <c r="UGJ2" s="138"/>
      <c r="UGK2" s="138"/>
      <c r="UGL2" s="138"/>
      <c r="UGM2" s="138"/>
      <c r="UGN2" s="138"/>
      <c r="UGO2" s="138"/>
      <c r="UGP2" s="138"/>
      <c r="UGQ2" s="138"/>
      <c r="UGR2" s="138"/>
      <c r="UGS2" s="138"/>
      <c r="UGT2" s="138"/>
      <c r="UGU2" s="138"/>
      <c r="UGV2" s="138"/>
      <c r="UGW2" s="138"/>
      <c r="UGX2" s="138"/>
      <c r="UGY2" s="138"/>
      <c r="UGZ2" s="138"/>
      <c r="UHA2" s="138"/>
      <c r="UHB2" s="138"/>
      <c r="UHC2" s="138"/>
      <c r="UHD2" s="138"/>
      <c r="UHE2" s="138"/>
      <c r="UHF2" s="138"/>
      <c r="UHG2" s="138"/>
      <c r="UHH2" s="138"/>
      <c r="UHI2" s="138"/>
      <c r="UHJ2" s="138"/>
      <c r="UHK2" s="138"/>
      <c r="UHL2" s="138"/>
      <c r="UHM2" s="138"/>
      <c r="UHN2" s="138"/>
      <c r="UHO2" s="138"/>
      <c r="UHP2" s="138"/>
      <c r="UHQ2" s="138"/>
      <c r="UHR2" s="138"/>
      <c r="UHS2" s="138"/>
      <c r="UHT2" s="138"/>
      <c r="UHU2" s="138"/>
      <c r="UHV2" s="138"/>
      <c r="UHW2" s="138"/>
      <c r="UHX2" s="138"/>
      <c r="UHY2" s="138"/>
      <c r="UHZ2" s="138"/>
      <c r="UIA2" s="138"/>
      <c r="UIB2" s="138"/>
      <c r="UIC2" s="138"/>
      <c r="UID2" s="138"/>
      <c r="UIE2" s="138"/>
      <c r="UIF2" s="138"/>
      <c r="UIG2" s="138"/>
      <c r="UIH2" s="138"/>
      <c r="UII2" s="138"/>
      <c r="UIJ2" s="138"/>
      <c r="UIK2" s="138"/>
      <c r="UIL2" s="138"/>
      <c r="UIM2" s="138"/>
      <c r="UIN2" s="138"/>
      <c r="UIO2" s="138"/>
      <c r="UIP2" s="138"/>
      <c r="UIQ2" s="138"/>
      <c r="UIR2" s="138"/>
      <c r="UIS2" s="138"/>
      <c r="UIT2" s="138"/>
      <c r="UIU2" s="138"/>
      <c r="UIV2" s="138"/>
      <c r="UIW2" s="138"/>
      <c r="UIX2" s="138"/>
      <c r="UIY2" s="138"/>
      <c r="UIZ2" s="138"/>
      <c r="UJA2" s="138"/>
      <c r="UJB2" s="138"/>
      <c r="UJC2" s="138"/>
      <c r="UJD2" s="138"/>
      <c r="UJE2" s="138"/>
      <c r="UJF2" s="138"/>
      <c r="UJG2" s="138"/>
      <c r="UJH2" s="138"/>
      <c r="UJI2" s="138"/>
      <c r="UJJ2" s="138"/>
      <c r="UJK2" s="138"/>
      <c r="UJL2" s="138"/>
      <c r="UJM2" s="138"/>
      <c r="UJN2" s="138"/>
      <c r="UJO2" s="138"/>
      <c r="UJP2" s="138"/>
      <c r="UJQ2" s="138"/>
      <c r="UJR2" s="138"/>
      <c r="UJS2" s="138"/>
      <c r="UJT2" s="138"/>
      <c r="UJU2" s="138"/>
      <c r="UJV2" s="138"/>
      <c r="UJW2" s="138"/>
      <c r="UJX2" s="138"/>
      <c r="UJY2" s="138"/>
      <c r="UJZ2" s="138"/>
      <c r="UKA2" s="138"/>
      <c r="UKB2" s="138"/>
      <c r="UKC2" s="138"/>
      <c r="UKD2" s="138"/>
      <c r="UKE2" s="138"/>
      <c r="UKF2" s="138"/>
      <c r="UKG2" s="138"/>
      <c r="UKH2" s="138"/>
      <c r="UKI2" s="138"/>
      <c r="UKJ2" s="138"/>
      <c r="UKK2" s="138"/>
      <c r="UKL2" s="138"/>
      <c r="UKM2" s="138"/>
      <c r="UKN2" s="138"/>
      <c r="UKO2" s="138"/>
      <c r="UKP2" s="138"/>
      <c r="UKQ2" s="138"/>
      <c r="UKR2" s="138"/>
      <c r="UKS2" s="138"/>
      <c r="UKT2" s="138"/>
      <c r="UKU2" s="138"/>
      <c r="UKV2" s="138"/>
      <c r="UKW2" s="138"/>
      <c r="UKX2" s="138"/>
      <c r="UKY2" s="138"/>
      <c r="UKZ2" s="138"/>
      <c r="ULA2" s="138"/>
      <c r="ULB2" s="138"/>
      <c r="ULC2" s="138"/>
      <c r="ULD2" s="138"/>
      <c r="ULE2" s="138"/>
      <c r="ULF2" s="138"/>
      <c r="ULG2" s="138"/>
      <c r="ULH2" s="138"/>
      <c r="ULI2" s="138"/>
      <c r="ULJ2" s="138"/>
      <c r="ULK2" s="138"/>
      <c r="ULL2" s="138"/>
      <c r="ULM2" s="138"/>
      <c r="ULN2" s="138"/>
      <c r="ULO2" s="138"/>
      <c r="ULP2" s="138"/>
      <c r="ULQ2" s="138"/>
      <c r="ULR2" s="138"/>
      <c r="ULS2" s="138"/>
      <c r="ULT2" s="138"/>
      <c r="ULU2" s="138"/>
      <c r="ULV2" s="138"/>
      <c r="ULW2" s="138"/>
      <c r="ULX2" s="138"/>
      <c r="ULY2" s="138"/>
      <c r="ULZ2" s="138"/>
      <c r="UMA2" s="138"/>
      <c r="UMB2" s="138"/>
      <c r="UMC2" s="138"/>
      <c r="UMD2" s="138"/>
      <c r="UME2" s="138"/>
      <c r="UMF2" s="138"/>
      <c r="UMG2" s="138"/>
      <c r="UMH2" s="138"/>
      <c r="UMI2" s="138"/>
      <c r="UMJ2" s="138"/>
      <c r="UMK2" s="138"/>
      <c r="UML2" s="138"/>
      <c r="UMM2" s="138"/>
      <c r="UMN2" s="138"/>
      <c r="UMO2" s="138"/>
      <c r="UMP2" s="138"/>
      <c r="UMQ2" s="138"/>
      <c r="UMR2" s="138"/>
      <c r="UMS2" s="138"/>
      <c r="UMT2" s="138"/>
      <c r="UMU2" s="138"/>
      <c r="UMV2" s="138"/>
      <c r="UMW2" s="138"/>
      <c r="UMX2" s="138"/>
      <c r="UMY2" s="138"/>
      <c r="UMZ2" s="138"/>
      <c r="UNA2" s="138"/>
      <c r="UNB2" s="138"/>
      <c r="UNC2" s="138"/>
      <c r="UND2" s="138"/>
      <c r="UNE2" s="138"/>
      <c r="UNF2" s="138"/>
      <c r="UNG2" s="138"/>
      <c r="UNH2" s="138"/>
      <c r="UNI2" s="138"/>
      <c r="UNJ2" s="138"/>
      <c r="UNK2" s="138"/>
      <c r="UNL2" s="138"/>
      <c r="UNM2" s="138"/>
      <c r="UNN2" s="138"/>
      <c r="UNO2" s="138"/>
      <c r="UNP2" s="138"/>
      <c r="UNQ2" s="138"/>
      <c r="UNR2" s="138"/>
      <c r="UNS2" s="138"/>
      <c r="UNT2" s="138"/>
      <c r="UNU2" s="138"/>
      <c r="UNV2" s="138"/>
      <c r="UNW2" s="138"/>
      <c r="UNX2" s="138"/>
      <c r="UNY2" s="138"/>
      <c r="UNZ2" s="138"/>
      <c r="UOA2" s="138"/>
      <c r="UOB2" s="138"/>
      <c r="UOC2" s="138"/>
      <c r="UOD2" s="138"/>
      <c r="UOE2" s="138"/>
      <c r="UOF2" s="138"/>
      <c r="UOG2" s="138"/>
      <c r="UOH2" s="138"/>
      <c r="UOI2" s="138"/>
      <c r="UOJ2" s="138"/>
      <c r="UOK2" s="138"/>
      <c r="UOL2" s="138"/>
      <c r="UOM2" s="138"/>
      <c r="UON2" s="138"/>
      <c r="UOO2" s="138"/>
      <c r="UOP2" s="138"/>
      <c r="UOQ2" s="138"/>
      <c r="UOR2" s="138"/>
      <c r="UOS2" s="138"/>
      <c r="UOT2" s="138"/>
      <c r="UOU2" s="138"/>
      <c r="UOV2" s="138"/>
      <c r="UOW2" s="138"/>
      <c r="UOX2" s="138"/>
      <c r="UOY2" s="138"/>
      <c r="UOZ2" s="138"/>
      <c r="UPA2" s="138"/>
      <c r="UPB2" s="138"/>
      <c r="UPC2" s="138"/>
      <c r="UPD2" s="138"/>
      <c r="UPE2" s="138"/>
      <c r="UPF2" s="138"/>
      <c r="UPG2" s="138"/>
      <c r="UPH2" s="138"/>
      <c r="UPI2" s="138"/>
      <c r="UPJ2" s="138"/>
      <c r="UPK2" s="138"/>
      <c r="UPL2" s="138"/>
      <c r="UPM2" s="138"/>
      <c r="UPN2" s="138"/>
      <c r="UPO2" s="138"/>
      <c r="UPP2" s="138"/>
      <c r="UPQ2" s="138"/>
      <c r="UPR2" s="138"/>
      <c r="UPS2" s="138"/>
      <c r="UPT2" s="138"/>
      <c r="UPU2" s="138"/>
      <c r="UPV2" s="138"/>
      <c r="UPW2" s="138"/>
      <c r="UPX2" s="138"/>
      <c r="UPY2" s="138"/>
      <c r="UPZ2" s="138"/>
      <c r="UQA2" s="138"/>
      <c r="UQB2" s="138"/>
      <c r="UQC2" s="138"/>
      <c r="UQD2" s="138"/>
      <c r="UQE2" s="138"/>
      <c r="UQF2" s="138"/>
      <c r="UQG2" s="138"/>
      <c r="UQH2" s="138"/>
      <c r="UQI2" s="138"/>
      <c r="UQJ2" s="138"/>
      <c r="UQK2" s="138"/>
      <c r="UQL2" s="138"/>
      <c r="UQM2" s="138"/>
      <c r="UQN2" s="138"/>
      <c r="UQO2" s="138"/>
      <c r="UQP2" s="138"/>
      <c r="UQQ2" s="138"/>
      <c r="UQR2" s="138"/>
      <c r="UQS2" s="138"/>
      <c r="UQT2" s="138"/>
      <c r="UQU2" s="138"/>
      <c r="UQV2" s="138"/>
      <c r="UQW2" s="138"/>
      <c r="UQX2" s="138"/>
      <c r="UQY2" s="138"/>
      <c r="UQZ2" s="138"/>
      <c r="URA2" s="138"/>
      <c r="URB2" s="138"/>
      <c r="URC2" s="138"/>
      <c r="URD2" s="138"/>
      <c r="URE2" s="138"/>
      <c r="URF2" s="138"/>
      <c r="URG2" s="138"/>
      <c r="URH2" s="138"/>
      <c r="URI2" s="138"/>
      <c r="URJ2" s="138"/>
      <c r="URK2" s="138"/>
      <c r="URL2" s="138"/>
      <c r="URM2" s="138"/>
      <c r="URN2" s="138"/>
      <c r="URO2" s="138"/>
      <c r="URP2" s="138"/>
      <c r="URQ2" s="138"/>
      <c r="URR2" s="138"/>
      <c r="URS2" s="138"/>
      <c r="URT2" s="138"/>
      <c r="URU2" s="138"/>
      <c r="URV2" s="138"/>
      <c r="URW2" s="138"/>
      <c r="URX2" s="138"/>
      <c r="URY2" s="138"/>
      <c r="URZ2" s="138"/>
      <c r="USA2" s="138"/>
      <c r="USB2" s="138"/>
      <c r="USC2" s="138"/>
      <c r="USD2" s="138"/>
      <c r="USE2" s="138"/>
      <c r="USF2" s="138"/>
      <c r="USG2" s="138"/>
      <c r="USH2" s="138"/>
      <c r="USI2" s="138"/>
      <c r="USJ2" s="138"/>
      <c r="USK2" s="138"/>
      <c r="USL2" s="138"/>
      <c r="USM2" s="138"/>
      <c r="USN2" s="138"/>
      <c r="USO2" s="138"/>
      <c r="USP2" s="138"/>
      <c r="USQ2" s="138"/>
      <c r="USR2" s="138"/>
      <c r="USS2" s="138"/>
      <c r="UST2" s="138"/>
      <c r="USU2" s="138"/>
      <c r="USV2" s="138"/>
      <c r="USW2" s="138"/>
      <c r="USX2" s="138"/>
      <c r="USY2" s="138"/>
      <c r="USZ2" s="138"/>
      <c r="UTA2" s="138"/>
      <c r="UTB2" s="138"/>
      <c r="UTC2" s="138"/>
      <c r="UTD2" s="138"/>
      <c r="UTE2" s="138"/>
      <c r="UTF2" s="138"/>
      <c r="UTG2" s="138"/>
      <c r="UTH2" s="138"/>
      <c r="UTI2" s="138"/>
      <c r="UTJ2" s="138"/>
      <c r="UTK2" s="138"/>
      <c r="UTL2" s="138"/>
      <c r="UTM2" s="138"/>
      <c r="UTN2" s="138"/>
      <c r="UTO2" s="138"/>
      <c r="UTP2" s="138"/>
      <c r="UTQ2" s="138"/>
      <c r="UTR2" s="138"/>
      <c r="UTS2" s="138"/>
      <c r="UTT2" s="138"/>
      <c r="UTU2" s="138"/>
      <c r="UTV2" s="138"/>
      <c r="UTW2" s="138"/>
      <c r="UTX2" s="138"/>
      <c r="UTY2" s="138"/>
      <c r="UTZ2" s="138"/>
      <c r="UUA2" s="138"/>
      <c r="UUB2" s="138"/>
      <c r="UUC2" s="138"/>
      <c r="UUD2" s="138"/>
      <c r="UUE2" s="138"/>
      <c r="UUF2" s="138"/>
      <c r="UUG2" s="138"/>
      <c r="UUH2" s="138"/>
      <c r="UUI2" s="138"/>
      <c r="UUJ2" s="138"/>
      <c r="UUK2" s="138"/>
      <c r="UUL2" s="138"/>
      <c r="UUM2" s="138"/>
      <c r="UUN2" s="138"/>
      <c r="UUO2" s="138"/>
      <c r="UUP2" s="138"/>
      <c r="UUQ2" s="138"/>
      <c r="UUR2" s="138"/>
      <c r="UUS2" s="138"/>
      <c r="UUT2" s="138"/>
      <c r="UUU2" s="138"/>
      <c r="UUV2" s="138"/>
      <c r="UUW2" s="138"/>
      <c r="UUX2" s="138"/>
      <c r="UUY2" s="138"/>
      <c r="UUZ2" s="138"/>
      <c r="UVA2" s="138"/>
      <c r="UVB2" s="138"/>
      <c r="UVC2" s="138"/>
      <c r="UVD2" s="138"/>
      <c r="UVE2" s="138"/>
      <c r="UVF2" s="138"/>
      <c r="UVG2" s="138"/>
      <c r="UVH2" s="138"/>
      <c r="UVI2" s="138"/>
      <c r="UVJ2" s="138"/>
      <c r="UVK2" s="138"/>
      <c r="UVL2" s="138"/>
      <c r="UVM2" s="138"/>
      <c r="UVN2" s="138"/>
      <c r="UVO2" s="138"/>
      <c r="UVP2" s="138"/>
      <c r="UVQ2" s="138"/>
      <c r="UVR2" s="138"/>
      <c r="UVS2" s="138"/>
      <c r="UVT2" s="138"/>
      <c r="UVU2" s="138"/>
      <c r="UVV2" s="138"/>
      <c r="UVW2" s="138"/>
      <c r="UVX2" s="138"/>
      <c r="UVY2" s="138"/>
      <c r="UVZ2" s="138"/>
      <c r="UWA2" s="138"/>
      <c r="UWB2" s="138"/>
      <c r="UWC2" s="138"/>
      <c r="UWD2" s="138"/>
      <c r="UWE2" s="138"/>
      <c r="UWF2" s="138"/>
      <c r="UWG2" s="138"/>
      <c r="UWH2" s="138"/>
      <c r="UWI2" s="138"/>
      <c r="UWJ2" s="138"/>
      <c r="UWK2" s="138"/>
      <c r="UWL2" s="138"/>
      <c r="UWM2" s="138"/>
      <c r="UWN2" s="138"/>
      <c r="UWO2" s="138"/>
      <c r="UWP2" s="138"/>
      <c r="UWQ2" s="138"/>
      <c r="UWR2" s="138"/>
      <c r="UWS2" s="138"/>
      <c r="UWT2" s="138"/>
      <c r="UWU2" s="138"/>
      <c r="UWV2" s="138"/>
      <c r="UWW2" s="138"/>
      <c r="UWX2" s="138"/>
      <c r="UWY2" s="138"/>
      <c r="UWZ2" s="138"/>
      <c r="UXA2" s="138"/>
      <c r="UXB2" s="138"/>
      <c r="UXC2" s="138"/>
      <c r="UXD2" s="138"/>
      <c r="UXE2" s="138"/>
      <c r="UXF2" s="138"/>
      <c r="UXG2" s="138"/>
      <c r="UXH2" s="138"/>
      <c r="UXI2" s="138"/>
      <c r="UXJ2" s="138"/>
      <c r="UXK2" s="138"/>
      <c r="UXL2" s="138"/>
      <c r="UXM2" s="138"/>
      <c r="UXN2" s="138"/>
      <c r="UXO2" s="138"/>
      <c r="UXP2" s="138"/>
      <c r="UXQ2" s="138"/>
      <c r="UXR2" s="138"/>
      <c r="UXS2" s="138"/>
      <c r="UXT2" s="138"/>
      <c r="UXU2" s="138"/>
      <c r="UXV2" s="138"/>
      <c r="UXW2" s="138"/>
      <c r="UXX2" s="138"/>
      <c r="UXY2" s="138"/>
      <c r="UXZ2" s="138"/>
      <c r="UYA2" s="138"/>
      <c r="UYB2" s="138"/>
      <c r="UYC2" s="138"/>
      <c r="UYD2" s="138"/>
      <c r="UYE2" s="138"/>
      <c r="UYF2" s="138"/>
      <c r="UYG2" s="138"/>
      <c r="UYH2" s="138"/>
      <c r="UYI2" s="138"/>
      <c r="UYJ2" s="138"/>
      <c r="UYK2" s="138"/>
      <c r="UYL2" s="138"/>
      <c r="UYM2" s="138"/>
      <c r="UYN2" s="138"/>
      <c r="UYO2" s="138"/>
      <c r="UYP2" s="138"/>
      <c r="UYQ2" s="138"/>
      <c r="UYR2" s="138"/>
      <c r="UYS2" s="138"/>
      <c r="UYT2" s="138"/>
      <c r="UYU2" s="138"/>
      <c r="UYV2" s="138"/>
      <c r="UYW2" s="138"/>
      <c r="UYX2" s="138"/>
      <c r="UYY2" s="138"/>
      <c r="UYZ2" s="138"/>
      <c r="UZA2" s="138"/>
      <c r="UZB2" s="138"/>
      <c r="UZC2" s="138"/>
      <c r="UZD2" s="138"/>
      <c r="UZE2" s="138"/>
      <c r="UZF2" s="138"/>
      <c r="UZG2" s="138"/>
      <c r="UZH2" s="138"/>
      <c r="UZI2" s="138"/>
      <c r="UZJ2" s="138"/>
      <c r="UZK2" s="138"/>
      <c r="UZL2" s="138"/>
      <c r="UZM2" s="138"/>
      <c r="UZN2" s="138"/>
      <c r="UZO2" s="138"/>
      <c r="UZP2" s="138"/>
      <c r="UZQ2" s="138"/>
      <c r="UZR2" s="138"/>
      <c r="UZS2" s="138"/>
      <c r="UZT2" s="138"/>
      <c r="UZU2" s="138"/>
      <c r="UZV2" s="138"/>
      <c r="UZW2" s="138"/>
      <c r="UZX2" s="138"/>
      <c r="UZY2" s="138"/>
      <c r="UZZ2" s="138"/>
      <c r="VAA2" s="138"/>
      <c r="VAB2" s="138"/>
      <c r="VAC2" s="138"/>
      <c r="VAD2" s="138"/>
      <c r="VAE2" s="138"/>
      <c r="VAF2" s="138"/>
      <c r="VAG2" s="138"/>
      <c r="VAH2" s="138"/>
      <c r="VAI2" s="138"/>
      <c r="VAJ2" s="138"/>
      <c r="VAK2" s="138"/>
      <c r="VAL2" s="138"/>
      <c r="VAM2" s="138"/>
      <c r="VAN2" s="138"/>
      <c r="VAO2" s="138"/>
      <c r="VAP2" s="138"/>
      <c r="VAQ2" s="138"/>
      <c r="VAR2" s="138"/>
      <c r="VAS2" s="138"/>
      <c r="VAT2" s="138"/>
      <c r="VAU2" s="138"/>
      <c r="VAV2" s="138"/>
      <c r="VAW2" s="138"/>
      <c r="VAX2" s="138"/>
      <c r="VAY2" s="138"/>
      <c r="VAZ2" s="138"/>
      <c r="VBA2" s="138"/>
      <c r="VBB2" s="138"/>
      <c r="VBC2" s="138"/>
      <c r="VBD2" s="138"/>
      <c r="VBE2" s="138"/>
      <c r="VBF2" s="138"/>
      <c r="VBG2" s="138"/>
      <c r="VBH2" s="138"/>
      <c r="VBI2" s="138"/>
      <c r="VBJ2" s="138"/>
      <c r="VBK2" s="138"/>
      <c r="VBL2" s="138"/>
      <c r="VBM2" s="138"/>
      <c r="VBN2" s="138"/>
      <c r="VBO2" s="138"/>
      <c r="VBP2" s="138"/>
      <c r="VBQ2" s="138"/>
      <c r="VBR2" s="138"/>
      <c r="VBS2" s="138"/>
      <c r="VBT2" s="138"/>
      <c r="VBU2" s="138"/>
      <c r="VBV2" s="138"/>
      <c r="VBW2" s="138"/>
      <c r="VBX2" s="138"/>
      <c r="VBY2" s="138"/>
      <c r="VBZ2" s="138"/>
      <c r="VCA2" s="138"/>
      <c r="VCB2" s="138"/>
      <c r="VCC2" s="138"/>
      <c r="VCD2" s="138"/>
      <c r="VCE2" s="138"/>
      <c r="VCF2" s="138"/>
      <c r="VCG2" s="138"/>
      <c r="VCH2" s="138"/>
      <c r="VCI2" s="138"/>
      <c r="VCJ2" s="138"/>
      <c r="VCK2" s="138"/>
      <c r="VCL2" s="138"/>
      <c r="VCM2" s="138"/>
      <c r="VCN2" s="138"/>
      <c r="VCO2" s="138"/>
      <c r="VCP2" s="138"/>
      <c r="VCQ2" s="138"/>
      <c r="VCR2" s="138"/>
      <c r="VCS2" s="138"/>
      <c r="VCT2" s="138"/>
      <c r="VCU2" s="138"/>
      <c r="VCV2" s="138"/>
      <c r="VCW2" s="138"/>
      <c r="VCX2" s="138"/>
      <c r="VCY2" s="138"/>
      <c r="VCZ2" s="138"/>
      <c r="VDA2" s="138"/>
      <c r="VDB2" s="138"/>
      <c r="VDC2" s="138"/>
      <c r="VDD2" s="138"/>
      <c r="VDE2" s="138"/>
      <c r="VDF2" s="138"/>
      <c r="VDG2" s="138"/>
      <c r="VDH2" s="138"/>
      <c r="VDI2" s="138"/>
      <c r="VDJ2" s="138"/>
      <c r="VDK2" s="138"/>
      <c r="VDL2" s="138"/>
      <c r="VDM2" s="138"/>
      <c r="VDN2" s="138"/>
      <c r="VDO2" s="138"/>
      <c r="VDP2" s="138"/>
      <c r="VDQ2" s="138"/>
      <c r="VDR2" s="138"/>
      <c r="VDS2" s="138"/>
      <c r="VDT2" s="138"/>
      <c r="VDU2" s="138"/>
      <c r="VDV2" s="138"/>
      <c r="VDW2" s="138"/>
      <c r="VDX2" s="138"/>
      <c r="VDY2" s="138"/>
      <c r="VDZ2" s="138"/>
      <c r="VEA2" s="138"/>
      <c r="VEB2" s="138"/>
      <c r="VEC2" s="138"/>
      <c r="VED2" s="138"/>
      <c r="VEE2" s="138"/>
      <c r="VEF2" s="138"/>
      <c r="VEG2" s="138"/>
      <c r="VEH2" s="138"/>
      <c r="VEI2" s="138"/>
      <c r="VEJ2" s="138"/>
      <c r="VEK2" s="138"/>
      <c r="VEL2" s="138"/>
      <c r="VEM2" s="138"/>
      <c r="VEN2" s="138"/>
      <c r="VEO2" s="138"/>
      <c r="VEP2" s="138"/>
      <c r="VEQ2" s="138"/>
      <c r="VER2" s="138"/>
      <c r="VES2" s="138"/>
      <c r="VET2" s="138"/>
      <c r="VEU2" s="138"/>
      <c r="VEV2" s="138"/>
      <c r="VEW2" s="138"/>
      <c r="VEX2" s="138"/>
      <c r="VEY2" s="138"/>
      <c r="VEZ2" s="138"/>
      <c r="VFA2" s="138"/>
      <c r="VFB2" s="138"/>
      <c r="VFC2" s="138"/>
      <c r="VFD2" s="138"/>
      <c r="VFE2" s="138"/>
      <c r="VFF2" s="138"/>
      <c r="VFG2" s="138"/>
      <c r="VFH2" s="138"/>
      <c r="VFI2" s="138"/>
      <c r="VFJ2" s="138"/>
      <c r="VFK2" s="138"/>
      <c r="VFL2" s="138"/>
      <c r="VFM2" s="138"/>
      <c r="VFN2" s="138"/>
      <c r="VFO2" s="138"/>
      <c r="VFP2" s="138"/>
      <c r="VFQ2" s="138"/>
      <c r="VFR2" s="138"/>
      <c r="VFS2" s="138"/>
      <c r="VFT2" s="138"/>
      <c r="VFU2" s="138"/>
      <c r="VFV2" s="138"/>
      <c r="VFW2" s="138"/>
      <c r="VFX2" s="138"/>
      <c r="VFY2" s="138"/>
      <c r="VFZ2" s="138"/>
      <c r="VGA2" s="138"/>
      <c r="VGB2" s="138"/>
      <c r="VGC2" s="138"/>
      <c r="VGD2" s="138"/>
      <c r="VGE2" s="138"/>
      <c r="VGF2" s="138"/>
      <c r="VGG2" s="138"/>
      <c r="VGH2" s="138"/>
      <c r="VGI2" s="138"/>
      <c r="VGJ2" s="138"/>
      <c r="VGK2" s="138"/>
      <c r="VGL2" s="138"/>
      <c r="VGM2" s="138"/>
      <c r="VGN2" s="138"/>
      <c r="VGO2" s="138"/>
      <c r="VGP2" s="138"/>
      <c r="VGQ2" s="138"/>
      <c r="VGR2" s="138"/>
      <c r="VGS2" s="138"/>
      <c r="VGT2" s="138"/>
      <c r="VGU2" s="138"/>
      <c r="VGV2" s="138"/>
      <c r="VGW2" s="138"/>
      <c r="VGX2" s="138"/>
      <c r="VGY2" s="138"/>
      <c r="VGZ2" s="138"/>
      <c r="VHA2" s="138"/>
      <c r="VHB2" s="138"/>
      <c r="VHC2" s="138"/>
      <c r="VHD2" s="138"/>
      <c r="VHE2" s="138"/>
      <c r="VHF2" s="138"/>
      <c r="VHG2" s="138"/>
      <c r="VHH2" s="138"/>
      <c r="VHI2" s="138"/>
      <c r="VHJ2" s="138"/>
      <c r="VHK2" s="138"/>
      <c r="VHL2" s="138"/>
      <c r="VHM2" s="138"/>
      <c r="VHN2" s="138"/>
      <c r="VHO2" s="138"/>
      <c r="VHP2" s="138"/>
      <c r="VHQ2" s="138"/>
      <c r="VHR2" s="138"/>
      <c r="VHS2" s="138"/>
      <c r="VHT2" s="138"/>
      <c r="VHU2" s="138"/>
      <c r="VHV2" s="138"/>
      <c r="VHW2" s="138"/>
      <c r="VHX2" s="138"/>
      <c r="VHY2" s="138"/>
      <c r="VHZ2" s="138"/>
      <c r="VIA2" s="138"/>
      <c r="VIB2" s="138"/>
      <c r="VIC2" s="138"/>
      <c r="VID2" s="138"/>
      <c r="VIE2" s="138"/>
      <c r="VIF2" s="138"/>
      <c r="VIG2" s="138"/>
      <c r="VIH2" s="138"/>
      <c r="VII2" s="138"/>
      <c r="VIJ2" s="138"/>
      <c r="VIK2" s="138"/>
      <c r="VIL2" s="138"/>
      <c r="VIM2" s="138"/>
      <c r="VIN2" s="138"/>
      <c r="VIO2" s="138"/>
      <c r="VIP2" s="138"/>
      <c r="VIQ2" s="138"/>
      <c r="VIR2" s="138"/>
      <c r="VIS2" s="138"/>
      <c r="VIT2" s="138"/>
      <c r="VIU2" s="138"/>
      <c r="VIV2" s="138"/>
      <c r="VIW2" s="138"/>
      <c r="VIX2" s="138"/>
      <c r="VIY2" s="138"/>
      <c r="VIZ2" s="138"/>
      <c r="VJA2" s="138"/>
      <c r="VJB2" s="138"/>
      <c r="VJC2" s="138"/>
      <c r="VJD2" s="138"/>
      <c r="VJE2" s="138"/>
      <c r="VJF2" s="138"/>
      <c r="VJG2" s="138"/>
      <c r="VJH2" s="138"/>
      <c r="VJI2" s="138"/>
      <c r="VJJ2" s="138"/>
      <c r="VJK2" s="138"/>
      <c r="VJL2" s="138"/>
      <c r="VJM2" s="138"/>
      <c r="VJN2" s="138"/>
      <c r="VJO2" s="138"/>
      <c r="VJP2" s="138"/>
      <c r="VJQ2" s="138"/>
      <c r="VJR2" s="138"/>
      <c r="VJS2" s="138"/>
      <c r="VJT2" s="138"/>
      <c r="VJU2" s="138"/>
      <c r="VJV2" s="138"/>
      <c r="VJW2" s="138"/>
      <c r="VJX2" s="138"/>
      <c r="VJY2" s="138"/>
      <c r="VJZ2" s="138"/>
      <c r="VKA2" s="138"/>
      <c r="VKB2" s="138"/>
      <c r="VKC2" s="138"/>
      <c r="VKD2" s="138"/>
      <c r="VKE2" s="138"/>
      <c r="VKF2" s="138"/>
      <c r="VKG2" s="138"/>
      <c r="VKH2" s="138"/>
      <c r="VKI2" s="138"/>
      <c r="VKJ2" s="138"/>
      <c r="VKK2" s="138"/>
      <c r="VKL2" s="138"/>
      <c r="VKM2" s="138"/>
      <c r="VKN2" s="138"/>
      <c r="VKO2" s="138"/>
      <c r="VKP2" s="138"/>
      <c r="VKQ2" s="138"/>
      <c r="VKR2" s="138"/>
      <c r="VKS2" s="138"/>
      <c r="VKT2" s="138"/>
      <c r="VKU2" s="138"/>
      <c r="VKV2" s="138"/>
      <c r="VKW2" s="138"/>
      <c r="VKX2" s="138"/>
      <c r="VKY2" s="138"/>
      <c r="VKZ2" s="138"/>
      <c r="VLA2" s="138"/>
      <c r="VLB2" s="138"/>
      <c r="VLC2" s="138"/>
      <c r="VLD2" s="138"/>
      <c r="VLE2" s="138"/>
      <c r="VLF2" s="138"/>
      <c r="VLG2" s="138"/>
      <c r="VLH2" s="138"/>
      <c r="VLI2" s="138"/>
      <c r="VLJ2" s="138"/>
      <c r="VLK2" s="138"/>
      <c r="VLL2" s="138"/>
      <c r="VLM2" s="138"/>
      <c r="VLN2" s="138"/>
      <c r="VLO2" s="138"/>
      <c r="VLP2" s="138"/>
      <c r="VLQ2" s="138"/>
      <c r="VLR2" s="138"/>
      <c r="VLS2" s="138"/>
      <c r="VLT2" s="138"/>
      <c r="VLU2" s="138"/>
      <c r="VLV2" s="138"/>
      <c r="VLW2" s="138"/>
      <c r="VLX2" s="138"/>
      <c r="VLY2" s="138"/>
      <c r="VLZ2" s="138"/>
      <c r="VMA2" s="138"/>
      <c r="VMB2" s="138"/>
      <c r="VMC2" s="138"/>
      <c r="VMD2" s="138"/>
      <c r="VME2" s="138"/>
      <c r="VMF2" s="138"/>
      <c r="VMG2" s="138"/>
      <c r="VMH2" s="138"/>
      <c r="VMI2" s="138"/>
      <c r="VMJ2" s="138"/>
      <c r="VMK2" s="138"/>
      <c r="VML2" s="138"/>
      <c r="VMM2" s="138"/>
      <c r="VMN2" s="138"/>
      <c r="VMO2" s="138"/>
      <c r="VMP2" s="138"/>
      <c r="VMQ2" s="138"/>
      <c r="VMR2" s="138"/>
      <c r="VMS2" s="138"/>
      <c r="VMT2" s="138"/>
      <c r="VMU2" s="138"/>
      <c r="VMV2" s="138"/>
      <c r="VMW2" s="138"/>
      <c r="VMX2" s="138"/>
      <c r="VMY2" s="138"/>
      <c r="VMZ2" s="138"/>
      <c r="VNA2" s="138"/>
      <c r="VNB2" s="138"/>
      <c r="VNC2" s="138"/>
      <c r="VND2" s="138"/>
      <c r="VNE2" s="138"/>
      <c r="VNF2" s="138"/>
      <c r="VNG2" s="138"/>
      <c r="VNH2" s="138"/>
      <c r="VNI2" s="138"/>
      <c r="VNJ2" s="138"/>
      <c r="VNK2" s="138"/>
      <c r="VNL2" s="138"/>
      <c r="VNM2" s="138"/>
      <c r="VNN2" s="138"/>
      <c r="VNO2" s="138"/>
      <c r="VNP2" s="138"/>
      <c r="VNQ2" s="138"/>
      <c r="VNR2" s="138"/>
      <c r="VNS2" s="138"/>
      <c r="VNT2" s="138"/>
      <c r="VNU2" s="138"/>
      <c r="VNV2" s="138"/>
      <c r="VNW2" s="138"/>
      <c r="VNX2" s="138"/>
      <c r="VNY2" s="138"/>
      <c r="VNZ2" s="138"/>
      <c r="VOA2" s="138"/>
      <c r="VOB2" s="138"/>
      <c r="VOC2" s="138"/>
      <c r="VOD2" s="138"/>
      <c r="VOE2" s="138"/>
      <c r="VOF2" s="138"/>
      <c r="VOG2" s="138"/>
      <c r="VOH2" s="138"/>
      <c r="VOI2" s="138"/>
      <c r="VOJ2" s="138"/>
      <c r="VOK2" s="138"/>
      <c r="VOL2" s="138"/>
      <c r="VOM2" s="138"/>
      <c r="VON2" s="138"/>
      <c r="VOO2" s="138"/>
      <c r="VOP2" s="138"/>
      <c r="VOQ2" s="138"/>
      <c r="VOR2" s="138"/>
      <c r="VOS2" s="138"/>
      <c r="VOT2" s="138"/>
      <c r="VOU2" s="138"/>
      <c r="VOV2" s="138"/>
      <c r="VOW2" s="138"/>
      <c r="VOX2" s="138"/>
      <c r="VOY2" s="138"/>
      <c r="VOZ2" s="138"/>
      <c r="VPA2" s="138"/>
      <c r="VPB2" s="138"/>
      <c r="VPC2" s="138"/>
      <c r="VPD2" s="138"/>
      <c r="VPE2" s="138"/>
      <c r="VPF2" s="138"/>
      <c r="VPG2" s="138"/>
      <c r="VPH2" s="138"/>
      <c r="VPI2" s="138"/>
      <c r="VPJ2" s="138"/>
      <c r="VPK2" s="138"/>
      <c r="VPL2" s="138"/>
      <c r="VPM2" s="138"/>
      <c r="VPN2" s="138"/>
      <c r="VPO2" s="138"/>
      <c r="VPP2" s="138"/>
      <c r="VPQ2" s="138"/>
      <c r="VPR2" s="138"/>
      <c r="VPS2" s="138"/>
      <c r="VPT2" s="138"/>
      <c r="VPU2" s="138"/>
      <c r="VPV2" s="138"/>
      <c r="VPW2" s="138"/>
      <c r="VPX2" s="138"/>
      <c r="VPY2" s="138"/>
      <c r="VPZ2" s="138"/>
      <c r="VQA2" s="138"/>
      <c r="VQB2" s="138"/>
      <c r="VQC2" s="138"/>
      <c r="VQD2" s="138"/>
      <c r="VQE2" s="138"/>
      <c r="VQF2" s="138"/>
      <c r="VQG2" s="138"/>
      <c r="VQH2" s="138"/>
      <c r="VQI2" s="138"/>
      <c r="VQJ2" s="138"/>
      <c r="VQK2" s="138"/>
      <c r="VQL2" s="138"/>
      <c r="VQM2" s="138"/>
      <c r="VQN2" s="138"/>
      <c r="VQO2" s="138"/>
      <c r="VQP2" s="138"/>
      <c r="VQQ2" s="138"/>
      <c r="VQR2" s="138"/>
      <c r="VQS2" s="138"/>
      <c r="VQT2" s="138"/>
      <c r="VQU2" s="138"/>
      <c r="VQV2" s="138"/>
      <c r="VQW2" s="138"/>
      <c r="VQX2" s="138"/>
      <c r="VQY2" s="138"/>
      <c r="VQZ2" s="138"/>
      <c r="VRA2" s="138"/>
      <c r="VRB2" s="138"/>
      <c r="VRC2" s="138"/>
      <c r="VRD2" s="138"/>
      <c r="VRE2" s="138"/>
      <c r="VRF2" s="138"/>
      <c r="VRG2" s="138"/>
      <c r="VRH2" s="138"/>
      <c r="VRI2" s="138"/>
      <c r="VRJ2" s="138"/>
      <c r="VRK2" s="138"/>
      <c r="VRL2" s="138"/>
      <c r="VRM2" s="138"/>
      <c r="VRN2" s="138"/>
      <c r="VRO2" s="138"/>
      <c r="VRP2" s="138"/>
      <c r="VRQ2" s="138"/>
      <c r="VRR2" s="138"/>
      <c r="VRS2" s="138"/>
      <c r="VRT2" s="138"/>
      <c r="VRU2" s="138"/>
      <c r="VRV2" s="138"/>
      <c r="VRW2" s="138"/>
      <c r="VRX2" s="138"/>
      <c r="VRY2" s="138"/>
      <c r="VRZ2" s="138"/>
      <c r="VSA2" s="138"/>
      <c r="VSB2" s="138"/>
      <c r="VSC2" s="138"/>
      <c r="VSD2" s="138"/>
      <c r="VSE2" s="138"/>
      <c r="VSF2" s="138"/>
      <c r="VSG2" s="138"/>
      <c r="VSH2" s="138"/>
      <c r="VSI2" s="138"/>
      <c r="VSJ2" s="138"/>
      <c r="VSK2" s="138"/>
      <c r="VSL2" s="138"/>
      <c r="VSM2" s="138"/>
      <c r="VSN2" s="138"/>
      <c r="VSO2" s="138"/>
      <c r="VSP2" s="138"/>
      <c r="VSQ2" s="138"/>
      <c r="VSR2" s="138"/>
      <c r="VSS2" s="138"/>
      <c r="VST2" s="138"/>
      <c r="VSU2" s="138"/>
      <c r="VSV2" s="138"/>
      <c r="VSW2" s="138"/>
      <c r="VSX2" s="138"/>
      <c r="VSY2" s="138"/>
      <c r="VSZ2" s="138"/>
      <c r="VTA2" s="138"/>
      <c r="VTB2" s="138"/>
      <c r="VTC2" s="138"/>
      <c r="VTD2" s="138"/>
      <c r="VTE2" s="138"/>
      <c r="VTF2" s="138"/>
      <c r="VTG2" s="138"/>
      <c r="VTH2" s="138"/>
      <c r="VTI2" s="138"/>
      <c r="VTJ2" s="138"/>
      <c r="VTK2" s="138"/>
      <c r="VTL2" s="138"/>
      <c r="VTM2" s="138"/>
      <c r="VTN2" s="138"/>
      <c r="VTO2" s="138"/>
      <c r="VTP2" s="138"/>
      <c r="VTQ2" s="138"/>
      <c r="VTR2" s="138"/>
      <c r="VTS2" s="138"/>
      <c r="VTT2" s="138"/>
      <c r="VTU2" s="138"/>
      <c r="VTV2" s="138"/>
      <c r="VTW2" s="138"/>
      <c r="VTX2" s="138"/>
      <c r="VTY2" s="138"/>
      <c r="VTZ2" s="138"/>
      <c r="VUA2" s="138"/>
      <c r="VUB2" s="138"/>
      <c r="VUC2" s="138"/>
      <c r="VUD2" s="138"/>
      <c r="VUE2" s="138"/>
      <c r="VUF2" s="138"/>
      <c r="VUG2" s="138"/>
      <c r="VUH2" s="138"/>
      <c r="VUI2" s="138"/>
      <c r="VUJ2" s="138"/>
      <c r="VUK2" s="138"/>
      <c r="VUL2" s="138"/>
      <c r="VUM2" s="138"/>
      <c r="VUN2" s="138"/>
      <c r="VUO2" s="138"/>
      <c r="VUP2" s="138"/>
      <c r="VUQ2" s="138"/>
      <c r="VUR2" s="138"/>
      <c r="VUS2" s="138"/>
      <c r="VUT2" s="138"/>
      <c r="VUU2" s="138"/>
      <c r="VUV2" s="138"/>
      <c r="VUW2" s="138"/>
      <c r="VUX2" s="138"/>
      <c r="VUY2" s="138"/>
      <c r="VUZ2" s="138"/>
      <c r="VVA2" s="138"/>
      <c r="VVB2" s="138"/>
      <c r="VVC2" s="138"/>
      <c r="VVD2" s="138"/>
      <c r="VVE2" s="138"/>
      <c r="VVF2" s="138"/>
      <c r="VVG2" s="138"/>
      <c r="VVH2" s="138"/>
      <c r="VVI2" s="138"/>
      <c r="VVJ2" s="138"/>
      <c r="VVK2" s="138"/>
      <c r="VVL2" s="138"/>
      <c r="VVM2" s="138"/>
      <c r="VVN2" s="138"/>
      <c r="VVO2" s="138"/>
      <c r="VVP2" s="138"/>
      <c r="VVQ2" s="138"/>
      <c r="VVR2" s="138"/>
      <c r="VVS2" s="138"/>
      <c r="VVT2" s="138"/>
      <c r="VVU2" s="138"/>
      <c r="VVV2" s="138"/>
      <c r="VVW2" s="138"/>
      <c r="VVX2" s="138"/>
      <c r="VVY2" s="138"/>
      <c r="VVZ2" s="138"/>
      <c r="VWA2" s="138"/>
      <c r="VWB2" s="138"/>
      <c r="VWC2" s="138"/>
      <c r="VWD2" s="138"/>
      <c r="VWE2" s="138"/>
      <c r="VWF2" s="138"/>
      <c r="VWG2" s="138"/>
      <c r="VWH2" s="138"/>
      <c r="VWI2" s="138"/>
      <c r="VWJ2" s="138"/>
      <c r="VWK2" s="138"/>
      <c r="VWL2" s="138"/>
      <c r="VWM2" s="138"/>
      <c r="VWN2" s="138"/>
      <c r="VWO2" s="138"/>
      <c r="VWP2" s="138"/>
      <c r="VWQ2" s="138"/>
      <c r="VWR2" s="138"/>
      <c r="VWS2" s="138"/>
      <c r="VWT2" s="138"/>
      <c r="VWU2" s="138"/>
      <c r="VWV2" s="138"/>
      <c r="VWW2" s="138"/>
      <c r="VWX2" s="138"/>
      <c r="VWY2" s="138"/>
      <c r="VWZ2" s="138"/>
      <c r="VXA2" s="138"/>
      <c r="VXB2" s="138"/>
      <c r="VXC2" s="138"/>
      <c r="VXD2" s="138"/>
      <c r="VXE2" s="138"/>
      <c r="VXF2" s="138"/>
      <c r="VXG2" s="138"/>
      <c r="VXH2" s="138"/>
      <c r="VXI2" s="138"/>
      <c r="VXJ2" s="138"/>
      <c r="VXK2" s="138"/>
      <c r="VXL2" s="138"/>
      <c r="VXM2" s="138"/>
      <c r="VXN2" s="138"/>
      <c r="VXO2" s="138"/>
      <c r="VXP2" s="138"/>
      <c r="VXQ2" s="138"/>
      <c r="VXR2" s="138"/>
      <c r="VXS2" s="138"/>
      <c r="VXT2" s="138"/>
      <c r="VXU2" s="138"/>
      <c r="VXV2" s="138"/>
      <c r="VXW2" s="138"/>
      <c r="VXX2" s="138"/>
      <c r="VXY2" s="138"/>
      <c r="VXZ2" s="138"/>
      <c r="VYA2" s="138"/>
      <c r="VYB2" s="138"/>
      <c r="VYC2" s="138"/>
      <c r="VYD2" s="138"/>
      <c r="VYE2" s="138"/>
      <c r="VYF2" s="138"/>
      <c r="VYG2" s="138"/>
      <c r="VYH2" s="138"/>
      <c r="VYI2" s="138"/>
      <c r="VYJ2" s="138"/>
      <c r="VYK2" s="138"/>
      <c r="VYL2" s="138"/>
      <c r="VYM2" s="138"/>
      <c r="VYN2" s="138"/>
      <c r="VYO2" s="138"/>
      <c r="VYP2" s="138"/>
      <c r="VYQ2" s="138"/>
      <c r="VYR2" s="138"/>
      <c r="VYS2" s="138"/>
      <c r="VYT2" s="138"/>
      <c r="VYU2" s="138"/>
      <c r="VYV2" s="138"/>
      <c r="VYW2" s="138"/>
      <c r="VYX2" s="138"/>
      <c r="VYY2" s="138"/>
      <c r="VYZ2" s="138"/>
      <c r="VZA2" s="138"/>
      <c r="VZB2" s="138"/>
      <c r="VZC2" s="138"/>
      <c r="VZD2" s="138"/>
      <c r="VZE2" s="138"/>
      <c r="VZF2" s="138"/>
      <c r="VZG2" s="138"/>
      <c r="VZH2" s="138"/>
      <c r="VZI2" s="138"/>
      <c r="VZJ2" s="138"/>
      <c r="VZK2" s="138"/>
      <c r="VZL2" s="138"/>
      <c r="VZM2" s="138"/>
      <c r="VZN2" s="138"/>
      <c r="VZO2" s="138"/>
      <c r="VZP2" s="138"/>
      <c r="VZQ2" s="138"/>
      <c r="VZR2" s="138"/>
      <c r="VZS2" s="138"/>
      <c r="VZT2" s="138"/>
      <c r="VZU2" s="138"/>
      <c r="VZV2" s="138"/>
      <c r="VZW2" s="138"/>
      <c r="VZX2" s="138"/>
      <c r="VZY2" s="138"/>
      <c r="VZZ2" s="138"/>
      <c r="WAA2" s="138"/>
      <c r="WAB2" s="138"/>
      <c r="WAC2" s="138"/>
      <c r="WAD2" s="138"/>
      <c r="WAE2" s="138"/>
      <c r="WAF2" s="138"/>
      <c r="WAG2" s="138"/>
      <c r="WAH2" s="138"/>
      <c r="WAI2" s="138"/>
      <c r="WAJ2" s="138"/>
      <c r="WAK2" s="138"/>
      <c r="WAL2" s="138"/>
      <c r="WAM2" s="138"/>
      <c r="WAN2" s="138"/>
      <c r="WAO2" s="138"/>
      <c r="WAP2" s="138"/>
      <c r="WAQ2" s="138"/>
      <c r="WAR2" s="138"/>
      <c r="WAS2" s="138"/>
      <c r="WAT2" s="138"/>
      <c r="WAU2" s="138"/>
      <c r="WAV2" s="138"/>
      <c r="WAW2" s="138"/>
      <c r="WAX2" s="138"/>
      <c r="WAY2" s="138"/>
      <c r="WAZ2" s="138"/>
      <c r="WBA2" s="138"/>
      <c r="WBB2" s="138"/>
      <c r="WBC2" s="138"/>
      <c r="WBD2" s="138"/>
      <c r="WBE2" s="138"/>
      <c r="WBF2" s="138"/>
      <c r="WBG2" s="138"/>
      <c r="WBH2" s="138"/>
      <c r="WBI2" s="138"/>
      <c r="WBJ2" s="138"/>
      <c r="WBK2" s="138"/>
      <c r="WBL2" s="138"/>
      <c r="WBM2" s="138"/>
      <c r="WBN2" s="138"/>
      <c r="WBO2" s="138"/>
      <c r="WBP2" s="138"/>
      <c r="WBQ2" s="138"/>
      <c r="WBR2" s="138"/>
      <c r="WBS2" s="138"/>
      <c r="WBT2" s="138"/>
      <c r="WBU2" s="138"/>
      <c r="WBV2" s="138"/>
      <c r="WBW2" s="138"/>
      <c r="WBX2" s="138"/>
      <c r="WBY2" s="138"/>
      <c r="WBZ2" s="138"/>
      <c r="WCA2" s="138"/>
      <c r="WCB2" s="138"/>
      <c r="WCC2" s="138"/>
      <c r="WCD2" s="138"/>
      <c r="WCE2" s="138"/>
      <c r="WCF2" s="138"/>
      <c r="WCG2" s="138"/>
      <c r="WCH2" s="138"/>
      <c r="WCI2" s="138"/>
      <c r="WCJ2" s="138"/>
      <c r="WCK2" s="138"/>
      <c r="WCL2" s="138"/>
      <c r="WCM2" s="138"/>
      <c r="WCN2" s="138"/>
      <c r="WCO2" s="138"/>
      <c r="WCP2" s="138"/>
      <c r="WCQ2" s="138"/>
      <c r="WCR2" s="138"/>
      <c r="WCS2" s="138"/>
      <c r="WCT2" s="138"/>
      <c r="WCU2" s="138"/>
      <c r="WCV2" s="138"/>
      <c r="WCW2" s="138"/>
      <c r="WCX2" s="138"/>
      <c r="WCY2" s="138"/>
      <c r="WCZ2" s="138"/>
      <c r="WDA2" s="138"/>
      <c r="WDB2" s="138"/>
      <c r="WDC2" s="138"/>
      <c r="WDD2" s="138"/>
      <c r="WDE2" s="138"/>
      <c r="WDF2" s="138"/>
      <c r="WDG2" s="138"/>
      <c r="WDH2" s="138"/>
      <c r="WDI2" s="138"/>
      <c r="WDJ2" s="138"/>
      <c r="WDK2" s="138"/>
      <c r="WDL2" s="138"/>
      <c r="WDM2" s="138"/>
      <c r="WDN2" s="138"/>
      <c r="WDO2" s="138"/>
      <c r="WDP2" s="138"/>
      <c r="WDQ2" s="138"/>
      <c r="WDR2" s="138"/>
      <c r="WDS2" s="138"/>
      <c r="WDT2" s="138"/>
      <c r="WDU2" s="138"/>
      <c r="WDV2" s="138"/>
      <c r="WDW2" s="138"/>
      <c r="WDX2" s="138"/>
      <c r="WDY2" s="138"/>
      <c r="WDZ2" s="138"/>
      <c r="WEA2" s="138"/>
      <c r="WEB2" s="138"/>
      <c r="WEC2" s="138"/>
      <c r="WED2" s="138"/>
      <c r="WEE2" s="138"/>
      <c r="WEF2" s="138"/>
      <c r="WEG2" s="138"/>
      <c r="WEH2" s="138"/>
      <c r="WEI2" s="138"/>
      <c r="WEJ2" s="138"/>
      <c r="WEK2" s="138"/>
      <c r="WEL2" s="138"/>
      <c r="WEM2" s="138"/>
      <c r="WEN2" s="138"/>
      <c r="WEO2" s="138"/>
      <c r="WEP2" s="138"/>
      <c r="WEQ2" s="138"/>
      <c r="WER2" s="138"/>
      <c r="WES2" s="138"/>
      <c r="WET2" s="138"/>
      <c r="WEU2" s="138"/>
      <c r="WEV2" s="138"/>
      <c r="WEW2" s="138"/>
      <c r="WEX2" s="138"/>
      <c r="WEY2" s="138"/>
      <c r="WEZ2" s="138"/>
      <c r="WFA2" s="138"/>
      <c r="WFB2" s="138"/>
      <c r="WFC2" s="138"/>
      <c r="WFD2" s="138"/>
      <c r="WFE2" s="138"/>
      <c r="WFF2" s="138"/>
      <c r="WFG2" s="138"/>
      <c r="WFH2" s="138"/>
      <c r="WFI2" s="138"/>
      <c r="WFJ2" s="138"/>
      <c r="WFK2" s="138"/>
      <c r="WFL2" s="138"/>
      <c r="WFM2" s="138"/>
      <c r="WFN2" s="138"/>
      <c r="WFO2" s="138"/>
      <c r="WFP2" s="138"/>
      <c r="WFQ2" s="138"/>
      <c r="WFR2" s="138"/>
      <c r="WFS2" s="138"/>
      <c r="WFT2" s="138"/>
      <c r="WFU2" s="138"/>
      <c r="WFV2" s="138"/>
      <c r="WFW2" s="138"/>
      <c r="WFX2" s="138"/>
      <c r="WFY2" s="138"/>
      <c r="WFZ2" s="138"/>
      <c r="WGA2" s="138"/>
      <c r="WGB2" s="138"/>
      <c r="WGC2" s="138"/>
      <c r="WGD2" s="138"/>
      <c r="WGE2" s="138"/>
      <c r="WGF2" s="138"/>
      <c r="WGG2" s="138"/>
      <c r="WGH2" s="138"/>
      <c r="WGI2" s="138"/>
      <c r="WGJ2" s="138"/>
      <c r="WGK2" s="138"/>
      <c r="WGL2" s="138"/>
      <c r="WGM2" s="138"/>
      <c r="WGN2" s="138"/>
      <c r="WGO2" s="138"/>
      <c r="WGP2" s="138"/>
      <c r="WGQ2" s="138"/>
      <c r="WGR2" s="138"/>
      <c r="WGS2" s="138"/>
      <c r="WGT2" s="138"/>
      <c r="WGU2" s="138"/>
      <c r="WGV2" s="138"/>
      <c r="WGW2" s="138"/>
      <c r="WGX2" s="138"/>
      <c r="WGY2" s="138"/>
      <c r="WGZ2" s="138"/>
      <c r="WHA2" s="138"/>
      <c r="WHB2" s="138"/>
      <c r="WHC2" s="138"/>
      <c r="WHD2" s="138"/>
      <c r="WHE2" s="138"/>
      <c r="WHF2" s="138"/>
      <c r="WHG2" s="138"/>
      <c r="WHH2" s="138"/>
      <c r="WHI2" s="138"/>
      <c r="WHJ2" s="138"/>
      <c r="WHK2" s="138"/>
      <c r="WHL2" s="138"/>
      <c r="WHM2" s="138"/>
      <c r="WHN2" s="138"/>
      <c r="WHO2" s="138"/>
      <c r="WHP2" s="138"/>
      <c r="WHQ2" s="138"/>
      <c r="WHR2" s="138"/>
      <c r="WHS2" s="138"/>
      <c r="WHT2" s="138"/>
      <c r="WHU2" s="138"/>
      <c r="WHV2" s="138"/>
      <c r="WHW2" s="138"/>
      <c r="WHX2" s="138"/>
      <c r="WHY2" s="138"/>
      <c r="WHZ2" s="138"/>
      <c r="WIA2" s="138"/>
      <c r="WIB2" s="138"/>
      <c r="WIC2" s="138"/>
      <c r="WID2" s="138"/>
      <c r="WIE2" s="138"/>
      <c r="WIF2" s="138"/>
      <c r="WIG2" s="138"/>
      <c r="WIH2" s="138"/>
      <c r="WII2" s="138"/>
      <c r="WIJ2" s="138"/>
      <c r="WIK2" s="138"/>
      <c r="WIL2" s="138"/>
      <c r="WIM2" s="138"/>
      <c r="WIN2" s="138"/>
      <c r="WIO2" s="138"/>
      <c r="WIP2" s="138"/>
      <c r="WIQ2" s="138"/>
      <c r="WIR2" s="138"/>
      <c r="WIS2" s="138"/>
      <c r="WIT2" s="138"/>
      <c r="WIU2" s="138"/>
      <c r="WIV2" s="138"/>
      <c r="WIW2" s="138"/>
      <c r="WIX2" s="138"/>
      <c r="WIY2" s="138"/>
      <c r="WIZ2" s="138"/>
      <c r="WJA2" s="138"/>
      <c r="WJB2" s="138"/>
      <c r="WJC2" s="138"/>
      <c r="WJD2" s="138"/>
      <c r="WJE2" s="138"/>
      <c r="WJF2" s="138"/>
      <c r="WJG2" s="138"/>
      <c r="WJH2" s="138"/>
      <c r="WJI2" s="138"/>
      <c r="WJJ2" s="138"/>
      <c r="WJK2" s="138"/>
      <c r="WJL2" s="138"/>
      <c r="WJM2" s="138"/>
      <c r="WJN2" s="138"/>
      <c r="WJO2" s="138"/>
      <c r="WJP2" s="138"/>
      <c r="WJQ2" s="138"/>
      <c r="WJR2" s="138"/>
      <c r="WJS2" s="138"/>
      <c r="WJT2" s="138"/>
      <c r="WJU2" s="138"/>
      <c r="WJV2" s="138"/>
      <c r="WJW2" s="138"/>
      <c r="WJX2" s="138"/>
      <c r="WJY2" s="138"/>
      <c r="WJZ2" s="138"/>
      <c r="WKA2" s="138"/>
      <c r="WKB2" s="138"/>
      <c r="WKC2" s="138"/>
      <c r="WKD2" s="138"/>
      <c r="WKE2" s="138"/>
      <c r="WKF2" s="138"/>
      <c r="WKG2" s="138"/>
      <c r="WKH2" s="138"/>
      <c r="WKI2" s="138"/>
      <c r="WKJ2" s="138"/>
      <c r="WKK2" s="138"/>
      <c r="WKL2" s="138"/>
      <c r="WKM2" s="138"/>
      <c r="WKN2" s="138"/>
      <c r="WKO2" s="138"/>
      <c r="WKP2" s="138"/>
      <c r="WKQ2" s="138"/>
      <c r="WKR2" s="138"/>
      <c r="WKS2" s="138"/>
      <c r="WKT2" s="138"/>
      <c r="WKU2" s="138"/>
      <c r="WKV2" s="138"/>
      <c r="WKW2" s="138"/>
      <c r="WKX2" s="138"/>
      <c r="WKY2" s="138"/>
      <c r="WKZ2" s="138"/>
      <c r="WLA2" s="138"/>
      <c r="WLB2" s="138"/>
      <c r="WLC2" s="138"/>
      <c r="WLD2" s="138"/>
      <c r="WLE2" s="138"/>
      <c r="WLF2" s="138"/>
      <c r="WLG2" s="138"/>
      <c r="WLH2" s="138"/>
      <c r="WLI2" s="138"/>
      <c r="WLJ2" s="138"/>
      <c r="WLK2" s="138"/>
      <c r="WLL2" s="138"/>
      <c r="WLM2" s="138"/>
      <c r="WLN2" s="138"/>
      <c r="WLO2" s="138"/>
      <c r="WLP2" s="138"/>
      <c r="WLQ2" s="138"/>
      <c r="WLR2" s="138"/>
      <c r="WLS2" s="138"/>
      <c r="WLT2" s="138"/>
      <c r="WLU2" s="138"/>
      <c r="WLV2" s="138"/>
      <c r="WLW2" s="138"/>
      <c r="WLX2" s="138"/>
      <c r="WLY2" s="138"/>
      <c r="WLZ2" s="138"/>
      <c r="WMA2" s="138"/>
      <c r="WMB2" s="138"/>
      <c r="WMC2" s="138"/>
      <c r="WMD2" s="138"/>
      <c r="WME2" s="138"/>
      <c r="WMF2" s="138"/>
      <c r="WMG2" s="138"/>
      <c r="WMH2" s="138"/>
      <c r="WMI2" s="138"/>
      <c r="WMJ2" s="138"/>
      <c r="WMK2" s="138"/>
      <c r="WML2" s="138"/>
      <c r="WMM2" s="138"/>
      <c r="WMN2" s="138"/>
      <c r="WMO2" s="138"/>
      <c r="WMP2" s="138"/>
      <c r="WMQ2" s="138"/>
      <c r="WMR2" s="138"/>
      <c r="WMS2" s="138"/>
      <c r="WMT2" s="138"/>
      <c r="WMU2" s="138"/>
      <c r="WMV2" s="138"/>
      <c r="WMW2" s="138"/>
      <c r="WMX2" s="138"/>
      <c r="WMY2" s="138"/>
      <c r="WMZ2" s="138"/>
      <c r="WNA2" s="138"/>
      <c r="WNB2" s="138"/>
      <c r="WNC2" s="138"/>
      <c r="WND2" s="138"/>
      <c r="WNE2" s="138"/>
      <c r="WNF2" s="138"/>
      <c r="WNG2" s="138"/>
      <c r="WNH2" s="138"/>
      <c r="WNI2" s="138"/>
      <c r="WNJ2" s="138"/>
      <c r="WNK2" s="138"/>
      <c r="WNL2" s="138"/>
      <c r="WNM2" s="138"/>
      <c r="WNN2" s="138"/>
      <c r="WNO2" s="138"/>
      <c r="WNP2" s="138"/>
      <c r="WNQ2" s="138"/>
      <c r="WNR2" s="138"/>
      <c r="WNS2" s="138"/>
      <c r="WNT2" s="138"/>
      <c r="WNU2" s="138"/>
      <c r="WNV2" s="138"/>
      <c r="WNW2" s="138"/>
      <c r="WNX2" s="138"/>
      <c r="WNY2" s="138"/>
      <c r="WNZ2" s="138"/>
      <c r="WOA2" s="138"/>
      <c r="WOB2" s="138"/>
      <c r="WOC2" s="138"/>
      <c r="WOD2" s="138"/>
      <c r="WOE2" s="138"/>
      <c r="WOF2" s="138"/>
      <c r="WOG2" s="138"/>
      <c r="WOH2" s="138"/>
      <c r="WOI2" s="138"/>
      <c r="WOJ2" s="138"/>
      <c r="WOK2" s="138"/>
      <c r="WOL2" s="138"/>
      <c r="WOM2" s="138"/>
      <c r="WON2" s="138"/>
      <c r="WOO2" s="138"/>
      <c r="WOP2" s="138"/>
      <c r="WOQ2" s="138"/>
      <c r="WOR2" s="138"/>
      <c r="WOS2" s="138"/>
      <c r="WOT2" s="138"/>
      <c r="WOU2" s="138"/>
      <c r="WOV2" s="138"/>
      <c r="WOW2" s="138"/>
      <c r="WOX2" s="138"/>
      <c r="WOY2" s="138"/>
      <c r="WOZ2" s="138"/>
      <c r="WPA2" s="138"/>
      <c r="WPB2" s="138"/>
      <c r="WPC2" s="138"/>
      <c r="WPD2" s="138"/>
      <c r="WPE2" s="138"/>
      <c r="WPF2" s="138"/>
      <c r="WPG2" s="138"/>
      <c r="WPH2" s="138"/>
      <c r="WPI2" s="138"/>
      <c r="WPJ2" s="138"/>
      <c r="WPK2" s="138"/>
      <c r="WPL2" s="138"/>
      <c r="WPM2" s="138"/>
      <c r="WPN2" s="138"/>
      <c r="WPO2" s="138"/>
      <c r="WPP2" s="138"/>
      <c r="WPQ2" s="138"/>
      <c r="WPR2" s="138"/>
      <c r="WPS2" s="138"/>
      <c r="WPT2" s="138"/>
      <c r="WPU2" s="138"/>
      <c r="WPV2" s="138"/>
      <c r="WPW2" s="138"/>
      <c r="WPX2" s="138"/>
      <c r="WPY2" s="138"/>
      <c r="WPZ2" s="138"/>
      <c r="WQA2" s="138"/>
      <c r="WQB2" s="138"/>
      <c r="WQC2" s="138"/>
      <c r="WQD2" s="138"/>
      <c r="WQE2" s="138"/>
      <c r="WQF2" s="138"/>
      <c r="WQG2" s="138"/>
      <c r="WQH2" s="138"/>
      <c r="WQI2" s="138"/>
      <c r="WQJ2" s="138"/>
      <c r="WQK2" s="138"/>
      <c r="WQL2" s="138"/>
      <c r="WQM2" s="138"/>
      <c r="WQN2" s="138"/>
      <c r="WQO2" s="138"/>
      <c r="WQP2" s="138"/>
      <c r="WQQ2" s="138"/>
      <c r="WQR2" s="138"/>
      <c r="WQS2" s="138"/>
      <c r="WQT2" s="138"/>
      <c r="WQU2" s="138"/>
      <c r="WQV2" s="138"/>
      <c r="WQW2" s="138"/>
      <c r="WQX2" s="138"/>
      <c r="WQY2" s="138"/>
      <c r="WQZ2" s="138"/>
      <c r="WRA2" s="138"/>
      <c r="WRB2" s="138"/>
      <c r="WRC2" s="138"/>
      <c r="WRD2" s="138"/>
      <c r="WRE2" s="138"/>
      <c r="WRF2" s="138"/>
      <c r="WRG2" s="138"/>
      <c r="WRH2" s="138"/>
      <c r="WRI2" s="138"/>
      <c r="WRJ2" s="138"/>
      <c r="WRK2" s="138"/>
      <c r="WRL2" s="138"/>
      <c r="WRM2" s="138"/>
      <c r="WRN2" s="138"/>
      <c r="WRO2" s="138"/>
      <c r="WRP2" s="138"/>
      <c r="WRQ2" s="138"/>
      <c r="WRR2" s="138"/>
      <c r="WRS2" s="138"/>
      <c r="WRT2" s="138"/>
      <c r="WRU2" s="138"/>
      <c r="WRV2" s="138"/>
      <c r="WRW2" s="138"/>
      <c r="WRX2" s="138"/>
      <c r="WRY2" s="138"/>
      <c r="WRZ2" s="138"/>
      <c r="WSA2" s="138"/>
      <c r="WSB2" s="138"/>
      <c r="WSC2" s="138"/>
      <c r="WSD2" s="138"/>
      <c r="WSE2" s="138"/>
      <c r="WSF2" s="138"/>
      <c r="WSG2" s="138"/>
      <c r="WSH2" s="138"/>
      <c r="WSI2" s="138"/>
      <c r="WSJ2" s="138"/>
      <c r="WSK2" s="138"/>
      <c r="WSL2" s="138"/>
      <c r="WSM2" s="138"/>
      <c r="WSN2" s="138"/>
      <c r="WSO2" s="138"/>
      <c r="WSP2" s="138"/>
      <c r="WSQ2" s="138"/>
      <c r="WSR2" s="138"/>
      <c r="WSS2" s="138"/>
      <c r="WST2" s="138"/>
      <c r="WSU2" s="138"/>
      <c r="WSV2" s="138"/>
      <c r="WSW2" s="138"/>
      <c r="WSX2" s="138"/>
      <c r="WSY2" s="138"/>
      <c r="WSZ2" s="138"/>
      <c r="WTA2" s="138"/>
      <c r="WTB2" s="138"/>
      <c r="WTC2" s="138"/>
      <c r="WTD2" s="138"/>
      <c r="WTE2" s="138"/>
      <c r="WTF2" s="138"/>
      <c r="WTG2" s="138"/>
      <c r="WTH2" s="138"/>
      <c r="WTI2" s="138"/>
      <c r="WTJ2" s="138"/>
      <c r="WTK2" s="138"/>
      <c r="WTL2" s="138"/>
      <c r="WTM2" s="138"/>
      <c r="WTN2" s="138"/>
      <c r="WTO2" s="138"/>
      <c r="WTP2" s="138"/>
      <c r="WTQ2" s="138"/>
      <c r="WTR2" s="138"/>
      <c r="WTS2" s="138"/>
      <c r="WTT2" s="138"/>
      <c r="WTU2" s="138"/>
      <c r="WTV2" s="138"/>
      <c r="WTW2" s="138"/>
      <c r="WTX2" s="138"/>
      <c r="WTY2" s="138"/>
      <c r="WTZ2" s="138"/>
      <c r="WUA2" s="138"/>
      <c r="WUB2" s="138"/>
      <c r="WUC2" s="138"/>
      <c r="WUD2" s="138"/>
      <c r="WUE2" s="138"/>
      <c r="WUF2" s="138"/>
      <c r="WUG2" s="138"/>
      <c r="WUH2" s="138"/>
      <c r="WUI2" s="138"/>
      <c r="WUJ2" s="138"/>
      <c r="WUK2" s="138"/>
      <c r="WUL2" s="138"/>
      <c r="WUM2" s="138"/>
      <c r="WUN2" s="138"/>
      <c r="WUO2" s="138"/>
      <c r="WUP2" s="138"/>
      <c r="WUQ2" s="138"/>
      <c r="WUR2" s="138"/>
      <c r="WUS2" s="138"/>
      <c r="WUT2" s="138"/>
      <c r="WUU2" s="138"/>
      <c r="WUV2" s="138"/>
      <c r="WUW2" s="138"/>
      <c r="WUX2" s="138"/>
      <c r="WUY2" s="138"/>
      <c r="WUZ2" s="138"/>
      <c r="WVA2" s="138"/>
      <c r="WVB2" s="138"/>
      <c r="WVC2" s="138"/>
      <c r="WVD2" s="138"/>
      <c r="WVE2" s="138"/>
      <c r="WVF2" s="138"/>
      <c r="WVG2" s="138"/>
      <c r="WVH2" s="138"/>
      <c r="WVI2" s="138"/>
      <c r="WVJ2" s="138"/>
      <c r="WVK2" s="138"/>
      <c r="WVL2" s="138"/>
      <c r="WVM2" s="138"/>
      <c r="WVN2" s="138"/>
      <c r="WVO2" s="138"/>
      <c r="WVP2" s="138"/>
      <c r="WVQ2" s="138"/>
      <c r="WVR2" s="138"/>
      <c r="WVS2" s="138"/>
      <c r="WVT2" s="138"/>
      <c r="WVU2" s="138"/>
      <c r="WVV2" s="138"/>
      <c r="WVW2" s="138"/>
      <c r="WVX2" s="138"/>
      <c r="WVY2" s="138"/>
      <c r="WVZ2" s="138"/>
      <c r="WWA2" s="138"/>
      <c r="WWB2" s="138"/>
      <c r="WWC2" s="138"/>
      <c r="WWD2" s="138"/>
      <c r="WWE2" s="138"/>
      <c r="WWF2" s="138"/>
      <c r="WWG2" s="138"/>
      <c r="WWH2" s="138"/>
      <c r="WWI2" s="138"/>
      <c r="WWJ2" s="138"/>
      <c r="WWK2" s="138"/>
      <c r="WWL2" s="138"/>
      <c r="WWM2" s="138"/>
      <c r="WWN2" s="138"/>
      <c r="WWO2" s="138"/>
      <c r="WWP2" s="138"/>
      <c r="WWQ2" s="138"/>
      <c r="WWR2" s="138"/>
      <c r="WWS2" s="138"/>
      <c r="WWT2" s="138"/>
      <c r="WWU2" s="138"/>
      <c r="WWV2" s="138"/>
      <c r="WWW2" s="138"/>
      <c r="WWX2" s="138"/>
      <c r="WWY2" s="138"/>
      <c r="WWZ2" s="138"/>
      <c r="WXA2" s="138"/>
      <c r="WXB2" s="138"/>
      <c r="WXC2" s="138"/>
      <c r="WXD2" s="138"/>
      <c r="WXE2" s="138"/>
      <c r="WXF2" s="138"/>
      <c r="WXG2" s="138"/>
      <c r="WXH2" s="138"/>
      <c r="WXI2" s="138"/>
      <c r="WXJ2" s="138"/>
      <c r="WXK2" s="138"/>
      <c r="WXL2" s="138"/>
      <c r="WXM2" s="138"/>
      <c r="WXN2" s="138"/>
      <c r="WXO2" s="138"/>
      <c r="WXP2" s="138"/>
      <c r="WXQ2" s="138"/>
      <c r="WXR2" s="138"/>
      <c r="WXS2" s="138"/>
      <c r="WXT2" s="138"/>
      <c r="WXU2" s="138"/>
      <c r="WXV2" s="138"/>
      <c r="WXW2" s="138"/>
      <c r="WXX2" s="138"/>
      <c r="WXY2" s="138"/>
      <c r="WXZ2" s="138"/>
      <c r="WYA2" s="138"/>
      <c r="WYB2" s="138"/>
      <c r="WYC2" s="138"/>
      <c r="WYD2" s="138"/>
      <c r="WYE2" s="138"/>
      <c r="WYF2" s="138"/>
      <c r="WYG2" s="138"/>
      <c r="WYH2" s="138"/>
      <c r="WYI2" s="138"/>
      <c r="WYJ2" s="138"/>
      <c r="WYK2" s="138"/>
      <c r="WYL2" s="138"/>
      <c r="WYM2" s="138"/>
      <c r="WYN2" s="138"/>
      <c r="WYO2" s="138"/>
      <c r="WYP2" s="138"/>
      <c r="WYQ2" s="138"/>
      <c r="WYR2" s="138"/>
      <c r="WYS2" s="138"/>
      <c r="WYT2" s="138"/>
      <c r="WYU2" s="138"/>
      <c r="WYV2" s="138"/>
      <c r="WYW2" s="138"/>
      <c r="WYX2" s="138"/>
      <c r="WYY2" s="138"/>
      <c r="WYZ2" s="138"/>
      <c r="WZA2" s="138"/>
      <c r="WZB2" s="138"/>
      <c r="WZC2" s="138"/>
      <c r="WZD2" s="138"/>
      <c r="WZE2" s="138"/>
      <c r="WZF2" s="138"/>
      <c r="WZG2" s="138"/>
      <c r="WZH2" s="138"/>
      <c r="WZI2" s="138"/>
      <c r="WZJ2" s="138"/>
      <c r="WZK2" s="138"/>
      <c r="WZL2" s="138"/>
      <c r="WZM2" s="138"/>
      <c r="WZN2" s="138"/>
      <c r="WZO2" s="138"/>
      <c r="WZP2" s="138"/>
      <c r="WZQ2" s="138"/>
      <c r="WZR2" s="138"/>
      <c r="WZS2" s="138"/>
      <c r="WZT2" s="138"/>
      <c r="WZU2" s="138"/>
      <c r="WZV2" s="138"/>
      <c r="WZW2" s="138"/>
      <c r="WZX2" s="138"/>
      <c r="WZY2" s="138"/>
      <c r="WZZ2" s="138"/>
      <c r="XAA2" s="138"/>
      <c r="XAB2" s="138"/>
      <c r="XAC2" s="138"/>
      <c r="XAD2" s="138"/>
      <c r="XAE2" s="138"/>
      <c r="XAF2" s="138"/>
      <c r="XAG2" s="138"/>
      <c r="XAH2" s="138"/>
      <c r="XAI2" s="138"/>
      <c r="XAJ2" s="138"/>
      <c r="XAK2" s="138"/>
      <c r="XAL2" s="138"/>
      <c r="XAM2" s="138"/>
      <c r="XAN2" s="138"/>
      <c r="XAO2" s="138"/>
      <c r="XAP2" s="138"/>
      <c r="XAQ2" s="138"/>
      <c r="XAR2" s="138"/>
      <c r="XAS2" s="138"/>
      <c r="XAT2" s="138"/>
      <c r="XAU2" s="138"/>
      <c r="XAV2" s="138"/>
      <c r="XAW2" s="138"/>
      <c r="XAX2" s="138"/>
      <c r="XAY2" s="138"/>
      <c r="XAZ2" s="138"/>
      <c r="XBA2" s="138"/>
      <c r="XBB2" s="138"/>
      <c r="XBC2" s="138"/>
      <c r="XBD2" s="138"/>
      <c r="XBE2" s="138"/>
      <c r="XBF2" s="138"/>
      <c r="XBG2" s="138"/>
      <c r="XBH2" s="138"/>
      <c r="XBI2" s="138"/>
      <c r="XBJ2" s="138"/>
      <c r="XBK2" s="138"/>
      <c r="XBL2" s="138"/>
      <c r="XBM2" s="138"/>
      <c r="XBN2" s="138"/>
      <c r="XBO2" s="138"/>
      <c r="XBP2" s="138"/>
      <c r="XBQ2" s="138"/>
      <c r="XBR2" s="138"/>
      <c r="XBS2" s="138"/>
      <c r="XBT2" s="138"/>
      <c r="XBU2" s="138"/>
      <c r="XBV2" s="138"/>
      <c r="XBW2" s="138"/>
      <c r="XBX2" s="138"/>
      <c r="XBY2" s="138"/>
      <c r="XBZ2" s="138"/>
      <c r="XCA2" s="138"/>
      <c r="XCB2" s="138"/>
      <c r="XCC2" s="138"/>
      <c r="XCD2" s="138"/>
      <c r="XCE2" s="138"/>
      <c r="XCF2" s="138"/>
      <c r="XCG2" s="138"/>
      <c r="XCH2" s="138"/>
      <c r="XCI2" s="138"/>
      <c r="XCJ2" s="138"/>
      <c r="XCK2" s="138"/>
      <c r="XCL2" s="138"/>
      <c r="XCM2" s="138"/>
      <c r="XCN2" s="138"/>
      <c r="XCO2" s="138"/>
      <c r="XCP2" s="138"/>
      <c r="XCQ2" s="138"/>
      <c r="XCR2" s="138"/>
      <c r="XCS2" s="138"/>
      <c r="XCT2" s="138"/>
      <c r="XCU2" s="138"/>
      <c r="XCV2" s="138"/>
      <c r="XCW2" s="138"/>
      <c r="XCX2" s="138"/>
      <c r="XCY2" s="138"/>
      <c r="XCZ2" s="138"/>
      <c r="XDA2" s="138"/>
      <c r="XDB2" s="138"/>
      <c r="XDC2" s="138"/>
      <c r="XDD2" s="138"/>
      <c r="XDE2" s="138"/>
      <c r="XDF2" s="138"/>
      <c r="XDG2" s="138"/>
      <c r="XDH2" s="138"/>
      <c r="XDI2" s="138"/>
      <c r="XDJ2" s="138"/>
      <c r="XDK2" s="138"/>
      <c r="XDL2" s="138"/>
      <c r="XDM2" s="138"/>
      <c r="XDN2" s="138"/>
      <c r="XDO2" s="138"/>
      <c r="XDP2" s="138"/>
      <c r="XDQ2" s="138"/>
      <c r="XDR2" s="138"/>
      <c r="XDS2" s="138"/>
      <c r="XDT2" s="138"/>
      <c r="XDU2" s="138"/>
      <c r="XDV2" s="138"/>
      <c r="XDW2" s="138"/>
      <c r="XDX2" s="138"/>
      <c r="XDY2" s="138"/>
      <c r="XDZ2" s="138"/>
      <c r="XEA2" s="138"/>
      <c r="XEB2" s="138"/>
      <c r="XEC2" s="138"/>
      <c r="XED2" s="138"/>
      <c r="XEE2" s="138"/>
      <c r="XEF2" s="138"/>
      <c r="XEG2" s="138"/>
      <c r="XEH2" s="138"/>
      <c r="XEI2" s="138"/>
      <c r="XEJ2" s="138"/>
      <c r="XEK2" s="138"/>
      <c r="XEL2" s="138"/>
      <c r="XEM2" s="138"/>
      <c r="XEN2" s="138"/>
      <c r="XEO2" s="138"/>
      <c r="XEP2" s="138"/>
      <c r="XEQ2" s="138"/>
      <c r="XER2" s="138"/>
      <c r="XES2" s="138"/>
      <c r="XET2" s="138"/>
      <c r="XEU2" s="138"/>
      <c r="XEV2" s="138"/>
      <c r="XEW2" s="138"/>
      <c r="XEX2" s="138"/>
      <c r="XEY2" s="138"/>
    </row>
    <row r="3" spans="2:16379">
      <c r="I3"/>
    </row>
    <row r="4" spans="2:16379">
      <c r="B4" s="18" t="s">
        <v>124</v>
      </c>
      <c r="C4" s="1351">
        <f>$F$34*kWhtoGJ*1000</f>
        <v>0.41178083176852992</v>
      </c>
      <c r="D4" s="27" t="s">
        <v>842</v>
      </c>
      <c r="E4" t="s">
        <v>25</v>
      </c>
      <c r="I4"/>
    </row>
    <row r="5" spans="2:16379">
      <c r="I5"/>
    </row>
    <row r="6" spans="2:16379">
      <c r="B6" s="132" t="s">
        <v>17</v>
      </c>
      <c r="C6" s="131"/>
      <c r="D6" s="131"/>
      <c r="E6" s="131"/>
      <c r="F6" s="131"/>
      <c r="G6" s="131"/>
      <c r="H6" s="131"/>
      <c r="I6" s="131"/>
      <c r="J6" s="131"/>
      <c r="K6" s="131"/>
      <c r="L6" s="131"/>
      <c r="M6" s="131"/>
      <c r="N6" s="131"/>
      <c r="O6" s="131"/>
      <c r="P6" s="131"/>
      <c r="Q6" s="131"/>
      <c r="R6" s="919"/>
      <c r="S6" s="131"/>
      <c r="T6" s="138"/>
      <c r="U6" s="138"/>
      <c r="V6" s="138"/>
      <c r="W6" s="138"/>
      <c r="X6" s="138"/>
      <c r="Y6" s="138"/>
      <c r="Z6" s="138"/>
      <c r="AA6" s="138"/>
      <c r="AB6" s="138"/>
      <c r="AC6" s="138"/>
      <c r="AD6" s="138"/>
      <c r="AE6" s="138"/>
      <c r="AF6" s="138"/>
      <c r="AG6" s="138"/>
      <c r="AH6" s="138"/>
      <c r="AI6" s="138"/>
      <c r="AJ6" s="138"/>
      <c r="AK6" s="138"/>
      <c r="AL6" s="138"/>
      <c r="AM6" s="138"/>
      <c r="AN6" s="138"/>
      <c r="AO6" s="138"/>
      <c r="AP6" s="138"/>
      <c r="AQ6" s="138"/>
      <c r="AR6" s="138"/>
      <c r="AS6" s="138"/>
      <c r="AT6" s="138"/>
      <c r="AU6" s="138"/>
      <c r="AV6" s="138"/>
      <c r="AW6" s="138"/>
      <c r="AX6" s="138"/>
      <c r="AY6" s="138"/>
      <c r="AZ6" s="138"/>
      <c r="BA6" s="138"/>
      <c r="BB6" s="138"/>
      <c r="BC6" s="138"/>
      <c r="BD6" s="138"/>
      <c r="BE6" s="138"/>
      <c r="BF6" s="138"/>
      <c r="BG6" s="138"/>
      <c r="BH6" s="138"/>
      <c r="BI6" s="138"/>
      <c r="BJ6" s="138"/>
      <c r="BK6" s="138"/>
      <c r="BL6" s="138"/>
      <c r="BM6" s="138"/>
      <c r="BN6" s="138"/>
      <c r="BO6" s="138"/>
      <c r="BP6" s="138"/>
      <c r="BQ6" s="138"/>
      <c r="BR6" s="138"/>
      <c r="BS6" s="138"/>
      <c r="BT6" s="138"/>
      <c r="BU6" s="138"/>
      <c r="BV6" s="138"/>
      <c r="BW6" s="138"/>
      <c r="BX6" s="138"/>
      <c r="BY6" s="138"/>
      <c r="BZ6" s="138"/>
      <c r="CA6" s="138"/>
      <c r="CB6" s="138"/>
      <c r="CC6" s="138"/>
      <c r="CD6" s="138"/>
      <c r="CE6" s="138"/>
      <c r="CF6" s="138"/>
      <c r="CG6" s="138"/>
      <c r="CH6" s="138"/>
      <c r="CI6" s="138"/>
      <c r="CJ6" s="138"/>
      <c r="CK6" s="138"/>
      <c r="CL6" s="138"/>
      <c r="CM6" s="138"/>
      <c r="CN6" s="138"/>
      <c r="CO6" s="138"/>
      <c r="CP6" s="138"/>
      <c r="CQ6" s="138"/>
      <c r="CR6" s="138"/>
      <c r="CS6" s="138"/>
      <c r="CT6" s="138"/>
      <c r="CU6" s="138"/>
      <c r="CV6" s="138"/>
      <c r="CW6" s="138"/>
      <c r="CX6" s="138"/>
      <c r="CY6" s="138"/>
      <c r="CZ6" s="138"/>
      <c r="DA6" s="138"/>
      <c r="DB6" s="138"/>
      <c r="DC6" s="138"/>
      <c r="DD6" s="138"/>
      <c r="DE6" s="138"/>
      <c r="DF6" s="138"/>
      <c r="DG6" s="138"/>
      <c r="DH6" s="138"/>
      <c r="DI6" s="138"/>
      <c r="DJ6" s="138"/>
      <c r="DK6" s="138"/>
      <c r="DL6" s="138"/>
      <c r="DM6" s="138"/>
      <c r="DN6" s="138"/>
      <c r="DO6" s="138"/>
      <c r="DP6" s="138"/>
      <c r="DQ6" s="138"/>
      <c r="DR6" s="138"/>
      <c r="DS6" s="138"/>
      <c r="DT6" s="138"/>
      <c r="DU6" s="138"/>
      <c r="DV6" s="138"/>
      <c r="DW6" s="138"/>
      <c r="DX6" s="138"/>
      <c r="DY6" s="138"/>
      <c r="DZ6" s="138"/>
      <c r="EA6" s="138"/>
      <c r="EB6" s="138"/>
      <c r="EC6" s="138"/>
      <c r="ED6" s="138"/>
      <c r="EE6" s="138"/>
      <c r="EF6" s="138"/>
      <c r="EG6" s="138"/>
      <c r="EH6" s="138"/>
      <c r="EI6" s="138"/>
      <c r="EJ6" s="138"/>
      <c r="EK6" s="138"/>
      <c r="EL6" s="138"/>
      <c r="EM6" s="138"/>
      <c r="EN6" s="138"/>
      <c r="EO6" s="138"/>
      <c r="EP6" s="138"/>
      <c r="EQ6" s="138"/>
      <c r="ER6" s="138"/>
      <c r="ES6" s="138"/>
      <c r="ET6" s="138"/>
      <c r="EU6" s="138"/>
      <c r="EV6" s="138"/>
      <c r="EW6" s="138"/>
      <c r="EX6" s="138"/>
      <c r="EY6" s="138"/>
      <c r="EZ6" s="138"/>
      <c r="FA6" s="138"/>
      <c r="FB6" s="138"/>
      <c r="FC6" s="138"/>
      <c r="FD6" s="138"/>
      <c r="FE6" s="138"/>
      <c r="FF6" s="138"/>
      <c r="FG6" s="138"/>
      <c r="FH6" s="138"/>
      <c r="FI6" s="138"/>
      <c r="FJ6" s="138"/>
      <c r="FK6" s="138"/>
      <c r="FL6" s="138"/>
      <c r="FM6" s="138"/>
      <c r="FN6" s="138"/>
      <c r="FO6" s="138"/>
      <c r="FP6" s="138"/>
      <c r="FQ6" s="138"/>
      <c r="FR6" s="138"/>
      <c r="FS6" s="138"/>
      <c r="FT6" s="138"/>
      <c r="FU6" s="138"/>
      <c r="FV6" s="138"/>
      <c r="FW6" s="138"/>
      <c r="FX6" s="138"/>
      <c r="FY6" s="138"/>
      <c r="FZ6" s="138"/>
      <c r="GA6" s="138"/>
      <c r="GB6" s="138"/>
      <c r="GC6" s="138"/>
      <c r="GD6" s="138"/>
      <c r="GE6" s="138"/>
      <c r="GF6" s="138"/>
      <c r="GG6" s="138"/>
      <c r="GH6" s="138"/>
      <c r="GI6" s="138"/>
      <c r="GJ6" s="138"/>
      <c r="GK6" s="138"/>
      <c r="GL6" s="138"/>
      <c r="GM6" s="138"/>
      <c r="GN6" s="138"/>
      <c r="GO6" s="138"/>
      <c r="GP6" s="138"/>
      <c r="GQ6" s="138"/>
      <c r="GR6" s="138"/>
      <c r="GS6" s="138"/>
      <c r="GT6" s="138"/>
      <c r="GU6" s="138"/>
      <c r="GV6" s="138"/>
      <c r="GW6" s="138"/>
      <c r="GX6" s="138"/>
      <c r="GY6" s="138"/>
      <c r="GZ6" s="138"/>
      <c r="HA6" s="138"/>
      <c r="HB6" s="138"/>
      <c r="HC6" s="138"/>
      <c r="HD6" s="138"/>
      <c r="HE6" s="138"/>
      <c r="HF6" s="138"/>
      <c r="HG6" s="138"/>
      <c r="HH6" s="138"/>
      <c r="HI6" s="138"/>
      <c r="HJ6" s="138"/>
      <c r="HK6" s="138"/>
      <c r="HL6" s="138"/>
      <c r="HM6" s="138"/>
      <c r="HN6" s="138"/>
      <c r="HO6" s="138"/>
      <c r="HP6" s="138"/>
      <c r="HQ6" s="138"/>
      <c r="HR6" s="138"/>
      <c r="HS6" s="138"/>
      <c r="HT6" s="138"/>
      <c r="HU6" s="138"/>
      <c r="HV6" s="138"/>
      <c r="HW6" s="138"/>
      <c r="HX6" s="138"/>
      <c r="HY6" s="138"/>
      <c r="HZ6" s="138"/>
      <c r="IA6" s="138"/>
      <c r="IB6" s="138"/>
      <c r="IC6" s="138"/>
      <c r="ID6" s="138"/>
      <c r="IE6" s="138"/>
      <c r="IF6" s="138"/>
      <c r="IG6" s="138"/>
      <c r="IH6" s="138"/>
      <c r="II6" s="138"/>
      <c r="IJ6" s="138"/>
      <c r="IK6" s="138"/>
      <c r="IL6" s="138"/>
      <c r="IM6" s="138"/>
      <c r="IN6" s="138"/>
      <c r="IO6" s="138"/>
      <c r="IP6" s="138"/>
      <c r="IQ6" s="138"/>
      <c r="IR6" s="138"/>
      <c r="IS6" s="138"/>
      <c r="IT6" s="138"/>
      <c r="IU6" s="138"/>
      <c r="IV6" s="138"/>
      <c r="IW6" s="138"/>
      <c r="IX6" s="138"/>
      <c r="IY6" s="138"/>
      <c r="IZ6" s="138"/>
      <c r="JA6" s="138"/>
      <c r="JB6" s="138"/>
      <c r="JC6" s="138"/>
      <c r="JD6" s="138"/>
      <c r="JE6" s="138"/>
      <c r="JF6" s="138"/>
      <c r="JG6" s="138"/>
      <c r="JH6" s="138"/>
      <c r="JI6" s="138"/>
      <c r="JJ6" s="138"/>
      <c r="JK6" s="138"/>
      <c r="JL6" s="138"/>
      <c r="JM6" s="138"/>
      <c r="JN6" s="138"/>
      <c r="JO6" s="138"/>
      <c r="JP6" s="138"/>
      <c r="JQ6" s="138"/>
      <c r="JR6" s="138"/>
      <c r="JS6" s="138"/>
      <c r="JT6" s="138"/>
      <c r="JU6" s="138"/>
      <c r="JV6" s="138"/>
      <c r="JW6" s="138"/>
      <c r="JX6" s="138"/>
      <c r="JY6" s="138"/>
      <c r="JZ6" s="138"/>
      <c r="KA6" s="138"/>
      <c r="KB6" s="138"/>
      <c r="KC6" s="138"/>
      <c r="KD6" s="138"/>
      <c r="KE6" s="138"/>
      <c r="KF6" s="138"/>
      <c r="KG6" s="138"/>
      <c r="KH6" s="138"/>
      <c r="KI6" s="138"/>
      <c r="KJ6" s="138"/>
      <c r="KK6" s="138"/>
      <c r="KL6" s="138"/>
      <c r="KM6" s="138"/>
      <c r="KN6" s="138"/>
      <c r="KO6" s="138"/>
      <c r="KP6" s="138"/>
      <c r="KQ6" s="138"/>
      <c r="KR6" s="138"/>
      <c r="KS6" s="138"/>
      <c r="KT6" s="138"/>
      <c r="KU6" s="138"/>
      <c r="KV6" s="138"/>
      <c r="KW6" s="138"/>
      <c r="KX6" s="138"/>
      <c r="KY6" s="138"/>
      <c r="KZ6" s="138"/>
      <c r="LA6" s="138"/>
      <c r="LB6" s="138"/>
      <c r="LC6" s="138"/>
      <c r="LD6" s="138"/>
      <c r="LE6" s="138"/>
      <c r="LF6" s="138"/>
      <c r="LG6" s="138"/>
      <c r="LH6" s="138"/>
      <c r="LI6" s="138"/>
      <c r="LJ6" s="138"/>
      <c r="LK6" s="138"/>
      <c r="LL6" s="138"/>
      <c r="LM6" s="138"/>
      <c r="LN6" s="138"/>
      <c r="LO6" s="138"/>
      <c r="LP6" s="138"/>
      <c r="LQ6" s="138"/>
      <c r="LR6" s="138"/>
      <c r="LS6" s="138"/>
      <c r="LT6" s="138"/>
      <c r="LU6" s="138"/>
      <c r="LV6" s="138"/>
      <c r="LW6" s="138"/>
      <c r="LX6" s="138"/>
      <c r="LY6" s="138"/>
      <c r="LZ6" s="138"/>
      <c r="MA6" s="138"/>
      <c r="MB6" s="138"/>
      <c r="MC6" s="138"/>
      <c r="MD6" s="138"/>
      <c r="ME6" s="138"/>
      <c r="MF6" s="138"/>
      <c r="MG6" s="138"/>
      <c r="MH6" s="138"/>
      <c r="MI6" s="138"/>
      <c r="MJ6" s="138"/>
      <c r="MK6" s="138"/>
      <c r="ML6" s="138"/>
      <c r="MM6" s="138"/>
      <c r="MN6" s="138"/>
      <c r="MO6" s="138"/>
      <c r="MP6" s="138"/>
      <c r="MQ6" s="138"/>
      <c r="MR6" s="138"/>
      <c r="MS6" s="138"/>
      <c r="MT6" s="138"/>
      <c r="MU6" s="138"/>
      <c r="MV6" s="138"/>
      <c r="MW6" s="138"/>
      <c r="MX6" s="138"/>
      <c r="MY6" s="138"/>
      <c r="MZ6" s="138"/>
      <c r="NA6" s="138"/>
      <c r="NB6" s="138"/>
      <c r="NC6" s="138"/>
      <c r="ND6" s="138"/>
      <c r="NE6" s="138"/>
      <c r="NF6" s="138"/>
      <c r="NG6" s="138"/>
      <c r="NH6" s="138"/>
      <c r="NI6" s="138"/>
      <c r="NJ6" s="138"/>
      <c r="NK6" s="138"/>
      <c r="NL6" s="138"/>
      <c r="NM6" s="138"/>
      <c r="NN6" s="138"/>
      <c r="NO6" s="138"/>
      <c r="NP6" s="138"/>
      <c r="NQ6" s="138"/>
      <c r="NR6" s="138"/>
      <c r="NS6" s="138"/>
      <c r="NT6" s="138"/>
      <c r="NU6" s="138"/>
      <c r="NV6" s="138"/>
      <c r="NW6" s="138"/>
      <c r="NX6" s="138"/>
      <c r="NY6" s="138"/>
      <c r="NZ6" s="138"/>
      <c r="OA6" s="138"/>
      <c r="OB6" s="138"/>
      <c r="OC6" s="138"/>
      <c r="OD6" s="138"/>
      <c r="OE6" s="138"/>
      <c r="OF6" s="138"/>
      <c r="OG6" s="138"/>
      <c r="OH6" s="138"/>
      <c r="OI6" s="138"/>
      <c r="OJ6" s="138"/>
      <c r="OK6" s="138"/>
      <c r="OL6" s="138"/>
      <c r="OM6" s="138"/>
      <c r="ON6" s="138"/>
      <c r="OO6" s="138"/>
      <c r="OP6" s="138"/>
      <c r="OQ6" s="138"/>
      <c r="OR6" s="138"/>
      <c r="OS6" s="138"/>
      <c r="OT6" s="138"/>
      <c r="OU6" s="138"/>
      <c r="OV6" s="138"/>
      <c r="OW6" s="138"/>
      <c r="OX6" s="138"/>
      <c r="OY6" s="138"/>
      <c r="OZ6" s="138"/>
      <c r="PA6" s="138"/>
      <c r="PB6" s="138"/>
      <c r="PC6" s="138"/>
      <c r="PD6" s="138"/>
      <c r="PE6" s="138"/>
      <c r="PF6" s="138"/>
      <c r="PG6" s="138"/>
      <c r="PH6" s="138"/>
      <c r="PI6" s="138"/>
      <c r="PJ6" s="138"/>
      <c r="PK6" s="138"/>
      <c r="PL6" s="138"/>
      <c r="PM6" s="138"/>
      <c r="PN6" s="138"/>
      <c r="PO6" s="138"/>
      <c r="PP6" s="138"/>
      <c r="PQ6" s="138"/>
      <c r="PR6" s="138"/>
      <c r="PS6" s="138"/>
      <c r="PT6" s="138"/>
      <c r="PU6" s="138"/>
      <c r="PV6" s="138"/>
      <c r="PW6" s="138"/>
      <c r="PX6" s="138"/>
      <c r="PY6" s="138"/>
      <c r="PZ6" s="138"/>
      <c r="QA6" s="138"/>
      <c r="QB6" s="138"/>
      <c r="QC6" s="138"/>
      <c r="QD6" s="138"/>
      <c r="QE6" s="138"/>
      <c r="QF6" s="138"/>
      <c r="QG6" s="138"/>
      <c r="QH6" s="138"/>
      <c r="QI6" s="138"/>
      <c r="QJ6" s="138"/>
      <c r="QK6" s="138"/>
      <c r="QL6" s="138"/>
      <c r="QM6" s="138"/>
      <c r="QN6" s="138"/>
      <c r="QO6" s="138"/>
      <c r="QP6" s="138"/>
      <c r="QQ6" s="138"/>
      <c r="QR6" s="138"/>
      <c r="QS6" s="138"/>
      <c r="QT6" s="138"/>
      <c r="QU6" s="138"/>
      <c r="QV6" s="138"/>
      <c r="QW6" s="138"/>
      <c r="QX6" s="138"/>
      <c r="QY6" s="138"/>
      <c r="QZ6" s="138"/>
      <c r="RA6" s="138"/>
      <c r="RB6" s="138"/>
      <c r="RC6" s="138"/>
      <c r="RD6" s="138"/>
      <c r="RE6" s="138"/>
      <c r="RF6" s="138"/>
      <c r="RG6" s="138"/>
      <c r="RH6" s="138"/>
      <c r="RI6" s="138"/>
      <c r="RJ6" s="138"/>
      <c r="RK6" s="138"/>
      <c r="RL6" s="138"/>
      <c r="RM6" s="138"/>
      <c r="RN6" s="138"/>
      <c r="RO6" s="138"/>
      <c r="RP6" s="138"/>
      <c r="RQ6" s="138"/>
      <c r="RR6" s="138"/>
      <c r="RS6" s="138"/>
      <c r="RT6" s="138"/>
      <c r="RU6" s="138"/>
      <c r="RV6" s="138"/>
      <c r="RW6" s="138"/>
      <c r="RX6" s="138"/>
      <c r="RY6" s="138"/>
      <c r="RZ6" s="138"/>
      <c r="SA6" s="138"/>
      <c r="SB6" s="138"/>
      <c r="SC6" s="138"/>
      <c r="SD6" s="138"/>
      <c r="SE6" s="138"/>
      <c r="SF6" s="138"/>
      <c r="SG6" s="138"/>
      <c r="SH6" s="138"/>
      <c r="SI6" s="138"/>
      <c r="SJ6" s="138"/>
      <c r="SK6" s="138"/>
      <c r="SL6" s="138"/>
      <c r="SM6" s="138"/>
      <c r="SN6" s="138"/>
      <c r="SO6" s="138"/>
      <c r="SP6" s="138"/>
      <c r="SQ6" s="138"/>
      <c r="SR6" s="138"/>
      <c r="SS6" s="138"/>
      <c r="ST6" s="138"/>
      <c r="SU6" s="138"/>
      <c r="SV6" s="138"/>
      <c r="SW6" s="138"/>
      <c r="SX6" s="138"/>
      <c r="SY6" s="138"/>
      <c r="SZ6" s="138"/>
      <c r="TA6" s="138"/>
      <c r="TB6" s="138"/>
      <c r="TC6" s="138"/>
      <c r="TD6" s="138"/>
      <c r="TE6" s="138"/>
      <c r="TF6" s="138"/>
      <c r="TG6" s="138"/>
      <c r="TH6" s="138"/>
      <c r="TI6" s="138"/>
      <c r="TJ6" s="138"/>
      <c r="TK6" s="138"/>
      <c r="TL6" s="138"/>
      <c r="TM6" s="138"/>
      <c r="TN6" s="138"/>
      <c r="TO6" s="138"/>
      <c r="TP6" s="138"/>
      <c r="TQ6" s="138"/>
      <c r="TR6" s="138"/>
      <c r="TS6" s="138"/>
      <c r="TT6" s="138"/>
      <c r="TU6" s="138"/>
      <c r="TV6" s="138"/>
      <c r="TW6" s="138"/>
      <c r="TX6" s="138"/>
      <c r="TY6" s="138"/>
      <c r="TZ6" s="138"/>
      <c r="UA6" s="138"/>
      <c r="UB6" s="138"/>
      <c r="UC6" s="138"/>
      <c r="UD6" s="138"/>
      <c r="UE6" s="138"/>
      <c r="UF6" s="138"/>
      <c r="UG6" s="138"/>
      <c r="UH6" s="138"/>
      <c r="UI6" s="138"/>
      <c r="UJ6" s="138"/>
      <c r="UK6" s="138"/>
      <c r="UL6" s="138"/>
      <c r="UM6" s="138"/>
      <c r="UN6" s="138"/>
      <c r="UO6" s="138"/>
      <c r="UP6" s="138"/>
      <c r="UQ6" s="138"/>
      <c r="UR6" s="138"/>
      <c r="US6" s="138"/>
      <c r="UT6" s="138"/>
      <c r="UU6" s="138"/>
      <c r="UV6" s="138"/>
      <c r="UW6" s="138"/>
      <c r="UX6" s="138"/>
      <c r="UY6" s="138"/>
      <c r="UZ6" s="138"/>
      <c r="VA6" s="138"/>
      <c r="VB6" s="138"/>
      <c r="VC6" s="138"/>
      <c r="VD6" s="138"/>
      <c r="VE6" s="138"/>
      <c r="VF6" s="138"/>
      <c r="VG6" s="138"/>
      <c r="VH6" s="138"/>
      <c r="VI6" s="138"/>
      <c r="VJ6" s="138"/>
      <c r="VK6" s="138"/>
      <c r="VL6" s="138"/>
      <c r="VM6" s="138"/>
      <c r="VN6" s="138"/>
      <c r="VO6" s="138"/>
      <c r="VP6" s="138"/>
      <c r="VQ6" s="138"/>
      <c r="VR6" s="138"/>
      <c r="VS6" s="138"/>
      <c r="VT6" s="138"/>
      <c r="VU6" s="138"/>
      <c r="VV6" s="138"/>
      <c r="VW6" s="138"/>
      <c r="VX6" s="138"/>
      <c r="VY6" s="138"/>
      <c r="VZ6" s="138"/>
      <c r="WA6" s="138"/>
      <c r="WB6" s="138"/>
      <c r="WC6" s="138"/>
      <c r="WD6" s="138"/>
      <c r="WE6" s="138"/>
      <c r="WF6" s="138"/>
      <c r="WG6" s="138"/>
      <c r="WH6" s="138"/>
      <c r="WI6" s="138"/>
      <c r="WJ6" s="138"/>
      <c r="WK6" s="138"/>
      <c r="WL6" s="138"/>
      <c r="WM6" s="138"/>
      <c r="WN6" s="138"/>
      <c r="WO6" s="138"/>
      <c r="WP6" s="138"/>
      <c r="WQ6" s="138"/>
      <c r="WR6" s="138"/>
      <c r="WS6" s="138"/>
      <c r="WT6" s="138"/>
      <c r="WU6" s="138"/>
      <c r="WV6" s="138"/>
      <c r="WW6" s="138"/>
      <c r="WX6" s="138"/>
      <c r="WY6" s="138"/>
      <c r="WZ6" s="138"/>
      <c r="XA6" s="138"/>
      <c r="XB6" s="138"/>
      <c r="XC6" s="138"/>
      <c r="XD6" s="138"/>
      <c r="XE6" s="138"/>
      <c r="XF6" s="138"/>
      <c r="XG6" s="138"/>
      <c r="XH6" s="138"/>
      <c r="XI6" s="138"/>
      <c r="XJ6" s="138"/>
      <c r="XK6" s="138"/>
      <c r="XL6" s="138"/>
      <c r="XM6" s="138"/>
      <c r="XN6" s="138"/>
      <c r="XO6" s="138"/>
      <c r="XP6" s="138"/>
      <c r="XQ6" s="138"/>
      <c r="XR6" s="138"/>
      <c r="XS6" s="138"/>
      <c r="XT6" s="138"/>
      <c r="XU6" s="138"/>
      <c r="XV6" s="138"/>
      <c r="XW6" s="138"/>
      <c r="XX6" s="138"/>
      <c r="XY6" s="138"/>
      <c r="XZ6" s="138"/>
      <c r="YA6" s="138"/>
      <c r="YB6" s="138"/>
      <c r="YC6" s="138"/>
      <c r="YD6" s="138"/>
      <c r="YE6" s="138"/>
      <c r="YF6" s="138"/>
      <c r="YG6" s="138"/>
      <c r="YH6" s="138"/>
      <c r="YI6" s="138"/>
      <c r="YJ6" s="138"/>
      <c r="YK6" s="138"/>
      <c r="YL6" s="138"/>
      <c r="YM6" s="138"/>
      <c r="YN6" s="138"/>
      <c r="YO6" s="138"/>
      <c r="YP6" s="138"/>
      <c r="YQ6" s="138"/>
      <c r="YR6" s="138"/>
      <c r="YS6" s="138"/>
      <c r="YT6" s="138"/>
      <c r="YU6" s="138"/>
      <c r="YV6" s="138"/>
      <c r="YW6" s="138"/>
      <c r="YX6" s="138"/>
      <c r="YY6" s="138"/>
      <c r="YZ6" s="138"/>
      <c r="ZA6" s="138"/>
      <c r="ZB6" s="138"/>
      <c r="ZC6" s="138"/>
      <c r="ZD6" s="138"/>
      <c r="ZE6" s="138"/>
      <c r="ZF6" s="138"/>
      <c r="ZG6" s="138"/>
      <c r="ZH6" s="138"/>
      <c r="ZI6" s="138"/>
      <c r="ZJ6" s="138"/>
      <c r="ZK6" s="138"/>
      <c r="ZL6" s="138"/>
      <c r="ZM6" s="138"/>
      <c r="ZN6" s="138"/>
      <c r="ZO6" s="138"/>
      <c r="ZP6" s="138"/>
      <c r="ZQ6" s="138"/>
      <c r="ZR6" s="138"/>
      <c r="ZS6" s="138"/>
      <c r="ZT6" s="138"/>
      <c r="ZU6" s="138"/>
      <c r="ZV6" s="138"/>
      <c r="ZW6" s="138"/>
      <c r="ZX6" s="138"/>
      <c r="ZY6" s="138"/>
      <c r="ZZ6" s="138"/>
      <c r="AAA6" s="138"/>
      <c r="AAB6" s="138"/>
      <c r="AAC6" s="138"/>
      <c r="AAD6" s="138"/>
      <c r="AAE6" s="138"/>
      <c r="AAF6" s="138"/>
      <c r="AAG6" s="138"/>
      <c r="AAH6" s="138"/>
      <c r="AAI6" s="138"/>
      <c r="AAJ6" s="138"/>
      <c r="AAK6" s="138"/>
      <c r="AAL6" s="138"/>
      <c r="AAM6" s="138"/>
      <c r="AAN6" s="138"/>
      <c r="AAO6" s="138"/>
      <c r="AAP6" s="138"/>
      <c r="AAQ6" s="138"/>
      <c r="AAR6" s="138"/>
      <c r="AAS6" s="138"/>
      <c r="AAT6" s="138"/>
      <c r="AAU6" s="138"/>
      <c r="AAV6" s="138"/>
      <c r="AAW6" s="138"/>
      <c r="AAX6" s="138"/>
      <c r="AAY6" s="138"/>
      <c r="AAZ6" s="138"/>
      <c r="ABA6" s="138"/>
      <c r="ABB6" s="138"/>
      <c r="ABC6" s="138"/>
      <c r="ABD6" s="138"/>
      <c r="ABE6" s="138"/>
      <c r="ABF6" s="138"/>
      <c r="ABG6" s="138"/>
      <c r="ABH6" s="138"/>
      <c r="ABI6" s="138"/>
      <c r="ABJ6" s="138"/>
      <c r="ABK6" s="138"/>
      <c r="ABL6" s="138"/>
      <c r="ABM6" s="138"/>
      <c r="ABN6" s="138"/>
      <c r="ABO6" s="138"/>
      <c r="ABP6" s="138"/>
      <c r="ABQ6" s="138"/>
      <c r="ABR6" s="138"/>
      <c r="ABS6" s="138"/>
      <c r="ABT6" s="138"/>
      <c r="ABU6" s="138"/>
      <c r="ABV6" s="138"/>
      <c r="ABW6" s="138"/>
      <c r="ABX6" s="138"/>
      <c r="ABY6" s="138"/>
      <c r="ABZ6" s="138"/>
      <c r="ACA6" s="138"/>
      <c r="ACB6" s="138"/>
      <c r="ACC6" s="138"/>
      <c r="ACD6" s="138"/>
      <c r="ACE6" s="138"/>
      <c r="ACF6" s="138"/>
      <c r="ACG6" s="138"/>
      <c r="ACH6" s="138"/>
      <c r="ACI6" s="138"/>
      <c r="ACJ6" s="138"/>
      <c r="ACK6" s="138"/>
      <c r="ACL6" s="138"/>
      <c r="ACM6" s="138"/>
      <c r="ACN6" s="138"/>
      <c r="ACO6" s="138"/>
      <c r="ACP6" s="138"/>
      <c r="ACQ6" s="138"/>
      <c r="ACR6" s="138"/>
      <c r="ACS6" s="138"/>
      <c r="ACT6" s="138"/>
      <c r="ACU6" s="138"/>
      <c r="ACV6" s="138"/>
      <c r="ACW6" s="138"/>
      <c r="ACX6" s="138"/>
      <c r="ACY6" s="138"/>
      <c r="ACZ6" s="138"/>
      <c r="ADA6" s="138"/>
      <c r="ADB6" s="138"/>
      <c r="ADC6" s="138"/>
      <c r="ADD6" s="138"/>
      <c r="ADE6" s="138"/>
      <c r="ADF6" s="138"/>
      <c r="ADG6" s="138"/>
      <c r="ADH6" s="138"/>
      <c r="ADI6" s="138"/>
      <c r="ADJ6" s="138"/>
      <c r="ADK6" s="138"/>
      <c r="ADL6" s="138"/>
      <c r="ADM6" s="138"/>
      <c r="ADN6" s="138"/>
      <c r="ADO6" s="138"/>
      <c r="ADP6" s="138"/>
      <c r="ADQ6" s="138"/>
      <c r="ADR6" s="138"/>
      <c r="ADS6" s="138"/>
      <c r="ADT6" s="138"/>
      <c r="ADU6" s="138"/>
      <c r="ADV6" s="138"/>
      <c r="ADW6" s="138"/>
      <c r="ADX6" s="138"/>
      <c r="ADY6" s="138"/>
      <c r="ADZ6" s="138"/>
      <c r="AEA6" s="138"/>
      <c r="AEB6" s="138"/>
      <c r="AEC6" s="138"/>
      <c r="AED6" s="138"/>
      <c r="AEE6" s="138"/>
      <c r="AEF6" s="138"/>
      <c r="AEG6" s="138"/>
      <c r="AEH6" s="138"/>
      <c r="AEI6" s="138"/>
      <c r="AEJ6" s="138"/>
      <c r="AEK6" s="138"/>
      <c r="AEL6" s="138"/>
      <c r="AEM6" s="138"/>
      <c r="AEN6" s="138"/>
      <c r="AEO6" s="138"/>
      <c r="AEP6" s="138"/>
      <c r="AEQ6" s="138"/>
      <c r="AER6" s="138"/>
      <c r="AES6" s="138"/>
      <c r="AET6" s="138"/>
      <c r="AEU6" s="138"/>
      <c r="AEV6" s="138"/>
      <c r="AEW6" s="138"/>
      <c r="AEX6" s="138"/>
      <c r="AEY6" s="138"/>
      <c r="AEZ6" s="138"/>
      <c r="AFA6" s="138"/>
      <c r="AFB6" s="138"/>
      <c r="AFC6" s="138"/>
      <c r="AFD6" s="138"/>
      <c r="AFE6" s="138"/>
      <c r="AFF6" s="138"/>
      <c r="AFG6" s="138"/>
      <c r="AFH6" s="138"/>
      <c r="AFI6" s="138"/>
      <c r="AFJ6" s="138"/>
      <c r="AFK6" s="138"/>
      <c r="AFL6" s="138"/>
      <c r="AFM6" s="138"/>
      <c r="AFN6" s="138"/>
      <c r="AFO6" s="138"/>
      <c r="AFP6" s="138"/>
      <c r="AFQ6" s="138"/>
      <c r="AFR6" s="138"/>
      <c r="AFS6" s="138"/>
      <c r="AFT6" s="138"/>
      <c r="AFU6" s="138"/>
      <c r="AFV6" s="138"/>
      <c r="AFW6" s="138"/>
      <c r="AFX6" s="138"/>
      <c r="AFY6" s="138"/>
      <c r="AFZ6" s="138"/>
      <c r="AGA6" s="138"/>
      <c r="AGB6" s="138"/>
      <c r="AGC6" s="138"/>
      <c r="AGD6" s="138"/>
      <c r="AGE6" s="138"/>
      <c r="AGF6" s="138"/>
      <c r="AGG6" s="138"/>
      <c r="AGH6" s="138"/>
      <c r="AGI6" s="138"/>
      <c r="AGJ6" s="138"/>
      <c r="AGK6" s="138"/>
      <c r="AGL6" s="138"/>
      <c r="AGM6" s="138"/>
      <c r="AGN6" s="138"/>
      <c r="AGO6" s="138"/>
      <c r="AGP6" s="138"/>
      <c r="AGQ6" s="138"/>
      <c r="AGR6" s="138"/>
      <c r="AGS6" s="138"/>
      <c r="AGT6" s="138"/>
      <c r="AGU6" s="138"/>
      <c r="AGV6" s="138"/>
      <c r="AGW6" s="138"/>
      <c r="AGX6" s="138"/>
      <c r="AGY6" s="138"/>
      <c r="AGZ6" s="138"/>
      <c r="AHA6" s="138"/>
      <c r="AHB6" s="138"/>
      <c r="AHC6" s="138"/>
      <c r="AHD6" s="138"/>
      <c r="AHE6" s="138"/>
      <c r="AHF6" s="138"/>
      <c r="AHG6" s="138"/>
      <c r="AHH6" s="138"/>
      <c r="AHI6" s="138"/>
      <c r="AHJ6" s="138"/>
      <c r="AHK6" s="138"/>
      <c r="AHL6" s="138"/>
      <c r="AHM6" s="138"/>
      <c r="AHN6" s="138"/>
      <c r="AHO6" s="138"/>
      <c r="AHP6" s="138"/>
      <c r="AHQ6" s="138"/>
      <c r="AHR6" s="138"/>
      <c r="AHS6" s="138"/>
      <c r="AHT6" s="138"/>
      <c r="AHU6" s="138"/>
      <c r="AHV6" s="138"/>
      <c r="AHW6" s="138"/>
      <c r="AHX6" s="138"/>
      <c r="AHY6" s="138"/>
      <c r="AHZ6" s="138"/>
      <c r="AIA6" s="138"/>
      <c r="AIB6" s="138"/>
      <c r="AIC6" s="138"/>
      <c r="AID6" s="138"/>
      <c r="AIE6" s="138"/>
      <c r="AIF6" s="138"/>
      <c r="AIG6" s="138"/>
      <c r="AIH6" s="138"/>
      <c r="AII6" s="138"/>
      <c r="AIJ6" s="138"/>
      <c r="AIK6" s="138"/>
      <c r="AIL6" s="138"/>
      <c r="AIM6" s="138"/>
      <c r="AIN6" s="138"/>
      <c r="AIO6" s="138"/>
      <c r="AIP6" s="138"/>
      <c r="AIQ6" s="138"/>
      <c r="AIR6" s="138"/>
      <c r="AIS6" s="138"/>
      <c r="AIT6" s="138"/>
      <c r="AIU6" s="138"/>
      <c r="AIV6" s="138"/>
      <c r="AIW6" s="138"/>
      <c r="AIX6" s="138"/>
      <c r="AIY6" s="138"/>
      <c r="AIZ6" s="138"/>
      <c r="AJA6" s="138"/>
      <c r="AJB6" s="138"/>
      <c r="AJC6" s="138"/>
      <c r="AJD6" s="138"/>
      <c r="AJE6" s="138"/>
      <c r="AJF6" s="138"/>
      <c r="AJG6" s="138"/>
      <c r="AJH6" s="138"/>
      <c r="AJI6" s="138"/>
      <c r="AJJ6" s="138"/>
      <c r="AJK6" s="138"/>
      <c r="AJL6" s="138"/>
      <c r="AJM6" s="138"/>
      <c r="AJN6" s="138"/>
      <c r="AJO6" s="138"/>
      <c r="AJP6" s="138"/>
      <c r="AJQ6" s="138"/>
      <c r="AJR6" s="138"/>
      <c r="AJS6" s="138"/>
      <c r="AJT6" s="138"/>
      <c r="AJU6" s="138"/>
      <c r="AJV6" s="138"/>
      <c r="AJW6" s="138"/>
      <c r="AJX6" s="138"/>
      <c r="AJY6" s="138"/>
      <c r="AJZ6" s="138"/>
      <c r="AKA6" s="138"/>
      <c r="AKB6" s="138"/>
      <c r="AKC6" s="138"/>
      <c r="AKD6" s="138"/>
      <c r="AKE6" s="138"/>
      <c r="AKF6" s="138"/>
      <c r="AKG6" s="138"/>
      <c r="AKH6" s="138"/>
      <c r="AKI6" s="138"/>
      <c r="AKJ6" s="138"/>
      <c r="AKK6" s="138"/>
      <c r="AKL6" s="138"/>
      <c r="AKM6" s="138"/>
      <c r="AKN6" s="138"/>
      <c r="AKO6" s="138"/>
      <c r="AKP6" s="138"/>
      <c r="AKQ6" s="138"/>
      <c r="AKR6" s="138"/>
      <c r="AKS6" s="138"/>
      <c r="AKT6" s="138"/>
      <c r="AKU6" s="138"/>
      <c r="AKV6" s="138"/>
      <c r="AKW6" s="138"/>
      <c r="AKX6" s="138"/>
      <c r="AKY6" s="138"/>
      <c r="AKZ6" s="138"/>
      <c r="ALA6" s="138"/>
      <c r="ALB6" s="138"/>
      <c r="ALC6" s="138"/>
      <c r="ALD6" s="138"/>
      <c r="ALE6" s="138"/>
      <c r="ALF6" s="138"/>
      <c r="ALG6" s="138"/>
      <c r="ALH6" s="138"/>
      <c r="ALI6" s="138"/>
      <c r="ALJ6" s="138"/>
      <c r="ALK6" s="138"/>
      <c r="ALL6" s="138"/>
      <c r="ALM6" s="138"/>
      <c r="ALN6" s="138"/>
      <c r="ALO6" s="138"/>
      <c r="ALP6" s="138"/>
      <c r="ALQ6" s="138"/>
      <c r="ALR6" s="138"/>
      <c r="ALS6" s="138"/>
      <c r="ALT6" s="138"/>
      <c r="ALU6" s="138"/>
      <c r="ALV6" s="138"/>
      <c r="ALW6" s="138"/>
      <c r="ALX6" s="138"/>
      <c r="ALY6" s="138"/>
      <c r="ALZ6" s="138"/>
      <c r="AMA6" s="138"/>
      <c r="AMB6" s="138"/>
      <c r="AMC6" s="138"/>
      <c r="AMD6" s="138"/>
      <c r="AME6" s="138"/>
      <c r="AMF6" s="138"/>
      <c r="AMG6" s="138"/>
      <c r="AMH6" s="138"/>
      <c r="AMI6" s="138"/>
      <c r="AMJ6" s="138"/>
      <c r="AMK6" s="138"/>
      <c r="AML6" s="138"/>
      <c r="AMM6" s="138"/>
      <c r="AMN6" s="138"/>
      <c r="AMO6" s="138"/>
      <c r="AMP6" s="138"/>
      <c r="AMQ6" s="138"/>
      <c r="AMR6" s="138"/>
      <c r="AMS6" s="138"/>
      <c r="AMT6" s="138"/>
      <c r="AMU6" s="138"/>
      <c r="AMV6" s="138"/>
      <c r="AMW6" s="138"/>
      <c r="AMX6" s="138"/>
      <c r="AMY6" s="138"/>
      <c r="AMZ6" s="138"/>
      <c r="ANA6" s="138"/>
      <c r="ANB6" s="138"/>
      <c r="ANC6" s="138"/>
      <c r="AND6" s="138"/>
      <c r="ANE6" s="138"/>
      <c r="ANF6" s="138"/>
      <c r="ANG6" s="138"/>
      <c r="ANH6" s="138"/>
      <c r="ANI6" s="138"/>
      <c r="ANJ6" s="138"/>
      <c r="ANK6" s="138"/>
      <c r="ANL6" s="138"/>
      <c r="ANM6" s="138"/>
      <c r="ANN6" s="138"/>
      <c r="ANO6" s="138"/>
      <c r="ANP6" s="138"/>
      <c r="ANQ6" s="138"/>
      <c r="ANR6" s="138"/>
      <c r="ANS6" s="138"/>
      <c r="ANT6" s="138"/>
      <c r="ANU6" s="138"/>
      <c r="ANV6" s="138"/>
      <c r="ANW6" s="138"/>
      <c r="ANX6" s="138"/>
      <c r="ANY6" s="138"/>
      <c r="ANZ6" s="138"/>
      <c r="AOA6" s="138"/>
      <c r="AOB6" s="138"/>
      <c r="AOC6" s="138"/>
      <c r="AOD6" s="138"/>
      <c r="AOE6" s="138"/>
      <c r="AOF6" s="138"/>
      <c r="AOG6" s="138"/>
      <c r="AOH6" s="138"/>
      <c r="AOI6" s="138"/>
      <c r="AOJ6" s="138"/>
      <c r="AOK6" s="138"/>
      <c r="AOL6" s="138"/>
      <c r="AOM6" s="138"/>
      <c r="AON6" s="138"/>
      <c r="AOO6" s="138"/>
      <c r="AOP6" s="138"/>
      <c r="AOQ6" s="138"/>
      <c r="AOR6" s="138"/>
      <c r="AOS6" s="138"/>
      <c r="AOT6" s="138"/>
      <c r="AOU6" s="138"/>
      <c r="AOV6" s="138"/>
      <c r="AOW6" s="138"/>
      <c r="AOX6" s="138"/>
      <c r="AOY6" s="138"/>
      <c r="AOZ6" s="138"/>
      <c r="APA6" s="138"/>
      <c r="APB6" s="138"/>
      <c r="APC6" s="138"/>
      <c r="APD6" s="138"/>
      <c r="APE6" s="138"/>
      <c r="APF6" s="138"/>
      <c r="APG6" s="138"/>
      <c r="APH6" s="138"/>
      <c r="API6" s="138"/>
      <c r="APJ6" s="138"/>
      <c r="APK6" s="138"/>
      <c r="APL6" s="138"/>
      <c r="APM6" s="138"/>
      <c r="APN6" s="138"/>
      <c r="APO6" s="138"/>
      <c r="APP6" s="138"/>
      <c r="APQ6" s="138"/>
      <c r="APR6" s="138"/>
      <c r="APS6" s="138"/>
      <c r="APT6" s="138"/>
      <c r="APU6" s="138"/>
      <c r="APV6" s="138"/>
      <c r="APW6" s="138"/>
      <c r="APX6" s="138"/>
      <c r="APY6" s="138"/>
      <c r="APZ6" s="138"/>
      <c r="AQA6" s="138"/>
      <c r="AQB6" s="138"/>
      <c r="AQC6" s="138"/>
      <c r="AQD6" s="138"/>
      <c r="AQE6" s="138"/>
      <c r="AQF6" s="138"/>
      <c r="AQG6" s="138"/>
      <c r="AQH6" s="138"/>
      <c r="AQI6" s="138"/>
      <c r="AQJ6" s="138"/>
      <c r="AQK6" s="138"/>
      <c r="AQL6" s="138"/>
      <c r="AQM6" s="138"/>
      <c r="AQN6" s="138"/>
      <c r="AQO6" s="138"/>
      <c r="AQP6" s="138"/>
      <c r="AQQ6" s="138"/>
      <c r="AQR6" s="138"/>
      <c r="AQS6" s="138"/>
      <c r="AQT6" s="138"/>
      <c r="AQU6" s="138"/>
      <c r="AQV6" s="138"/>
      <c r="AQW6" s="138"/>
      <c r="AQX6" s="138"/>
      <c r="AQY6" s="138"/>
      <c r="AQZ6" s="138"/>
      <c r="ARA6" s="138"/>
      <c r="ARB6" s="138"/>
      <c r="ARC6" s="138"/>
      <c r="ARD6" s="138"/>
      <c r="ARE6" s="138"/>
      <c r="ARF6" s="138"/>
      <c r="ARG6" s="138"/>
      <c r="ARH6" s="138"/>
      <c r="ARI6" s="138"/>
      <c r="ARJ6" s="138"/>
      <c r="ARK6" s="138"/>
      <c r="ARL6" s="138"/>
      <c r="ARM6" s="138"/>
      <c r="ARN6" s="138"/>
      <c r="ARO6" s="138"/>
      <c r="ARP6" s="138"/>
      <c r="ARQ6" s="138"/>
      <c r="ARR6" s="138"/>
      <c r="ARS6" s="138"/>
      <c r="ART6" s="138"/>
      <c r="ARU6" s="138"/>
      <c r="ARV6" s="138"/>
      <c r="ARW6" s="138"/>
      <c r="ARX6" s="138"/>
      <c r="ARY6" s="138"/>
      <c r="ARZ6" s="138"/>
      <c r="ASA6" s="138"/>
      <c r="ASB6" s="138"/>
      <c r="ASC6" s="138"/>
      <c r="ASD6" s="138"/>
      <c r="ASE6" s="138"/>
      <c r="ASF6" s="138"/>
      <c r="ASG6" s="138"/>
      <c r="ASH6" s="138"/>
      <c r="ASI6" s="138"/>
      <c r="ASJ6" s="138"/>
      <c r="ASK6" s="138"/>
      <c r="ASL6" s="138"/>
      <c r="ASM6" s="138"/>
      <c r="ASN6" s="138"/>
      <c r="ASO6" s="138"/>
      <c r="ASP6" s="138"/>
      <c r="ASQ6" s="138"/>
      <c r="ASR6" s="138"/>
      <c r="ASS6" s="138"/>
      <c r="AST6" s="138"/>
      <c r="ASU6" s="138"/>
      <c r="ASV6" s="138"/>
      <c r="ASW6" s="138"/>
      <c r="ASX6" s="138"/>
      <c r="ASY6" s="138"/>
      <c r="ASZ6" s="138"/>
      <c r="ATA6" s="138"/>
      <c r="ATB6" s="138"/>
      <c r="ATC6" s="138"/>
      <c r="ATD6" s="138"/>
      <c r="ATE6" s="138"/>
      <c r="ATF6" s="138"/>
      <c r="ATG6" s="138"/>
      <c r="ATH6" s="138"/>
      <c r="ATI6" s="138"/>
      <c r="ATJ6" s="138"/>
      <c r="ATK6" s="138"/>
      <c r="ATL6" s="138"/>
      <c r="ATM6" s="138"/>
      <c r="ATN6" s="138"/>
      <c r="ATO6" s="138"/>
      <c r="ATP6" s="138"/>
      <c r="ATQ6" s="138"/>
      <c r="ATR6" s="138"/>
      <c r="ATS6" s="138"/>
      <c r="ATT6" s="138"/>
      <c r="ATU6" s="138"/>
      <c r="ATV6" s="138"/>
      <c r="ATW6" s="138"/>
      <c r="ATX6" s="138"/>
      <c r="ATY6" s="138"/>
      <c r="ATZ6" s="138"/>
      <c r="AUA6" s="138"/>
      <c r="AUB6" s="138"/>
      <c r="AUC6" s="138"/>
      <c r="AUD6" s="138"/>
      <c r="AUE6" s="138"/>
      <c r="AUF6" s="138"/>
      <c r="AUG6" s="138"/>
      <c r="AUH6" s="138"/>
      <c r="AUI6" s="138"/>
      <c r="AUJ6" s="138"/>
      <c r="AUK6" s="138"/>
      <c r="AUL6" s="138"/>
      <c r="AUM6" s="138"/>
      <c r="AUN6" s="138"/>
      <c r="AUO6" s="138"/>
      <c r="AUP6" s="138"/>
      <c r="AUQ6" s="138"/>
      <c r="AUR6" s="138"/>
      <c r="AUS6" s="138"/>
      <c r="AUT6" s="138"/>
      <c r="AUU6" s="138"/>
      <c r="AUV6" s="138"/>
      <c r="AUW6" s="138"/>
      <c r="AUX6" s="138"/>
      <c r="AUY6" s="138"/>
      <c r="AUZ6" s="138"/>
      <c r="AVA6" s="138"/>
      <c r="AVB6" s="138"/>
      <c r="AVC6" s="138"/>
      <c r="AVD6" s="138"/>
      <c r="AVE6" s="138"/>
      <c r="AVF6" s="138"/>
      <c r="AVG6" s="138"/>
      <c r="AVH6" s="138"/>
      <c r="AVI6" s="138"/>
      <c r="AVJ6" s="138"/>
      <c r="AVK6" s="138"/>
      <c r="AVL6" s="138"/>
      <c r="AVM6" s="138"/>
      <c r="AVN6" s="138"/>
      <c r="AVO6" s="138"/>
      <c r="AVP6" s="138"/>
      <c r="AVQ6" s="138"/>
      <c r="AVR6" s="138"/>
      <c r="AVS6" s="138"/>
      <c r="AVT6" s="138"/>
      <c r="AVU6" s="138"/>
      <c r="AVV6" s="138"/>
      <c r="AVW6" s="138"/>
      <c r="AVX6" s="138"/>
      <c r="AVY6" s="138"/>
      <c r="AVZ6" s="138"/>
      <c r="AWA6" s="138"/>
      <c r="AWB6" s="138"/>
      <c r="AWC6" s="138"/>
      <c r="AWD6" s="138"/>
      <c r="AWE6" s="138"/>
      <c r="AWF6" s="138"/>
      <c r="AWG6" s="138"/>
      <c r="AWH6" s="138"/>
      <c r="AWI6" s="138"/>
      <c r="AWJ6" s="138"/>
      <c r="AWK6" s="138"/>
      <c r="AWL6" s="138"/>
      <c r="AWM6" s="138"/>
      <c r="AWN6" s="138"/>
      <c r="AWO6" s="138"/>
      <c r="AWP6" s="138"/>
      <c r="AWQ6" s="138"/>
      <c r="AWR6" s="138"/>
      <c r="AWS6" s="138"/>
      <c r="AWT6" s="138"/>
      <c r="AWU6" s="138"/>
      <c r="AWV6" s="138"/>
      <c r="AWW6" s="138"/>
      <c r="AWX6" s="138"/>
      <c r="AWY6" s="138"/>
      <c r="AWZ6" s="138"/>
      <c r="AXA6" s="138"/>
      <c r="AXB6" s="138"/>
      <c r="AXC6" s="138"/>
      <c r="AXD6" s="138"/>
      <c r="AXE6" s="138"/>
      <c r="AXF6" s="138"/>
      <c r="AXG6" s="138"/>
      <c r="AXH6" s="138"/>
      <c r="AXI6" s="138"/>
      <c r="AXJ6" s="138"/>
      <c r="AXK6" s="138"/>
      <c r="AXL6" s="138"/>
      <c r="AXM6" s="138"/>
      <c r="AXN6" s="138"/>
      <c r="AXO6" s="138"/>
      <c r="AXP6" s="138"/>
      <c r="AXQ6" s="138"/>
      <c r="AXR6" s="138"/>
      <c r="AXS6" s="138"/>
      <c r="AXT6" s="138"/>
      <c r="AXU6" s="138"/>
      <c r="AXV6" s="138"/>
      <c r="AXW6" s="138"/>
      <c r="AXX6" s="138"/>
      <c r="AXY6" s="138"/>
      <c r="AXZ6" s="138"/>
      <c r="AYA6" s="138"/>
      <c r="AYB6" s="138"/>
      <c r="AYC6" s="138"/>
      <c r="AYD6" s="138"/>
      <c r="AYE6" s="138"/>
      <c r="AYF6" s="138"/>
      <c r="AYG6" s="138"/>
      <c r="AYH6" s="138"/>
      <c r="AYI6" s="138"/>
      <c r="AYJ6" s="138"/>
      <c r="AYK6" s="138"/>
      <c r="AYL6" s="138"/>
      <c r="AYM6" s="138"/>
      <c r="AYN6" s="138"/>
      <c r="AYO6" s="138"/>
      <c r="AYP6" s="138"/>
      <c r="AYQ6" s="138"/>
      <c r="AYR6" s="138"/>
      <c r="AYS6" s="138"/>
      <c r="AYT6" s="138"/>
      <c r="AYU6" s="138"/>
      <c r="AYV6" s="138"/>
      <c r="AYW6" s="138"/>
      <c r="AYX6" s="138"/>
      <c r="AYY6" s="138"/>
      <c r="AYZ6" s="138"/>
      <c r="AZA6" s="138"/>
      <c r="AZB6" s="138"/>
      <c r="AZC6" s="138"/>
      <c r="AZD6" s="138"/>
      <c r="AZE6" s="138"/>
      <c r="AZF6" s="138"/>
      <c r="AZG6" s="138"/>
      <c r="AZH6" s="138"/>
      <c r="AZI6" s="138"/>
      <c r="AZJ6" s="138"/>
      <c r="AZK6" s="138"/>
      <c r="AZL6" s="138"/>
      <c r="AZM6" s="138"/>
      <c r="AZN6" s="138"/>
      <c r="AZO6" s="138"/>
      <c r="AZP6" s="138"/>
      <c r="AZQ6" s="138"/>
      <c r="AZR6" s="138"/>
      <c r="AZS6" s="138"/>
      <c r="AZT6" s="138"/>
      <c r="AZU6" s="138"/>
      <c r="AZV6" s="138"/>
      <c r="AZW6" s="138"/>
      <c r="AZX6" s="138"/>
      <c r="AZY6" s="138"/>
      <c r="AZZ6" s="138"/>
      <c r="BAA6" s="138"/>
      <c r="BAB6" s="138"/>
      <c r="BAC6" s="138"/>
      <c r="BAD6" s="138"/>
      <c r="BAE6" s="138"/>
      <c r="BAF6" s="138"/>
      <c r="BAG6" s="138"/>
      <c r="BAH6" s="138"/>
      <c r="BAI6" s="138"/>
      <c r="BAJ6" s="138"/>
      <c r="BAK6" s="138"/>
      <c r="BAL6" s="138"/>
      <c r="BAM6" s="138"/>
      <c r="BAN6" s="138"/>
      <c r="BAO6" s="138"/>
      <c r="BAP6" s="138"/>
      <c r="BAQ6" s="138"/>
      <c r="BAR6" s="138"/>
      <c r="BAS6" s="138"/>
      <c r="BAT6" s="138"/>
      <c r="BAU6" s="138"/>
      <c r="BAV6" s="138"/>
      <c r="BAW6" s="138"/>
      <c r="BAX6" s="138"/>
      <c r="BAY6" s="138"/>
      <c r="BAZ6" s="138"/>
      <c r="BBA6" s="138"/>
      <c r="BBB6" s="138"/>
      <c r="BBC6" s="138"/>
      <c r="BBD6" s="138"/>
      <c r="BBE6" s="138"/>
      <c r="BBF6" s="138"/>
      <c r="BBG6" s="138"/>
      <c r="BBH6" s="138"/>
      <c r="BBI6" s="138"/>
      <c r="BBJ6" s="138"/>
      <c r="BBK6" s="138"/>
      <c r="BBL6" s="138"/>
      <c r="BBM6" s="138"/>
      <c r="BBN6" s="138"/>
      <c r="BBO6" s="138"/>
      <c r="BBP6" s="138"/>
      <c r="BBQ6" s="138"/>
      <c r="BBR6" s="138"/>
      <c r="BBS6" s="138"/>
      <c r="BBT6" s="138"/>
      <c r="BBU6" s="138"/>
      <c r="BBV6" s="138"/>
      <c r="BBW6" s="138"/>
      <c r="BBX6" s="138"/>
      <c r="BBY6" s="138"/>
      <c r="BBZ6" s="138"/>
      <c r="BCA6" s="138"/>
      <c r="BCB6" s="138"/>
      <c r="BCC6" s="138"/>
      <c r="BCD6" s="138"/>
      <c r="BCE6" s="138"/>
      <c r="BCF6" s="138"/>
      <c r="BCG6" s="138"/>
      <c r="BCH6" s="138"/>
      <c r="BCI6" s="138"/>
      <c r="BCJ6" s="138"/>
      <c r="BCK6" s="138"/>
      <c r="BCL6" s="138"/>
      <c r="BCM6" s="138"/>
      <c r="BCN6" s="138"/>
      <c r="BCO6" s="138"/>
      <c r="BCP6" s="138"/>
      <c r="BCQ6" s="138"/>
      <c r="BCR6" s="138"/>
      <c r="BCS6" s="138"/>
      <c r="BCT6" s="138"/>
      <c r="BCU6" s="138"/>
      <c r="BCV6" s="138"/>
      <c r="BCW6" s="138"/>
      <c r="BCX6" s="138"/>
      <c r="BCY6" s="138"/>
      <c r="BCZ6" s="138"/>
      <c r="BDA6" s="138"/>
      <c r="BDB6" s="138"/>
      <c r="BDC6" s="138"/>
      <c r="BDD6" s="138"/>
      <c r="BDE6" s="138"/>
      <c r="BDF6" s="138"/>
      <c r="BDG6" s="138"/>
      <c r="BDH6" s="138"/>
      <c r="BDI6" s="138"/>
      <c r="BDJ6" s="138"/>
      <c r="BDK6" s="138"/>
      <c r="BDL6" s="138"/>
      <c r="BDM6" s="138"/>
      <c r="BDN6" s="138"/>
      <c r="BDO6" s="138"/>
      <c r="BDP6" s="138"/>
      <c r="BDQ6" s="138"/>
      <c r="BDR6" s="138"/>
      <c r="BDS6" s="138"/>
      <c r="BDT6" s="138"/>
      <c r="BDU6" s="138"/>
      <c r="BDV6" s="138"/>
      <c r="BDW6" s="138"/>
      <c r="BDX6" s="138"/>
      <c r="BDY6" s="138"/>
      <c r="BDZ6" s="138"/>
      <c r="BEA6" s="138"/>
      <c r="BEB6" s="138"/>
      <c r="BEC6" s="138"/>
      <c r="BED6" s="138"/>
      <c r="BEE6" s="138"/>
      <c r="BEF6" s="138"/>
      <c r="BEG6" s="138"/>
      <c r="BEH6" s="138"/>
      <c r="BEI6" s="138"/>
      <c r="BEJ6" s="138"/>
      <c r="BEK6" s="138"/>
      <c r="BEL6" s="138"/>
      <c r="BEM6" s="138"/>
      <c r="BEN6" s="138"/>
      <c r="BEO6" s="138"/>
      <c r="BEP6" s="138"/>
      <c r="BEQ6" s="138"/>
      <c r="BER6" s="138"/>
      <c r="BES6" s="138"/>
      <c r="BET6" s="138"/>
      <c r="BEU6" s="138"/>
      <c r="BEV6" s="138"/>
      <c r="BEW6" s="138"/>
      <c r="BEX6" s="138"/>
      <c r="BEY6" s="138"/>
      <c r="BEZ6" s="138"/>
      <c r="BFA6" s="138"/>
      <c r="BFB6" s="138"/>
      <c r="BFC6" s="138"/>
      <c r="BFD6" s="138"/>
      <c r="BFE6" s="138"/>
      <c r="BFF6" s="138"/>
      <c r="BFG6" s="138"/>
      <c r="BFH6" s="138"/>
      <c r="BFI6" s="138"/>
      <c r="BFJ6" s="138"/>
      <c r="BFK6" s="138"/>
      <c r="BFL6" s="138"/>
      <c r="BFM6" s="138"/>
      <c r="BFN6" s="138"/>
      <c r="BFO6" s="138"/>
      <c r="BFP6" s="138"/>
      <c r="BFQ6" s="138"/>
      <c r="BFR6" s="138"/>
      <c r="BFS6" s="138"/>
      <c r="BFT6" s="138"/>
      <c r="BFU6" s="138"/>
      <c r="BFV6" s="138"/>
      <c r="BFW6" s="138"/>
      <c r="BFX6" s="138"/>
      <c r="BFY6" s="138"/>
      <c r="BFZ6" s="138"/>
      <c r="BGA6" s="138"/>
      <c r="BGB6" s="138"/>
      <c r="BGC6" s="138"/>
      <c r="BGD6" s="138"/>
      <c r="BGE6" s="138"/>
      <c r="BGF6" s="138"/>
      <c r="BGG6" s="138"/>
      <c r="BGH6" s="138"/>
      <c r="BGI6" s="138"/>
      <c r="BGJ6" s="138"/>
      <c r="BGK6" s="138"/>
      <c r="BGL6" s="138"/>
      <c r="BGM6" s="138"/>
      <c r="BGN6" s="138"/>
      <c r="BGO6" s="138"/>
      <c r="BGP6" s="138"/>
      <c r="BGQ6" s="138"/>
      <c r="BGR6" s="138"/>
      <c r="BGS6" s="138"/>
      <c r="BGT6" s="138"/>
      <c r="BGU6" s="138"/>
      <c r="BGV6" s="138"/>
      <c r="BGW6" s="138"/>
      <c r="BGX6" s="138"/>
      <c r="BGY6" s="138"/>
      <c r="BGZ6" s="138"/>
      <c r="BHA6" s="138"/>
      <c r="BHB6" s="138"/>
      <c r="BHC6" s="138"/>
      <c r="BHD6" s="138"/>
      <c r="BHE6" s="138"/>
      <c r="BHF6" s="138"/>
      <c r="BHG6" s="138"/>
      <c r="BHH6" s="138"/>
      <c r="BHI6" s="138"/>
      <c r="BHJ6" s="138"/>
      <c r="BHK6" s="138"/>
      <c r="BHL6" s="138"/>
      <c r="BHM6" s="138"/>
      <c r="BHN6" s="138"/>
      <c r="BHO6" s="138"/>
      <c r="BHP6" s="138"/>
      <c r="BHQ6" s="138"/>
      <c r="BHR6" s="138"/>
      <c r="BHS6" s="138"/>
      <c r="BHT6" s="138"/>
      <c r="BHU6" s="138"/>
      <c r="BHV6" s="138"/>
      <c r="BHW6" s="138"/>
      <c r="BHX6" s="138"/>
      <c r="BHY6" s="138"/>
      <c r="BHZ6" s="138"/>
      <c r="BIA6" s="138"/>
      <c r="BIB6" s="138"/>
      <c r="BIC6" s="138"/>
      <c r="BID6" s="138"/>
      <c r="BIE6" s="138"/>
      <c r="BIF6" s="138"/>
      <c r="BIG6" s="138"/>
      <c r="BIH6" s="138"/>
      <c r="BII6" s="138"/>
      <c r="BIJ6" s="138"/>
      <c r="BIK6" s="138"/>
      <c r="BIL6" s="138"/>
      <c r="BIM6" s="138"/>
      <c r="BIN6" s="138"/>
      <c r="BIO6" s="138"/>
      <c r="BIP6" s="138"/>
      <c r="BIQ6" s="138"/>
      <c r="BIR6" s="138"/>
      <c r="BIS6" s="138"/>
      <c r="BIT6" s="138"/>
      <c r="BIU6" s="138"/>
      <c r="BIV6" s="138"/>
      <c r="BIW6" s="138"/>
      <c r="BIX6" s="138"/>
      <c r="BIY6" s="138"/>
      <c r="BIZ6" s="138"/>
      <c r="BJA6" s="138"/>
      <c r="BJB6" s="138"/>
      <c r="BJC6" s="138"/>
      <c r="BJD6" s="138"/>
      <c r="BJE6" s="138"/>
      <c r="BJF6" s="138"/>
      <c r="BJG6" s="138"/>
      <c r="BJH6" s="138"/>
      <c r="BJI6" s="138"/>
      <c r="BJJ6" s="138"/>
      <c r="BJK6" s="138"/>
      <c r="BJL6" s="138"/>
      <c r="BJM6" s="138"/>
      <c r="BJN6" s="138"/>
      <c r="BJO6" s="138"/>
      <c r="BJP6" s="138"/>
      <c r="BJQ6" s="138"/>
      <c r="BJR6" s="138"/>
      <c r="BJS6" s="138"/>
      <c r="BJT6" s="138"/>
      <c r="BJU6" s="138"/>
      <c r="BJV6" s="138"/>
      <c r="BJW6" s="138"/>
      <c r="BJX6" s="138"/>
      <c r="BJY6" s="138"/>
      <c r="BJZ6" s="138"/>
      <c r="BKA6" s="138"/>
      <c r="BKB6" s="138"/>
      <c r="BKC6" s="138"/>
      <c r="BKD6" s="138"/>
      <c r="BKE6" s="138"/>
      <c r="BKF6" s="138"/>
      <c r="BKG6" s="138"/>
      <c r="BKH6" s="138"/>
      <c r="BKI6" s="138"/>
      <c r="BKJ6" s="138"/>
      <c r="BKK6" s="138"/>
      <c r="BKL6" s="138"/>
      <c r="BKM6" s="138"/>
      <c r="BKN6" s="138"/>
      <c r="BKO6" s="138"/>
      <c r="BKP6" s="138"/>
      <c r="BKQ6" s="138"/>
      <c r="BKR6" s="138"/>
      <c r="BKS6" s="138"/>
      <c r="BKT6" s="138"/>
      <c r="BKU6" s="138"/>
      <c r="BKV6" s="138"/>
      <c r="BKW6" s="138"/>
      <c r="BKX6" s="138"/>
      <c r="BKY6" s="138"/>
      <c r="BKZ6" s="138"/>
      <c r="BLA6" s="138"/>
      <c r="BLB6" s="138"/>
      <c r="BLC6" s="138"/>
      <c r="BLD6" s="138"/>
      <c r="BLE6" s="138"/>
      <c r="BLF6" s="138"/>
      <c r="BLG6" s="138"/>
      <c r="BLH6" s="138"/>
      <c r="BLI6" s="138"/>
      <c r="BLJ6" s="138"/>
      <c r="BLK6" s="138"/>
      <c r="BLL6" s="138"/>
      <c r="BLM6" s="138"/>
      <c r="BLN6" s="138"/>
      <c r="BLO6" s="138"/>
      <c r="BLP6" s="138"/>
      <c r="BLQ6" s="138"/>
      <c r="BLR6" s="138"/>
      <c r="BLS6" s="138"/>
      <c r="BLT6" s="138"/>
      <c r="BLU6" s="138"/>
      <c r="BLV6" s="138"/>
      <c r="BLW6" s="138"/>
      <c r="BLX6" s="138"/>
      <c r="BLY6" s="138"/>
      <c r="BLZ6" s="138"/>
      <c r="BMA6" s="138"/>
      <c r="BMB6" s="138"/>
      <c r="BMC6" s="138"/>
      <c r="BMD6" s="138"/>
      <c r="BME6" s="138"/>
      <c r="BMF6" s="138"/>
      <c r="BMG6" s="138"/>
      <c r="BMH6" s="138"/>
      <c r="BMI6" s="138"/>
      <c r="BMJ6" s="138"/>
      <c r="BMK6" s="138"/>
      <c r="BML6" s="138"/>
      <c r="BMM6" s="138"/>
      <c r="BMN6" s="138"/>
      <c r="BMO6" s="138"/>
      <c r="BMP6" s="138"/>
      <c r="BMQ6" s="138"/>
      <c r="BMR6" s="138"/>
      <c r="BMS6" s="138"/>
      <c r="BMT6" s="138"/>
      <c r="BMU6" s="138"/>
      <c r="BMV6" s="138"/>
      <c r="BMW6" s="138"/>
      <c r="BMX6" s="138"/>
      <c r="BMY6" s="138"/>
      <c r="BMZ6" s="138"/>
      <c r="BNA6" s="138"/>
      <c r="BNB6" s="138"/>
      <c r="BNC6" s="138"/>
      <c r="BND6" s="138"/>
      <c r="BNE6" s="138"/>
      <c r="BNF6" s="138"/>
      <c r="BNG6" s="138"/>
      <c r="BNH6" s="138"/>
      <c r="BNI6" s="138"/>
      <c r="BNJ6" s="138"/>
      <c r="BNK6" s="138"/>
      <c r="BNL6" s="138"/>
      <c r="BNM6" s="138"/>
      <c r="BNN6" s="138"/>
      <c r="BNO6" s="138"/>
      <c r="BNP6" s="138"/>
      <c r="BNQ6" s="138"/>
      <c r="BNR6" s="138"/>
      <c r="BNS6" s="138"/>
      <c r="BNT6" s="138"/>
      <c r="BNU6" s="138"/>
      <c r="BNV6" s="138"/>
      <c r="BNW6" s="138"/>
      <c r="BNX6" s="138"/>
      <c r="BNY6" s="138"/>
      <c r="BNZ6" s="138"/>
      <c r="BOA6" s="138"/>
      <c r="BOB6" s="138"/>
      <c r="BOC6" s="138"/>
      <c r="BOD6" s="138"/>
      <c r="BOE6" s="138"/>
      <c r="BOF6" s="138"/>
      <c r="BOG6" s="138"/>
      <c r="BOH6" s="138"/>
      <c r="BOI6" s="138"/>
      <c r="BOJ6" s="138"/>
      <c r="BOK6" s="138"/>
      <c r="BOL6" s="138"/>
      <c r="BOM6" s="138"/>
      <c r="BON6" s="138"/>
      <c r="BOO6" s="138"/>
      <c r="BOP6" s="138"/>
      <c r="BOQ6" s="138"/>
      <c r="BOR6" s="138"/>
      <c r="BOS6" s="138"/>
      <c r="BOT6" s="138"/>
      <c r="BOU6" s="138"/>
      <c r="BOV6" s="138"/>
      <c r="BOW6" s="138"/>
      <c r="BOX6" s="138"/>
      <c r="BOY6" s="138"/>
      <c r="BOZ6" s="138"/>
      <c r="BPA6" s="138"/>
      <c r="BPB6" s="138"/>
      <c r="BPC6" s="138"/>
      <c r="BPD6" s="138"/>
      <c r="BPE6" s="138"/>
      <c r="BPF6" s="138"/>
      <c r="BPG6" s="138"/>
      <c r="BPH6" s="138"/>
      <c r="BPI6" s="138"/>
      <c r="BPJ6" s="138"/>
      <c r="BPK6" s="138"/>
      <c r="BPL6" s="138"/>
      <c r="BPM6" s="138"/>
      <c r="BPN6" s="138"/>
      <c r="BPO6" s="138"/>
      <c r="BPP6" s="138"/>
      <c r="BPQ6" s="138"/>
      <c r="BPR6" s="138"/>
      <c r="BPS6" s="138"/>
      <c r="BPT6" s="138"/>
      <c r="BPU6" s="138"/>
      <c r="BPV6" s="138"/>
      <c r="BPW6" s="138"/>
      <c r="BPX6" s="138"/>
      <c r="BPY6" s="138"/>
      <c r="BPZ6" s="138"/>
      <c r="BQA6" s="138"/>
      <c r="BQB6" s="138"/>
      <c r="BQC6" s="138"/>
      <c r="BQD6" s="138"/>
      <c r="BQE6" s="138"/>
      <c r="BQF6" s="138"/>
      <c r="BQG6" s="138"/>
      <c r="BQH6" s="138"/>
      <c r="BQI6" s="138"/>
      <c r="BQJ6" s="138"/>
      <c r="BQK6" s="138"/>
      <c r="BQL6" s="138"/>
      <c r="BQM6" s="138"/>
      <c r="BQN6" s="138"/>
      <c r="BQO6" s="138"/>
      <c r="BQP6" s="138"/>
      <c r="BQQ6" s="138"/>
      <c r="BQR6" s="138"/>
      <c r="BQS6" s="138"/>
      <c r="BQT6" s="138"/>
      <c r="BQU6" s="138"/>
      <c r="BQV6" s="138"/>
      <c r="BQW6" s="138"/>
      <c r="BQX6" s="138"/>
      <c r="BQY6" s="138"/>
      <c r="BQZ6" s="138"/>
      <c r="BRA6" s="138"/>
      <c r="BRB6" s="138"/>
      <c r="BRC6" s="138"/>
      <c r="BRD6" s="138"/>
      <c r="BRE6" s="138"/>
      <c r="BRF6" s="138"/>
      <c r="BRG6" s="138"/>
      <c r="BRH6" s="138"/>
      <c r="BRI6" s="138"/>
      <c r="BRJ6" s="138"/>
      <c r="BRK6" s="138"/>
      <c r="BRL6" s="138"/>
      <c r="BRM6" s="138"/>
      <c r="BRN6" s="138"/>
      <c r="BRO6" s="138"/>
      <c r="BRP6" s="138"/>
      <c r="BRQ6" s="138"/>
      <c r="BRR6" s="138"/>
      <c r="BRS6" s="138"/>
      <c r="BRT6" s="138"/>
      <c r="BRU6" s="138"/>
      <c r="BRV6" s="138"/>
      <c r="BRW6" s="138"/>
      <c r="BRX6" s="138"/>
      <c r="BRY6" s="138"/>
      <c r="BRZ6" s="138"/>
      <c r="BSA6" s="138"/>
      <c r="BSB6" s="138"/>
      <c r="BSC6" s="138"/>
      <c r="BSD6" s="138"/>
      <c r="BSE6" s="138"/>
      <c r="BSF6" s="138"/>
      <c r="BSG6" s="138"/>
      <c r="BSH6" s="138"/>
      <c r="BSI6" s="138"/>
      <c r="BSJ6" s="138"/>
      <c r="BSK6" s="138"/>
      <c r="BSL6" s="138"/>
      <c r="BSM6" s="138"/>
      <c r="BSN6" s="138"/>
      <c r="BSO6" s="138"/>
      <c r="BSP6" s="138"/>
      <c r="BSQ6" s="138"/>
      <c r="BSR6" s="138"/>
      <c r="BSS6" s="138"/>
      <c r="BST6" s="138"/>
      <c r="BSU6" s="138"/>
      <c r="BSV6" s="138"/>
      <c r="BSW6" s="138"/>
      <c r="BSX6" s="138"/>
      <c r="BSY6" s="138"/>
      <c r="BSZ6" s="138"/>
      <c r="BTA6" s="138"/>
      <c r="BTB6" s="138"/>
      <c r="BTC6" s="138"/>
      <c r="BTD6" s="138"/>
      <c r="BTE6" s="138"/>
      <c r="BTF6" s="138"/>
      <c r="BTG6" s="138"/>
      <c r="BTH6" s="138"/>
      <c r="BTI6" s="138"/>
      <c r="BTJ6" s="138"/>
      <c r="BTK6" s="138"/>
      <c r="BTL6" s="138"/>
      <c r="BTM6" s="138"/>
      <c r="BTN6" s="138"/>
      <c r="BTO6" s="138"/>
      <c r="BTP6" s="138"/>
      <c r="BTQ6" s="138"/>
      <c r="BTR6" s="138"/>
      <c r="BTS6" s="138"/>
      <c r="BTT6" s="138"/>
      <c r="BTU6" s="138"/>
      <c r="BTV6" s="138"/>
      <c r="BTW6" s="138"/>
      <c r="BTX6" s="138"/>
      <c r="BTY6" s="138"/>
      <c r="BTZ6" s="138"/>
      <c r="BUA6" s="138"/>
      <c r="BUB6" s="138"/>
      <c r="BUC6" s="138"/>
      <c r="BUD6" s="138"/>
      <c r="BUE6" s="138"/>
      <c r="BUF6" s="138"/>
      <c r="BUG6" s="138"/>
      <c r="BUH6" s="138"/>
      <c r="BUI6" s="138"/>
      <c r="BUJ6" s="138"/>
      <c r="BUK6" s="138"/>
      <c r="BUL6" s="138"/>
      <c r="BUM6" s="138"/>
      <c r="BUN6" s="138"/>
      <c r="BUO6" s="138"/>
      <c r="BUP6" s="138"/>
      <c r="BUQ6" s="138"/>
      <c r="BUR6" s="138"/>
      <c r="BUS6" s="138"/>
      <c r="BUT6" s="138"/>
      <c r="BUU6" s="138"/>
      <c r="BUV6" s="138"/>
      <c r="BUW6" s="138"/>
      <c r="BUX6" s="138"/>
      <c r="BUY6" s="138"/>
      <c r="BUZ6" s="138"/>
      <c r="BVA6" s="138"/>
      <c r="BVB6" s="138"/>
      <c r="BVC6" s="138"/>
      <c r="BVD6" s="138"/>
      <c r="BVE6" s="138"/>
      <c r="BVF6" s="138"/>
      <c r="BVG6" s="138"/>
      <c r="BVH6" s="138"/>
      <c r="BVI6" s="138"/>
      <c r="BVJ6" s="138"/>
      <c r="BVK6" s="138"/>
      <c r="BVL6" s="138"/>
      <c r="BVM6" s="138"/>
      <c r="BVN6" s="138"/>
      <c r="BVO6" s="138"/>
      <c r="BVP6" s="138"/>
      <c r="BVQ6" s="138"/>
      <c r="BVR6" s="138"/>
      <c r="BVS6" s="138"/>
      <c r="BVT6" s="138"/>
      <c r="BVU6" s="138"/>
      <c r="BVV6" s="138"/>
      <c r="BVW6" s="138"/>
      <c r="BVX6" s="138"/>
      <c r="BVY6" s="138"/>
      <c r="BVZ6" s="138"/>
      <c r="BWA6" s="138"/>
      <c r="BWB6" s="138"/>
      <c r="BWC6" s="138"/>
      <c r="BWD6" s="138"/>
      <c r="BWE6" s="138"/>
      <c r="BWF6" s="138"/>
      <c r="BWG6" s="138"/>
      <c r="BWH6" s="138"/>
      <c r="BWI6" s="138"/>
      <c r="BWJ6" s="138"/>
      <c r="BWK6" s="138"/>
      <c r="BWL6" s="138"/>
      <c r="BWM6" s="138"/>
      <c r="BWN6" s="138"/>
      <c r="BWO6" s="138"/>
      <c r="BWP6" s="138"/>
      <c r="BWQ6" s="138"/>
      <c r="BWR6" s="138"/>
      <c r="BWS6" s="138"/>
      <c r="BWT6" s="138"/>
      <c r="BWU6" s="138"/>
      <c r="BWV6" s="138"/>
      <c r="BWW6" s="138"/>
      <c r="BWX6" s="138"/>
      <c r="BWY6" s="138"/>
      <c r="BWZ6" s="138"/>
      <c r="BXA6" s="138"/>
      <c r="BXB6" s="138"/>
      <c r="BXC6" s="138"/>
      <c r="BXD6" s="138"/>
      <c r="BXE6" s="138"/>
      <c r="BXF6" s="138"/>
      <c r="BXG6" s="138"/>
      <c r="BXH6" s="138"/>
      <c r="BXI6" s="138"/>
      <c r="BXJ6" s="138"/>
      <c r="BXK6" s="138"/>
      <c r="BXL6" s="138"/>
      <c r="BXM6" s="138"/>
      <c r="BXN6" s="138"/>
      <c r="BXO6" s="138"/>
      <c r="BXP6" s="138"/>
      <c r="BXQ6" s="138"/>
      <c r="BXR6" s="138"/>
      <c r="BXS6" s="138"/>
      <c r="BXT6" s="138"/>
      <c r="BXU6" s="138"/>
      <c r="BXV6" s="138"/>
      <c r="BXW6" s="138"/>
      <c r="BXX6" s="138"/>
      <c r="BXY6" s="138"/>
      <c r="BXZ6" s="138"/>
      <c r="BYA6" s="138"/>
      <c r="BYB6" s="138"/>
      <c r="BYC6" s="138"/>
      <c r="BYD6" s="138"/>
      <c r="BYE6" s="138"/>
      <c r="BYF6" s="138"/>
      <c r="BYG6" s="138"/>
      <c r="BYH6" s="138"/>
      <c r="BYI6" s="138"/>
      <c r="BYJ6" s="138"/>
      <c r="BYK6" s="138"/>
      <c r="BYL6" s="138"/>
      <c r="BYM6" s="138"/>
      <c r="BYN6" s="138"/>
      <c r="BYO6" s="138"/>
      <c r="BYP6" s="138"/>
      <c r="BYQ6" s="138"/>
      <c r="BYR6" s="138"/>
      <c r="BYS6" s="138"/>
      <c r="BYT6" s="138"/>
      <c r="BYU6" s="138"/>
      <c r="BYV6" s="138"/>
      <c r="BYW6" s="138"/>
      <c r="BYX6" s="138"/>
      <c r="BYY6" s="138"/>
      <c r="BYZ6" s="138"/>
      <c r="BZA6" s="138"/>
      <c r="BZB6" s="138"/>
      <c r="BZC6" s="138"/>
      <c r="BZD6" s="138"/>
      <c r="BZE6" s="138"/>
      <c r="BZF6" s="138"/>
      <c r="BZG6" s="138"/>
      <c r="BZH6" s="138"/>
      <c r="BZI6" s="138"/>
      <c r="BZJ6" s="138"/>
      <c r="BZK6" s="138"/>
      <c r="BZL6" s="138"/>
      <c r="BZM6" s="138"/>
      <c r="BZN6" s="138"/>
      <c r="BZO6" s="138"/>
      <c r="BZP6" s="138"/>
      <c r="BZQ6" s="138"/>
      <c r="BZR6" s="138"/>
      <c r="BZS6" s="138"/>
      <c r="BZT6" s="138"/>
      <c r="BZU6" s="138"/>
      <c r="BZV6" s="138"/>
      <c r="BZW6" s="138"/>
      <c r="BZX6" s="138"/>
      <c r="BZY6" s="138"/>
      <c r="BZZ6" s="138"/>
      <c r="CAA6" s="138"/>
      <c r="CAB6" s="138"/>
      <c r="CAC6" s="138"/>
      <c r="CAD6" s="138"/>
      <c r="CAE6" s="138"/>
      <c r="CAF6" s="138"/>
      <c r="CAG6" s="138"/>
      <c r="CAH6" s="138"/>
      <c r="CAI6" s="138"/>
      <c r="CAJ6" s="138"/>
      <c r="CAK6" s="138"/>
      <c r="CAL6" s="138"/>
      <c r="CAM6" s="138"/>
      <c r="CAN6" s="138"/>
      <c r="CAO6" s="138"/>
      <c r="CAP6" s="138"/>
      <c r="CAQ6" s="138"/>
      <c r="CAR6" s="138"/>
      <c r="CAS6" s="138"/>
      <c r="CAT6" s="138"/>
      <c r="CAU6" s="138"/>
      <c r="CAV6" s="138"/>
      <c r="CAW6" s="138"/>
      <c r="CAX6" s="138"/>
      <c r="CAY6" s="138"/>
      <c r="CAZ6" s="138"/>
      <c r="CBA6" s="138"/>
      <c r="CBB6" s="138"/>
      <c r="CBC6" s="138"/>
      <c r="CBD6" s="138"/>
      <c r="CBE6" s="138"/>
      <c r="CBF6" s="138"/>
      <c r="CBG6" s="138"/>
      <c r="CBH6" s="138"/>
      <c r="CBI6" s="138"/>
      <c r="CBJ6" s="138"/>
      <c r="CBK6" s="138"/>
      <c r="CBL6" s="138"/>
      <c r="CBM6" s="138"/>
      <c r="CBN6" s="138"/>
      <c r="CBO6" s="138"/>
      <c r="CBP6" s="138"/>
      <c r="CBQ6" s="138"/>
      <c r="CBR6" s="138"/>
      <c r="CBS6" s="138"/>
      <c r="CBT6" s="138"/>
      <c r="CBU6" s="138"/>
      <c r="CBV6" s="138"/>
      <c r="CBW6" s="138"/>
      <c r="CBX6" s="138"/>
      <c r="CBY6" s="138"/>
      <c r="CBZ6" s="138"/>
      <c r="CCA6" s="138"/>
      <c r="CCB6" s="138"/>
      <c r="CCC6" s="138"/>
      <c r="CCD6" s="138"/>
      <c r="CCE6" s="138"/>
      <c r="CCF6" s="138"/>
      <c r="CCG6" s="138"/>
      <c r="CCH6" s="138"/>
      <c r="CCI6" s="138"/>
      <c r="CCJ6" s="138"/>
      <c r="CCK6" s="138"/>
      <c r="CCL6" s="138"/>
      <c r="CCM6" s="138"/>
      <c r="CCN6" s="138"/>
      <c r="CCO6" s="138"/>
      <c r="CCP6" s="138"/>
      <c r="CCQ6" s="138"/>
      <c r="CCR6" s="138"/>
      <c r="CCS6" s="138"/>
      <c r="CCT6" s="138"/>
      <c r="CCU6" s="138"/>
      <c r="CCV6" s="138"/>
      <c r="CCW6" s="138"/>
      <c r="CCX6" s="138"/>
      <c r="CCY6" s="138"/>
      <c r="CCZ6" s="138"/>
      <c r="CDA6" s="138"/>
      <c r="CDB6" s="138"/>
      <c r="CDC6" s="138"/>
      <c r="CDD6" s="138"/>
      <c r="CDE6" s="138"/>
      <c r="CDF6" s="138"/>
      <c r="CDG6" s="138"/>
      <c r="CDH6" s="138"/>
      <c r="CDI6" s="138"/>
      <c r="CDJ6" s="138"/>
      <c r="CDK6" s="138"/>
      <c r="CDL6" s="138"/>
      <c r="CDM6" s="138"/>
      <c r="CDN6" s="138"/>
      <c r="CDO6" s="138"/>
      <c r="CDP6" s="138"/>
      <c r="CDQ6" s="138"/>
      <c r="CDR6" s="138"/>
      <c r="CDS6" s="138"/>
      <c r="CDT6" s="138"/>
      <c r="CDU6" s="138"/>
      <c r="CDV6" s="138"/>
      <c r="CDW6" s="138"/>
      <c r="CDX6" s="138"/>
      <c r="CDY6" s="138"/>
      <c r="CDZ6" s="138"/>
      <c r="CEA6" s="138"/>
      <c r="CEB6" s="138"/>
      <c r="CEC6" s="138"/>
      <c r="CED6" s="138"/>
      <c r="CEE6" s="138"/>
      <c r="CEF6" s="138"/>
      <c r="CEG6" s="138"/>
      <c r="CEH6" s="138"/>
      <c r="CEI6" s="138"/>
      <c r="CEJ6" s="138"/>
      <c r="CEK6" s="138"/>
      <c r="CEL6" s="138"/>
      <c r="CEM6" s="138"/>
      <c r="CEN6" s="138"/>
      <c r="CEO6" s="138"/>
      <c r="CEP6" s="138"/>
      <c r="CEQ6" s="138"/>
      <c r="CER6" s="138"/>
      <c r="CES6" s="138"/>
      <c r="CET6" s="138"/>
      <c r="CEU6" s="138"/>
      <c r="CEV6" s="138"/>
      <c r="CEW6" s="138"/>
      <c r="CEX6" s="138"/>
      <c r="CEY6" s="138"/>
      <c r="CEZ6" s="138"/>
      <c r="CFA6" s="138"/>
      <c r="CFB6" s="138"/>
      <c r="CFC6" s="138"/>
      <c r="CFD6" s="138"/>
      <c r="CFE6" s="138"/>
      <c r="CFF6" s="138"/>
      <c r="CFG6" s="138"/>
      <c r="CFH6" s="138"/>
      <c r="CFI6" s="138"/>
      <c r="CFJ6" s="138"/>
      <c r="CFK6" s="138"/>
      <c r="CFL6" s="138"/>
      <c r="CFM6" s="138"/>
      <c r="CFN6" s="138"/>
      <c r="CFO6" s="138"/>
      <c r="CFP6" s="138"/>
      <c r="CFQ6" s="138"/>
      <c r="CFR6" s="138"/>
      <c r="CFS6" s="138"/>
      <c r="CFT6" s="138"/>
      <c r="CFU6" s="138"/>
      <c r="CFV6" s="138"/>
      <c r="CFW6" s="138"/>
      <c r="CFX6" s="138"/>
      <c r="CFY6" s="138"/>
      <c r="CFZ6" s="138"/>
      <c r="CGA6" s="138"/>
      <c r="CGB6" s="138"/>
      <c r="CGC6" s="138"/>
      <c r="CGD6" s="138"/>
      <c r="CGE6" s="138"/>
      <c r="CGF6" s="138"/>
      <c r="CGG6" s="138"/>
      <c r="CGH6" s="138"/>
      <c r="CGI6" s="138"/>
      <c r="CGJ6" s="138"/>
      <c r="CGK6" s="138"/>
      <c r="CGL6" s="138"/>
      <c r="CGM6" s="138"/>
      <c r="CGN6" s="138"/>
      <c r="CGO6" s="138"/>
      <c r="CGP6" s="138"/>
      <c r="CGQ6" s="138"/>
      <c r="CGR6" s="138"/>
      <c r="CGS6" s="138"/>
      <c r="CGT6" s="138"/>
      <c r="CGU6" s="138"/>
      <c r="CGV6" s="138"/>
      <c r="CGW6" s="138"/>
      <c r="CGX6" s="138"/>
      <c r="CGY6" s="138"/>
      <c r="CGZ6" s="138"/>
      <c r="CHA6" s="138"/>
      <c r="CHB6" s="138"/>
      <c r="CHC6" s="138"/>
      <c r="CHD6" s="138"/>
      <c r="CHE6" s="138"/>
      <c r="CHF6" s="138"/>
      <c r="CHG6" s="138"/>
      <c r="CHH6" s="138"/>
      <c r="CHI6" s="138"/>
      <c r="CHJ6" s="138"/>
      <c r="CHK6" s="138"/>
      <c r="CHL6" s="138"/>
      <c r="CHM6" s="138"/>
      <c r="CHN6" s="138"/>
      <c r="CHO6" s="138"/>
      <c r="CHP6" s="138"/>
      <c r="CHQ6" s="138"/>
      <c r="CHR6" s="138"/>
      <c r="CHS6" s="138"/>
      <c r="CHT6" s="138"/>
      <c r="CHU6" s="138"/>
      <c r="CHV6" s="138"/>
      <c r="CHW6" s="138"/>
      <c r="CHX6" s="138"/>
      <c r="CHY6" s="138"/>
      <c r="CHZ6" s="138"/>
      <c r="CIA6" s="138"/>
      <c r="CIB6" s="138"/>
      <c r="CIC6" s="138"/>
      <c r="CID6" s="138"/>
      <c r="CIE6" s="138"/>
      <c r="CIF6" s="138"/>
      <c r="CIG6" s="138"/>
      <c r="CIH6" s="138"/>
      <c r="CII6" s="138"/>
      <c r="CIJ6" s="138"/>
      <c r="CIK6" s="138"/>
      <c r="CIL6" s="138"/>
      <c r="CIM6" s="138"/>
      <c r="CIN6" s="138"/>
      <c r="CIO6" s="138"/>
      <c r="CIP6" s="138"/>
      <c r="CIQ6" s="138"/>
      <c r="CIR6" s="138"/>
      <c r="CIS6" s="138"/>
      <c r="CIT6" s="138"/>
      <c r="CIU6" s="138"/>
      <c r="CIV6" s="138"/>
      <c r="CIW6" s="138"/>
      <c r="CIX6" s="138"/>
      <c r="CIY6" s="138"/>
      <c r="CIZ6" s="138"/>
      <c r="CJA6" s="138"/>
      <c r="CJB6" s="138"/>
      <c r="CJC6" s="138"/>
      <c r="CJD6" s="138"/>
      <c r="CJE6" s="138"/>
      <c r="CJF6" s="138"/>
      <c r="CJG6" s="138"/>
      <c r="CJH6" s="138"/>
      <c r="CJI6" s="138"/>
      <c r="CJJ6" s="138"/>
      <c r="CJK6" s="138"/>
      <c r="CJL6" s="138"/>
      <c r="CJM6" s="138"/>
      <c r="CJN6" s="138"/>
      <c r="CJO6" s="138"/>
      <c r="CJP6" s="138"/>
      <c r="CJQ6" s="138"/>
      <c r="CJR6" s="138"/>
      <c r="CJS6" s="138"/>
      <c r="CJT6" s="138"/>
      <c r="CJU6" s="138"/>
      <c r="CJV6" s="138"/>
      <c r="CJW6" s="138"/>
      <c r="CJX6" s="138"/>
      <c r="CJY6" s="138"/>
      <c r="CJZ6" s="138"/>
      <c r="CKA6" s="138"/>
      <c r="CKB6" s="138"/>
      <c r="CKC6" s="138"/>
      <c r="CKD6" s="138"/>
      <c r="CKE6" s="138"/>
      <c r="CKF6" s="138"/>
      <c r="CKG6" s="138"/>
      <c r="CKH6" s="138"/>
      <c r="CKI6" s="138"/>
      <c r="CKJ6" s="138"/>
      <c r="CKK6" s="138"/>
      <c r="CKL6" s="138"/>
      <c r="CKM6" s="138"/>
      <c r="CKN6" s="138"/>
      <c r="CKO6" s="138"/>
      <c r="CKP6" s="138"/>
      <c r="CKQ6" s="138"/>
      <c r="CKR6" s="138"/>
      <c r="CKS6" s="138"/>
      <c r="CKT6" s="138"/>
      <c r="CKU6" s="138"/>
      <c r="CKV6" s="138"/>
      <c r="CKW6" s="138"/>
      <c r="CKX6" s="138"/>
      <c r="CKY6" s="138"/>
      <c r="CKZ6" s="138"/>
      <c r="CLA6" s="138"/>
      <c r="CLB6" s="138"/>
      <c r="CLC6" s="138"/>
      <c r="CLD6" s="138"/>
      <c r="CLE6" s="138"/>
      <c r="CLF6" s="138"/>
      <c r="CLG6" s="138"/>
      <c r="CLH6" s="138"/>
      <c r="CLI6" s="138"/>
      <c r="CLJ6" s="138"/>
      <c r="CLK6" s="138"/>
      <c r="CLL6" s="138"/>
      <c r="CLM6" s="138"/>
      <c r="CLN6" s="138"/>
      <c r="CLO6" s="138"/>
      <c r="CLP6" s="138"/>
      <c r="CLQ6" s="138"/>
      <c r="CLR6" s="138"/>
      <c r="CLS6" s="138"/>
      <c r="CLT6" s="138"/>
      <c r="CLU6" s="138"/>
      <c r="CLV6" s="138"/>
      <c r="CLW6" s="138"/>
      <c r="CLX6" s="138"/>
      <c r="CLY6" s="138"/>
      <c r="CLZ6" s="138"/>
      <c r="CMA6" s="138"/>
      <c r="CMB6" s="138"/>
      <c r="CMC6" s="138"/>
      <c r="CMD6" s="138"/>
      <c r="CME6" s="138"/>
      <c r="CMF6" s="138"/>
      <c r="CMG6" s="138"/>
      <c r="CMH6" s="138"/>
      <c r="CMI6" s="138"/>
      <c r="CMJ6" s="138"/>
      <c r="CMK6" s="138"/>
      <c r="CML6" s="138"/>
      <c r="CMM6" s="138"/>
      <c r="CMN6" s="138"/>
      <c r="CMO6" s="138"/>
      <c r="CMP6" s="138"/>
      <c r="CMQ6" s="138"/>
      <c r="CMR6" s="138"/>
      <c r="CMS6" s="138"/>
      <c r="CMT6" s="138"/>
      <c r="CMU6" s="138"/>
      <c r="CMV6" s="138"/>
      <c r="CMW6" s="138"/>
      <c r="CMX6" s="138"/>
      <c r="CMY6" s="138"/>
      <c r="CMZ6" s="138"/>
      <c r="CNA6" s="138"/>
      <c r="CNB6" s="138"/>
      <c r="CNC6" s="138"/>
      <c r="CND6" s="138"/>
      <c r="CNE6" s="138"/>
      <c r="CNF6" s="138"/>
      <c r="CNG6" s="138"/>
      <c r="CNH6" s="138"/>
      <c r="CNI6" s="138"/>
      <c r="CNJ6" s="138"/>
      <c r="CNK6" s="138"/>
      <c r="CNL6" s="138"/>
      <c r="CNM6" s="138"/>
      <c r="CNN6" s="138"/>
      <c r="CNO6" s="138"/>
      <c r="CNP6" s="138"/>
      <c r="CNQ6" s="138"/>
      <c r="CNR6" s="138"/>
      <c r="CNS6" s="138"/>
      <c r="CNT6" s="138"/>
      <c r="CNU6" s="138"/>
      <c r="CNV6" s="138"/>
      <c r="CNW6" s="138"/>
      <c r="CNX6" s="138"/>
      <c r="CNY6" s="138"/>
      <c r="CNZ6" s="138"/>
      <c r="COA6" s="138"/>
      <c r="COB6" s="138"/>
      <c r="COC6" s="138"/>
      <c r="COD6" s="138"/>
      <c r="COE6" s="138"/>
      <c r="COF6" s="138"/>
      <c r="COG6" s="138"/>
      <c r="COH6" s="138"/>
      <c r="COI6" s="138"/>
      <c r="COJ6" s="138"/>
      <c r="COK6" s="138"/>
      <c r="COL6" s="138"/>
      <c r="COM6" s="138"/>
      <c r="CON6" s="138"/>
      <c r="COO6" s="138"/>
      <c r="COP6" s="138"/>
      <c r="COQ6" s="138"/>
      <c r="COR6" s="138"/>
      <c r="COS6" s="138"/>
      <c r="COT6" s="138"/>
      <c r="COU6" s="138"/>
      <c r="COV6" s="138"/>
      <c r="COW6" s="138"/>
      <c r="COX6" s="138"/>
      <c r="COY6" s="138"/>
      <c r="COZ6" s="138"/>
      <c r="CPA6" s="138"/>
      <c r="CPB6" s="138"/>
      <c r="CPC6" s="138"/>
      <c r="CPD6" s="138"/>
      <c r="CPE6" s="138"/>
      <c r="CPF6" s="138"/>
      <c r="CPG6" s="138"/>
      <c r="CPH6" s="138"/>
      <c r="CPI6" s="138"/>
      <c r="CPJ6" s="138"/>
      <c r="CPK6" s="138"/>
      <c r="CPL6" s="138"/>
      <c r="CPM6" s="138"/>
      <c r="CPN6" s="138"/>
      <c r="CPO6" s="138"/>
      <c r="CPP6" s="138"/>
      <c r="CPQ6" s="138"/>
      <c r="CPR6" s="138"/>
      <c r="CPS6" s="138"/>
      <c r="CPT6" s="138"/>
      <c r="CPU6" s="138"/>
      <c r="CPV6" s="138"/>
      <c r="CPW6" s="138"/>
      <c r="CPX6" s="138"/>
      <c r="CPY6" s="138"/>
      <c r="CPZ6" s="138"/>
      <c r="CQA6" s="138"/>
      <c r="CQB6" s="138"/>
      <c r="CQC6" s="138"/>
      <c r="CQD6" s="138"/>
      <c r="CQE6" s="138"/>
      <c r="CQF6" s="138"/>
      <c r="CQG6" s="138"/>
      <c r="CQH6" s="138"/>
      <c r="CQI6" s="138"/>
      <c r="CQJ6" s="138"/>
      <c r="CQK6" s="138"/>
      <c r="CQL6" s="138"/>
      <c r="CQM6" s="138"/>
      <c r="CQN6" s="138"/>
      <c r="CQO6" s="138"/>
      <c r="CQP6" s="138"/>
      <c r="CQQ6" s="138"/>
      <c r="CQR6" s="138"/>
      <c r="CQS6" s="138"/>
      <c r="CQT6" s="138"/>
      <c r="CQU6" s="138"/>
      <c r="CQV6" s="138"/>
      <c r="CQW6" s="138"/>
      <c r="CQX6" s="138"/>
      <c r="CQY6" s="138"/>
      <c r="CQZ6" s="138"/>
      <c r="CRA6" s="138"/>
      <c r="CRB6" s="138"/>
      <c r="CRC6" s="138"/>
      <c r="CRD6" s="138"/>
      <c r="CRE6" s="138"/>
      <c r="CRF6" s="138"/>
      <c r="CRG6" s="138"/>
      <c r="CRH6" s="138"/>
      <c r="CRI6" s="138"/>
      <c r="CRJ6" s="138"/>
      <c r="CRK6" s="138"/>
      <c r="CRL6" s="138"/>
      <c r="CRM6" s="138"/>
      <c r="CRN6" s="138"/>
      <c r="CRO6" s="138"/>
      <c r="CRP6" s="138"/>
      <c r="CRQ6" s="138"/>
      <c r="CRR6" s="138"/>
      <c r="CRS6" s="138"/>
      <c r="CRT6" s="138"/>
      <c r="CRU6" s="138"/>
      <c r="CRV6" s="138"/>
      <c r="CRW6" s="138"/>
      <c r="CRX6" s="138"/>
      <c r="CRY6" s="138"/>
      <c r="CRZ6" s="138"/>
      <c r="CSA6" s="138"/>
      <c r="CSB6" s="138"/>
      <c r="CSC6" s="138"/>
      <c r="CSD6" s="138"/>
      <c r="CSE6" s="138"/>
      <c r="CSF6" s="138"/>
      <c r="CSG6" s="138"/>
      <c r="CSH6" s="138"/>
      <c r="CSI6" s="138"/>
      <c r="CSJ6" s="138"/>
      <c r="CSK6" s="138"/>
      <c r="CSL6" s="138"/>
      <c r="CSM6" s="138"/>
      <c r="CSN6" s="138"/>
      <c r="CSO6" s="138"/>
      <c r="CSP6" s="138"/>
      <c r="CSQ6" s="138"/>
      <c r="CSR6" s="138"/>
      <c r="CSS6" s="138"/>
      <c r="CST6" s="138"/>
      <c r="CSU6" s="138"/>
      <c r="CSV6" s="138"/>
      <c r="CSW6" s="138"/>
      <c r="CSX6" s="138"/>
      <c r="CSY6" s="138"/>
      <c r="CSZ6" s="138"/>
      <c r="CTA6" s="138"/>
      <c r="CTB6" s="138"/>
      <c r="CTC6" s="138"/>
      <c r="CTD6" s="138"/>
      <c r="CTE6" s="138"/>
      <c r="CTF6" s="138"/>
      <c r="CTG6" s="138"/>
      <c r="CTH6" s="138"/>
      <c r="CTI6" s="138"/>
      <c r="CTJ6" s="138"/>
      <c r="CTK6" s="138"/>
      <c r="CTL6" s="138"/>
      <c r="CTM6" s="138"/>
      <c r="CTN6" s="138"/>
      <c r="CTO6" s="138"/>
      <c r="CTP6" s="138"/>
      <c r="CTQ6" s="138"/>
      <c r="CTR6" s="138"/>
      <c r="CTS6" s="138"/>
      <c r="CTT6" s="138"/>
      <c r="CTU6" s="138"/>
      <c r="CTV6" s="138"/>
      <c r="CTW6" s="138"/>
      <c r="CTX6" s="138"/>
      <c r="CTY6" s="138"/>
      <c r="CTZ6" s="138"/>
      <c r="CUA6" s="138"/>
      <c r="CUB6" s="138"/>
      <c r="CUC6" s="138"/>
      <c r="CUD6" s="138"/>
      <c r="CUE6" s="138"/>
      <c r="CUF6" s="138"/>
      <c r="CUG6" s="138"/>
      <c r="CUH6" s="138"/>
      <c r="CUI6" s="138"/>
      <c r="CUJ6" s="138"/>
      <c r="CUK6" s="138"/>
      <c r="CUL6" s="138"/>
      <c r="CUM6" s="138"/>
      <c r="CUN6" s="138"/>
      <c r="CUO6" s="138"/>
      <c r="CUP6" s="138"/>
      <c r="CUQ6" s="138"/>
      <c r="CUR6" s="138"/>
      <c r="CUS6" s="138"/>
      <c r="CUT6" s="138"/>
      <c r="CUU6" s="138"/>
      <c r="CUV6" s="138"/>
      <c r="CUW6" s="138"/>
      <c r="CUX6" s="138"/>
      <c r="CUY6" s="138"/>
      <c r="CUZ6" s="138"/>
      <c r="CVA6" s="138"/>
      <c r="CVB6" s="138"/>
      <c r="CVC6" s="138"/>
      <c r="CVD6" s="138"/>
      <c r="CVE6" s="138"/>
      <c r="CVF6" s="138"/>
      <c r="CVG6" s="138"/>
      <c r="CVH6" s="138"/>
      <c r="CVI6" s="138"/>
      <c r="CVJ6" s="138"/>
      <c r="CVK6" s="138"/>
      <c r="CVL6" s="138"/>
      <c r="CVM6" s="138"/>
      <c r="CVN6" s="138"/>
      <c r="CVO6" s="138"/>
      <c r="CVP6" s="138"/>
      <c r="CVQ6" s="138"/>
      <c r="CVR6" s="138"/>
      <c r="CVS6" s="138"/>
      <c r="CVT6" s="138"/>
      <c r="CVU6" s="138"/>
      <c r="CVV6" s="138"/>
      <c r="CVW6" s="138"/>
      <c r="CVX6" s="138"/>
      <c r="CVY6" s="138"/>
      <c r="CVZ6" s="138"/>
      <c r="CWA6" s="138"/>
      <c r="CWB6" s="138"/>
      <c r="CWC6" s="138"/>
      <c r="CWD6" s="138"/>
      <c r="CWE6" s="138"/>
      <c r="CWF6" s="138"/>
      <c r="CWG6" s="138"/>
      <c r="CWH6" s="138"/>
      <c r="CWI6" s="138"/>
      <c r="CWJ6" s="138"/>
      <c r="CWK6" s="138"/>
      <c r="CWL6" s="138"/>
      <c r="CWM6" s="138"/>
      <c r="CWN6" s="138"/>
      <c r="CWO6" s="138"/>
      <c r="CWP6" s="138"/>
      <c r="CWQ6" s="138"/>
      <c r="CWR6" s="138"/>
      <c r="CWS6" s="138"/>
      <c r="CWT6" s="138"/>
      <c r="CWU6" s="138"/>
      <c r="CWV6" s="138"/>
      <c r="CWW6" s="138"/>
      <c r="CWX6" s="138"/>
      <c r="CWY6" s="138"/>
      <c r="CWZ6" s="138"/>
      <c r="CXA6" s="138"/>
      <c r="CXB6" s="138"/>
      <c r="CXC6" s="138"/>
      <c r="CXD6" s="138"/>
      <c r="CXE6" s="138"/>
      <c r="CXF6" s="138"/>
      <c r="CXG6" s="138"/>
      <c r="CXH6" s="138"/>
      <c r="CXI6" s="138"/>
      <c r="CXJ6" s="138"/>
      <c r="CXK6" s="138"/>
      <c r="CXL6" s="138"/>
      <c r="CXM6" s="138"/>
      <c r="CXN6" s="138"/>
      <c r="CXO6" s="138"/>
      <c r="CXP6" s="138"/>
      <c r="CXQ6" s="138"/>
      <c r="CXR6" s="138"/>
      <c r="CXS6" s="138"/>
      <c r="CXT6" s="138"/>
      <c r="CXU6" s="138"/>
      <c r="CXV6" s="138"/>
      <c r="CXW6" s="138"/>
      <c r="CXX6" s="138"/>
      <c r="CXY6" s="138"/>
      <c r="CXZ6" s="138"/>
      <c r="CYA6" s="138"/>
      <c r="CYB6" s="138"/>
      <c r="CYC6" s="138"/>
      <c r="CYD6" s="138"/>
      <c r="CYE6" s="138"/>
      <c r="CYF6" s="138"/>
      <c r="CYG6" s="138"/>
      <c r="CYH6" s="138"/>
      <c r="CYI6" s="138"/>
      <c r="CYJ6" s="138"/>
      <c r="CYK6" s="138"/>
      <c r="CYL6" s="138"/>
      <c r="CYM6" s="138"/>
      <c r="CYN6" s="138"/>
      <c r="CYO6" s="138"/>
      <c r="CYP6" s="138"/>
      <c r="CYQ6" s="138"/>
      <c r="CYR6" s="138"/>
      <c r="CYS6" s="138"/>
      <c r="CYT6" s="138"/>
      <c r="CYU6" s="138"/>
      <c r="CYV6" s="138"/>
      <c r="CYW6" s="138"/>
      <c r="CYX6" s="138"/>
      <c r="CYY6" s="138"/>
      <c r="CYZ6" s="138"/>
      <c r="CZA6" s="138"/>
      <c r="CZB6" s="138"/>
      <c r="CZC6" s="138"/>
      <c r="CZD6" s="138"/>
      <c r="CZE6" s="138"/>
      <c r="CZF6" s="138"/>
      <c r="CZG6" s="138"/>
      <c r="CZH6" s="138"/>
      <c r="CZI6" s="138"/>
      <c r="CZJ6" s="138"/>
      <c r="CZK6" s="138"/>
      <c r="CZL6" s="138"/>
      <c r="CZM6" s="138"/>
      <c r="CZN6" s="138"/>
      <c r="CZO6" s="138"/>
      <c r="CZP6" s="138"/>
      <c r="CZQ6" s="138"/>
      <c r="CZR6" s="138"/>
      <c r="CZS6" s="138"/>
      <c r="CZT6" s="138"/>
      <c r="CZU6" s="138"/>
      <c r="CZV6" s="138"/>
      <c r="CZW6" s="138"/>
      <c r="CZX6" s="138"/>
      <c r="CZY6" s="138"/>
      <c r="CZZ6" s="138"/>
      <c r="DAA6" s="138"/>
      <c r="DAB6" s="138"/>
      <c r="DAC6" s="138"/>
      <c r="DAD6" s="138"/>
      <c r="DAE6" s="138"/>
      <c r="DAF6" s="138"/>
      <c r="DAG6" s="138"/>
      <c r="DAH6" s="138"/>
      <c r="DAI6" s="138"/>
      <c r="DAJ6" s="138"/>
      <c r="DAK6" s="138"/>
      <c r="DAL6" s="138"/>
      <c r="DAM6" s="138"/>
      <c r="DAN6" s="138"/>
      <c r="DAO6" s="138"/>
      <c r="DAP6" s="138"/>
      <c r="DAQ6" s="138"/>
      <c r="DAR6" s="138"/>
      <c r="DAS6" s="138"/>
      <c r="DAT6" s="138"/>
      <c r="DAU6" s="138"/>
      <c r="DAV6" s="138"/>
      <c r="DAW6" s="138"/>
      <c r="DAX6" s="138"/>
      <c r="DAY6" s="138"/>
      <c r="DAZ6" s="138"/>
      <c r="DBA6" s="138"/>
      <c r="DBB6" s="138"/>
      <c r="DBC6" s="138"/>
      <c r="DBD6" s="138"/>
      <c r="DBE6" s="138"/>
      <c r="DBF6" s="138"/>
      <c r="DBG6" s="138"/>
      <c r="DBH6" s="138"/>
      <c r="DBI6" s="138"/>
      <c r="DBJ6" s="138"/>
      <c r="DBK6" s="138"/>
      <c r="DBL6" s="138"/>
      <c r="DBM6" s="138"/>
      <c r="DBN6" s="138"/>
      <c r="DBO6" s="138"/>
      <c r="DBP6" s="138"/>
      <c r="DBQ6" s="138"/>
      <c r="DBR6" s="138"/>
      <c r="DBS6" s="138"/>
      <c r="DBT6" s="138"/>
      <c r="DBU6" s="138"/>
      <c r="DBV6" s="138"/>
      <c r="DBW6" s="138"/>
      <c r="DBX6" s="138"/>
      <c r="DBY6" s="138"/>
      <c r="DBZ6" s="138"/>
      <c r="DCA6" s="138"/>
      <c r="DCB6" s="138"/>
      <c r="DCC6" s="138"/>
      <c r="DCD6" s="138"/>
      <c r="DCE6" s="138"/>
      <c r="DCF6" s="138"/>
      <c r="DCG6" s="138"/>
      <c r="DCH6" s="138"/>
      <c r="DCI6" s="138"/>
      <c r="DCJ6" s="138"/>
      <c r="DCK6" s="138"/>
      <c r="DCL6" s="138"/>
      <c r="DCM6" s="138"/>
      <c r="DCN6" s="138"/>
      <c r="DCO6" s="138"/>
      <c r="DCP6" s="138"/>
      <c r="DCQ6" s="138"/>
      <c r="DCR6" s="138"/>
      <c r="DCS6" s="138"/>
      <c r="DCT6" s="138"/>
      <c r="DCU6" s="138"/>
      <c r="DCV6" s="138"/>
      <c r="DCW6" s="138"/>
      <c r="DCX6" s="138"/>
      <c r="DCY6" s="138"/>
      <c r="DCZ6" s="138"/>
      <c r="DDA6" s="138"/>
      <c r="DDB6" s="138"/>
      <c r="DDC6" s="138"/>
      <c r="DDD6" s="138"/>
      <c r="DDE6" s="138"/>
      <c r="DDF6" s="138"/>
      <c r="DDG6" s="138"/>
      <c r="DDH6" s="138"/>
      <c r="DDI6" s="138"/>
      <c r="DDJ6" s="138"/>
      <c r="DDK6" s="138"/>
      <c r="DDL6" s="138"/>
      <c r="DDM6" s="138"/>
      <c r="DDN6" s="138"/>
      <c r="DDO6" s="138"/>
      <c r="DDP6" s="138"/>
      <c r="DDQ6" s="138"/>
      <c r="DDR6" s="138"/>
      <c r="DDS6" s="138"/>
      <c r="DDT6" s="138"/>
      <c r="DDU6" s="138"/>
      <c r="DDV6" s="138"/>
      <c r="DDW6" s="138"/>
      <c r="DDX6" s="138"/>
      <c r="DDY6" s="138"/>
      <c r="DDZ6" s="138"/>
      <c r="DEA6" s="138"/>
      <c r="DEB6" s="138"/>
      <c r="DEC6" s="138"/>
      <c r="DED6" s="138"/>
      <c r="DEE6" s="138"/>
      <c r="DEF6" s="138"/>
      <c r="DEG6" s="138"/>
      <c r="DEH6" s="138"/>
      <c r="DEI6" s="138"/>
      <c r="DEJ6" s="138"/>
      <c r="DEK6" s="138"/>
      <c r="DEL6" s="138"/>
      <c r="DEM6" s="138"/>
      <c r="DEN6" s="138"/>
      <c r="DEO6" s="138"/>
      <c r="DEP6" s="138"/>
      <c r="DEQ6" s="138"/>
      <c r="DER6" s="138"/>
      <c r="DES6" s="138"/>
      <c r="DET6" s="138"/>
      <c r="DEU6" s="138"/>
      <c r="DEV6" s="138"/>
      <c r="DEW6" s="138"/>
      <c r="DEX6" s="138"/>
      <c r="DEY6" s="138"/>
      <c r="DEZ6" s="138"/>
      <c r="DFA6" s="138"/>
      <c r="DFB6" s="138"/>
      <c r="DFC6" s="138"/>
      <c r="DFD6" s="138"/>
      <c r="DFE6" s="138"/>
      <c r="DFF6" s="138"/>
      <c r="DFG6" s="138"/>
      <c r="DFH6" s="138"/>
      <c r="DFI6" s="138"/>
      <c r="DFJ6" s="138"/>
      <c r="DFK6" s="138"/>
      <c r="DFL6" s="138"/>
      <c r="DFM6" s="138"/>
      <c r="DFN6" s="138"/>
      <c r="DFO6" s="138"/>
      <c r="DFP6" s="138"/>
      <c r="DFQ6" s="138"/>
      <c r="DFR6" s="138"/>
      <c r="DFS6" s="138"/>
      <c r="DFT6" s="138"/>
      <c r="DFU6" s="138"/>
      <c r="DFV6" s="138"/>
      <c r="DFW6" s="138"/>
      <c r="DFX6" s="138"/>
      <c r="DFY6" s="138"/>
      <c r="DFZ6" s="138"/>
      <c r="DGA6" s="138"/>
      <c r="DGB6" s="138"/>
      <c r="DGC6" s="138"/>
      <c r="DGD6" s="138"/>
      <c r="DGE6" s="138"/>
      <c r="DGF6" s="138"/>
      <c r="DGG6" s="138"/>
      <c r="DGH6" s="138"/>
      <c r="DGI6" s="138"/>
      <c r="DGJ6" s="138"/>
      <c r="DGK6" s="138"/>
      <c r="DGL6" s="138"/>
      <c r="DGM6" s="138"/>
      <c r="DGN6" s="138"/>
      <c r="DGO6" s="138"/>
      <c r="DGP6" s="138"/>
      <c r="DGQ6" s="138"/>
      <c r="DGR6" s="138"/>
      <c r="DGS6" s="138"/>
      <c r="DGT6" s="138"/>
      <c r="DGU6" s="138"/>
      <c r="DGV6" s="138"/>
      <c r="DGW6" s="138"/>
      <c r="DGX6" s="138"/>
      <c r="DGY6" s="138"/>
      <c r="DGZ6" s="138"/>
      <c r="DHA6" s="138"/>
      <c r="DHB6" s="138"/>
      <c r="DHC6" s="138"/>
      <c r="DHD6" s="138"/>
      <c r="DHE6" s="138"/>
      <c r="DHF6" s="138"/>
      <c r="DHG6" s="138"/>
      <c r="DHH6" s="138"/>
      <c r="DHI6" s="138"/>
      <c r="DHJ6" s="138"/>
      <c r="DHK6" s="138"/>
      <c r="DHL6" s="138"/>
      <c r="DHM6" s="138"/>
      <c r="DHN6" s="138"/>
      <c r="DHO6" s="138"/>
      <c r="DHP6" s="138"/>
      <c r="DHQ6" s="138"/>
      <c r="DHR6" s="138"/>
      <c r="DHS6" s="138"/>
      <c r="DHT6" s="138"/>
      <c r="DHU6" s="138"/>
      <c r="DHV6" s="138"/>
      <c r="DHW6" s="138"/>
      <c r="DHX6" s="138"/>
      <c r="DHY6" s="138"/>
      <c r="DHZ6" s="138"/>
      <c r="DIA6" s="138"/>
      <c r="DIB6" s="138"/>
      <c r="DIC6" s="138"/>
      <c r="DID6" s="138"/>
      <c r="DIE6" s="138"/>
      <c r="DIF6" s="138"/>
      <c r="DIG6" s="138"/>
      <c r="DIH6" s="138"/>
      <c r="DII6" s="138"/>
      <c r="DIJ6" s="138"/>
      <c r="DIK6" s="138"/>
      <c r="DIL6" s="138"/>
      <c r="DIM6" s="138"/>
      <c r="DIN6" s="138"/>
      <c r="DIO6" s="138"/>
      <c r="DIP6" s="138"/>
      <c r="DIQ6" s="138"/>
      <c r="DIR6" s="138"/>
      <c r="DIS6" s="138"/>
      <c r="DIT6" s="138"/>
      <c r="DIU6" s="138"/>
      <c r="DIV6" s="138"/>
      <c r="DIW6" s="138"/>
      <c r="DIX6" s="138"/>
      <c r="DIY6" s="138"/>
      <c r="DIZ6" s="138"/>
      <c r="DJA6" s="138"/>
      <c r="DJB6" s="138"/>
      <c r="DJC6" s="138"/>
      <c r="DJD6" s="138"/>
      <c r="DJE6" s="138"/>
      <c r="DJF6" s="138"/>
      <c r="DJG6" s="138"/>
      <c r="DJH6" s="138"/>
      <c r="DJI6" s="138"/>
      <c r="DJJ6" s="138"/>
      <c r="DJK6" s="138"/>
      <c r="DJL6" s="138"/>
      <c r="DJM6" s="138"/>
      <c r="DJN6" s="138"/>
      <c r="DJO6" s="138"/>
      <c r="DJP6" s="138"/>
      <c r="DJQ6" s="138"/>
      <c r="DJR6" s="138"/>
      <c r="DJS6" s="138"/>
      <c r="DJT6" s="138"/>
      <c r="DJU6" s="138"/>
      <c r="DJV6" s="138"/>
      <c r="DJW6" s="138"/>
      <c r="DJX6" s="138"/>
      <c r="DJY6" s="138"/>
      <c r="DJZ6" s="138"/>
      <c r="DKA6" s="138"/>
      <c r="DKB6" s="138"/>
      <c r="DKC6" s="138"/>
      <c r="DKD6" s="138"/>
      <c r="DKE6" s="138"/>
      <c r="DKF6" s="138"/>
      <c r="DKG6" s="138"/>
      <c r="DKH6" s="138"/>
      <c r="DKI6" s="138"/>
      <c r="DKJ6" s="138"/>
      <c r="DKK6" s="138"/>
      <c r="DKL6" s="138"/>
      <c r="DKM6" s="138"/>
      <c r="DKN6" s="138"/>
      <c r="DKO6" s="138"/>
      <c r="DKP6" s="138"/>
      <c r="DKQ6" s="138"/>
      <c r="DKR6" s="138"/>
      <c r="DKS6" s="138"/>
      <c r="DKT6" s="138"/>
      <c r="DKU6" s="138"/>
      <c r="DKV6" s="138"/>
      <c r="DKW6" s="138"/>
      <c r="DKX6" s="138"/>
      <c r="DKY6" s="138"/>
      <c r="DKZ6" s="138"/>
      <c r="DLA6" s="138"/>
      <c r="DLB6" s="138"/>
      <c r="DLC6" s="138"/>
      <c r="DLD6" s="138"/>
      <c r="DLE6" s="138"/>
      <c r="DLF6" s="138"/>
      <c r="DLG6" s="138"/>
      <c r="DLH6" s="138"/>
      <c r="DLI6" s="138"/>
      <c r="DLJ6" s="138"/>
      <c r="DLK6" s="138"/>
      <c r="DLL6" s="138"/>
      <c r="DLM6" s="138"/>
      <c r="DLN6" s="138"/>
      <c r="DLO6" s="138"/>
      <c r="DLP6" s="138"/>
      <c r="DLQ6" s="138"/>
      <c r="DLR6" s="138"/>
      <c r="DLS6" s="138"/>
      <c r="DLT6" s="138"/>
      <c r="DLU6" s="138"/>
      <c r="DLV6" s="138"/>
      <c r="DLW6" s="138"/>
      <c r="DLX6" s="138"/>
      <c r="DLY6" s="138"/>
      <c r="DLZ6" s="138"/>
      <c r="DMA6" s="138"/>
      <c r="DMB6" s="138"/>
      <c r="DMC6" s="138"/>
      <c r="DMD6" s="138"/>
      <c r="DME6" s="138"/>
      <c r="DMF6" s="138"/>
      <c r="DMG6" s="138"/>
      <c r="DMH6" s="138"/>
      <c r="DMI6" s="138"/>
      <c r="DMJ6" s="138"/>
      <c r="DMK6" s="138"/>
      <c r="DML6" s="138"/>
      <c r="DMM6" s="138"/>
      <c r="DMN6" s="138"/>
      <c r="DMO6" s="138"/>
      <c r="DMP6" s="138"/>
      <c r="DMQ6" s="138"/>
      <c r="DMR6" s="138"/>
      <c r="DMS6" s="138"/>
      <c r="DMT6" s="138"/>
      <c r="DMU6" s="138"/>
      <c r="DMV6" s="138"/>
      <c r="DMW6" s="138"/>
      <c r="DMX6" s="138"/>
      <c r="DMY6" s="138"/>
      <c r="DMZ6" s="138"/>
      <c r="DNA6" s="138"/>
      <c r="DNB6" s="138"/>
      <c r="DNC6" s="138"/>
      <c r="DND6" s="138"/>
      <c r="DNE6" s="138"/>
      <c r="DNF6" s="138"/>
      <c r="DNG6" s="138"/>
      <c r="DNH6" s="138"/>
      <c r="DNI6" s="138"/>
      <c r="DNJ6" s="138"/>
      <c r="DNK6" s="138"/>
      <c r="DNL6" s="138"/>
      <c r="DNM6" s="138"/>
      <c r="DNN6" s="138"/>
      <c r="DNO6" s="138"/>
      <c r="DNP6" s="138"/>
      <c r="DNQ6" s="138"/>
      <c r="DNR6" s="138"/>
      <c r="DNS6" s="138"/>
      <c r="DNT6" s="138"/>
      <c r="DNU6" s="138"/>
      <c r="DNV6" s="138"/>
      <c r="DNW6" s="138"/>
      <c r="DNX6" s="138"/>
      <c r="DNY6" s="138"/>
      <c r="DNZ6" s="138"/>
      <c r="DOA6" s="138"/>
      <c r="DOB6" s="138"/>
      <c r="DOC6" s="138"/>
      <c r="DOD6" s="138"/>
      <c r="DOE6" s="138"/>
      <c r="DOF6" s="138"/>
      <c r="DOG6" s="138"/>
      <c r="DOH6" s="138"/>
      <c r="DOI6" s="138"/>
      <c r="DOJ6" s="138"/>
      <c r="DOK6" s="138"/>
      <c r="DOL6" s="138"/>
      <c r="DOM6" s="138"/>
      <c r="DON6" s="138"/>
      <c r="DOO6" s="138"/>
      <c r="DOP6" s="138"/>
      <c r="DOQ6" s="138"/>
      <c r="DOR6" s="138"/>
      <c r="DOS6" s="138"/>
      <c r="DOT6" s="138"/>
      <c r="DOU6" s="138"/>
      <c r="DOV6" s="138"/>
      <c r="DOW6" s="138"/>
      <c r="DOX6" s="138"/>
      <c r="DOY6" s="138"/>
      <c r="DOZ6" s="138"/>
      <c r="DPA6" s="138"/>
      <c r="DPB6" s="138"/>
      <c r="DPC6" s="138"/>
      <c r="DPD6" s="138"/>
      <c r="DPE6" s="138"/>
      <c r="DPF6" s="138"/>
      <c r="DPG6" s="138"/>
      <c r="DPH6" s="138"/>
      <c r="DPI6" s="138"/>
      <c r="DPJ6" s="138"/>
      <c r="DPK6" s="138"/>
      <c r="DPL6" s="138"/>
      <c r="DPM6" s="138"/>
      <c r="DPN6" s="138"/>
      <c r="DPO6" s="138"/>
      <c r="DPP6" s="138"/>
      <c r="DPQ6" s="138"/>
      <c r="DPR6" s="138"/>
      <c r="DPS6" s="138"/>
      <c r="DPT6" s="138"/>
      <c r="DPU6" s="138"/>
      <c r="DPV6" s="138"/>
      <c r="DPW6" s="138"/>
      <c r="DPX6" s="138"/>
      <c r="DPY6" s="138"/>
      <c r="DPZ6" s="138"/>
      <c r="DQA6" s="138"/>
      <c r="DQB6" s="138"/>
      <c r="DQC6" s="138"/>
      <c r="DQD6" s="138"/>
      <c r="DQE6" s="138"/>
      <c r="DQF6" s="138"/>
      <c r="DQG6" s="138"/>
      <c r="DQH6" s="138"/>
      <c r="DQI6" s="138"/>
      <c r="DQJ6" s="138"/>
      <c r="DQK6" s="138"/>
      <c r="DQL6" s="138"/>
      <c r="DQM6" s="138"/>
      <c r="DQN6" s="138"/>
      <c r="DQO6" s="138"/>
      <c r="DQP6" s="138"/>
      <c r="DQQ6" s="138"/>
      <c r="DQR6" s="138"/>
      <c r="DQS6" s="138"/>
      <c r="DQT6" s="138"/>
      <c r="DQU6" s="138"/>
      <c r="DQV6" s="138"/>
      <c r="DQW6" s="138"/>
      <c r="DQX6" s="138"/>
      <c r="DQY6" s="138"/>
      <c r="DQZ6" s="138"/>
      <c r="DRA6" s="138"/>
      <c r="DRB6" s="138"/>
      <c r="DRC6" s="138"/>
      <c r="DRD6" s="138"/>
      <c r="DRE6" s="138"/>
      <c r="DRF6" s="138"/>
      <c r="DRG6" s="138"/>
      <c r="DRH6" s="138"/>
      <c r="DRI6" s="138"/>
      <c r="DRJ6" s="138"/>
      <c r="DRK6" s="138"/>
      <c r="DRL6" s="138"/>
      <c r="DRM6" s="138"/>
      <c r="DRN6" s="138"/>
      <c r="DRO6" s="138"/>
      <c r="DRP6" s="138"/>
      <c r="DRQ6" s="138"/>
      <c r="DRR6" s="138"/>
      <c r="DRS6" s="138"/>
      <c r="DRT6" s="138"/>
      <c r="DRU6" s="138"/>
      <c r="DRV6" s="138"/>
      <c r="DRW6" s="138"/>
      <c r="DRX6" s="138"/>
      <c r="DRY6" s="138"/>
      <c r="DRZ6" s="138"/>
      <c r="DSA6" s="138"/>
      <c r="DSB6" s="138"/>
      <c r="DSC6" s="138"/>
      <c r="DSD6" s="138"/>
      <c r="DSE6" s="138"/>
      <c r="DSF6" s="138"/>
      <c r="DSG6" s="138"/>
      <c r="DSH6" s="138"/>
      <c r="DSI6" s="138"/>
      <c r="DSJ6" s="138"/>
      <c r="DSK6" s="138"/>
      <c r="DSL6" s="138"/>
      <c r="DSM6" s="138"/>
      <c r="DSN6" s="138"/>
      <c r="DSO6" s="138"/>
      <c r="DSP6" s="138"/>
      <c r="DSQ6" s="138"/>
      <c r="DSR6" s="138"/>
      <c r="DSS6" s="138"/>
      <c r="DST6" s="138"/>
      <c r="DSU6" s="138"/>
      <c r="DSV6" s="138"/>
      <c r="DSW6" s="138"/>
      <c r="DSX6" s="138"/>
      <c r="DSY6" s="138"/>
      <c r="DSZ6" s="138"/>
      <c r="DTA6" s="138"/>
      <c r="DTB6" s="138"/>
      <c r="DTC6" s="138"/>
      <c r="DTD6" s="138"/>
      <c r="DTE6" s="138"/>
      <c r="DTF6" s="138"/>
      <c r="DTG6" s="138"/>
      <c r="DTH6" s="138"/>
      <c r="DTI6" s="138"/>
      <c r="DTJ6" s="138"/>
      <c r="DTK6" s="138"/>
      <c r="DTL6" s="138"/>
      <c r="DTM6" s="138"/>
      <c r="DTN6" s="138"/>
      <c r="DTO6" s="138"/>
      <c r="DTP6" s="138"/>
      <c r="DTQ6" s="138"/>
      <c r="DTR6" s="138"/>
      <c r="DTS6" s="138"/>
      <c r="DTT6" s="138"/>
      <c r="DTU6" s="138"/>
      <c r="DTV6" s="138"/>
      <c r="DTW6" s="138"/>
      <c r="DTX6" s="138"/>
      <c r="DTY6" s="138"/>
      <c r="DTZ6" s="138"/>
      <c r="DUA6" s="138"/>
      <c r="DUB6" s="138"/>
      <c r="DUC6" s="138"/>
      <c r="DUD6" s="138"/>
      <c r="DUE6" s="138"/>
      <c r="DUF6" s="138"/>
      <c r="DUG6" s="138"/>
      <c r="DUH6" s="138"/>
      <c r="DUI6" s="138"/>
      <c r="DUJ6" s="138"/>
      <c r="DUK6" s="138"/>
      <c r="DUL6" s="138"/>
      <c r="DUM6" s="138"/>
      <c r="DUN6" s="138"/>
      <c r="DUO6" s="138"/>
      <c r="DUP6" s="138"/>
      <c r="DUQ6" s="138"/>
      <c r="DUR6" s="138"/>
      <c r="DUS6" s="138"/>
      <c r="DUT6" s="138"/>
      <c r="DUU6" s="138"/>
      <c r="DUV6" s="138"/>
      <c r="DUW6" s="138"/>
      <c r="DUX6" s="138"/>
      <c r="DUY6" s="138"/>
      <c r="DUZ6" s="138"/>
      <c r="DVA6" s="138"/>
      <c r="DVB6" s="138"/>
      <c r="DVC6" s="138"/>
      <c r="DVD6" s="138"/>
      <c r="DVE6" s="138"/>
      <c r="DVF6" s="138"/>
      <c r="DVG6" s="138"/>
      <c r="DVH6" s="138"/>
      <c r="DVI6" s="138"/>
      <c r="DVJ6" s="138"/>
      <c r="DVK6" s="138"/>
      <c r="DVL6" s="138"/>
      <c r="DVM6" s="138"/>
      <c r="DVN6" s="138"/>
      <c r="DVO6" s="138"/>
      <c r="DVP6" s="138"/>
      <c r="DVQ6" s="138"/>
      <c r="DVR6" s="138"/>
      <c r="DVS6" s="138"/>
      <c r="DVT6" s="138"/>
      <c r="DVU6" s="138"/>
      <c r="DVV6" s="138"/>
      <c r="DVW6" s="138"/>
      <c r="DVX6" s="138"/>
      <c r="DVY6" s="138"/>
      <c r="DVZ6" s="138"/>
      <c r="DWA6" s="138"/>
      <c r="DWB6" s="138"/>
      <c r="DWC6" s="138"/>
      <c r="DWD6" s="138"/>
      <c r="DWE6" s="138"/>
      <c r="DWF6" s="138"/>
      <c r="DWG6" s="138"/>
      <c r="DWH6" s="138"/>
      <c r="DWI6" s="138"/>
      <c r="DWJ6" s="138"/>
      <c r="DWK6" s="138"/>
      <c r="DWL6" s="138"/>
      <c r="DWM6" s="138"/>
      <c r="DWN6" s="138"/>
      <c r="DWO6" s="138"/>
      <c r="DWP6" s="138"/>
      <c r="DWQ6" s="138"/>
      <c r="DWR6" s="138"/>
      <c r="DWS6" s="138"/>
      <c r="DWT6" s="138"/>
      <c r="DWU6" s="138"/>
      <c r="DWV6" s="138"/>
      <c r="DWW6" s="138"/>
      <c r="DWX6" s="138"/>
      <c r="DWY6" s="138"/>
      <c r="DWZ6" s="138"/>
      <c r="DXA6" s="138"/>
      <c r="DXB6" s="138"/>
      <c r="DXC6" s="138"/>
      <c r="DXD6" s="138"/>
      <c r="DXE6" s="138"/>
      <c r="DXF6" s="138"/>
      <c r="DXG6" s="138"/>
      <c r="DXH6" s="138"/>
      <c r="DXI6" s="138"/>
      <c r="DXJ6" s="138"/>
      <c r="DXK6" s="138"/>
      <c r="DXL6" s="138"/>
      <c r="DXM6" s="138"/>
      <c r="DXN6" s="138"/>
      <c r="DXO6" s="138"/>
      <c r="DXP6" s="138"/>
      <c r="DXQ6" s="138"/>
      <c r="DXR6" s="138"/>
      <c r="DXS6" s="138"/>
      <c r="DXT6" s="138"/>
      <c r="DXU6" s="138"/>
      <c r="DXV6" s="138"/>
      <c r="DXW6" s="138"/>
      <c r="DXX6" s="138"/>
      <c r="DXY6" s="138"/>
      <c r="DXZ6" s="138"/>
      <c r="DYA6" s="138"/>
      <c r="DYB6" s="138"/>
      <c r="DYC6" s="138"/>
      <c r="DYD6" s="138"/>
      <c r="DYE6" s="138"/>
      <c r="DYF6" s="138"/>
      <c r="DYG6" s="138"/>
      <c r="DYH6" s="138"/>
      <c r="DYI6" s="138"/>
      <c r="DYJ6" s="138"/>
      <c r="DYK6" s="138"/>
      <c r="DYL6" s="138"/>
      <c r="DYM6" s="138"/>
      <c r="DYN6" s="138"/>
      <c r="DYO6" s="138"/>
      <c r="DYP6" s="138"/>
      <c r="DYQ6" s="138"/>
      <c r="DYR6" s="138"/>
      <c r="DYS6" s="138"/>
      <c r="DYT6" s="138"/>
      <c r="DYU6" s="138"/>
      <c r="DYV6" s="138"/>
      <c r="DYW6" s="138"/>
      <c r="DYX6" s="138"/>
      <c r="DYY6" s="138"/>
      <c r="DYZ6" s="138"/>
      <c r="DZA6" s="138"/>
      <c r="DZB6" s="138"/>
      <c r="DZC6" s="138"/>
      <c r="DZD6" s="138"/>
      <c r="DZE6" s="138"/>
      <c r="DZF6" s="138"/>
      <c r="DZG6" s="138"/>
      <c r="DZH6" s="138"/>
      <c r="DZI6" s="138"/>
      <c r="DZJ6" s="138"/>
      <c r="DZK6" s="138"/>
      <c r="DZL6" s="138"/>
      <c r="DZM6" s="138"/>
      <c r="DZN6" s="138"/>
      <c r="DZO6" s="138"/>
      <c r="DZP6" s="138"/>
      <c r="DZQ6" s="138"/>
      <c r="DZR6" s="138"/>
      <c r="DZS6" s="138"/>
      <c r="DZT6" s="138"/>
      <c r="DZU6" s="138"/>
      <c r="DZV6" s="138"/>
      <c r="DZW6" s="138"/>
      <c r="DZX6" s="138"/>
      <c r="DZY6" s="138"/>
      <c r="DZZ6" s="138"/>
      <c r="EAA6" s="138"/>
      <c r="EAB6" s="138"/>
      <c r="EAC6" s="138"/>
      <c r="EAD6" s="138"/>
      <c r="EAE6" s="138"/>
      <c r="EAF6" s="138"/>
      <c r="EAG6" s="138"/>
      <c r="EAH6" s="138"/>
      <c r="EAI6" s="138"/>
      <c r="EAJ6" s="138"/>
      <c r="EAK6" s="138"/>
      <c r="EAL6" s="138"/>
      <c r="EAM6" s="138"/>
      <c r="EAN6" s="138"/>
      <c r="EAO6" s="138"/>
      <c r="EAP6" s="138"/>
      <c r="EAQ6" s="138"/>
      <c r="EAR6" s="138"/>
      <c r="EAS6" s="138"/>
      <c r="EAT6" s="138"/>
      <c r="EAU6" s="138"/>
      <c r="EAV6" s="138"/>
      <c r="EAW6" s="138"/>
      <c r="EAX6" s="138"/>
      <c r="EAY6" s="138"/>
      <c r="EAZ6" s="138"/>
      <c r="EBA6" s="138"/>
      <c r="EBB6" s="138"/>
      <c r="EBC6" s="138"/>
      <c r="EBD6" s="138"/>
      <c r="EBE6" s="138"/>
      <c r="EBF6" s="138"/>
      <c r="EBG6" s="138"/>
      <c r="EBH6" s="138"/>
      <c r="EBI6" s="138"/>
      <c r="EBJ6" s="138"/>
      <c r="EBK6" s="138"/>
      <c r="EBL6" s="138"/>
      <c r="EBM6" s="138"/>
      <c r="EBN6" s="138"/>
      <c r="EBO6" s="138"/>
      <c r="EBP6" s="138"/>
      <c r="EBQ6" s="138"/>
      <c r="EBR6" s="138"/>
      <c r="EBS6" s="138"/>
      <c r="EBT6" s="138"/>
      <c r="EBU6" s="138"/>
      <c r="EBV6" s="138"/>
      <c r="EBW6" s="138"/>
      <c r="EBX6" s="138"/>
      <c r="EBY6" s="138"/>
      <c r="EBZ6" s="138"/>
      <c r="ECA6" s="138"/>
      <c r="ECB6" s="138"/>
      <c r="ECC6" s="138"/>
      <c r="ECD6" s="138"/>
      <c r="ECE6" s="138"/>
      <c r="ECF6" s="138"/>
      <c r="ECG6" s="138"/>
      <c r="ECH6" s="138"/>
      <c r="ECI6" s="138"/>
      <c r="ECJ6" s="138"/>
      <c r="ECK6" s="138"/>
      <c r="ECL6" s="138"/>
      <c r="ECM6" s="138"/>
      <c r="ECN6" s="138"/>
      <c r="ECO6" s="138"/>
      <c r="ECP6" s="138"/>
      <c r="ECQ6" s="138"/>
      <c r="ECR6" s="138"/>
      <c r="ECS6" s="138"/>
      <c r="ECT6" s="138"/>
      <c r="ECU6" s="138"/>
      <c r="ECV6" s="138"/>
      <c r="ECW6" s="138"/>
      <c r="ECX6" s="138"/>
      <c r="ECY6" s="138"/>
      <c r="ECZ6" s="138"/>
      <c r="EDA6" s="138"/>
      <c r="EDB6" s="138"/>
      <c r="EDC6" s="138"/>
      <c r="EDD6" s="138"/>
      <c r="EDE6" s="138"/>
      <c r="EDF6" s="138"/>
      <c r="EDG6" s="138"/>
      <c r="EDH6" s="138"/>
      <c r="EDI6" s="138"/>
      <c r="EDJ6" s="138"/>
      <c r="EDK6" s="138"/>
      <c r="EDL6" s="138"/>
      <c r="EDM6" s="138"/>
      <c r="EDN6" s="138"/>
      <c r="EDO6" s="138"/>
      <c r="EDP6" s="138"/>
      <c r="EDQ6" s="138"/>
      <c r="EDR6" s="138"/>
      <c r="EDS6" s="138"/>
      <c r="EDT6" s="138"/>
      <c r="EDU6" s="138"/>
      <c r="EDV6" s="138"/>
      <c r="EDW6" s="138"/>
      <c r="EDX6" s="138"/>
      <c r="EDY6" s="138"/>
      <c r="EDZ6" s="138"/>
      <c r="EEA6" s="138"/>
      <c r="EEB6" s="138"/>
      <c r="EEC6" s="138"/>
      <c r="EED6" s="138"/>
      <c r="EEE6" s="138"/>
      <c r="EEF6" s="138"/>
      <c r="EEG6" s="138"/>
      <c r="EEH6" s="138"/>
      <c r="EEI6" s="138"/>
      <c r="EEJ6" s="138"/>
      <c r="EEK6" s="138"/>
      <c r="EEL6" s="138"/>
      <c r="EEM6" s="138"/>
      <c r="EEN6" s="138"/>
      <c r="EEO6" s="138"/>
      <c r="EEP6" s="138"/>
      <c r="EEQ6" s="138"/>
      <c r="EER6" s="138"/>
      <c r="EES6" s="138"/>
      <c r="EET6" s="138"/>
      <c r="EEU6" s="138"/>
      <c r="EEV6" s="138"/>
      <c r="EEW6" s="138"/>
      <c r="EEX6" s="138"/>
      <c r="EEY6" s="138"/>
      <c r="EEZ6" s="138"/>
      <c r="EFA6" s="138"/>
      <c r="EFB6" s="138"/>
      <c r="EFC6" s="138"/>
      <c r="EFD6" s="138"/>
      <c r="EFE6" s="138"/>
      <c r="EFF6" s="138"/>
      <c r="EFG6" s="138"/>
      <c r="EFH6" s="138"/>
      <c r="EFI6" s="138"/>
      <c r="EFJ6" s="138"/>
      <c r="EFK6" s="138"/>
      <c r="EFL6" s="138"/>
      <c r="EFM6" s="138"/>
      <c r="EFN6" s="138"/>
      <c r="EFO6" s="138"/>
      <c r="EFP6" s="138"/>
      <c r="EFQ6" s="138"/>
      <c r="EFR6" s="138"/>
      <c r="EFS6" s="138"/>
      <c r="EFT6" s="138"/>
      <c r="EFU6" s="138"/>
      <c r="EFV6" s="138"/>
      <c r="EFW6" s="138"/>
      <c r="EFX6" s="138"/>
      <c r="EFY6" s="138"/>
      <c r="EFZ6" s="138"/>
      <c r="EGA6" s="138"/>
      <c r="EGB6" s="138"/>
      <c r="EGC6" s="138"/>
      <c r="EGD6" s="138"/>
      <c r="EGE6" s="138"/>
      <c r="EGF6" s="138"/>
      <c r="EGG6" s="138"/>
      <c r="EGH6" s="138"/>
      <c r="EGI6" s="138"/>
      <c r="EGJ6" s="138"/>
      <c r="EGK6" s="138"/>
      <c r="EGL6" s="138"/>
      <c r="EGM6" s="138"/>
      <c r="EGN6" s="138"/>
      <c r="EGO6" s="138"/>
      <c r="EGP6" s="138"/>
      <c r="EGQ6" s="138"/>
      <c r="EGR6" s="138"/>
      <c r="EGS6" s="138"/>
      <c r="EGT6" s="138"/>
      <c r="EGU6" s="138"/>
      <c r="EGV6" s="138"/>
      <c r="EGW6" s="138"/>
      <c r="EGX6" s="138"/>
      <c r="EGY6" s="138"/>
      <c r="EGZ6" s="138"/>
      <c r="EHA6" s="138"/>
      <c r="EHB6" s="138"/>
      <c r="EHC6" s="138"/>
      <c r="EHD6" s="138"/>
      <c r="EHE6" s="138"/>
      <c r="EHF6" s="138"/>
      <c r="EHG6" s="138"/>
      <c r="EHH6" s="138"/>
      <c r="EHI6" s="138"/>
      <c r="EHJ6" s="138"/>
      <c r="EHK6" s="138"/>
      <c r="EHL6" s="138"/>
      <c r="EHM6" s="138"/>
      <c r="EHN6" s="138"/>
      <c r="EHO6" s="138"/>
      <c r="EHP6" s="138"/>
      <c r="EHQ6" s="138"/>
      <c r="EHR6" s="138"/>
      <c r="EHS6" s="138"/>
      <c r="EHT6" s="138"/>
      <c r="EHU6" s="138"/>
      <c r="EHV6" s="138"/>
      <c r="EHW6" s="138"/>
      <c r="EHX6" s="138"/>
      <c r="EHY6" s="138"/>
      <c r="EHZ6" s="138"/>
      <c r="EIA6" s="138"/>
      <c r="EIB6" s="138"/>
      <c r="EIC6" s="138"/>
      <c r="EID6" s="138"/>
      <c r="EIE6" s="138"/>
      <c r="EIF6" s="138"/>
      <c r="EIG6" s="138"/>
      <c r="EIH6" s="138"/>
      <c r="EII6" s="138"/>
      <c r="EIJ6" s="138"/>
      <c r="EIK6" s="138"/>
      <c r="EIL6" s="138"/>
      <c r="EIM6" s="138"/>
      <c r="EIN6" s="138"/>
      <c r="EIO6" s="138"/>
      <c r="EIP6" s="138"/>
      <c r="EIQ6" s="138"/>
      <c r="EIR6" s="138"/>
      <c r="EIS6" s="138"/>
      <c r="EIT6" s="138"/>
      <c r="EIU6" s="138"/>
      <c r="EIV6" s="138"/>
      <c r="EIW6" s="138"/>
      <c r="EIX6" s="138"/>
      <c r="EIY6" s="138"/>
      <c r="EIZ6" s="138"/>
      <c r="EJA6" s="138"/>
      <c r="EJB6" s="138"/>
      <c r="EJC6" s="138"/>
      <c r="EJD6" s="138"/>
      <c r="EJE6" s="138"/>
      <c r="EJF6" s="138"/>
      <c r="EJG6" s="138"/>
      <c r="EJH6" s="138"/>
      <c r="EJI6" s="138"/>
      <c r="EJJ6" s="138"/>
      <c r="EJK6" s="138"/>
      <c r="EJL6" s="138"/>
      <c r="EJM6" s="138"/>
      <c r="EJN6" s="138"/>
      <c r="EJO6" s="138"/>
      <c r="EJP6" s="138"/>
      <c r="EJQ6" s="138"/>
      <c r="EJR6" s="138"/>
      <c r="EJS6" s="138"/>
      <c r="EJT6" s="138"/>
      <c r="EJU6" s="138"/>
      <c r="EJV6" s="138"/>
      <c r="EJW6" s="138"/>
      <c r="EJX6" s="138"/>
      <c r="EJY6" s="138"/>
      <c r="EJZ6" s="138"/>
      <c r="EKA6" s="138"/>
      <c r="EKB6" s="138"/>
      <c r="EKC6" s="138"/>
      <c r="EKD6" s="138"/>
      <c r="EKE6" s="138"/>
      <c r="EKF6" s="138"/>
      <c r="EKG6" s="138"/>
      <c r="EKH6" s="138"/>
      <c r="EKI6" s="138"/>
      <c r="EKJ6" s="138"/>
      <c r="EKK6" s="138"/>
      <c r="EKL6" s="138"/>
      <c r="EKM6" s="138"/>
      <c r="EKN6" s="138"/>
      <c r="EKO6" s="138"/>
      <c r="EKP6" s="138"/>
      <c r="EKQ6" s="138"/>
      <c r="EKR6" s="138"/>
      <c r="EKS6" s="138"/>
      <c r="EKT6" s="138"/>
      <c r="EKU6" s="138"/>
      <c r="EKV6" s="138"/>
      <c r="EKW6" s="138"/>
      <c r="EKX6" s="138"/>
      <c r="EKY6" s="138"/>
      <c r="EKZ6" s="138"/>
      <c r="ELA6" s="138"/>
      <c r="ELB6" s="138"/>
      <c r="ELC6" s="138"/>
      <c r="ELD6" s="138"/>
      <c r="ELE6" s="138"/>
      <c r="ELF6" s="138"/>
      <c r="ELG6" s="138"/>
      <c r="ELH6" s="138"/>
      <c r="ELI6" s="138"/>
      <c r="ELJ6" s="138"/>
      <c r="ELK6" s="138"/>
      <c r="ELL6" s="138"/>
      <c r="ELM6" s="138"/>
      <c r="ELN6" s="138"/>
      <c r="ELO6" s="138"/>
      <c r="ELP6" s="138"/>
      <c r="ELQ6" s="138"/>
      <c r="ELR6" s="138"/>
      <c r="ELS6" s="138"/>
      <c r="ELT6" s="138"/>
      <c r="ELU6" s="138"/>
      <c r="ELV6" s="138"/>
      <c r="ELW6" s="138"/>
      <c r="ELX6" s="138"/>
      <c r="ELY6" s="138"/>
      <c r="ELZ6" s="138"/>
      <c r="EMA6" s="138"/>
      <c r="EMB6" s="138"/>
      <c r="EMC6" s="138"/>
      <c r="EMD6" s="138"/>
      <c r="EME6" s="138"/>
      <c r="EMF6" s="138"/>
      <c r="EMG6" s="138"/>
      <c r="EMH6" s="138"/>
      <c r="EMI6" s="138"/>
      <c r="EMJ6" s="138"/>
      <c r="EMK6" s="138"/>
      <c r="EML6" s="138"/>
      <c r="EMM6" s="138"/>
      <c r="EMN6" s="138"/>
      <c r="EMO6" s="138"/>
      <c r="EMP6" s="138"/>
      <c r="EMQ6" s="138"/>
      <c r="EMR6" s="138"/>
      <c r="EMS6" s="138"/>
      <c r="EMT6" s="138"/>
      <c r="EMU6" s="138"/>
      <c r="EMV6" s="138"/>
      <c r="EMW6" s="138"/>
      <c r="EMX6" s="138"/>
      <c r="EMY6" s="138"/>
      <c r="EMZ6" s="138"/>
      <c r="ENA6" s="138"/>
      <c r="ENB6" s="138"/>
      <c r="ENC6" s="138"/>
      <c r="END6" s="138"/>
      <c r="ENE6" s="138"/>
      <c r="ENF6" s="138"/>
      <c r="ENG6" s="138"/>
      <c r="ENH6" s="138"/>
      <c r="ENI6" s="138"/>
      <c r="ENJ6" s="138"/>
      <c r="ENK6" s="138"/>
      <c r="ENL6" s="138"/>
      <c r="ENM6" s="138"/>
      <c r="ENN6" s="138"/>
      <c r="ENO6" s="138"/>
      <c r="ENP6" s="138"/>
      <c r="ENQ6" s="138"/>
      <c r="ENR6" s="138"/>
      <c r="ENS6" s="138"/>
      <c r="ENT6" s="138"/>
      <c r="ENU6" s="138"/>
      <c r="ENV6" s="138"/>
      <c r="ENW6" s="138"/>
      <c r="ENX6" s="138"/>
      <c r="ENY6" s="138"/>
      <c r="ENZ6" s="138"/>
      <c r="EOA6" s="138"/>
      <c r="EOB6" s="138"/>
      <c r="EOC6" s="138"/>
      <c r="EOD6" s="138"/>
      <c r="EOE6" s="138"/>
      <c r="EOF6" s="138"/>
      <c r="EOG6" s="138"/>
      <c r="EOH6" s="138"/>
      <c r="EOI6" s="138"/>
      <c r="EOJ6" s="138"/>
      <c r="EOK6" s="138"/>
      <c r="EOL6" s="138"/>
      <c r="EOM6" s="138"/>
      <c r="EON6" s="138"/>
      <c r="EOO6" s="138"/>
      <c r="EOP6" s="138"/>
      <c r="EOQ6" s="138"/>
      <c r="EOR6" s="138"/>
      <c r="EOS6" s="138"/>
      <c r="EOT6" s="138"/>
      <c r="EOU6" s="138"/>
      <c r="EOV6" s="138"/>
      <c r="EOW6" s="138"/>
      <c r="EOX6" s="138"/>
      <c r="EOY6" s="138"/>
      <c r="EOZ6" s="138"/>
      <c r="EPA6" s="138"/>
      <c r="EPB6" s="138"/>
      <c r="EPC6" s="138"/>
      <c r="EPD6" s="138"/>
      <c r="EPE6" s="138"/>
      <c r="EPF6" s="138"/>
      <c r="EPG6" s="138"/>
      <c r="EPH6" s="138"/>
      <c r="EPI6" s="138"/>
      <c r="EPJ6" s="138"/>
      <c r="EPK6" s="138"/>
      <c r="EPL6" s="138"/>
      <c r="EPM6" s="138"/>
      <c r="EPN6" s="138"/>
      <c r="EPO6" s="138"/>
      <c r="EPP6" s="138"/>
      <c r="EPQ6" s="138"/>
      <c r="EPR6" s="138"/>
      <c r="EPS6" s="138"/>
      <c r="EPT6" s="138"/>
      <c r="EPU6" s="138"/>
      <c r="EPV6" s="138"/>
      <c r="EPW6" s="138"/>
      <c r="EPX6" s="138"/>
      <c r="EPY6" s="138"/>
      <c r="EPZ6" s="138"/>
      <c r="EQA6" s="138"/>
      <c r="EQB6" s="138"/>
      <c r="EQC6" s="138"/>
      <c r="EQD6" s="138"/>
      <c r="EQE6" s="138"/>
      <c r="EQF6" s="138"/>
      <c r="EQG6" s="138"/>
      <c r="EQH6" s="138"/>
      <c r="EQI6" s="138"/>
      <c r="EQJ6" s="138"/>
      <c r="EQK6" s="138"/>
      <c r="EQL6" s="138"/>
      <c r="EQM6" s="138"/>
      <c r="EQN6" s="138"/>
      <c r="EQO6" s="138"/>
      <c r="EQP6" s="138"/>
      <c r="EQQ6" s="138"/>
      <c r="EQR6" s="138"/>
      <c r="EQS6" s="138"/>
      <c r="EQT6" s="138"/>
      <c r="EQU6" s="138"/>
      <c r="EQV6" s="138"/>
      <c r="EQW6" s="138"/>
      <c r="EQX6" s="138"/>
      <c r="EQY6" s="138"/>
      <c r="EQZ6" s="138"/>
      <c r="ERA6" s="138"/>
      <c r="ERB6" s="138"/>
      <c r="ERC6" s="138"/>
      <c r="ERD6" s="138"/>
      <c r="ERE6" s="138"/>
      <c r="ERF6" s="138"/>
      <c r="ERG6" s="138"/>
      <c r="ERH6" s="138"/>
      <c r="ERI6" s="138"/>
      <c r="ERJ6" s="138"/>
      <c r="ERK6" s="138"/>
      <c r="ERL6" s="138"/>
      <c r="ERM6" s="138"/>
      <c r="ERN6" s="138"/>
      <c r="ERO6" s="138"/>
      <c r="ERP6" s="138"/>
      <c r="ERQ6" s="138"/>
      <c r="ERR6" s="138"/>
      <c r="ERS6" s="138"/>
      <c r="ERT6" s="138"/>
      <c r="ERU6" s="138"/>
      <c r="ERV6" s="138"/>
      <c r="ERW6" s="138"/>
      <c r="ERX6" s="138"/>
      <c r="ERY6" s="138"/>
      <c r="ERZ6" s="138"/>
      <c r="ESA6" s="138"/>
      <c r="ESB6" s="138"/>
      <c r="ESC6" s="138"/>
      <c r="ESD6" s="138"/>
      <c r="ESE6" s="138"/>
      <c r="ESF6" s="138"/>
      <c r="ESG6" s="138"/>
      <c r="ESH6" s="138"/>
      <c r="ESI6" s="138"/>
      <c r="ESJ6" s="138"/>
      <c r="ESK6" s="138"/>
      <c r="ESL6" s="138"/>
      <c r="ESM6" s="138"/>
      <c r="ESN6" s="138"/>
      <c r="ESO6" s="138"/>
      <c r="ESP6" s="138"/>
      <c r="ESQ6" s="138"/>
      <c r="ESR6" s="138"/>
      <c r="ESS6" s="138"/>
      <c r="EST6" s="138"/>
      <c r="ESU6" s="138"/>
      <c r="ESV6" s="138"/>
      <c r="ESW6" s="138"/>
      <c r="ESX6" s="138"/>
      <c r="ESY6" s="138"/>
      <c r="ESZ6" s="138"/>
      <c r="ETA6" s="138"/>
      <c r="ETB6" s="138"/>
      <c r="ETC6" s="138"/>
      <c r="ETD6" s="138"/>
      <c r="ETE6" s="138"/>
      <c r="ETF6" s="138"/>
      <c r="ETG6" s="138"/>
      <c r="ETH6" s="138"/>
      <c r="ETI6" s="138"/>
      <c r="ETJ6" s="138"/>
      <c r="ETK6" s="138"/>
      <c r="ETL6" s="138"/>
      <c r="ETM6" s="138"/>
      <c r="ETN6" s="138"/>
      <c r="ETO6" s="138"/>
      <c r="ETP6" s="138"/>
      <c r="ETQ6" s="138"/>
      <c r="ETR6" s="138"/>
      <c r="ETS6" s="138"/>
      <c r="ETT6" s="138"/>
      <c r="ETU6" s="138"/>
      <c r="ETV6" s="138"/>
      <c r="ETW6" s="138"/>
      <c r="ETX6" s="138"/>
      <c r="ETY6" s="138"/>
      <c r="ETZ6" s="138"/>
      <c r="EUA6" s="138"/>
      <c r="EUB6" s="138"/>
      <c r="EUC6" s="138"/>
      <c r="EUD6" s="138"/>
      <c r="EUE6" s="138"/>
      <c r="EUF6" s="138"/>
      <c r="EUG6" s="138"/>
      <c r="EUH6" s="138"/>
      <c r="EUI6" s="138"/>
      <c r="EUJ6" s="138"/>
      <c r="EUK6" s="138"/>
      <c r="EUL6" s="138"/>
      <c r="EUM6" s="138"/>
      <c r="EUN6" s="138"/>
      <c r="EUO6" s="138"/>
      <c r="EUP6" s="138"/>
      <c r="EUQ6" s="138"/>
      <c r="EUR6" s="138"/>
      <c r="EUS6" s="138"/>
      <c r="EUT6" s="138"/>
      <c r="EUU6" s="138"/>
      <c r="EUV6" s="138"/>
      <c r="EUW6" s="138"/>
      <c r="EUX6" s="138"/>
      <c r="EUY6" s="138"/>
      <c r="EUZ6" s="138"/>
      <c r="EVA6" s="138"/>
      <c r="EVB6" s="138"/>
      <c r="EVC6" s="138"/>
      <c r="EVD6" s="138"/>
      <c r="EVE6" s="138"/>
      <c r="EVF6" s="138"/>
      <c r="EVG6" s="138"/>
      <c r="EVH6" s="138"/>
      <c r="EVI6" s="138"/>
      <c r="EVJ6" s="138"/>
      <c r="EVK6" s="138"/>
      <c r="EVL6" s="138"/>
      <c r="EVM6" s="138"/>
      <c r="EVN6" s="138"/>
      <c r="EVO6" s="138"/>
      <c r="EVP6" s="138"/>
      <c r="EVQ6" s="138"/>
      <c r="EVR6" s="138"/>
      <c r="EVS6" s="138"/>
      <c r="EVT6" s="138"/>
      <c r="EVU6" s="138"/>
      <c r="EVV6" s="138"/>
      <c r="EVW6" s="138"/>
      <c r="EVX6" s="138"/>
      <c r="EVY6" s="138"/>
      <c r="EVZ6" s="138"/>
      <c r="EWA6" s="138"/>
      <c r="EWB6" s="138"/>
      <c r="EWC6" s="138"/>
      <c r="EWD6" s="138"/>
      <c r="EWE6" s="138"/>
      <c r="EWF6" s="138"/>
      <c r="EWG6" s="138"/>
      <c r="EWH6" s="138"/>
      <c r="EWI6" s="138"/>
      <c r="EWJ6" s="138"/>
      <c r="EWK6" s="138"/>
      <c r="EWL6" s="138"/>
      <c r="EWM6" s="138"/>
      <c r="EWN6" s="138"/>
      <c r="EWO6" s="138"/>
      <c r="EWP6" s="138"/>
      <c r="EWQ6" s="138"/>
      <c r="EWR6" s="138"/>
      <c r="EWS6" s="138"/>
      <c r="EWT6" s="138"/>
      <c r="EWU6" s="138"/>
      <c r="EWV6" s="138"/>
      <c r="EWW6" s="138"/>
      <c r="EWX6" s="138"/>
      <c r="EWY6" s="138"/>
      <c r="EWZ6" s="138"/>
      <c r="EXA6" s="138"/>
      <c r="EXB6" s="138"/>
      <c r="EXC6" s="138"/>
      <c r="EXD6" s="138"/>
      <c r="EXE6" s="138"/>
      <c r="EXF6" s="138"/>
      <c r="EXG6" s="138"/>
      <c r="EXH6" s="138"/>
      <c r="EXI6" s="138"/>
      <c r="EXJ6" s="138"/>
      <c r="EXK6" s="138"/>
      <c r="EXL6" s="138"/>
      <c r="EXM6" s="138"/>
      <c r="EXN6" s="138"/>
      <c r="EXO6" s="138"/>
      <c r="EXP6" s="138"/>
      <c r="EXQ6" s="138"/>
      <c r="EXR6" s="138"/>
      <c r="EXS6" s="138"/>
      <c r="EXT6" s="138"/>
      <c r="EXU6" s="138"/>
      <c r="EXV6" s="138"/>
      <c r="EXW6" s="138"/>
      <c r="EXX6" s="138"/>
      <c r="EXY6" s="138"/>
      <c r="EXZ6" s="138"/>
      <c r="EYA6" s="138"/>
      <c r="EYB6" s="138"/>
      <c r="EYC6" s="138"/>
      <c r="EYD6" s="138"/>
      <c r="EYE6" s="138"/>
      <c r="EYF6" s="138"/>
      <c r="EYG6" s="138"/>
      <c r="EYH6" s="138"/>
      <c r="EYI6" s="138"/>
      <c r="EYJ6" s="138"/>
      <c r="EYK6" s="138"/>
      <c r="EYL6" s="138"/>
      <c r="EYM6" s="138"/>
      <c r="EYN6" s="138"/>
      <c r="EYO6" s="138"/>
      <c r="EYP6" s="138"/>
      <c r="EYQ6" s="138"/>
      <c r="EYR6" s="138"/>
      <c r="EYS6" s="138"/>
      <c r="EYT6" s="138"/>
      <c r="EYU6" s="138"/>
      <c r="EYV6" s="138"/>
      <c r="EYW6" s="138"/>
      <c r="EYX6" s="138"/>
      <c r="EYY6" s="138"/>
      <c r="EYZ6" s="138"/>
      <c r="EZA6" s="138"/>
      <c r="EZB6" s="138"/>
      <c r="EZC6" s="138"/>
      <c r="EZD6" s="138"/>
      <c r="EZE6" s="138"/>
      <c r="EZF6" s="138"/>
      <c r="EZG6" s="138"/>
      <c r="EZH6" s="138"/>
      <c r="EZI6" s="138"/>
      <c r="EZJ6" s="138"/>
      <c r="EZK6" s="138"/>
      <c r="EZL6" s="138"/>
      <c r="EZM6" s="138"/>
      <c r="EZN6" s="138"/>
      <c r="EZO6" s="138"/>
      <c r="EZP6" s="138"/>
      <c r="EZQ6" s="138"/>
      <c r="EZR6" s="138"/>
      <c r="EZS6" s="138"/>
      <c r="EZT6" s="138"/>
      <c r="EZU6" s="138"/>
      <c r="EZV6" s="138"/>
      <c r="EZW6" s="138"/>
      <c r="EZX6" s="138"/>
      <c r="EZY6" s="138"/>
      <c r="EZZ6" s="138"/>
      <c r="FAA6" s="138"/>
      <c r="FAB6" s="138"/>
      <c r="FAC6" s="138"/>
      <c r="FAD6" s="138"/>
      <c r="FAE6" s="138"/>
      <c r="FAF6" s="138"/>
      <c r="FAG6" s="138"/>
      <c r="FAH6" s="138"/>
      <c r="FAI6" s="138"/>
      <c r="FAJ6" s="138"/>
      <c r="FAK6" s="138"/>
      <c r="FAL6" s="138"/>
      <c r="FAM6" s="138"/>
      <c r="FAN6" s="138"/>
      <c r="FAO6" s="138"/>
      <c r="FAP6" s="138"/>
      <c r="FAQ6" s="138"/>
      <c r="FAR6" s="138"/>
      <c r="FAS6" s="138"/>
      <c r="FAT6" s="138"/>
      <c r="FAU6" s="138"/>
      <c r="FAV6" s="138"/>
      <c r="FAW6" s="138"/>
      <c r="FAX6" s="138"/>
      <c r="FAY6" s="138"/>
      <c r="FAZ6" s="138"/>
      <c r="FBA6" s="138"/>
      <c r="FBB6" s="138"/>
      <c r="FBC6" s="138"/>
      <c r="FBD6" s="138"/>
      <c r="FBE6" s="138"/>
      <c r="FBF6" s="138"/>
      <c r="FBG6" s="138"/>
      <c r="FBH6" s="138"/>
      <c r="FBI6" s="138"/>
      <c r="FBJ6" s="138"/>
      <c r="FBK6" s="138"/>
      <c r="FBL6" s="138"/>
      <c r="FBM6" s="138"/>
      <c r="FBN6" s="138"/>
      <c r="FBO6" s="138"/>
      <c r="FBP6" s="138"/>
      <c r="FBQ6" s="138"/>
      <c r="FBR6" s="138"/>
      <c r="FBS6" s="138"/>
      <c r="FBT6" s="138"/>
      <c r="FBU6" s="138"/>
      <c r="FBV6" s="138"/>
      <c r="FBW6" s="138"/>
      <c r="FBX6" s="138"/>
      <c r="FBY6" s="138"/>
      <c r="FBZ6" s="138"/>
      <c r="FCA6" s="138"/>
      <c r="FCB6" s="138"/>
      <c r="FCC6" s="138"/>
      <c r="FCD6" s="138"/>
      <c r="FCE6" s="138"/>
      <c r="FCF6" s="138"/>
      <c r="FCG6" s="138"/>
      <c r="FCH6" s="138"/>
      <c r="FCI6" s="138"/>
      <c r="FCJ6" s="138"/>
      <c r="FCK6" s="138"/>
      <c r="FCL6" s="138"/>
      <c r="FCM6" s="138"/>
      <c r="FCN6" s="138"/>
      <c r="FCO6" s="138"/>
      <c r="FCP6" s="138"/>
      <c r="FCQ6" s="138"/>
      <c r="FCR6" s="138"/>
      <c r="FCS6" s="138"/>
      <c r="FCT6" s="138"/>
      <c r="FCU6" s="138"/>
      <c r="FCV6" s="138"/>
      <c r="FCW6" s="138"/>
      <c r="FCX6" s="138"/>
      <c r="FCY6" s="138"/>
      <c r="FCZ6" s="138"/>
      <c r="FDA6" s="138"/>
      <c r="FDB6" s="138"/>
      <c r="FDC6" s="138"/>
      <c r="FDD6" s="138"/>
      <c r="FDE6" s="138"/>
      <c r="FDF6" s="138"/>
      <c r="FDG6" s="138"/>
      <c r="FDH6" s="138"/>
      <c r="FDI6" s="138"/>
      <c r="FDJ6" s="138"/>
      <c r="FDK6" s="138"/>
      <c r="FDL6" s="138"/>
      <c r="FDM6" s="138"/>
      <c r="FDN6" s="138"/>
      <c r="FDO6" s="138"/>
      <c r="FDP6" s="138"/>
      <c r="FDQ6" s="138"/>
      <c r="FDR6" s="138"/>
      <c r="FDS6" s="138"/>
      <c r="FDT6" s="138"/>
      <c r="FDU6" s="138"/>
      <c r="FDV6" s="138"/>
      <c r="FDW6" s="138"/>
      <c r="FDX6" s="138"/>
      <c r="FDY6" s="138"/>
      <c r="FDZ6" s="138"/>
      <c r="FEA6" s="138"/>
      <c r="FEB6" s="138"/>
      <c r="FEC6" s="138"/>
      <c r="FED6" s="138"/>
      <c r="FEE6" s="138"/>
      <c r="FEF6" s="138"/>
      <c r="FEG6" s="138"/>
      <c r="FEH6" s="138"/>
      <c r="FEI6" s="138"/>
      <c r="FEJ6" s="138"/>
      <c r="FEK6" s="138"/>
      <c r="FEL6" s="138"/>
      <c r="FEM6" s="138"/>
      <c r="FEN6" s="138"/>
      <c r="FEO6" s="138"/>
      <c r="FEP6" s="138"/>
      <c r="FEQ6" s="138"/>
      <c r="FER6" s="138"/>
      <c r="FES6" s="138"/>
      <c r="FET6" s="138"/>
      <c r="FEU6" s="138"/>
      <c r="FEV6" s="138"/>
      <c r="FEW6" s="138"/>
      <c r="FEX6" s="138"/>
      <c r="FEY6" s="138"/>
      <c r="FEZ6" s="138"/>
      <c r="FFA6" s="138"/>
      <c r="FFB6" s="138"/>
      <c r="FFC6" s="138"/>
      <c r="FFD6" s="138"/>
      <c r="FFE6" s="138"/>
      <c r="FFF6" s="138"/>
      <c r="FFG6" s="138"/>
      <c r="FFH6" s="138"/>
      <c r="FFI6" s="138"/>
      <c r="FFJ6" s="138"/>
      <c r="FFK6" s="138"/>
      <c r="FFL6" s="138"/>
      <c r="FFM6" s="138"/>
      <c r="FFN6" s="138"/>
      <c r="FFO6" s="138"/>
      <c r="FFP6" s="138"/>
      <c r="FFQ6" s="138"/>
      <c r="FFR6" s="138"/>
      <c r="FFS6" s="138"/>
      <c r="FFT6" s="138"/>
      <c r="FFU6" s="138"/>
      <c r="FFV6" s="138"/>
      <c r="FFW6" s="138"/>
      <c r="FFX6" s="138"/>
      <c r="FFY6" s="138"/>
      <c r="FFZ6" s="138"/>
      <c r="FGA6" s="138"/>
      <c r="FGB6" s="138"/>
      <c r="FGC6" s="138"/>
      <c r="FGD6" s="138"/>
      <c r="FGE6" s="138"/>
      <c r="FGF6" s="138"/>
      <c r="FGG6" s="138"/>
      <c r="FGH6" s="138"/>
      <c r="FGI6" s="138"/>
      <c r="FGJ6" s="138"/>
      <c r="FGK6" s="138"/>
      <c r="FGL6" s="138"/>
      <c r="FGM6" s="138"/>
      <c r="FGN6" s="138"/>
      <c r="FGO6" s="138"/>
      <c r="FGP6" s="138"/>
      <c r="FGQ6" s="138"/>
      <c r="FGR6" s="138"/>
      <c r="FGS6" s="138"/>
      <c r="FGT6" s="138"/>
      <c r="FGU6" s="138"/>
      <c r="FGV6" s="138"/>
      <c r="FGW6" s="138"/>
      <c r="FGX6" s="138"/>
      <c r="FGY6" s="138"/>
      <c r="FGZ6" s="138"/>
      <c r="FHA6" s="138"/>
      <c r="FHB6" s="138"/>
      <c r="FHC6" s="138"/>
      <c r="FHD6" s="138"/>
      <c r="FHE6" s="138"/>
      <c r="FHF6" s="138"/>
      <c r="FHG6" s="138"/>
      <c r="FHH6" s="138"/>
      <c r="FHI6" s="138"/>
      <c r="FHJ6" s="138"/>
      <c r="FHK6" s="138"/>
      <c r="FHL6" s="138"/>
      <c r="FHM6" s="138"/>
      <c r="FHN6" s="138"/>
      <c r="FHO6" s="138"/>
      <c r="FHP6" s="138"/>
      <c r="FHQ6" s="138"/>
      <c r="FHR6" s="138"/>
      <c r="FHS6" s="138"/>
      <c r="FHT6" s="138"/>
      <c r="FHU6" s="138"/>
      <c r="FHV6" s="138"/>
      <c r="FHW6" s="138"/>
      <c r="FHX6" s="138"/>
      <c r="FHY6" s="138"/>
      <c r="FHZ6" s="138"/>
      <c r="FIA6" s="138"/>
      <c r="FIB6" s="138"/>
      <c r="FIC6" s="138"/>
      <c r="FID6" s="138"/>
      <c r="FIE6" s="138"/>
      <c r="FIF6" s="138"/>
      <c r="FIG6" s="138"/>
      <c r="FIH6" s="138"/>
      <c r="FII6" s="138"/>
      <c r="FIJ6" s="138"/>
      <c r="FIK6" s="138"/>
      <c r="FIL6" s="138"/>
      <c r="FIM6" s="138"/>
      <c r="FIN6" s="138"/>
      <c r="FIO6" s="138"/>
      <c r="FIP6" s="138"/>
      <c r="FIQ6" s="138"/>
      <c r="FIR6" s="138"/>
      <c r="FIS6" s="138"/>
      <c r="FIT6" s="138"/>
      <c r="FIU6" s="138"/>
      <c r="FIV6" s="138"/>
      <c r="FIW6" s="138"/>
      <c r="FIX6" s="138"/>
      <c r="FIY6" s="138"/>
      <c r="FIZ6" s="138"/>
      <c r="FJA6" s="138"/>
      <c r="FJB6" s="138"/>
      <c r="FJC6" s="138"/>
      <c r="FJD6" s="138"/>
      <c r="FJE6" s="138"/>
      <c r="FJF6" s="138"/>
      <c r="FJG6" s="138"/>
      <c r="FJH6" s="138"/>
      <c r="FJI6" s="138"/>
      <c r="FJJ6" s="138"/>
      <c r="FJK6" s="138"/>
      <c r="FJL6" s="138"/>
      <c r="FJM6" s="138"/>
      <c r="FJN6" s="138"/>
      <c r="FJO6" s="138"/>
      <c r="FJP6" s="138"/>
      <c r="FJQ6" s="138"/>
      <c r="FJR6" s="138"/>
      <c r="FJS6" s="138"/>
      <c r="FJT6" s="138"/>
      <c r="FJU6" s="138"/>
      <c r="FJV6" s="138"/>
      <c r="FJW6" s="138"/>
      <c r="FJX6" s="138"/>
      <c r="FJY6" s="138"/>
      <c r="FJZ6" s="138"/>
      <c r="FKA6" s="138"/>
      <c r="FKB6" s="138"/>
      <c r="FKC6" s="138"/>
      <c r="FKD6" s="138"/>
      <c r="FKE6" s="138"/>
      <c r="FKF6" s="138"/>
      <c r="FKG6" s="138"/>
      <c r="FKH6" s="138"/>
      <c r="FKI6" s="138"/>
      <c r="FKJ6" s="138"/>
      <c r="FKK6" s="138"/>
      <c r="FKL6" s="138"/>
      <c r="FKM6" s="138"/>
      <c r="FKN6" s="138"/>
      <c r="FKO6" s="138"/>
      <c r="FKP6" s="138"/>
      <c r="FKQ6" s="138"/>
      <c r="FKR6" s="138"/>
      <c r="FKS6" s="138"/>
      <c r="FKT6" s="138"/>
      <c r="FKU6" s="138"/>
      <c r="FKV6" s="138"/>
      <c r="FKW6" s="138"/>
      <c r="FKX6" s="138"/>
      <c r="FKY6" s="138"/>
      <c r="FKZ6" s="138"/>
      <c r="FLA6" s="138"/>
      <c r="FLB6" s="138"/>
      <c r="FLC6" s="138"/>
      <c r="FLD6" s="138"/>
      <c r="FLE6" s="138"/>
      <c r="FLF6" s="138"/>
      <c r="FLG6" s="138"/>
      <c r="FLH6" s="138"/>
      <c r="FLI6" s="138"/>
      <c r="FLJ6" s="138"/>
      <c r="FLK6" s="138"/>
      <c r="FLL6" s="138"/>
      <c r="FLM6" s="138"/>
      <c r="FLN6" s="138"/>
      <c r="FLO6" s="138"/>
      <c r="FLP6" s="138"/>
      <c r="FLQ6" s="138"/>
      <c r="FLR6" s="138"/>
      <c r="FLS6" s="138"/>
      <c r="FLT6" s="138"/>
      <c r="FLU6" s="138"/>
      <c r="FLV6" s="138"/>
      <c r="FLW6" s="138"/>
      <c r="FLX6" s="138"/>
      <c r="FLY6" s="138"/>
      <c r="FLZ6" s="138"/>
      <c r="FMA6" s="138"/>
      <c r="FMB6" s="138"/>
      <c r="FMC6" s="138"/>
      <c r="FMD6" s="138"/>
      <c r="FME6" s="138"/>
      <c r="FMF6" s="138"/>
      <c r="FMG6" s="138"/>
      <c r="FMH6" s="138"/>
      <c r="FMI6" s="138"/>
      <c r="FMJ6" s="138"/>
      <c r="FMK6" s="138"/>
      <c r="FML6" s="138"/>
      <c r="FMM6" s="138"/>
      <c r="FMN6" s="138"/>
      <c r="FMO6" s="138"/>
      <c r="FMP6" s="138"/>
      <c r="FMQ6" s="138"/>
      <c r="FMR6" s="138"/>
      <c r="FMS6" s="138"/>
      <c r="FMT6" s="138"/>
      <c r="FMU6" s="138"/>
      <c r="FMV6" s="138"/>
      <c r="FMW6" s="138"/>
      <c r="FMX6" s="138"/>
      <c r="FMY6" s="138"/>
      <c r="FMZ6" s="138"/>
      <c r="FNA6" s="138"/>
      <c r="FNB6" s="138"/>
      <c r="FNC6" s="138"/>
      <c r="FND6" s="138"/>
      <c r="FNE6" s="138"/>
      <c r="FNF6" s="138"/>
      <c r="FNG6" s="138"/>
      <c r="FNH6" s="138"/>
      <c r="FNI6" s="138"/>
      <c r="FNJ6" s="138"/>
      <c r="FNK6" s="138"/>
      <c r="FNL6" s="138"/>
      <c r="FNM6" s="138"/>
      <c r="FNN6" s="138"/>
      <c r="FNO6" s="138"/>
      <c r="FNP6" s="138"/>
      <c r="FNQ6" s="138"/>
      <c r="FNR6" s="138"/>
      <c r="FNS6" s="138"/>
      <c r="FNT6" s="138"/>
      <c r="FNU6" s="138"/>
      <c r="FNV6" s="138"/>
      <c r="FNW6" s="138"/>
      <c r="FNX6" s="138"/>
      <c r="FNY6" s="138"/>
      <c r="FNZ6" s="138"/>
      <c r="FOA6" s="138"/>
      <c r="FOB6" s="138"/>
      <c r="FOC6" s="138"/>
      <c r="FOD6" s="138"/>
      <c r="FOE6" s="138"/>
      <c r="FOF6" s="138"/>
      <c r="FOG6" s="138"/>
      <c r="FOH6" s="138"/>
      <c r="FOI6" s="138"/>
      <c r="FOJ6" s="138"/>
      <c r="FOK6" s="138"/>
      <c r="FOL6" s="138"/>
      <c r="FOM6" s="138"/>
      <c r="FON6" s="138"/>
      <c r="FOO6" s="138"/>
      <c r="FOP6" s="138"/>
      <c r="FOQ6" s="138"/>
      <c r="FOR6" s="138"/>
      <c r="FOS6" s="138"/>
      <c r="FOT6" s="138"/>
      <c r="FOU6" s="138"/>
      <c r="FOV6" s="138"/>
      <c r="FOW6" s="138"/>
      <c r="FOX6" s="138"/>
      <c r="FOY6" s="138"/>
      <c r="FOZ6" s="138"/>
      <c r="FPA6" s="138"/>
      <c r="FPB6" s="138"/>
      <c r="FPC6" s="138"/>
      <c r="FPD6" s="138"/>
      <c r="FPE6" s="138"/>
      <c r="FPF6" s="138"/>
      <c r="FPG6" s="138"/>
      <c r="FPH6" s="138"/>
      <c r="FPI6" s="138"/>
      <c r="FPJ6" s="138"/>
      <c r="FPK6" s="138"/>
      <c r="FPL6" s="138"/>
      <c r="FPM6" s="138"/>
      <c r="FPN6" s="138"/>
      <c r="FPO6" s="138"/>
      <c r="FPP6" s="138"/>
      <c r="FPQ6" s="138"/>
      <c r="FPR6" s="138"/>
      <c r="FPS6" s="138"/>
      <c r="FPT6" s="138"/>
      <c r="FPU6" s="138"/>
      <c r="FPV6" s="138"/>
      <c r="FPW6" s="138"/>
      <c r="FPX6" s="138"/>
      <c r="FPY6" s="138"/>
      <c r="FPZ6" s="138"/>
      <c r="FQA6" s="138"/>
      <c r="FQB6" s="138"/>
      <c r="FQC6" s="138"/>
      <c r="FQD6" s="138"/>
      <c r="FQE6" s="138"/>
      <c r="FQF6" s="138"/>
      <c r="FQG6" s="138"/>
      <c r="FQH6" s="138"/>
      <c r="FQI6" s="138"/>
      <c r="FQJ6" s="138"/>
      <c r="FQK6" s="138"/>
      <c r="FQL6" s="138"/>
      <c r="FQM6" s="138"/>
      <c r="FQN6" s="138"/>
      <c r="FQO6" s="138"/>
      <c r="FQP6" s="138"/>
      <c r="FQQ6" s="138"/>
      <c r="FQR6" s="138"/>
      <c r="FQS6" s="138"/>
      <c r="FQT6" s="138"/>
      <c r="FQU6" s="138"/>
      <c r="FQV6" s="138"/>
      <c r="FQW6" s="138"/>
      <c r="FQX6" s="138"/>
      <c r="FQY6" s="138"/>
      <c r="FQZ6" s="138"/>
      <c r="FRA6" s="138"/>
      <c r="FRB6" s="138"/>
      <c r="FRC6" s="138"/>
      <c r="FRD6" s="138"/>
      <c r="FRE6" s="138"/>
      <c r="FRF6" s="138"/>
      <c r="FRG6" s="138"/>
      <c r="FRH6" s="138"/>
      <c r="FRI6" s="138"/>
      <c r="FRJ6" s="138"/>
      <c r="FRK6" s="138"/>
      <c r="FRL6" s="138"/>
      <c r="FRM6" s="138"/>
      <c r="FRN6" s="138"/>
      <c r="FRO6" s="138"/>
      <c r="FRP6" s="138"/>
      <c r="FRQ6" s="138"/>
      <c r="FRR6" s="138"/>
      <c r="FRS6" s="138"/>
      <c r="FRT6" s="138"/>
      <c r="FRU6" s="138"/>
      <c r="FRV6" s="138"/>
      <c r="FRW6" s="138"/>
      <c r="FRX6" s="138"/>
      <c r="FRY6" s="138"/>
      <c r="FRZ6" s="138"/>
      <c r="FSA6" s="138"/>
      <c r="FSB6" s="138"/>
      <c r="FSC6" s="138"/>
      <c r="FSD6" s="138"/>
      <c r="FSE6" s="138"/>
      <c r="FSF6" s="138"/>
      <c r="FSG6" s="138"/>
      <c r="FSH6" s="138"/>
      <c r="FSI6" s="138"/>
      <c r="FSJ6" s="138"/>
      <c r="FSK6" s="138"/>
      <c r="FSL6" s="138"/>
      <c r="FSM6" s="138"/>
      <c r="FSN6" s="138"/>
      <c r="FSO6" s="138"/>
      <c r="FSP6" s="138"/>
      <c r="FSQ6" s="138"/>
      <c r="FSR6" s="138"/>
      <c r="FSS6" s="138"/>
      <c r="FST6" s="138"/>
      <c r="FSU6" s="138"/>
      <c r="FSV6" s="138"/>
      <c r="FSW6" s="138"/>
      <c r="FSX6" s="138"/>
      <c r="FSY6" s="138"/>
      <c r="FSZ6" s="138"/>
      <c r="FTA6" s="138"/>
      <c r="FTB6" s="138"/>
      <c r="FTC6" s="138"/>
      <c r="FTD6" s="138"/>
      <c r="FTE6" s="138"/>
      <c r="FTF6" s="138"/>
      <c r="FTG6" s="138"/>
      <c r="FTH6" s="138"/>
      <c r="FTI6" s="138"/>
      <c r="FTJ6" s="138"/>
      <c r="FTK6" s="138"/>
      <c r="FTL6" s="138"/>
      <c r="FTM6" s="138"/>
      <c r="FTN6" s="138"/>
      <c r="FTO6" s="138"/>
      <c r="FTP6" s="138"/>
      <c r="FTQ6" s="138"/>
      <c r="FTR6" s="138"/>
      <c r="FTS6" s="138"/>
      <c r="FTT6" s="138"/>
      <c r="FTU6" s="138"/>
      <c r="FTV6" s="138"/>
      <c r="FTW6" s="138"/>
      <c r="FTX6" s="138"/>
      <c r="FTY6" s="138"/>
      <c r="FTZ6" s="138"/>
      <c r="FUA6" s="138"/>
      <c r="FUB6" s="138"/>
      <c r="FUC6" s="138"/>
      <c r="FUD6" s="138"/>
      <c r="FUE6" s="138"/>
      <c r="FUF6" s="138"/>
      <c r="FUG6" s="138"/>
      <c r="FUH6" s="138"/>
      <c r="FUI6" s="138"/>
      <c r="FUJ6" s="138"/>
      <c r="FUK6" s="138"/>
      <c r="FUL6" s="138"/>
      <c r="FUM6" s="138"/>
      <c r="FUN6" s="138"/>
      <c r="FUO6" s="138"/>
      <c r="FUP6" s="138"/>
      <c r="FUQ6" s="138"/>
      <c r="FUR6" s="138"/>
      <c r="FUS6" s="138"/>
      <c r="FUT6" s="138"/>
      <c r="FUU6" s="138"/>
      <c r="FUV6" s="138"/>
      <c r="FUW6" s="138"/>
      <c r="FUX6" s="138"/>
      <c r="FUY6" s="138"/>
      <c r="FUZ6" s="138"/>
      <c r="FVA6" s="138"/>
      <c r="FVB6" s="138"/>
      <c r="FVC6" s="138"/>
      <c r="FVD6" s="138"/>
      <c r="FVE6" s="138"/>
      <c r="FVF6" s="138"/>
      <c r="FVG6" s="138"/>
      <c r="FVH6" s="138"/>
      <c r="FVI6" s="138"/>
      <c r="FVJ6" s="138"/>
      <c r="FVK6" s="138"/>
      <c r="FVL6" s="138"/>
      <c r="FVM6" s="138"/>
      <c r="FVN6" s="138"/>
      <c r="FVO6" s="138"/>
      <c r="FVP6" s="138"/>
      <c r="FVQ6" s="138"/>
      <c r="FVR6" s="138"/>
      <c r="FVS6" s="138"/>
      <c r="FVT6" s="138"/>
      <c r="FVU6" s="138"/>
      <c r="FVV6" s="138"/>
      <c r="FVW6" s="138"/>
      <c r="FVX6" s="138"/>
      <c r="FVY6" s="138"/>
      <c r="FVZ6" s="138"/>
      <c r="FWA6" s="138"/>
      <c r="FWB6" s="138"/>
      <c r="FWC6" s="138"/>
      <c r="FWD6" s="138"/>
      <c r="FWE6" s="138"/>
      <c r="FWF6" s="138"/>
      <c r="FWG6" s="138"/>
      <c r="FWH6" s="138"/>
      <c r="FWI6" s="138"/>
      <c r="FWJ6" s="138"/>
      <c r="FWK6" s="138"/>
      <c r="FWL6" s="138"/>
      <c r="FWM6" s="138"/>
      <c r="FWN6" s="138"/>
      <c r="FWO6" s="138"/>
      <c r="FWP6" s="138"/>
      <c r="FWQ6" s="138"/>
      <c r="FWR6" s="138"/>
      <c r="FWS6" s="138"/>
      <c r="FWT6" s="138"/>
      <c r="FWU6" s="138"/>
      <c r="FWV6" s="138"/>
      <c r="FWW6" s="138"/>
      <c r="FWX6" s="138"/>
      <c r="FWY6" s="138"/>
      <c r="FWZ6" s="138"/>
      <c r="FXA6" s="138"/>
      <c r="FXB6" s="138"/>
      <c r="FXC6" s="138"/>
      <c r="FXD6" s="138"/>
      <c r="FXE6" s="138"/>
      <c r="FXF6" s="138"/>
      <c r="FXG6" s="138"/>
      <c r="FXH6" s="138"/>
      <c r="FXI6" s="138"/>
      <c r="FXJ6" s="138"/>
      <c r="FXK6" s="138"/>
      <c r="FXL6" s="138"/>
      <c r="FXM6" s="138"/>
      <c r="FXN6" s="138"/>
      <c r="FXO6" s="138"/>
      <c r="FXP6" s="138"/>
      <c r="FXQ6" s="138"/>
      <c r="FXR6" s="138"/>
      <c r="FXS6" s="138"/>
      <c r="FXT6" s="138"/>
      <c r="FXU6" s="138"/>
      <c r="FXV6" s="138"/>
      <c r="FXW6" s="138"/>
      <c r="FXX6" s="138"/>
      <c r="FXY6" s="138"/>
      <c r="FXZ6" s="138"/>
      <c r="FYA6" s="138"/>
      <c r="FYB6" s="138"/>
      <c r="FYC6" s="138"/>
      <c r="FYD6" s="138"/>
      <c r="FYE6" s="138"/>
      <c r="FYF6" s="138"/>
      <c r="FYG6" s="138"/>
      <c r="FYH6" s="138"/>
      <c r="FYI6" s="138"/>
      <c r="FYJ6" s="138"/>
      <c r="FYK6" s="138"/>
      <c r="FYL6" s="138"/>
      <c r="FYM6" s="138"/>
      <c r="FYN6" s="138"/>
      <c r="FYO6" s="138"/>
      <c r="FYP6" s="138"/>
      <c r="FYQ6" s="138"/>
      <c r="FYR6" s="138"/>
      <c r="FYS6" s="138"/>
      <c r="FYT6" s="138"/>
      <c r="FYU6" s="138"/>
      <c r="FYV6" s="138"/>
      <c r="FYW6" s="138"/>
      <c r="FYX6" s="138"/>
      <c r="FYY6" s="138"/>
      <c r="FYZ6" s="138"/>
      <c r="FZA6" s="138"/>
      <c r="FZB6" s="138"/>
      <c r="FZC6" s="138"/>
      <c r="FZD6" s="138"/>
      <c r="FZE6" s="138"/>
      <c r="FZF6" s="138"/>
      <c r="FZG6" s="138"/>
      <c r="FZH6" s="138"/>
      <c r="FZI6" s="138"/>
      <c r="FZJ6" s="138"/>
      <c r="FZK6" s="138"/>
      <c r="FZL6" s="138"/>
      <c r="FZM6" s="138"/>
      <c r="FZN6" s="138"/>
      <c r="FZO6" s="138"/>
      <c r="FZP6" s="138"/>
      <c r="FZQ6" s="138"/>
      <c r="FZR6" s="138"/>
      <c r="FZS6" s="138"/>
      <c r="FZT6" s="138"/>
      <c r="FZU6" s="138"/>
      <c r="FZV6" s="138"/>
      <c r="FZW6" s="138"/>
      <c r="FZX6" s="138"/>
      <c r="FZY6" s="138"/>
      <c r="FZZ6" s="138"/>
      <c r="GAA6" s="138"/>
      <c r="GAB6" s="138"/>
      <c r="GAC6" s="138"/>
      <c r="GAD6" s="138"/>
      <c r="GAE6" s="138"/>
      <c r="GAF6" s="138"/>
      <c r="GAG6" s="138"/>
      <c r="GAH6" s="138"/>
      <c r="GAI6" s="138"/>
      <c r="GAJ6" s="138"/>
      <c r="GAK6" s="138"/>
      <c r="GAL6" s="138"/>
      <c r="GAM6" s="138"/>
      <c r="GAN6" s="138"/>
      <c r="GAO6" s="138"/>
      <c r="GAP6" s="138"/>
      <c r="GAQ6" s="138"/>
      <c r="GAR6" s="138"/>
      <c r="GAS6" s="138"/>
      <c r="GAT6" s="138"/>
      <c r="GAU6" s="138"/>
      <c r="GAV6" s="138"/>
      <c r="GAW6" s="138"/>
      <c r="GAX6" s="138"/>
      <c r="GAY6" s="138"/>
      <c r="GAZ6" s="138"/>
      <c r="GBA6" s="138"/>
      <c r="GBB6" s="138"/>
      <c r="GBC6" s="138"/>
      <c r="GBD6" s="138"/>
      <c r="GBE6" s="138"/>
      <c r="GBF6" s="138"/>
      <c r="GBG6" s="138"/>
      <c r="GBH6" s="138"/>
      <c r="GBI6" s="138"/>
      <c r="GBJ6" s="138"/>
      <c r="GBK6" s="138"/>
      <c r="GBL6" s="138"/>
      <c r="GBM6" s="138"/>
      <c r="GBN6" s="138"/>
      <c r="GBO6" s="138"/>
      <c r="GBP6" s="138"/>
      <c r="GBQ6" s="138"/>
      <c r="GBR6" s="138"/>
      <c r="GBS6" s="138"/>
      <c r="GBT6" s="138"/>
      <c r="GBU6" s="138"/>
      <c r="GBV6" s="138"/>
      <c r="GBW6" s="138"/>
      <c r="GBX6" s="138"/>
      <c r="GBY6" s="138"/>
      <c r="GBZ6" s="138"/>
      <c r="GCA6" s="138"/>
      <c r="GCB6" s="138"/>
      <c r="GCC6" s="138"/>
      <c r="GCD6" s="138"/>
      <c r="GCE6" s="138"/>
      <c r="GCF6" s="138"/>
      <c r="GCG6" s="138"/>
      <c r="GCH6" s="138"/>
      <c r="GCI6" s="138"/>
      <c r="GCJ6" s="138"/>
      <c r="GCK6" s="138"/>
      <c r="GCL6" s="138"/>
      <c r="GCM6" s="138"/>
      <c r="GCN6" s="138"/>
      <c r="GCO6" s="138"/>
      <c r="GCP6" s="138"/>
      <c r="GCQ6" s="138"/>
      <c r="GCR6" s="138"/>
      <c r="GCS6" s="138"/>
      <c r="GCT6" s="138"/>
      <c r="GCU6" s="138"/>
      <c r="GCV6" s="138"/>
      <c r="GCW6" s="138"/>
      <c r="GCX6" s="138"/>
      <c r="GCY6" s="138"/>
      <c r="GCZ6" s="138"/>
      <c r="GDA6" s="138"/>
      <c r="GDB6" s="138"/>
      <c r="GDC6" s="138"/>
      <c r="GDD6" s="138"/>
      <c r="GDE6" s="138"/>
      <c r="GDF6" s="138"/>
      <c r="GDG6" s="138"/>
      <c r="GDH6" s="138"/>
      <c r="GDI6" s="138"/>
      <c r="GDJ6" s="138"/>
      <c r="GDK6" s="138"/>
      <c r="GDL6" s="138"/>
      <c r="GDM6" s="138"/>
      <c r="GDN6" s="138"/>
      <c r="GDO6" s="138"/>
      <c r="GDP6" s="138"/>
      <c r="GDQ6" s="138"/>
      <c r="GDR6" s="138"/>
      <c r="GDS6" s="138"/>
      <c r="GDT6" s="138"/>
      <c r="GDU6" s="138"/>
      <c r="GDV6" s="138"/>
      <c r="GDW6" s="138"/>
      <c r="GDX6" s="138"/>
      <c r="GDY6" s="138"/>
      <c r="GDZ6" s="138"/>
      <c r="GEA6" s="138"/>
      <c r="GEB6" s="138"/>
      <c r="GEC6" s="138"/>
      <c r="GED6" s="138"/>
      <c r="GEE6" s="138"/>
      <c r="GEF6" s="138"/>
      <c r="GEG6" s="138"/>
      <c r="GEH6" s="138"/>
      <c r="GEI6" s="138"/>
      <c r="GEJ6" s="138"/>
      <c r="GEK6" s="138"/>
      <c r="GEL6" s="138"/>
      <c r="GEM6" s="138"/>
      <c r="GEN6" s="138"/>
      <c r="GEO6" s="138"/>
      <c r="GEP6" s="138"/>
      <c r="GEQ6" s="138"/>
      <c r="GER6" s="138"/>
      <c r="GES6" s="138"/>
      <c r="GET6" s="138"/>
      <c r="GEU6" s="138"/>
      <c r="GEV6" s="138"/>
      <c r="GEW6" s="138"/>
      <c r="GEX6" s="138"/>
      <c r="GEY6" s="138"/>
      <c r="GEZ6" s="138"/>
      <c r="GFA6" s="138"/>
      <c r="GFB6" s="138"/>
      <c r="GFC6" s="138"/>
      <c r="GFD6" s="138"/>
      <c r="GFE6" s="138"/>
      <c r="GFF6" s="138"/>
      <c r="GFG6" s="138"/>
      <c r="GFH6" s="138"/>
      <c r="GFI6" s="138"/>
      <c r="GFJ6" s="138"/>
      <c r="GFK6" s="138"/>
      <c r="GFL6" s="138"/>
      <c r="GFM6" s="138"/>
      <c r="GFN6" s="138"/>
      <c r="GFO6" s="138"/>
      <c r="GFP6" s="138"/>
      <c r="GFQ6" s="138"/>
      <c r="GFR6" s="138"/>
      <c r="GFS6" s="138"/>
      <c r="GFT6" s="138"/>
      <c r="GFU6" s="138"/>
      <c r="GFV6" s="138"/>
      <c r="GFW6" s="138"/>
      <c r="GFX6" s="138"/>
      <c r="GFY6" s="138"/>
      <c r="GFZ6" s="138"/>
      <c r="GGA6" s="138"/>
      <c r="GGB6" s="138"/>
      <c r="GGC6" s="138"/>
      <c r="GGD6" s="138"/>
      <c r="GGE6" s="138"/>
      <c r="GGF6" s="138"/>
      <c r="GGG6" s="138"/>
      <c r="GGH6" s="138"/>
      <c r="GGI6" s="138"/>
      <c r="GGJ6" s="138"/>
      <c r="GGK6" s="138"/>
      <c r="GGL6" s="138"/>
      <c r="GGM6" s="138"/>
      <c r="GGN6" s="138"/>
      <c r="GGO6" s="138"/>
      <c r="GGP6" s="138"/>
      <c r="GGQ6" s="138"/>
      <c r="GGR6" s="138"/>
      <c r="GGS6" s="138"/>
      <c r="GGT6" s="138"/>
      <c r="GGU6" s="138"/>
      <c r="GGV6" s="138"/>
      <c r="GGW6" s="138"/>
      <c r="GGX6" s="138"/>
      <c r="GGY6" s="138"/>
      <c r="GGZ6" s="138"/>
      <c r="GHA6" s="138"/>
      <c r="GHB6" s="138"/>
      <c r="GHC6" s="138"/>
      <c r="GHD6" s="138"/>
      <c r="GHE6" s="138"/>
      <c r="GHF6" s="138"/>
      <c r="GHG6" s="138"/>
      <c r="GHH6" s="138"/>
      <c r="GHI6" s="138"/>
      <c r="GHJ6" s="138"/>
      <c r="GHK6" s="138"/>
      <c r="GHL6" s="138"/>
      <c r="GHM6" s="138"/>
      <c r="GHN6" s="138"/>
      <c r="GHO6" s="138"/>
      <c r="GHP6" s="138"/>
      <c r="GHQ6" s="138"/>
      <c r="GHR6" s="138"/>
      <c r="GHS6" s="138"/>
      <c r="GHT6" s="138"/>
      <c r="GHU6" s="138"/>
      <c r="GHV6" s="138"/>
      <c r="GHW6" s="138"/>
      <c r="GHX6" s="138"/>
      <c r="GHY6" s="138"/>
      <c r="GHZ6" s="138"/>
      <c r="GIA6" s="138"/>
      <c r="GIB6" s="138"/>
      <c r="GIC6" s="138"/>
      <c r="GID6" s="138"/>
      <c r="GIE6" s="138"/>
      <c r="GIF6" s="138"/>
      <c r="GIG6" s="138"/>
      <c r="GIH6" s="138"/>
      <c r="GII6" s="138"/>
      <c r="GIJ6" s="138"/>
      <c r="GIK6" s="138"/>
      <c r="GIL6" s="138"/>
      <c r="GIM6" s="138"/>
      <c r="GIN6" s="138"/>
      <c r="GIO6" s="138"/>
      <c r="GIP6" s="138"/>
      <c r="GIQ6" s="138"/>
      <c r="GIR6" s="138"/>
      <c r="GIS6" s="138"/>
      <c r="GIT6" s="138"/>
      <c r="GIU6" s="138"/>
      <c r="GIV6" s="138"/>
      <c r="GIW6" s="138"/>
      <c r="GIX6" s="138"/>
      <c r="GIY6" s="138"/>
      <c r="GIZ6" s="138"/>
      <c r="GJA6" s="138"/>
      <c r="GJB6" s="138"/>
      <c r="GJC6" s="138"/>
      <c r="GJD6" s="138"/>
      <c r="GJE6" s="138"/>
      <c r="GJF6" s="138"/>
      <c r="GJG6" s="138"/>
      <c r="GJH6" s="138"/>
      <c r="GJI6" s="138"/>
      <c r="GJJ6" s="138"/>
      <c r="GJK6" s="138"/>
      <c r="GJL6" s="138"/>
      <c r="GJM6" s="138"/>
      <c r="GJN6" s="138"/>
      <c r="GJO6" s="138"/>
      <c r="GJP6" s="138"/>
      <c r="GJQ6" s="138"/>
      <c r="GJR6" s="138"/>
      <c r="GJS6" s="138"/>
      <c r="GJT6" s="138"/>
      <c r="GJU6" s="138"/>
      <c r="GJV6" s="138"/>
      <c r="GJW6" s="138"/>
      <c r="GJX6" s="138"/>
      <c r="GJY6" s="138"/>
      <c r="GJZ6" s="138"/>
      <c r="GKA6" s="138"/>
      <c r="GKB6" s="138"/>
      <c r="GKC6" s="138"/>
      <c r="GKD6" s="138"/>
      <c r="GKE6" s="138"/>
      <c r="GKF6" s="138"/>
      <c r="GKG6" s="138"/>
      <c r="GKH6" s="138"/>
      <c r="GKI6" s="138"/>
      <c r="GKJ6" s="138"/>
      <c r="GKK6" s="138"/>
      <c r="GKL6" s="138"/>
      <c r="GKM6" s="138"/>
      <c r="GKN6" s="138"/>
      <c r="GKO6" s="138"/>
      <c r="GKP6" s="138"/>
      <c r="GKQ6" s="138"/>
      <c r="GKR6" s="138"/>
      <c r="GKS6" s="138"/>
      <c r="GKT6" s="138"/>
      <c r="GKU6" s="138"/>
      <c r="GKV6" s="138"/>
      <c r="GKW6" s="138"/>
      <c r="GKX6" s="138"/>
      <c r="GKY6" s="138"/>
      <c r="GKZ6" s="138"/>
      <c r="GLA6" s="138"/>
      <c r="GLB6" s="138"/>
      <c r="GLC6" s="138"/>
      <c r="GLD6" s="138"/>
      <c r="GLE6" s="138"/>
      <c r="GLF6" s="138"/>
      <c r="GLG6" s="138"/>
      <c r="GLH6" s="138"/>
      <c r="GLI6" s="138"/>
      <c r="GLJ6" s="138"/>
      <c r="GLK6" s="138"/>
      <c r="GLL6" s="138"/>
      <c r="GLM6" s="138"/>
      <c r="GLN6" s="138"/>
      <c r="GLO6" s="138"/>
      <c r="GLP6" s="138"/>
      <c r="GLQ6" s="138"/>
      <c r="GLR6" s="138"/>
      <c r="GLS6" s="138"/>
      <c r="GLT6" s="138"/>
      <c r="GLU6" s="138"/>
      <c r="GLV6" s="138"/>
      <c r="GLW6" s="138"/>
      <c r="GLX6" s="138"/>
      <c r="GLY6" s="138"/>
      <c r="GLZ6" s="138"/>
      <c r="GMA6" s="138"/>
      <c r="GMB6" s="138"/>
      <c r="GMC6" s="138"/>
      <c r="GMD6" s="138"/>
      <c r="GME6" s="138"/>
      <c r="GMF6" s="138"/>
      <c r="GMG6" s="138"/>
      <c r="GMH6" s="138"/>
      <c r="GMI6" s="138"/>
      <c r="GMJ6" s="138"/>
      <c r="GMK6" s="138"/>
      <c r="GML6" s="138"/>
      <c r="GMM6" s="138"/>
      <c r="GMN6" s="138"/>
      <c r="GMO6" s="138"/>
      <c r="GMP6" s="138"/>
      <c r="GMQ6" s="138"/>
      <c r="GMR6" s="138"/>
      <c r="GMS6" s="138"/>
      <c r="GMT6" s="138"/>
      <c r="GMU6" s="138"/>
      <c r="GMV6" s="138"/>
      <c r="GMW6" s="138"/>
      <c r="GMX6" s="138"/>
      <c r="GMY6" s="138"/>
      <c r="GMZ6" s="138"/>
      <c r="GNA6" s="138"/>
      <c r="GNB6" s="138"/>
      <c r="GNC6" s="138"/>
      <c r="GND6" s="138"/>
      <c r="GNE6" s="138"/>
      <c r="GNF6" s="138"/>
      <c r="GNG6" s="138"/>
      <c r="GNH6" s="138"/>
      <c r="GNI6" s="138"/>
      <c r="GNJ6" s="138"/>
      <c r="GNK6" s="138"/>
      <c r="GNL6" s="138"/>
      <c r="GNM6" s="138"/>
      <c r="GNN6" s="138"/>
      <c r="GNO6" s="138"/>
      <c r="GNP6" s="138"/>
      <c r="GNQ6" s="138"/>
      <c r="GNR6" s="138"/>
      <c r="GNS6" s="138"/>
      <c r="GNT6" s="138"/>
      <c r="GNU6" s="138"/>
      <c r="GNV6" s="138"/>
      <c r="GNW6" s="138"/>
      <c r="GNX6" s="138"/>
      <c r="GNY6" s="138"/>
      <c r="GNZ6" s="138"/>
      <c r="GOA6" s="138"/>
      <c r="GOB6" s="138"/>
      <c r="GOC6" s="138"/>
      <c r="GOD6" s="138"/>
      <c r="GOE6" s="138"/>
      <c r="GOF6" s="138"/>
      <c r="GOG6" s="138"/>
      <c r="GOH6" s="138"/>
      <c r="GOI6" s="138"/>
      <c r="GOJ6" s="138"/>
      <c r="GOK6" s="138"/>
      <c r="GOL6" s="138"/>
      <c r="GOM6" s="138"/>
      <c r="GON6" s="138"/>
      <c r="GOO6" s="138"/>
      <c r="GOP6" s="138"/>
      <c r="GOQ6" s="138"/>
      <c r="GOR6" s="138"/>
      <c r="GOS6" s="138"/>
      <c r="GOT6" s="138"/>
      <c r="GOU6" s="138"/>
      <c r="GOV6" s="138"/>
      <c r="GOW6" s="138"/>
      <c r="GOX6" s="138"/>
      <c r="GOY6" s="138"/>
      <c r="GOZ6" s="138"/>
      <c r="GPA6" s="138"/>
      <c r="GPB6" s="138"/>
      <c r="GPC6" s="138"/>
      <c r="GPD6" s="138"/>
      <c r="GPE6" s="138"/>
      <c r="GPF6" s="138"/>
      <c r="GPG6" s="138"/>
      <c r="GPH6" s="138"/>
      <c r="GPI6" s="138"/>
      <c r="GPJ6" s="138"/>
      <c r="GPK6" s="138"/>
      <c r="GPL6" s="138"/>
      <c r="GPM6" s="138"/>
      <c r="GPN6" s="138"/>
      <c r="GPO6" s="138"/>
      <c r="GPP6" s="138"/>
      <c r="GPQ6" s="138"/>
      <c r="GPR6" s="138"/>
      <c r="GPS6" s="138"/>
      <c r="GPT6" s="138"/>
      <c r="GPU6" s="138"/>
      <c r="GPV6" s="138"/>
      <c r="GPW6" s="138"/>
      <c r="GPX6" s="138"/>
      <c r="GPY6" s="138"/>
      <c r="GPZ6" s="138"/>
      <c r="GQA6" s="138"/>
      <c r="GQB6" s="138"/>
      <c r="GQC6" s="138"/>
      <c r="GQD6" s="138"/>
      <c r="GQE6" s="138"/>
      <c r="GQF6" s="138"/>
      <c r="GQG6" s="138"/>
      <c r="GQH6" s="138"/>
      <c r="GQI6" s="138"/>
      <c r="GQJ6" s="138"/>
      <c r="GQK6" s="138"/>
      <c r="GQL6" s="138"/>
      <c r="GQM6" s="138"/>
      <c r="GQN6" s="138"/>
      <c r="GQO6" s="138"/>
      <c r="GQP6" s="138"/>
      <c r="GQQ6" s="138"/>
      <c r="GQR6" s="138"/>
      <c r="GQS6" s="138"/>
      <c r="GQT6" s="138"/>
      <c r="GQU6" s="138"/>
      <c r="GQV6" s="138"/>
      <c r="GQW6" s="138"/>
      <c r="GQX6" s="138"/>
      <c r="GQY6" s="138"/>
      <c r="GQZ6" s="138"/>
      <c r="GRA6" s="138"/>
      <c r="GRB6" s="138"/>
      <c r="GRC6" s="138"/>
      <c r="GRD6" s="138"/>
      <c r="GRE6" s="138"/>
      <c r="GRF6" s="138"/>
      <c r="GRG6" s="138"/>
      <c r="GRH6" s="138"/>
      <c r="GRI6" s="138"/>
      <c r="GRJ6" s="138"/>
      <c r="GRK6" s="138"/>
      <c r="GRL6" s="138"/>
      <c r="GRM6" s="138"/>
      <c r="GRN6" s="138"/>
      <c r="GRO6" s="138"/>
      <c r="GRP6" s="138"/>
      <c r="GRQ6" s="138"/>
      <c r="GRR6" s="138"/>
      <c r="GRS6" s="138"/>
      <c r="GRT6" s="138"/>
      <c r="GRU6" s="138"/>
      <c r="GRV6" s="138"/>
      <c r="GRW6" s="138"/>
      <c r="GRX6" s="138"/>
      <c r="GRY6" s="138"/>
      <c r="GRZ6" s="138"/>
      <c r="GSA6" s="138"/>
      <c r="GSB6" s="138"/>
      <c r="GSC6" s="138"/>
      <c r="GSD6" s="138"/>
      <c r="GSE6" s="138"/>
      <c r="GSF6" s="138"/>
      <c r="GSG6" s="138"/>
      <c r="GSH6" s="138"/>
      <c r="GSI6" s="138"/>
      <c r="GSJ6" s="138"/>
      <c r="GSK6" s="138"/>
      <c r="GSL6" s="138"/>
      <c r="GSM6" s="138"/>
      <c r="GSN6" s="138"/>
      <c r="GSO6" s="138"/>
      <c r="GSP6" s="138"/>
      <c r="GSQ6" s="138"/>
      <c r="GSR6" s="138"/>
      <c r="GSS6" s="138"/>
      <c r="GST6" s="138"/>
      <c r="GSU6" s="138"/>
      <c r="GSV6" s="138"/>
      <c r="GSW6" s="138"/>
      <c r="GSX6" s="138"/>
      <c r="GSY6" s="138"/>
      <c r="GSZ6" s="138"/>
      <c r="GTA6" s="138"/>
      <c r="GTB6" s="138"/>
      <c r="GTC6" s="138"/>
      <c r="GTD6" s="138"/>
      <c r="GTE6" s="138"/>
      <c r="GTF6" s="138"/>
      <c r="GTG6" s="138"/>
      <c r="GTH6" s="138"/>
      <c r="GTI6" s="138"/>
      <c r="GTJ6" s="138"/>
      <c r="GTK6" s="138"/>
      <c r="GTL6" s="138"/>
      <c r="GTM6" s="138"/>
      <c r="GTN6" s="138"/>
      <c r="GTO6" s="138"/>
      <c r="GTP6" s="138"/>
      <c r="GTQ6" s="138"/>
      <c r="GTR6" s="138"/>
      <c r="GTS6" s="138"/>
      <c r="GTT6" s="138"/>
      <c r="GTU6" s="138"/>
      <c r="GTV6" s="138"/>
      <c r="GTW6" s="138"/>
      <c r="GTX6" s="138"/>
      <c r="GTY6" s="138"/>
      <c r="GTZ6" s="138"/>
      <c r="GUA6" s="138"/>
      <c r="GUB6" s="138"/>
      <c r="GUC6" s="138"/>
      <c r="GUD6" s="138"/>
      <c r="GUE6" s="138"/>
      <c r="GUF6" s="138"/>
      <c r="GUG6" s="138"/>
      <c r="GUH6" s="138"/>
      <c r="GUI6" s="138"/>
      <c r="GUJ6" s="138"/>
      <c r="GUK6" s="138"/>
      <c r="GUL6" s="138"/>
      <c r="GUM6" s="138"/>
      <c r="GUN6" s="138"/>
      <c r="GUO6" s="138"/>
      <c r="GUP6" s="138"/>
      <c r="GUQ6" s="138"/>
      <c r="GUR6" s="138"/>
      <c r="GUS6" s="138"/>
      <c r="GUT6" s="138"/>
      <c r="GUU6" s="138"/>
      <c r="GUV6" s="138"/>
      <c r="GUW6" s="138"/>
      <c r="GUX6" s="138"/>
      <c r="GUY6" s="138"/>
      <c r="GUZ6" s="138"/>
      <c r="GVA6" s="138"/>
      <c r="GVB6" s="138"/>
      <c r="GVC6" s="138"/>
      <c r="GVD6" s="138"/>
      <c r="GVE6" s="138"/>
      <c r="GVF6" s="138"/>
      <c r="GVG6" s="138"/>
      <c r="GVH6" s="138"/>
      <c r="GVI6" s="138"/>
      <c r="GVJ6" s="138"/>
      <c r="GVK6" s="138"/>
      <c r="GVL6" s="138"/>
      <c r="GVM6" s="138"/>
      <c r="GVN6" s="138"/>
      <c r="GVO6" s="138"/>
      <c r="GVP6" s="138"/>
      <c r="GVQ6" s="138"/>
      <c r="GVR6" s="138"/>
      <c r="GVS6" s="138"/>
      <c r="GVT6" s="138"/>
      <c r="GVU6" s="138"/>
      <c r="GVV6" s="138"/>
      <c r="GVW6" s="138"/>
      <c r="GVX6" s="138"/>
      <c r="GVY6" s="138"/>
      <c r="GVZ6" s="138"/>
      <c r="GWA6" s="138"/>
      <c r="GWB6" s="138"/>
      <c r="GWC6" s="138"/>
      <c r="GWD6" s="138"/>
      <c r="GWE6" s="138"/>
      <c r="GWF6" s="138"/>
      <c r="GWG6" s="138"/>
      <c r="GWH6" s="138"/>
      <c r="GWI6" s="138"/>
      <c r="GWJ6" s="138"/>
      <c r="GWK6" s="138"/>
      <c r="GWL6" s="138"/>
      <c r="GWM6" s="138"/>
      <c r="GWN6" s="138"/>
      <c r="GWO6" s="138"/>
      <c r="GWP6" s="138"/>
      <c r="GWQ6" s="138"/>
      <c r="GWR6" s="138"/>
      <c r="GWS6" s="138"/>
      <c r="GWT6" s="138"/>
      <c r="GWU6" s="138"/>
      <c r="GWV6" s="138"/>
      <c r="GWW6" s="138"/>
      <c r="GWX6" s="138"/>
      <c r="GWY6" s="138"/>
      <c r="GWZ6" s="138"/>
      <c r="GXA6" s="138"/>
      <c r="GXB6" s="138"/>
      <c r="GXC6" s="138"/>
      <c r="GXD6" s="138"/>
      <c r="GXE6" s="138"/>
      <c r="GXF6" s="138"/>
      <c r="GXG6" s="138"/>
      <c r="GXH6" s="138"/>
      <c r="GXI6" s="138"/>
      <c r="GXJ6" s="138"/>
      <c r="GXK6" s="138"/>
      <c r="GXL6" s="138"/>
      <c r="GXM6" s="138"/>
      <c r="GXN6" s="138"/>
      <c r="GXO6" s="138"/>
      <c r="GXP6" s="138"/>
      <c r="GXQ6" s="138"/>
      <c r="GXR6" s="138"/>
      <c r="GXS6" s="138"/>
      <c r="GXT6" s="138"/>
      <c r="GXU6" s="138"/>
      <c r="GXV6" s="138"/>
      <c r="GXW6" s="138"/>
      <c r="GXX6" s="138"/>
      <c r="GXY6" s="138"/>
      <c r="GXZ6" s="138"/>
      <c r="GYA6" s="138"/>
      <c r="GYB6" s="138"/>
      <c r="GYC6" s="138"/>
      <c r="GYD6" s="138"/>
      <c r="GYE6" s="138"/>
      <c r="GYF6" s="138"/>
      <c r="GYG6" s="138"/>
      <c r="GYH6" s="138"/>
      <c r="GYI6" s="138"/>
      <c r="GYJ6" s="138"/>
      <c r="GYK6" s="138"/>
      <c r="GYL6" s="138"/>
      <c r="GYM6" s="138"/>
      <c r="GYN6" s="138"/>
      <c r="GYO6" s="138"/>
      <c r="GYP6" s="138"/>
      <c r="GYQ6" s="138"/>
      <c r="GYR6" s="138"/>
      <c r="GYS6" s="138"/>
      <c r="GYT6" s="138"/>
      <c r="GYU6" s="138"/>
      <c r="GYV6" s="138"/>
      <c r="GYW6" s="138"/>
      <c r="GYX6" s="138"/>
      <c r="GYY6" s="138"/>
      <c r="GYZ6" s="138"/>
      <c r="GZA6" s="138"/>
      <c r="GZB6" s="138"/>
      <c r="GZC6" s="138"/>
      <c r="GZD6" s="138"/>
      <c r="GZE6" s="138"/>
      <c r="GZF6" s="138"/>
      <c r="GZG6" s="138"/>
      <c r="GZH6" s="138"/>
      <c r="GZI6" s="138"/>
      <c r="GZJ6" s="138"/>
      <c r="GZK6" s="138"/>
      <c r="GZL6" s="138"/>
      <c r="GZM6" s="138"/>
      <c r="GZN6" s="138"/>
      <c r="GZO6" s="138"/>
      <c r="GZP6" s="138"/>
      <c r="GZQ6" s="138"/>
      <c r="GZR6" s="138"/>
      <c r="GZS6" s="138"/>
      <c r="GZT6" s="138"/>
      <c r="GZU6" s="138"/>
      <c r="GZV6" s="138"/>
      <c r="GZW6" s="138"/>
      <c r="GZX6" s="138"/>
      <c r="GZY6" s="138"/>
      <c r="GZZ6" s="138"/>
      <c r="HAA6" s="138"/>
      <c r="HAB6" s="138"/>
      <c r="HAC6" s="138"/>
      <c r="HAD6" s="138"/>
      <c r="HAE6" s="138"/>
      <c r="HAF6" s="138"/>
      <c r="HAG6" s="138"/>
      <c r="HAH6" s="138"/>
      <c r="HAI6" s="138"/>
      <c r="HAJ6" s="138"/>
      <c r="HAK6" s="138"/>
      <c r="HAL6" s="138"/>
      <c r="HAM6" s="138"/>
      <c r="HAN6" s="138"/>
      <c r="HAO6" s="138"/>
      <c r="HAP6" s="138"/>
      <c r="HAQ6" s="138"/>
      <c r="HAR6" s="138"/>
      <c r="HAS6" s="138"/>
      <c r="HAT6" s="138"/>
      <c r="HAU6" s="138"/>
      <c r="HAV6" s="138"/>
      <c r="HAW6" s="138"/>
      <c r="HAX6" s="138"/>
      <c r="HAY6" s="138"/>
      <c r="HAZ6" s="138"/>
      <c r="HBA6" s="138"/>
      <c r="HBB6" s="138"/>
      <c r="HBC6" s="138"/>
      <c r="HBD6" s="138"/>
      <c r="HBE6" s="138"/>
      <c r="HBF6" s="138"/>
      <c r="HBG6" s="138"/>
      <c r="HBH6" s="138"/>
      <c r="HBI6" s="138"/>
      <c r="HBJ6" s="138"/>
      <c r="HBK6" s="138"/>
      <c r="HBL6" s="138"/>
      <c r="HBM6" s="138"/>
      <c r="HBN6" s="138"/>
      <c r="HBO6" s="138"/>
      <c r="HBP6" s="138"/>
      <c r="HBQ6" s="138"/>
      <c r="HBR6" s="138"/>
      <c r="HBS6" s="138"/>
      <c r="HBT6" s="138"/>
      <c r="HBU6" s="138"/>
      <c r="HBV6" s="138"/>
      <c r="HBW6" s="138"/>
      <c r="HBX6" s="138"/>
      <c r="HBY6" s="138"/>
      <c r="HBZ6" s="138"/>
      <c r="HCA6" s="138"/>
      <c r="HCB6" s="138"/>
      <c r="HCC6" s="138"/>
      <c r="HCD6" s="138"/>
      <c r="HCE6" s="138"/>
      <c r="HCF6" s="138"/>
      <c r="HCG6" s="138"/>
      <c r="HCH6" s="138"/>
      <c r="HCI6" s="138"/>
      <c r="HCJ6" s="138"/>
      <c r="HCK6" s="138"/>
      <c r="HCL6" s="138"/>
      <c r="HCM6" s="138"/>
      <c r="HCN6" s="138"/>
      <c r="HCO6" s="138"/>
      <c r="HCP6" s="138"/>
      <c r="HCQ6" s="138"/>
      <c r="HCR6" s="138"/>
      <c r="HCS6" s="138"/>
      <c r="HCT6" s="138"/>
      <c r="HCU6" s="138"/>
      <c r="HCV6" s="138"/>
      <c r="HCW6" s="138"/>
      <c r="HCX6" s="138"/>
      <c r="HCY6" s="138"/>
      <c r="HCZ6" s="138"/>
      <c r="HDA6" s="138"/>
      <c r="HDB6" s="138"/>
      <c r="HDC6" s="138"/>
      <c r="HDD6" s="138"/>
      <c r="HDE6" s="138"/>
      <c r="HDF6" s="138"/>
      <c r="HDG6" s="138"/>
      <c r="HDH6" s="138"/>
      <c r="HDI6" s="138"/>
      <c r="HDJ6" s="138"/>
      <c r="HDK6" s="138"/>
      <c r="HDL6" s="138"/>
      <c r="HDM6" s="138"/>
      <c r="HDN6" s="138"/>
      <c r="HDO6" s="138"/>
      <c r="HDP6" s="138"/>
      <c r="HDQ6" s="138"/>
      <c r="HDR6" s="138"/>
      <c r="HDS6" s="138"/>
      <c r="HDT6" s="138"/>
      <c r="HDU6" s="138"/>
      <c r="HDV6" s="138"/>
      <c r="HDW6" s="138"/>
      <c r="HDX6" s="138"/>
      <c r="HDY6" s="138"/>
      <c r="HDZ6" s="138"/>
      <c r="HEA6" s="138"/>
      <c r="HEB6" s="138"/>
      <c r="HEC6" s="138"/>
      <c r="HED6" s="138"/>
      <c r="HEE6" s="138"/>
      <c r="HEF6" s="138"/>
      <c r="HEG6" s="138"/>
      <c r="HEH6" s="138"/>
      <c r="HEI6" s="138"/>
      <c r="HEJ6" s="138"/>
      <c r="HEK6" s="138"/>
      <c r="HEL6" s="138"/>
      <c r="HEM6" s="138"/>
      <c r="HEN6" s="138"/>
      <c r="HEO6" s="138"/>
      <c r="HEP6" s="138"/>
      <c r="HEQ6" s="138"/>
      <c r="HER6" s="138"/>
      <c r="HES6" s="138"/>
      <c r="HET6" s="138"/>
      <c r="HEU6" s="138"/>
      <c r="HEV6" s="138"/>
      <c r="HEW6" s="138"/>
      <c r="HEX6" s="138"/>
      <c r="HEY6" s="138"/>
      <c r="HEZ6" s="138"/>
      <c r="HFA6" s="138"/>
      <c r="HFB6" s="138"/>
      <c r="HFC6" s="138"/>
      <c r="HFD6" s="138"/>
      <c r="HFE6" s="138"/>
      <c r="HFF6" s="138"/>
      <c r="HFG6" s="138"/>
      <c r="HFH6" s="138"/>
      <c r="HFI6" s="138"/>
      <c r="HFJ6" s="138"/>
      <c r="HFK6" s="138"/>
      <c r="HFL6" s="138"/>
      <c r="HFM6" s="138"/>
      <c r="HFN6" s="138"/>
      <c r="HFO6" s="138"/>
      <c r="HFP6" s="138"/>
      <c r="HFQ6" s="138"/>
      <c r="HFR6" s="138"/>
      <c r="HFS6" s="138"/>
      <c r="HFT6" s="138"/>
      <c r="HFU6" s="138"/>
      <c r="HFV6" s="138"/>
      <c r="HFW6" s="138"/>
      <c r="HFX6" s="138"/>
      <c r="HFY6" s="138"/>
      <c r="HFZ6" s="138"/>
      <c r="HGA6" s="138"/>
      <c r="HGB6" s="138"/>
      <c r="HGC6" s="138"/>
      <c r="HGD6" s="138"/>
      <c r="HGE6" s="138"/>
      <c r="HGF6" s="138"/>
      <c r="HGG6" s="138"/>
      <c r="HGH6" s="138"/>
      <c r="HGI6" s="138"/>
      <c r="HGJ6" s="138"/>
      <c r="HGK6" s="138"/>
      <c r="HGL6" s="138"/>
      <c r="HGM6" s="138"/>
      <c r="HGN6" s="138"/>
      <c r="HGO6" s="138"/>
      <c r="HGP6" s="138"/>
      <c r="HGQ6" s="138"/>
      <c r="HGR6" s="138"/>
      <c r="HGS6" s="138"/>
      <c r="HGT6" s="138"/>
      <c r="HGU6" s="138"/>
      <c r="HGV6" s="138"/>
      <c r="HGW6" s="138"/>
      <c r="HGX6" s="138"/>
      <c r="HGY6" s="138"/>
      <c r="HGZ6" s="138"/>
      <c r="HHA6" s="138"/>
      <c r="HHB6" s="138"/>
      <c r="HHC6" s="138"/>
      <c r="HHD6" s="138"/>
      <c r="HHE6" s="138"/>
      <c r="HHF6" s="138"/>
      <c r="HHG6" s="138"/>
      <c r="HHH6" s="138"/>
      <c r="HHI6" s="138"/>
      <c r="HHJ6" s="138"/>
      <c r="HHK6" s="138"/>
      <c r="HHL6" s="138"/>
      <c r="HHM6" s="138"/>
      <c r="HHN6" s="138"/>
      <c r="HHO6" s="138"/>
      <c r="HHP6" s="138"/>
      <c r="HHQ6" s="138"/>
      <c r="HHR6" s="138"/>
      <c r="HHS6" s="138"/>
      <c r="HHT6" s="138"/>
      <c r="HHU6" s="138"/>
      <c r="HHV6" s="138"/>
      <c r="HHW6" s="138"/>
      <c r="HHX6" s="138"/>
      <c r="HHY6" s="138"/>
      <c r="HHZ6" s="138"/>
      <c r="HIA6" s="138"/>
      <c r="HIB6" s="138"/>
      <c r="HIC6" s="138"/>
      <c r="HID6" s="138"/>
      <c r="HIE6" s="138"/>
      <c r="HIF6" s="138"/>
      <c r="HIG6" s="138"/>
      <c r="HIH6" s="138"/>
      <c r="HII6" s="138"/>
      <c r="HIJ6" s="138"/>
      <c r="HIK6" s="138"/>
      <c r="HIL6" s="138"/>
      <c r="HIM6" s="138"/>
      <c r="HIN6" s="138"/>
      <c r="HIO6" s="138"/>
      <c r="HIP6" s="138"/>
      <c r="HIQ6" s="138"/>
      <c r="HIR6" s="138"/>
      <c r="HIS6" s="138"/>
      <c r="HIT6" s="138"/>
      <c r="HIU6" s="138"/>
      <c r="HIV6" s="138"/>
      <c r="HIW6" s="138"/>
      <c r="HIX6" s="138"/>
      <c r="HIY6" s="138"/>
      <c r="HIZ6" s="138"/>
      <c r="HJA6" s="138"/>
      <c r="HJB6" s="138"/>
      <c r="HJC6" s="138"/>
      <c r="HJD6" s="138"/>
      <c r="HJE6" s="138"/>
      <c r="HJF6" s="138"/>
      <c r="HJG6" s="138"/>
      <c r="HJH6" s="138"/>
      <c r="HJI6" s="138"/>
      <c r="HJJ6" s="138"/>
      <c r="HJK6" s="138"/>
      <c r="HJL6" s="138"/>
      <c r="HJM6" s="138"/>
      <c r="HJN6" s="138"/>
      <c r="HJO6" s="138"/>
      <c r="HJP6" s="138"/>
      <c r="HJQ6" s="138"/>
      <c r="HJR6" s="138"/>
      <c r="HJS6" s="138"/>
      <c r="HJT6" s="138"/>
      <c r="HJU6" s="138"/>
      <c r="HJV6" s="138"/>
      <c r="HJW6" s="138"/>
      <c r="HJX6" s="138"/>
      <c r="HJY6" s="138"/>
      <c r="HJZ6" s="138"/>
      <c r="HKA6" s="138"/>
      <c r="HKB6" s="138"/>
      <c r="HKC6" s="138"/>
      <c r="HKD6" s="138"/>
      <c r="HKE6" s="138"/>
      <c r="HKF6" s="138"/>
      <c r="HKG6" s="138"/>
      <c r="HKH6" s="138"/>
      <c r="HKI6" s="138"/>
      <c r="HKJ6" s="138"/>
      <c r="HKK6" s="138"/>
      <c r="HKL6" s="138"/>
      <c r="HKM6" s="138"/>
      <c r="HKN6" s="138"/>
      <c r="HKO6" s="138"/>
      <c r="HKP6" s="138"/>
      <c r="HKQ6" s="138"/>
      <c r="HKR6" s="138"/>
      <c r="HKS6" s="138"/>
      <c r="HKT6" s="138"/>
      <c r="HKU6" s="138"/>
      <c r="HKV6" s="138"/>
      <c r="HKW6" s="138"/>
      <c r="HKX6" s="138"/>
      <c r="HKY6" s="138"/>
      <c r="HKZ6" s="138"/>
      <c r="HLA6" s="138"/>
      <c r="HLB6" s="138"/>
      <c r="HLC6" s="138"/>
      <c r="HLD6" s="138"/>
      <c r="HLE6" s="138"/>
      <c r="HLF6" s="138"/>
      <c r="HLG6" s="138"/>
      <c r="HLH6" s="138"/>
      <c r="HLI6" s="138"/>
      <c r="HLJ6" s="138"/>
      <c r="HLK6" s="138"/>
      <c r="HLL6" s="138"/>
      <c r="HLM6" s="138"/>
      <c r="HLN6" s="138"/>
      <c r="HLO6" s="138"/>
      <c r="HLP6" s="138"/>
      <c r="HLQ6" s="138"/>
      <c r="HLR6" s="138"/>
      <c r="HLS6" s="138"/>
      <c r="HLT6" s="138"/>
      <c r="HLU6" s="138"/>
      <c r="HLV6" s="138"/>
      <c r="HLW6" s="138"/>
      <c r="HLX6" s="138"/>
      <c r="HLY6" s="138"/>
      <c r="HLZ6" s="138"/>
      <c r="HMA6" s="138"/>
      <c r="HMB6" s="138"/>
      <c r="HMC6" s="138"/>
      <c r="HMD6" s="138"/>
      <c r="HME6" s="138"/>
      <c r="HMF6" s="138"/>
      <c r="HMG6" s="138"/>
      <c r="HMH6" s="138"/>
      <c r="HMI6" s="138"/>
      <c r="HMJ6" s="138"/>
      <c r="HMK6" s="138"/>
      <c r="HML6" s="138"/>
      <c r="HMM6" s="138"/>
      <c r="HMN6" s="138"/>
      <c r="HMO6" s="138"/>
      <c r="HMP6" s="138"/>
      <c r="HMQ6" s="138"/>
      <c r="HMR6" s="138"/>
      <c r="HMS6" s="138"/>
      <c r="HMT6" s="138"/>
      <c r="HMU6" s="138"/>
      <c r="HMV6" s="138"/>
      <c r="HMW6" s="138"/>
      <c r="HMX6" s="138"/>
      <c r="HMY6" s="138"/>
      <c r="HMZ6" s="138"/>
      <c r="HNA6" s="138"/>
      <c r="HNB6" s="138"/>
      <c r="HNC6" s="138"/>
      <c r="HND6" s="138"/>
      <c r="HNE6" s="138"/>
      <c r="HNF6" s="138"/>
      <c r="HNG6" s="138"/>
      <c r="HNH6" s="138"/>
      <c r="HNI6" s="138"/>
      <c r="HNJ6" s="138"/>
      <c r="HNK6" s="138"/>
      <c r="HNL6" s="138"/>
      <c r="HNM6" s="138"/>
      <c r="HNN6" s="138"/>
      <c r="HNO6" s="138"/>
      <c r="HNP6" s="138"/>
      <c r="HNQ6" s="138"/>
      <c r="HNR6" s="138"/>
      <c r="HNS6" s="138"/>
      <c r="HNT6" s="138"/>
      <c r="HNU6" s="138"/>
      <c r="HNV6" s="138"/>
      <c r="HNW6" s="138"/>
      <c r="HNX6" s="138"/>
      <c r="HNY6" s="138"/>
      <c r="HNZ6" s="138"/>
      <c r="HOA6" s="138"/>
      <c r="HOB6" s="138"/>
      <c r="HOC6" s="138"/>
      <c r="HOD6" s="138"/>
      <c r="HOE6" s="138"/>
      <c r="HOF6" s="138"/>
      <c r="HOG6" s="138"/>
      <c r="HOH6" s="138"/>
      <c r="HOI6" s="138"/>
      <c r="HOJ6" s="138"/>
      <c r="HOK6" s="138"/>
      <c r="HOL6" s="138"/>
      <c r="HOM6" s="138"/>
      <c r="HON6" s="138"/>
      <c r="HOO6" s="138"/>
      <c r="HOP6" s="138"/>
      <c r="HOQ6" s="138"/>
      <c r="HOR6" s="138"/>
      <c r="HOS6" s="138"/>
      <c r="HOT6" s="138"/>
      <c r="HOU6" s="138"/>
      <c r="HOV6" s="138"/>
      <c r="HOW6" s="138"/>
      <c r="HOX6" s="138"/>
      <c r="HOY6" s="138"/>
      <c r="HOZ6" s="138"/>
      <c r="HPA6" s="138"/>
      <c r="HPB6" s="138"/>
      <c r="HPC6" s="138"/>
      <c r="HPD6" s="138"/>
      <c r="HPE6" s="138"/>
      <c r="HPF6" s="138"/>
      <c r="HPG6" s="138"/>
      <c r="HPH6" s="138"/>
      <c r="HPI6" s="138"/>
      <c r="HPJ6" s="138"/>
      <c r="HPK6" s="138"/>
      <c r="HPL6" s="138"/>
      <c r="HPM6" s="138"/>
      <c r="HPN6" s="138"/>
      <c r="HPO6" s="138"/>
      <c r="HPP6" s="138"/>
      <c r="HPQ6" s="138"/>
      <c r="HPR6" s="138"/>
      <c r="HPS6" s="138"/>
      <c r="HPT6" s="138"/>
      <c r="HPU6" s="138"/>
      <c r="HPV6" s="138"/>
      <c r="HPW6" s="138"/>
      <c r="HPX6" s="138"/>
      <c r="HPY6" s="138"/>
      <c r="HPZ6" s="138"/>
      <c r="HQA6" s="138"/>
      <c r="HQB6" s="138"/>
      <c r="HQC6" s="138"/>
      <c r="HQD6" s="138"/>
      <c r="HQE6" s="138"/>
      <c r="HQF6" s="138"/>
      <c r="HQG6" s="138"/>
      <c r="HQH6" s="138"/>
      <c r="HQI6" s="138"/>
      <c r="HQJ6" s="138"/>
      <c r="HQK6" s="138"/>
      <c r="HQL6" s="138"/>
      <c r="HQM6" s="138"/>
      <c r="HQN6" s="138"/>
      <c r="HQO6" s="138"/>
      <c r="HQP6" s="138"/>
      <c r="HQQ6" s="138"/>
      <c r="HQR6" s="138"/>
      <c r="HQS6" s="138"/>
      <c r="HQT6" s="138"/>
      <c r="HQU6" s="138"/>
      <c r="HQV6" s="138"/>
      <c r="HQW6" s="138"/>
      <c r="HQX6" s="138"/>
      <c r="HQY6" s="138"/>
      <c r="HQZ6" s="138"/>
      <c r="HRA6" s="138"/>
      <c r="HRB6" s="138"/>
      <c r="HRC6" s="138"/>
      <c r="HRD6" s="138"/>
      <c r="HRE6" s="138"/>
      <c r="HRF6" s="138"/>
      <c r="HRG6" s="138"/>
      <c r="HRH6" s="138"/>
      <c r="HRI6" s="138"/>
      <c r="HRJ6" s="138"/>
      <c r="HRK6" s="138"/>
      <c r="HRL6" s="138"/>
      <c r="HRM6" s="138"/>
      <c r="HRN6" s="138"/>
      <c r="HRO6" s="138"/>
      <c r="HRP6" s="138"/>
      <c r="HRQ6" s="138"/>
      <c r="HRR6" s="138"/>
      <c r="HRS6" s="138"/>
      <c r="HRT6" s="138"/>
      <c r="HRU6" s="138"/>
      <c r="HRV6" s="138"/>
      <c r="HRW6" s="138"/>
      <c r="HRX6" s="138"/>
      <c r="HRY6" s="138"/>
      <c r="HRZ6" s="138"/>
      <c r="HSA6" s="138"/>
      <c r="HSB6" s="138"/>
      <c r="HSC6" s="138"/>
      <c r="HSD6" s="138"/>
      <c r="HSE6" s="138"/>
      <c r="HSF6" s="138"/>
      <c r="HSG6" s="138"/>
      <c r="HSH6" s="138"/>
      <c r="HSI6" s="138"/>
      <c r="HSJ6" s="138"/>
      <c r="HSK6" s="138"/>
      <c r="HSL6" s="138"/>
      <c r="HSM6" s="138"/>
      <c r="HSN6" s="138"/>
      <c r="HSO6" s="138"/>
      <c r="HSP6" s="138"/>
      <c r="HSQ6" s="138"/>
      <c r="HSR6" s="138"/>
      <c r="HSS6" s="138"/>
      <c r="HST6" s="138"/>
      <c r="HSU6" s="138"/>
      <c r="HSV6" s="138"/>
      <c r="HSW6" s="138"/>
      <c r="HSX6" s="138"/>
      <c r="HSY6" s="138"/>
      <c r="HSZ6" s="138"/>
      <c r="HTA6" s="138"/>
      <c r="HTB6" s="138"/>
      <c r="HTC6" s="138"/>
      <c r="HTD6" s="138"/>
      <c r="HTE6" s="138"/>
      <c r="HTF6" s="138"/>
      <c r="HTG6" s="138"/>
      <c r="HTH6" s="138"/>
      <c r="HTI6" s="138"/>
      <c r="HTJ6" s="138"/>
      <c r="HTK6" s="138"/>
      <c r="HTL6" s="138"/>
      <c r="HTM6" s="138"/>
      <c r="HTN6" s="138"/>
      <c r="HTO6" s="138"/>
      <c r="HTP6" s="138"/>
      <c r="HTQ6" s="138"/>
      <c r="HTR6" s="138"/>
      <c r="HTS6" s="138"/>
      <c r="HTT6" s="138"/>
      <c r="HTU6" s="138"/>
      <c r="HTV6" s="138"/>
      <c r="HTW6" s="138"/>
      <c r="HTX6" s="138"/>
      <c r="HTY6" s="138"/>
      <c r="HTZ6" s="138"/>
      <c r="HUA6" s="138"/>
      <c r="HUB6" s="138"/>
      <c r="HUC6" s="138"/>
      <c r="HUD6" s="138"/>
      <c r="HUE6" s="138"/>
      <c r="HUF6" s="138"/>
      <c r="HUG6" s="138"/>
      <c r="HUH6" s="138"/>
      <c r="HUI6" s="138"/>
      <c r="HUJ6" s="138"/>
      <c r="HUK6" s="138"/>
      <c r="HUL6" s="138"/>
      <c r="HUM6" s="138"/>
      <c r="HUN6" s="138"/>
      <c r="HUO6" s="138"/>
      <c r="HUP6" s="138"/>
      <c r="HUQ6" s="138"/>
      <c r="HUR6" s="138"/>
      <c r="HUS6" s="138"/>
      <c r="HUT6" s="138"/>
      <c r="HUU6" s="138"/>
      <c r="HUV6" s="138"/>
      <c r="HUW6" s="138"/>
      <c r="HUX6" s="138"/>
      <c r="HUY6" s="138"/>
      <c r="HUZ6" s="138"/>
      <c r="HVA6" s="138"/>
      <c r="HVB6" s="138"/>
      <c r="HVC6" s="138"/>
      <c r="HVD6" s="138"/>
      <c r="HVE6" s="138"/>
      <c r="HVF6" s="138"/>
      <c r="HVG6" s="138"/>
      <c r="HVH6" s="138"/>
      <c r="HVI6" s="138"/>
      <c r="HVJ6" s="138"/>
      <c r="HVK6" s="138"/>
      <c r="HVL6" s="138"/>
      <c r="HVM6" s="138"/>
      <c r="HVN6" s="138"/>
      <c r="HVO6" s="138"/>
      <c r="HVP6" s="138"/>
      <c r="HVQ6" s="138"/>
      <c r="HVR6" s="138"/>
      <c r="HVS6" s="138"/>
      <c r="HVT6" s="138"/>
      <c r="HVU6" s="138"/>
      <c r="HVV6" s="138"/>
      <c r="HVW6" s="138"/>
      <c r="HVX6" s="138"/>
      <c r="HVY6" s="138"/>
      <c r="HVZ6" s="138"/>
      <c r="HWA6" s="138"/>
      <c r="HWB6" s="138"/>
      <c r="HWC6" s="138"/>
      <c r="HWD6" s="138"/>
      <c r="HWE6" s="138"/>
      <c r="HWF6" s="138"/>
      <c r="HWG6" s="138"/>
      <c r="HWH6" s="138"/>
      <c r="HWI6" s="138"/>
      <c r="HWJ6" s="138"/>
      <c r="HWK6" s="138"/>
      <c r="HWL6" s="138"/>
      <c r="HWM6" s="138"/>
      <c r="HWN6" s="138"/>
      <c r="HWO6" s="138"/>
      <c r="HWP6" s="138"/>
      <c r="HWQ6" s="138"/>
      <c r="HWR6" s="138"/>
      <c r="HWS6" s="138"/>
      <c r="HWT6" s="138"/>
      <c r="HWU6" s="138"/>
      <c r="HWV6" s="138"/>
      <c r="HWW6" s="138"/>
      <c r="HWX6" s="138"/>
      <c r="HWY6" s="138"/>
      <c r="HWZ6" s="138"/>
      <c r="HXA6" s="138"/>
      <c r="HXB6" s="138"/>
      <c r="HXC6" s="138"/>
      <c r="HXD6" s="138"/>
      <c r="HXE6" s="138"/>
      <c r="HXF6" s="138"/>
      <c r="HXG6" s="138"/>
      <c r="HXH6" s="138"/>
      <c r="HXI6" s="138"/>
      <c r="HXJ6" s="138"/>
      <c r="HXK6" s="138"/>
      <c r="HXL6" s="138"/>
      <c r="HXM6" s="138"/>
      <c r="HXN6" s="138"/>
      <c r="HXO6" s="138"/>
      <c r="HXP6" s="138"/>
      <c r="HXQ6" s="138"/>
      <c r="HXR6" s="138"/>
      <c r="HXS6" s="138"/>
      <c r="HXT6" s="138"/>
      <c r="HXU6" s="138"/>
      <c r="HXV6" s="138"/>
      <c r="HXW6" s="138"/>
      <c r="HXX6" s="138"/>
      <c r="HXY6" s="138"/>
      <c r="HXZ6" s="138"/>
      <c r="HYA6" s="138"/>
      <c r="HYB6" s="138"/>
      <c r="HYC6" s="138"/>
      <c r="HYD6" s="138"/>
      <c r="HYE6" s="138"/>
      <c r="HYF6" s="138"/>
      <c r="HYG6" s="138"/>
      <c r="HYH6" s="138"/>
      <c r="HYI6" s="138"/>
      <c r="HYJ6" s="138"/>
      <c r="HYK6" s="138"/>
      <c r="HYL6" s="138"/>
      <c r="HYM6" s="138"/>
      <c r="HYN6" s="138"/>
      <c r="HYO6" s="138"/>
      <c r="HYP6" s="138"/>
      <c r="HYQ6" s="138"/>
      <c r="HYR6" s="138"/>
      <c r="HYS6" s="138"/>
      <c r="HYT6" s="138"/>
      <c r="HYU6" s="138"/>
      <c r="HYV6" s="138"/>
      <c r="HYW6" s="138"/>
      <c r="HYX6" s="138"/>
      <c r="HYY6" s="138"/>
      <c r="HYZ6" s="138"/>
      <c r="HZA6" s="138"/>
      <c r="HZB6" s="138"/>
      <c r="HZC6" s="138"/>
      <c r="HZD6" s="138"/>
      <c r="HZE6" s="138"/>
      <c r="HZF6" s="138"/>
      <c r="HZG6" s="138"/>
      <c r="HZH6" s="138"/>
      <c r="HZI6" s="138"/>
      <c r="HZJ6" s="138"/>
      <c r="HZK6" s="138"/>
      <c r="HZL6" s="138"/>
      <c r="HZM6" s="138"/>
      <c r="HZN6" s="138"/>
      <c r="HZO6" s="138"/>
      <c r="HZP6" s="138"/>
      <c r="HZQ6" s="138"/>
      <c r="HZR6" s="138"/>
      <c r="HZS6" s="138"/>
      <c r="HZT6" s="138"/>
      <c r="HZU6" s="138"/>
      <c r="HZV6" s="138"/>
      <c r="HZW6" s="138"/>
      <c r="HZX6" s="138"/>
      <c r="HZY6" s="138"/>
      <c r="HZZ6" s="138"/>
      <c r="IAA6" s="138"/>
      <c r="IAB6" s="138"/>
      <c r="IAC6" s="138"/>
      <c r="IAD6" s="138"/>
      <c r="IAE6" s="138"/>
      <c r="IAF6" s="138"/>
      <c r="IAG6" s="138"/>
      <c r="IAH6" s="138"/>
      <c r="IAI6" s="138"/>
      <c r="IAJ6" s="138"/>
      <c r="IAK6" s="138"/>
      <c r="IAL6" s="138"/>
      <c r="IAM6" s="138"/>
      <c r="IAN6" s="138"/>
      <c r="IAO6" s="138"/>
      <c r="IAP6" s="138"/>
      <c r="IAQ6" s="138"/>
      <c r="IAR6" s="138"/>
      <c r="IAS6" s="138"/>
      <c r="IAT6" s="138"/>
      <c r="IAU6" s="138"/>
      <c r="IAV6" s="138"/>
      <c r="IAW6" s="138"/>
      <c r="IAX6" s="138"/>
      <c r="IAY6" s="138"/>
      <c r="IAZ6" s="138"/>
      <c r="IBA6" s="138"/>
      <c r="IBB6" s="138"/>
      <c r="IBC6" s="138"/>
      <c r="IBD6" s="138"/>
      <c r="IBE6" s="138"/>
      <c r="IBF6" s="138"/>
      <c r="IBG6" s="138"/>
      <c r="IBH6" s="138"/>
      <c r="IBI6" s="138"/>
      <c r="IBJ6" s="138"/>
      <c r="IBK6" s="138"/>
      <c r="IBL6" s="138"/>
      <c r="IBM6" s="138"/>
      <c r="IBN6" s="138"/>
      <c r="IBO6" s="138"/>
      <c r="IBP6" s="138"/>
      <c r="IBQ6" s="138"/>
      <c r="IBR6" s="138"/>
      <c r="IBS6" s="138"/>
      <c r="IBT6" s="138"/>
      <c r="IBU6" s="138"/>
      <c r="IBV6" s="138"/>
      <c r="IBW6" s="138"/>
      <c r="IBX6" s="138"/>
      <c r="IBY6" s="138"/>
      <c r="IBZ6" s="138"/>
      <c r="ICA6" s="138"/>
      <c r="ICB6" s="138"/>
      <c r="ICC6" s="138"/>
      <c r="ICD6" s="138"/>
      <c r="ICE6" s="138"/>
      <c r="ICF6" s="138"/>
      <c r="ICG6" s="138"/>
      <c r="ICH6" s="138"/>
      <c r="ICI6" s="138"/>
      <c r="ICJ6" s="138"/>
      <c r="ICK6" s="138"/>
      <c r="ICL6" s="138"/>
      <c r="ICM6" s="138"/>
      <c r="ICN6" s="138"/>
      <c r="ICO6" s="138"/>
      <c r="ICP6" s="138"/>
      <c r="ICQ6" s="138"/>
      <c r="ICR6" s="138"/>
      <c r="ICS6" s="138"/>
      <c r="ICT6" s="138"/>
      <c r="ICU6" s="138"/>
      <c r="ICV6" s="138"/>
      <c r="ICW6" s="138"/>
      <c r="ICX6" s="138"/>
      <c r="ICY6" s="138"/>
      <c r="ICZ6" s="138"/>
      <c r="IDA6" s="138"/>
      <c r="IDB6" s="138"/>
      <c r="IDC6" s="138"/>
      <c r="IDD6" s="138"/>
      <c r="IDE6" s="138"/>
      <c r="IDF6" s="138"/>
      <c r="IDG6" s="138"/>
      <c r="IDH6" s="138"/>
      <c r="IDI6" s="138"/>
      <c r="IDJ6" s="138"/>
      <c r="IDK6" s="138"/>
      <c r="IDL6" s="138"/>
      <c r="IDM6" s="138"/>
      <c r="IDN6" s="138"/>
      <c r="IDO6" s="138"/>
      <c r="IDP6" s="138"/>
      <c r="IDQ6" s="138"/>
      <c r="IDR6" s="138"/>
      <c r="IDS6" s="138"/>
      <c r="IDT6" s="138"/>
      <c r="IDU6" s="138"/>
      <c r="IDV6" s="138"/>
      <c r="IDW6" s="138"/>
      <c r="IDX6" s="138"/>
      <c r="IDY6" s="138"/>
      <c r="IDZ6" s="138"/>
      <c r="IEA6" s="138"/>
      <c r="IEB6" s="138"/>
      <c r="IEC6" s="138"/>
      <c r="IED6" s="138"/>
      <c r="IEE6" s="138"/>
      <c r="IEF6" s="138"/>
      <c r="IEG6" s="138"/>
      <c r="IEH6" s="138"/>
      <c r="IEI6" s="138"/>
      <c r="IEJ6" s="138"/>
      <c r="IEK6" s="138"/>
      <c r="IEL6" s="138"/>
      <c r="IEM6" s="138"/>
      <c r="IEN6" s="138"/>
      <c r="IEO6" s="138"/>
      <c r="IEP6" s="138"/>
      <c r="IEQ6" s="138"/>
      <c r="IER6" s="138"/>
      <c r="IES6" s="138"/>
      <c r="IET6" s="138"/>
      <c r="IEU6" s="138"/>
      <c r="IEV6" s="138"/>
      <c r="IEW6" s="138"/>
      <c r="IEX6" s="138"/>
      <c r="IEY6" s="138"/>
      <c r="IEZ6" s="138"/>
      <c r="IFA6" s="138"/>
      <c r="IFB6" s="138"/>
      <c r="IFC6" s="138"/>
      <c r="IFD6" s="138"/>
      <c r="IFE6" s="138"/>
      <c r="IFF6" s="138"/>
      <c r="IFG6" s="138"/>
      <c r="IFH6" s="138"/>
      <c r="IFI6" s="138"/>
      <c r="IFJ6" s="138"/>
      <c r="IFK6" s="138"/>
      <c r="IFL6" s="138"/>
      <c r="IFM6" s="138"/>
      <c r="IFN6" s="138"/>
      <c r="IFO6" s="138"/>
      <c r="IFP6" s="138"/>
      <c r="IFQ6" s="138"/>
      <c r="IFR6" s="138"/>
      <c r="IFS6" s="138"/>
      <c r="IFT6" s="138"/>
      <c r="IFU6" s="138"/>
      <c r="IFV6" s="138"/>
      <c r="IFW6" s="138"/>
      <c r="IFX6" s="138"/>
      <c r="IFY6" s="138"/>
      <c r="IFZ6" s="138"/>
      <c r="IGA6" s="138"/>
      <c r="IGB6" s="138"/>
      <c r="IGC6" s="138"/>
      <c r="IGD6" s="138"/>
      <c r="IGE6" s="138"/>
      <c r="IGF6" s="138"/>
      <c r="IGG6" s="138"/>
      <c r="IGH6" s="138"/>
      <c r="IGI6" s="138"/>
      <c r="IGJ6" s="138"/>
      <c r="IGK6" s="138"/>
      <c r="IGL6" s="138"/>
      <c r="IGM6" s="138"/>
      <c r="IGN6" s="138"/>
      <c r="IGO6" s="138"/>
      <c r="IGP6" s="138"/>
      <c r="IGQ6" s="138"/>
      <c r="IGR6" s="138"/>
      <c r="IGS6" s="138"/>
      <c r="IGT6" s="138"/>
      <c r="IGU6" s="138"/>
      <c r="IGV6" s="138"/>
      <c r="IGW6" s="138"/>
      <c r="IGX6" s="138"/>
      <c r="IGY6" s="138"/>
      <c r="IGZ6" s="138"/>
      <c r="IHA6" s="138"/>
      <c r="IHB6" s="138"/>
      <c r="IHC6" s="138"/>
      <c r="IHD6" s="138"/>
      <c r="IHE6" s="138"/>
      <c r="IHF6" s="138"/>
      <c r="IHG6" s="138"/>
      <c r="IHH6" s="138"/>
      <c r="IHI6" s="138"/>
      <c r="IHJ6" s="138"/>
      <c r="IHK6" s="138"/>
      <c r="IHL6" s="138"/>
      <c r="IHM6" s="138"/>
      <c r="IHN6" s="138"/>
      <c r="IHO6" s="138"/>
      <c r="IHP6" s="138"/>
      <c r="IHQ6" s="138"/>
      <c r="IHR6" s="138"/>
      <c r="IHS6" s="138"/>
      <c r="IHT6" s="138"/>
      <c r="IHU6" s="138"/>
      <c r="IHV6" s="138"/>
      <c r="IHW6" s="138"/>
      <c r="IHX6" s="138"/>
      <c r="IHY6" s="138"/>
      <c r="IHZ6" s="138"/>
      <c r="IIA6" s="138"/>
      <c r="IIB6" s="138"/>
      <c r="IIC6" s="138"/>
      <c r="IID6" s="138"/>
      <c r="IIE6" s="138"/>
      <c r="IIF6" s="138"/>
      <c r="IIG6" s="138"/>
      <c r="IIH6" s="138"/>
      <c r="III6" s="138"/>
      <c r="IIJ6" s="138"/>
      <c r="IIK6" s="138"/>
      <c r="IIL6" s="138"/>
      <c r="IIM6" s="138"/>
      <c r="IIN6" s="138"/>
      <c r="IIO6" s="138"/>
      <c r="IIP6" s="138"/>
      <c r="IIQ6" s="138"/>
      <c r="IIR6" s="138"/>
      <c r="IIS6" s="138"/>
      <c r="IIT6" s="138"/>
      <c r="IIU6" s="138"/>
      <c r="IIV6" s="138"/>
      <c r="IIW6" s="138"/>
      <c r="IIX6" s="138"/>
      <c r="IIY6" s="138"/>
      <c r="IIZ6" s="138"/>
      <c r="IJA6" s="138"/>
      <c r="IJB6" s="138"/>
      <c r="IJC6" s="138"/>
      <c r="IJD6" s="138"/>
      <c r="IJE6" s="138"/>
      <c r="IJF6" s="138"/>
      <c r="IJG6" s="138"/>
      <c r="IJH6" s="138"/>
      <c r="IJI6" s="138"/>
      <c r="IJJ6" s="138"/>
      <c r="IJK6" s="138"/>
      <c r="IJL6" s="138"/>
      <c r="IJM6" s="138"/>
      <c r="IJN6" s="138"/>
      <c r="IJO6" s="138"/>
      <c r="IJP6" s="138"/>
      <c r="IJQ6" s="138"/>
      <c r="IJR6" s="138"/>
      <c r="IJS6" s="138"/>
      <c r="IJT6" s="138"/>
      <c r="IJU6" s="138"/>
      <c r="IJV6" s="138"/>
      <c r="IJW6" s="138"/>
      <c r="IJX6" s="138"/>
      <c r="IJY6" s="138"/>
      <c r="IJZ6" s="138"/>
      <c r="IKA6" s="138"/>
      <c r="IKB6" s="138"/>
      <c r="IKC6" s="138"/>
      <c r="IKD6" s="138"/>
      <c r="IKE6" s="138"/>
      <c r="IKF6" s="138"/>
      <c r="IKG6" s="138"/>
      <c r="IKH6" s="138"/>
      <c r="IKI6" s="138"/>
      <c r="IKJ6" s="138"/>
      <c r="IKK6" s="138"/>
      <c r="IKL6" s="138"/>
      <c r="IKM6" s="138"/>
      <c r="IKN6" s="138"/>
      <c r="IKO6" s="138"/>
      <c r="IKP6" s="138"/>
      <c r="IKQ6" s="138"/>
      <c r="IKR6" s="138"/>
      <c r="IKS6" s="138"/>
      <c r="IKT6" s="138"/>
      <c r="IKU6" s="138"/>
      <c r="IKV6" s="138"/>
      <c r="IKW6" s="138"/>
      <c r="IKX6" s="138"/>
      <c r="IKY6" s="138"/>
      <c r="IKZ6" s="138"/>
      <c r="ILA6" s="138"/>
      <c r="ILB6" s="138"/>
      <c r="ILC6" s="138"/>
      <c r="ILD6" s="138"/>
      <c r="ILE6" s="138"/>
      <c r="ILF6" s="138"/>
      <c r="ILG6" s="138"/>
      <c r="ILH6" s="138"/>
      <c r="ILI6" s="138"/>
      <c r="ILJ6" s="138"/>
      <c r="ILK6" s="138"/>
      <c r="ILL6" s="138"/>
      <c r="ILM6" s="138"/>
      <c r="ILN6" s="138"/>
      <c r="ILO6" s="138"/>
      <c r="ILP6" s="138"/>
      <c r="ILQ6" s="138"/>
      <c r="ILR6" s="138"/>
      <c r="ILS6" s="138"/>
      <c r="ILT6" s="138"/>
      <c r="ILU6" s="138"/>
      <c r="ILV6" s="138"/>
      <c r="ILW6" s="138"/>
      <c r="ILX6" s="138"/>
      <c r="ILY6" s="138"/>
      <c r="ILZ6" s="138"/>
      <c r="IMA6" s="138"/>
      <c r="IMB6" s="138"/>
      <c r="IMC6" s="138"/>
      <c r="IMD6" s="138"/>
      <c r="IME6" s="138"/>
      <c r="IMF6" s="138"/>
      <c r="IMG6" s="138"/>
      <c r="IMH6" s="138"/>
      <c r="IMI6" s="138"/>
      <c r="IMJ6" s="138"/>
      <c r="IMK6" s="138"/>
      <c r="IML6" s="138"/>
      <c r="IMM6" s="138"/>
      <c r="IMN6" s="138"/>
      <c r="IMO6" s="138"/>
      <c r="IMP6" s="138"/>
      <c r="IMQ6" s="138"/>
      <c r="IMR6" s="138"/>
      <c r="IMS6" s="138"/>
      <c r="IMT6" s="138"/>
      <c r="IMU6" s="138"/>
      <c r="IMV6" s="138"/>
      <c r="IMW6" s="138"/>
      <c r="IMX6" s="138"/>
      <c r="IMY6" s="138"/>
      <c r="IMZ6" s="138"/>
      <c r="INA6" s="138"/>
      <c r="INB6" s="138"/>
      <c r="INC6" s="138"/>
      <c r="IND6" s="138"/>
      <c r="INE6" s="138"/>
      <c r="INF6" s="138"/>
      <c r="ING6" s="138"/>
      <c r="INH6" s="138"/>
      <c r="INI6" s="138"/>
      <c r="INJ6" s="138"/>
      <c r="INK6" s="138"/>
      <c r="INL6" s="138"/>
      <c r="INM6" s="138"/>
      <c r="INN6" s="138"/>
      <c r="INO6" s="138"/>
      <c r="INP6" s="138"/>
      <c r="INQ6" s="138"/>
      <c r="INR6" s="138"/>
      <c r="INS6" s="138"/>
      <c r="INT6" s="138"/>
      <c r="INU6" s="138"/>
      <c r="INV6" s="138"/>
      <c r="INW6" s="138"/>
      <c r="INX6" s="138"/>
      <c r="INY6" s="138"/>
      <c r="INZ6" s="138"/>
      <c r="IOA6" s="138"/>
      <c r="IOB6" s="138"/>
      <c r="IOC6" s="138"/>
      <c r="IOD6" s="138"/>
      <c r="IOE6" s="138"/>
      <c r="IOF6" s="138"/>
      <c r="IOG6" s="138"/>
      <c r="IOH6" s="138"/>
      <c r="IOI6" s="138"/>
      <c r="IOJ6" s="138"/>
      <c r="IOK6" s="138"/>
      <c r="IOL6" s="138"/>
      <c r="IOM6" s="138"/>
      <c r="ION6" s="138"/>
      <c r="IOO6" s="138"/>
      <c r="IOP6" s="138"/>
      <c r="IOQ6" s="138"/>
      <c r="IOR6" s="138"/>
      <c r="IOS6" s="138"/>
      <c r="IOT6" s="138"/>
      <c r="IOU6" s="138"/>
      <c r="IOV6" s="138"/>
      <c r="IOW6" s="138"/>
      <c r="IOX6" s="138"/>
      <c r="IOY6" s="138"/>
      <c r="IOZ6" s="138"/>
      <c r="IPA6" s="138"/>
      <c r="IPB6" s="138"/>
      <c r="IPC6" s="138"/>
      <c r="IPD6" s="138"/>
      <c r="IPE6" s="138"/>
      <c r="IPF6" s="138"/>
      <c r="IPG6" s="138"/>
      <c r="IPH6" s="138"/>
      <c r="IPI6" s="138"/>
      <c r="IPJ6" s="138"/>
      <c r="IPK6" s="138"/>
      <c r="IPL6" s="138"/>
      <c r="IPM6" s="138"/>
      <c r="IPN6" s="138"/>
      <c r="IPO6" s="138"/>
      <c r="IPP6" s="138"/>
      <c r="IPQ6" s="138"/>
      <c r="IPR6" s="138"/>
      <c r="IPS6" s="138"/>
      <c r="IPT6" s="138"/>
      <c r="IPU6" s="138"/>
      <c r="IPV6" s="138"/>
      <c r="IPW6" s="138"/>
      <c r="IPX6" s="138"/>
      <c r="IPY6" s="138"/>
      <c r="IPZ6" s="138"/>
      <c r="IQA6" s="138"/>
      <c r="IQB6" s="138"/>
      <c r="IQC6" s="138"/>
      <c r="IQD6" s="138"/>
      <c r="IQE6" s="138"/>
      <c r="IQF6" s="138"/>
      <c r="IQG6" s="138"/>
      <c r="IQH6" s="138"/>
      <c r="IQI6" s="138"/>
      <c r="IQJ6" s="138"/>
      <c r="IQK6" s="138"/>
      <c r="IQL6" s="138"/>
      <c r="IQM6" s="138"/>
      <c r="IQN6" s="138"/>
      <c r="IQO6" s="138"/>
      <c r="IQP6" s="138"/>
      <c r="IQQ6" s="138"/>
      <c r="IQR6" s="138"/>
      <c r="IQS6" s="138"/>
      <c r="IQT6" s="138"/>
      <c r="IQU6" s="138"/>
      <c r="IQV6" s="138"/>
      <c r="IQW6" s="138"/>
      <c r="IQX6" s="138"/>
      <c r="IQY6" s="138"/>
      <c r="IQZ6" s="138"/>
      <c r="IRA6" s="138"/>
      <c r="IRB6" s="138"/>
      <c r="IRC6" s="138"/>
      <c r="IRD6" s="138"/>
      <c r="IRE6" s="138"/>
      <c r="IRF6" s="138"/>
      <c r="IRG6" s="138"/>
      <c r="IRH6" s="138"/>
      <c r="IRI6" s="138"/>
      <c r="IRJ6" s="138"/>
      <c r="IRK6" s="138"/>
      <c r="IRL6" s="138"/>
      <c r="IRM6" s="138"/>
      <c r="IRN6" s="138"/>
      <c r="IRO6" s="138"/>
      <c r="IRP6" s="138"/>
      <c r="IRQ6" s="138"/>
      <c r="IRR6" s="138"/>
      <c r="IRS6" s="138"/>
      <c r="IRT6" s="138"/>
      <c r="IRU6" s="138"/>
      <c r="IRV6" s="138"/>
      <c r="IRW6" s="138"/>
      <c r="IRX6" s="138"/>
      <c r="IRY6" s="138"/>
      <c r="IRZ6" s="138"/>
      <c r="ISA6" s="138"/>
      <c r="ISB6" s="138"/>
      <c r="ISC6" s="138"/>
      <c r="ISD6" s="138"/>
      <c r="ISE6" s="138"/>
      <c r="ISF6" s="138"/>
      <c r="ISG6" s="138"/>
      <c r="ISH6" s="138"/>
      <c r="ISI6" s="138"/>
      <c r="ISJ6" s="138"/>
      <c r="ISK6" s="138"/>
      <c r="ISL6" s="138"/>
      <c r="ISM6" s="138"/>
      <c r="ISN6" s="138"/>
      <c r="ISO6" s="138"/>
      <c r="ISP6" s="138"/>
      <c r="ISQ6" s="138"/>
      <c r="ISR6" s="138"/>
      <c r="ISS6" s="138"/>
      <c r="IST6" s="138"/>
      <c r="ISU6" s="138"/>
      <c r="ISV6" s="138"/>
      <c r="ISW6" s="138"/>
      <c r="ISX6" s="138"/>
      <c r="ISY6" s="138"/>
      <c r="ISZ6" s="138"/>
      <c r="ITA6" s="138"/>
      <c r="ITB6" s="138"/>
      <c r="ITC6" s="138"/>
      <c r="ITD6" s="138"/>
      <c r="ITE6" s="138"/>
      <c r="ITF6" s="138"/>
      <c r="ITG6" s="138"/>
      <c r="ITH6" s="138"/>
      <c r="ITI6" s="138"/>
      <c r="ITJ6" s="138"/>
      <c r="ITK6" s="138"/>
      <c r="ITL6" s="138"/>
      <c r="ITM6" s="138"/>
      <c r="ITN6" s="138"/>
      <c r="ITO6" s="138"/>
      <c r="ITP6" s="138"/>
      <c r="ITQ6" s="138"/>
      <c r="ITR6" s="138"/>
      <c r="ITS6" s="138"/>
      <c r="ITT6" s="138"/>
      <c r="ITU6" s="138"/>
      <c r="ITV6" s="138"/>
      <c r="ITW6" s="138"/>
      <c r="ITX6" s="138"/>
      <c r="ITY6" s="138"/>
      <c r="ITZ6" s="138"/>
      <c r="IUA6" s="138"/>
      <c r="IUB6" s="138"/>
      <c r="IUC6" s="138"/>
      <c r="IUD6" s="138"/>
      <c r="IUE6" s="138"/>
      <c r="IUF6" s="138"/>
      <c r="IUG6" s="138"/>
      <c r="IUH6" s="138"/>
      <c r="IUI6" s="138"/>
      <c r="IUJ6" s="138"/>
      <c r="IUK6" s="138"/>
      <c r="IUL6" s="138"/>
      <c r="IUM6" s="138"/>
      <c r="IUN6" s="138"/>
      <c r="IUO6" s="138"/>
      <c r="IUP6" s="138"/>
      <c r="IUQ6" s="138"/>
      <c r="IUR6" s="138"/>
      <c r="IUS6" s="138"/>
      <c r="IUT6" s="138"/>
      <c r="IUU6" s="138"/>
      <c r="IUV6" s="138"/>
      <c r="IUW6" s="138"/>
      <c r="IUX6" s="138"/>
      <c r="IUY6" s="138"/>
      <c r="IUZ6" s="138"/>
      <c r="IVA6" s="138"/>
      <c r="IVB6" s="138"/>
      <c r="IVC6" s="138"/>
      <c r="IVD6" s="138"/>
      <c r="IVE6" s="138"/>
      <c r="IVF6" s="138"/>
      <c r="IVG6" s="138"/>
      <c r="IVH6" s="138"/>
      <c r="IVI6" s="138"/>
      <c r="IVJ6" s="138"/>
      <c r="IVK6" s="138"/>
      <c r="IVL6" s="138"/>
      <c r="IVM6" s="138"/>
      <c r="IVN6" s="138"/>
      <c r="IVO6" s="138"/>
      <c r="IVP6" s="138"/>
      <c r="IVQ6" s="138"/>
      <c r="IVR6" s="138"/>
      <c r="IVS6" s="138"/>
      <c r="IVT6" s="138"/>
      <c r="IVU6" s="138"/>
      <c r="IVV6" s="138"/>
      <c r="IVW6" s="138"/>
      <c r="IVX6" s="138"/>
      <c r="IVY6" s="138"/>
      <c r="IVZ6" s="138"/>
      <c r="IWA6" s="138"/>
      <c r="IWB6" s="138"/>
      <c r="IWC6" s="138"/>
      <c r="IWD6" s="138"/>
      <c r="IWE6" s="138"/>
      <c r="IWF6" s="138"/>
      <c r="IWG6" s="138"/>
      <c r="IWH6" s="138"/>
      <c r="IWI6" s="138"/>
      <c r="IWJ6" s="138"/>
      <c r="IWK6" s="138"/>
      <c r="IWL6" s="138"/>
      <c r="IWM6" s="138"/>
      <c r="IWN6" s="138"/>
      <c r="IWO6" s="138"/>
      <c r="IWP6" s="138"/>
      <c r="IWQ6" s="138"/>
      <c r="IWR6" s="138"/>
      <c r="IWS6" s="138"/>
      <c r="IWT6" s="138"/>
      <c r="IWU6" s="138"/>
      <c r="IWV6" s="138"/>
      <c r="IWW6" s="138"/>
      <c r="IWX6" s="138"/>
      <c r="IWY6" s="138"/>
      <c r="IWZ6" s="138"/>
      <c r="IXA6" s="138"/>
      <c r="IXB6" s="138"/>
      <c r="IXC6" s="138"/>
      <c r="IXD6" s="138"/>
      <c r="IXE6" s="138"/>
      <c r="IXF6" s="138"/>
      <c r="IXG6" s="138"/>
      <c r="IXH6" s="138"/>
      <c r="IXI6" s="138"/>
      <c r="IXJ6" s="138"/>
      <c r="IXK6" s="138"/>
      <c r="IXL6" s="138"/>
      <c r="IXM6" s="138"/>
      <c r="IXN6" s="138"/>
      <c r="IXO6" s="138"/>
      <c r="IXP6" s="138"/>
      <c r="IXQ6" s="138"/>
      <c r="IXR6" s="138"/>
      <c r="IXS6" s="138"/>
      <c r="IXT6" s="138"/>
      <c r="IXU6" s="138"/>
      <c r="IXV6" s="138"/>
      <c r="IXW6" s="138"/>
      <c r="IXX6" s="138"/>
      <c r="IXY6" s="138"/>
      <c r="IXZ6" s="138"/>
      <c r="IYA6" s="138"/>
      <c r="IYB6" s="138"/>
      <c r="IYC6" s="138"/>
      <c r="IYD6" s="138"/>
      <c r="IYE6" s="138"/>
      <c r="IYF6" s="138"/>
      <c r="IYG6" s="138"/>
      <c r="IYH6" s="138"/>
      <c r="IYI6" s="138"/>
      <c r="IYJ6" s="138"/>
      <c r="IYK6" s="138"/>
      <c r="IYL6" s="138"/>
      <c r="IYM6" s="138"/>
      <c r="IYN6" s="138"/>
      <c r="IYO6" s="138"/>
      <c r="IYP6" s="138"/>
      <c r="IYQ6" s="138"/>
      <c r="IYR6" s="138"/>
      <c r="IYS6" s="138"/>
      <c r="IYT6" s="138"/>
      <c r="IYU6" s="138"/>
      <c r="IYV6" s="138"/>
      <c r="IYW6" s="138"/>
      <c r="IYX6" s="138"/>
      <c r="IYY6" s="138"/>
      <c r="IYZ6" s="138"/>
      <c r="IZA6" s="138"/>
      <c r="IZB6" s="138"/>
      <c r="IZC6" s="138"/>
      <c r="IZD6" s="138"/>
      <c r="IZE6" s="138"/>
      <c r="IZF6" s="138"/>
      <c r="IZG6" s="138"/>
      <c r="IZH6" s="138"/>
      <c r="IZI6" s="138"/>
      <c r="IZJ6" s="138"/>
      <c r="IZK6" s="138"/>
      <c r="IZL6" s="138"/>
      <c r="IZM6" s="138"/>
      <c r="IZN6" s="138"/>
      <c r="IZO6" s="138"/>
      <c r="IZP6" s="138"/>
      <c r="IZQ6" s="138"/>
      <c r="IZR6" s="138"/>
      <c r="IZS6" s="138"/>
      <c r="IZT6" s="138"/>
      <c r="IZU6" s="138"/>
      <c r="IZV6" s="138"/>
      <c r="IZW6" s="138"/>
      <c r="IZX6" s="138"/>
      <c r="IZY6" s="138"/>
      <c r="IZZ6" s="138"/>
      <c r="JAA6" s="138"/>
      <c r="JAB6" s="138"/>
      <c r="JAC6" s="138"/>
      <c r="JAD6" s="138"/>
      <c r="JAE6" s="138"/>
      <c r="JAF6" s="138"/>
      <c r="JAG6" s="138"/>
      <c r="JAH6" s="138"/>
      <c r="JAI6" s="138"/>
      <c r="JAJ6" s="138"/>
      <c r="JAK6" s="138"/>
      <c r="JAL6" s="138"/>
      <c r="JAM6" s="138"/>
      <c r="JAN6" s="138"/>
      <c r="JAO6" s="138"/>
      <c r="JAP6" s="138"/>
      <c r="JAQ6" s="138"/>
      <c r="JAR6" s="138"/>
      <c r="JAS6" s="138"/>
      <c r="JAT6" s="138"/>
      <c r="JAU6" s="138"/>
      <c r="JAV6" s="138"/>
      <c r="JAW6" s="138"/>
      <c r="JAX6" s="138"/>
      <c r="JAY6" s="138"/>
      <c r="JAZ6" s="138"/>
      <c r="JBA6" s="138"/>
      <c r="JBB6" s="138"/>
      <c r="JBC6" s="138"/>
      <c r="JBD6" s="138"/>
      <c r="JBE6" s="138"/>
      <c r="JBF6" s="138"/>
      <c r="JBG6" s="138"/>
      <c r="JBH6" s="138"/>
      <c r="JBI6" s="138"/>
      <c r="JBJ6" s="138"/>
      <c r="JBK6" s="138"/>
      <c r="JBL6" s="138"/>
      <c r="JBM6" s="138"/>
      <c r="JBN6" s="138"/>
      <c r="JBO6" s="138"/>
      <c r="JBP6" s="138"/>
      <c r="JBQ6" s="138"/>
      <c r="JBR6" s="138"/>
      <c r="JBS6" s="138"/>
      <c r="JBT6" s="138"/>
      <c r="JBU6" s="138"/>
      <c r="JBV6" s="138"/>
      <c r="JBW6" s="138"/>
      <c r="JBX6" s="138"/>
      <c r="JBY6" s="138"/>
      <c r="JBZ6" s="138"/>
      <c r="JCA6" s="138"/>
      <c r="JCB6" s="138"/>
      <c r="JCC6" s="138"/>
      <c r="JCD6" s="138"/>
      <c r="JCE6" s="138"/>
      <c r="JCF6" s="138"/>
      <c r="JCG6" s="138"/>
      <c r="JCH6" s="138"/>
      <c r="JCI6" s="138"/>
      <c r="JCJ6" s="138"/>
      <c r="JCK6" s="138"/>
      <c r="JCL6" s="138"/>
      <c r="JCM6" s="138"/>
      <c r="JCN6" s="138"/>
      <c r="JCO6" s="138"/>
      <c r="JCP6" s="138"/>
      <c r="JCQ6" s="138"/>
      <c r="JCR6" s="138"/>
      <c r="JCS6" s="138"/>
      <c r="JCT6" s="138"/>
      <c r="JCU6" s="138"/>
      <c r="JCV6" s="138"/>
      <c r="JCW6" s="138"/>
      <c r="JCX6" s="138"/>
      <c r="JCY6" s="138"/>
      <c r="JCZ6" s="138"/>
      <c r="JDA6" s="138"/>
      <c r="JDB6" s="138"/>
      <c r="JDC6" s="138"/>
      <c r="JDD6" s="138"/>
      <c r="JDE6" s="138"/>
      <c r="JDF6" s="138"/>
      <c r="JDG6" s="138"/>
      <c r="JDH6" s="138"/>
      <c r="JDI6" s="138"/>
      <c r="JDJ6" s="138"/>
      <c r="JDK6" s="138"/>
      <c r="JDL6" s="138"/>
      <c r="JDM6" s="138"/>
      <c r="JDN6" s="138"/>
      <c r="JDO6" s="138"/>
      <c r="JDP6" s="138"/>
      <c r="JDQ6" s="138"/>
      <c r="JDR6" s="138"/>
      <c r="JDS6" s="138"/>
      <c r="JDT6" s="138"/>
      <c r="JDU6" s="138"/>
      <c r="JDV6" s="138"/>
      <c r="JDW6" s="138"/>
      <c r="JDX6" s="138"/>
      <c r="JDY6" s="138"/>
      <c r="JDZ6" s="138"/>
      <c r="JEA6" s="138"/>
      <c r="JEB6" s="138"/>
      <c r="JEC6" s="138"/>
      <c r="JED6" s="138"/>
      <c r="JEE6" s="138"/>
      <c r="JEF6" s="138"/>
      <c r="JEG6" s="138"/>
      <c r="JEH6" s="138"/>
      <c r="JEI6" s="138"/>
      <c r="JEJ6" s="138"/>
      <c r="JEK6" s="138"/>
      <c r="JEL6" s="138"/>
      <c r="JEM6" s="138"/>
      <c r="JEN6" s="138"/>
      <c r="JEO6" s="138"/>
      <c r="JEP6" s="138"/>
      <c r="JEQ6" s="138"/>
      <c r="JER6" s="138"/>
      <c r="JES6" s="138"/>
      <c r="JET6" s="138"/>
      <c r="JEU6" s="138"/>
      <c r="JEV6" s="138"/>
      <c r="JEW6" s="138"/>
      <c r="JEX6" s="138"/>
      <c r="JEY6" s="138"/>
      <c r="JEZ6" s="138"/>
      <c r="JFA6" s="138"/>
      <c r="JFB6" s="138"/>
      <c r="JFC6" s="138"/>
      <c r="JFD6" s="138"/>
      <c r="JFE6" s="138"/>
      <c r="JFF6" s="138"/>
      <c r="JFG6" s="138"/>
      <c r="JFH6" s="138"/>
      <c r="JFI6" s="138"/>
      <c r="JFJ6" s="138"/>
      <c r="JFK6" s="138"/>
      <c r="JFL6" s="138"/>
      <c r="JFM6" s="138"/>
      <c r="JFN6" s="138"/>
      <c r="JFO6" s="138"/>
      <c r="JFP6" s="138"/>
      <c r="JFQ6" s="138"/>
      <c r="JFR6" s="138"/>
      <c r="JFS6" s="138"/>
      <c r="JFT6" s="138"/>
      <c r="JFU6" s="138"/>
      <c r="JFV6" s="138"/>
      <c r="JFW6" s="138"/>
      <c r="JFX6" s="138"/>
      <c r="JFY6" s="138"/>
      <c r="JFZ6" s="138"/>
      <c r="JGA6" s="138"/>
      <c r="JGB6" s="138"/>
      <c r="JGC6" s="138"/>
      <c r="JGD6" s="138"/>
      <c r="JGE6" s="138"/>
      <c r="JGF6" s="138"/>
      <c r="JGG6" s="138"/>
      <c r="JGH6" s="138"/>
      <c r="JGI6" s="138"/>
      <c r="JGJ6" s="138"/>
      <c r="JGK6" s="138"/>
      <c r="JGL6" s="138"/>
      <c r="JGM6" s="138"/>
      <c r="JGN6" s="138"/>
      <c r="JGO6" s="138"/>
      <c r="JGP6" s="138"/>
      <c r="JGQ6" s="138"/>
      <c r="JGR6" s="138"/>
      <c r="JGS6" s="138"/>
      <c r="JGT6" s="138"/>
      <c r="JGU6" s="138"/>
      <c r="JGV6" s="138"/>
      <c r="JGW6" s="138"/>
      <c r="JGX6" s="138"/>
      <c r="JGY6" s="138"/>
      <c r="JGZ6" s="138"/>
      <c r="JHA6" s="138"/>
      <c r="JHB6" s="138"/>
      <c r="JHC6" s="138"/>
      <c r="JHD6" s="138"/>
      <c r="JHE6" s="138"/>
      <c r="JHF6" s="138"/>
      <c r="JHG6" s="138"/>
      <c r="JHH6" s="138"/>
      <c r="JHI6" s="138"/>
      <c r="JHJ6" s="138"/>
      <c r="JHK6" s="138"/>
      <c r="JHL6" s="138"/>
      <c r="JHM6" s="138"/>
      <c r="JHN6" s="138"/>
      <c r="JHO6" s="138"/>
      <c r="JHP6" s="138"/>
      <c r="JHQ6" s="138"/>
      <c r="JHR6" s="138"/>
      <c r="JHS6" s="138"/>
      <c r="JHT6" s="138"/>
      <c r="JHU6" s="138"/>
      <c r="JHV6" s="138"/>
      <c r="JHW6" s="138"/>
      <c r="JHX6" s="138"/>
      <c r="JHY6" s="138"/>
      <c r="JHZ6" s="138"/>
      <c r="JIA6" s="138"/>
      <c r="JIB6" s="138"/>
      <c r="JIC6" s="138"/>
      <c r="JID6" s="138"/>
      <c r="JIE6" s="138"/>
      <c r="JIF6" s="138"/>
      <c r="JIG6" s="138"/>
      <c r="JIH6" s="138"/>
      <c r="JII6" s="138"/>
      <c r="JIJ6" s="138"/>
      <c r="JIK6" s="138"/>
      <c r="JIL6" s="138"/>
      <c r="JIM6" s="138"/>
      <c r="JIN6" s="138"/>
      <c r="JIO6" s="138"/>
      <c r="JIP6" s="138"/>
      <c r="JIQ6" s="138"/>
      <c r="JIR6" s="138"/>
      <c r="JIS6" s="138"/>
      <c r="JIT6" s="138"/>
      <c r="JIU6" s="138"/>
      <c r="JIV6" s="138"/>
      <c r="JIW6" s="138"/>
      <c r="JIX6" s="138"/>
      <c r="JIY6" s="138"/>
      <c r="JIZ6" s="138"/>
      <c r="JJA6" s="138"/>
      <c r="JJB6" s="138"/>
      <c r="JJC6" s="138"/>
      <c r="JJD6" s="138"/>
      <c r="JJE6" s="138"/>
      <c r="JJF6" s="138"/>
      <c r="JJG6" s="138"/>
      <c r="JJH6" s="138"/>
      <c r="JJI6" s="138"/>
      <c r="JJJ6" s="138"/>
      <c r="JJK6" s="138"/>
      <c r="JJL6" s="138"/>
      <c r="JJM6" s="138"/>
      <c r="JJN6" s="138"/>
      <c r="JJO6" s="138"/>
      <c r="JJP6" s="138"/>
      <c r="JJQ6" s="138"/>
      <c r="JJR6" s="138"/>
      <c r="JJS6" s="138"/>
      <c r="JJT6" s="138"/>
      <c r="JJU6" s="138"/>
      <c r="JJV6" s="138"/>
      <c r="JJW6" s="138"/>
      <c r="JJX6" s="138"/>
      <c r="JJY6" s="138"/>
      <c r="JJZ6" s="138"/>
      <c r="JKA6" s="138"/>
      <c r="JKB6" s="138"/>
      <c r="JKC6" s="138"/>
      <c r="JKD6" s="138"/>
      <c r="JKE6" s="138"/>
      <c r="JKF6" s="138"/>
      <c r="JKG6" s="138"/>
      <c r="JKH6" s="138"/>
      <c r="JKI6" s="138"/>
      <c r="JKJ6" s="138"/>
      <c r="JKK6" s="138"/>
      <c r="JKL6" s="138"/>
      <c r="JKM6" s="138"/>
      <c r="JKN6" s="138"/>
      <c r="JKO6" s="138"/>
      <c r="JKP6" s="138"/>
      <c r="JKQ6" s="138"/>
      <c r="JKR6" s="138"/>
      <c r="JKS6" s="138"/>
      <c r="JKT6" s="138"/>
      <c r="JKU6" s="138"/>
      <c r="JKV6" s="138"/>
      <c r="JKW6" s="138"/>
      <c r="JKX6" s="138"/>
      <c r="JKY6" s="138"/>
      <c r="JKZ6" s="138"/>
      <c r="JLA6" s="138"/>
      <c r="JLB6" s="138"/>
      <c r="JLC6" s="138"/>
      <c r="JLD6" s="138"/>
      <c r="JLE6" s="138"/>
      <c r="JLF6" s="138"/>
      <c r="JLG6" s="138"/>
      <c r="JLH6" s="138"/>
      <c r="JLI6" s="138"/>
      <c r="JLJ6" s="138"/>
      <c r="JLK6" s="138"/>
      <c r="JLL6" s="138"/>
      <c r="JLM6" s="138"/>
      <c r="JLN6" s="138"/>
      <c r="JLO6" s="138"/>
      <c r="JLP6" s="138"/>
      <c r="JLQ6" s="138"/>
      <c r="JLR6" s="138"/>
      <c r="JLS6" s="138"/>
      <c r="JLT6" s="138"/>
      <c r="JLU6" s="138"/>
      <c r="JLV6" s="138"/>
      <c r="JLW6" s="138"/>
      <c r="JLX6" s="138"/>
      <c r="JLY6" s="138"/>
      <c r="JLZ6" s="138"/>
      <c r="JMA6" s="138"/>
      <c r="JMB6" s="138"/>
      <c r="JMC6" s="138"/>
      <c r="JMD6" s="138"/>
      <c r="JME6" s="138"/>
      <c r="JMF6" s="138"/>
      <c r="JMG6" s="138"/>
      <c r="JMH6" s="138"/>
      <c r="JMI6" s="138"/>
      <c r="JMJ6" s="138"/>
      <c r="JMK6" s="138"/>
      <c r="JML6" s="138"/>
      <c r="JMM6" s="138"/>
      <c r="JMN6" s="138"/>
      <c r="JMO6" s="138"/>
      <c r="JMP6" s="138"/>
      <c r="JMQ6" s="138"/>
      <c r="JMR6" s="138"/>
      <c r="JMS6" s="138"/>
      <c r="JMT6" s="138"/>
      <c r="JMU6" s="138"/>
      <c r="JMV6" s="138"/>
      <c r="JMW6" s="138"/>
      <c r="JMX6" s="138"/>
      <c r="JMY6" s="138"/>
      <c r="JMZ6" s="138"/>
      <c r="JNA6" s="138"/>
      <c r="JNB6" s="138"/>
      <c r="JNC6" s="138"/>
      <c r="JND6" s="138"/>
      <c r="JNE6" s="138"/>
      <c r="JNF6" s="138"/>
      <c r="JNG6" s="138"/>
      <c r="JNH6" s="138"/>
      <c r="JNI6" s="138"/>
      <c r="JNJ6" s="138"/>
      <c r="JNK6" s="138"/>
      <c r="JNL6" s="138"/>
      <c r="JNM6" s="138"/>
      <c r="JNN6" s="138"/>
      <c r="JNO6" s="138"/>
      <c r="JNP6" s="138"/>
      <c r="JNQ6" s="138"/>
      <c r="JNR6" s="138"/>
      <c r="JNS6" s="138"/>
      <c r="JNT6" s="138"/>
      <c r="JNU6" s="138"/>
      <c r="JNV6" s="138"/>
      <c r="JNW6" s="138"/>
      <c r="JNX6" s="138"/>
      <c r="JNY6" s="138"/>
      <c r="JNZ6" s="138"/>
      <c r="JOA6" s="138"/>
      <c r="JOB6" s="138"/>
      <c r="JOC6" s="138"/>
      <c r="JOD6" s="138"/>
      <c r="JOE6" s="138"/>
      <c r="JOF6" s="138"/>
      <c r="JOG6" s="138"/>
      <c r="JOH6" s="138"/>
      <c r="JOI6" s="138"/>
      <c r="JOJ6" s="138"/>
      <c r="JOK6" s="138"/>
      <c r="JOL6" s="138"/>
      <c r="JOM6" s="138"/>
      <c r="JON6" s="138"/>
      <c r="JOO6" s="138"/>
      <c r="JOP6" s="138"/>
      <c r="JOQ6" s="138"/>
      <c r="JOR6" s="138"/>
      <c r="JOS6" s="138"/>
      <c r="JOT6" s="138"/>
      <c r="JOU6" s="138"/>
      <c r="JOV6" s="138"/>
      <c r="JOW6" s="138"/>
      <c r="JOX6" s="138"/>
      <c r="JOY6" s="138"/>
      <c r="JOZ6" s="138"/>
      <c r="JPA6" s="138"/>
      <c r="JPB6" s="138"/>
      <c r="JPC6" s="138"/>
      <c r="JPD6" s="138"/>
      <c r="JPE6" s="138"/>
      <c r="JPF6" s="138"/>
      <c r="JPG6" s="138"/>
      <c r="JPH6" s="138"/>
      <c r="JPI6" s="138"/>
      <c r="JPJ6" s="138"/>
      <c r="JPK6" s="138"/>
      <c r="JPL6" s="138"/>
      <c r="JPM6" s="138"/>
      <c r="JPN6" s="138"/>
      <c r="JPO6" s="138"/>
      <c r="JPP6" s="138"/>
      <c r="JPQ6" s="138"/>
      <c r="JPR6" s="138"/>
      <c r="JPS6" s="138"/>
      <c r="JPT6" s="138"/>
      <c r="JPU6" s="138"/>
      <c r="JPV6" s="138"/>
      <c r="JPW6" s="138"/>
      <c r="JPX6" s="138"/>
      <c r="JPY6" s="138"/>
      <c r="JPZ6" s="138"/>
      <c r="JQA6" s="138"/>
      <c r="JQB6" s="138"/>
      <c r="JQC6" s="138"/>
      <c r="JQD6" s="138"/>
      <c r="JQE6" s="138"/>
      <c r="JQF6" s="138"/>
      <c r="JQG6" s="138"/>
      <c r="JQH6" s="138"/>
      <c r="JQI6" s="138"/>
      <c r="JQJ6" s="138"/>
      <c r="JQK6" s="138"/>
      <c r="JQL6" s="138"/>
      <c r="JQM6" s="138"/>
      <c r="JQN6" s="138"/>
      <c r="JQO6" s="138"/>
      <c r="JQP6" s="138"/>
      <c r="JQQ6" s="138"/>
      <c r="JQR6" s="138"/>
      <c r="JQS6" s="138"/>
      <c r="JQT6" s="138"/>
      <c r="JQU6" s="138"/>
      <c r="JQV6" s="138"/>
      <c r="JQW6" s="138"/>
      <c r="JQX6" s="138"/>
      <c r="JQY6" s="138"/>
      <c r="JQZ6" s="138"/>
      <c r="JRA6" s="138"/>
      <c r="JRB6" s="138"/>
      <c r="JRC6" s="138"/>
      <c r="JRD6" s="138"/>
      <c r="JRE6" s="138"/>
      <c r="JRF6" s="138"/>
      <c r="JRG6" s="138"/>
      <c r="JRH6" s="138"/>
      <c r="JRI6" s="138"/>
      <c r="JRJ6" s="138"/>
      <c r="JRK6" s="138"/>
      <c r="JRL6" s="138"/>
      <c r="JRM6" s="138"/>
      <c r="JRN6" s="138"/>
      <c r="JRO6" s="138"/>
      <c r="JRP6" s="138"/>
      <c r="JRQ6" s="138"/>
      <c r="JRR6" s="138"/>
      <c r="JRS6" s="138"/>
      <c r="JRT6" s="138"/>
      <c r="JRU6" s="138"/>
      <c r="JRV6" s="138"/>
      <c r="JRW6" s="138"/>
      <c r="JRX6" s="138"/>
      <c r="JRY6" s="138"/>
      <c r="JRZ6" s="138"/>
      <c r="JSA6" s="138"/>
      <c r="JSB6" s="138"/>
      <c r="JSC6" s="138"/>
      <c r="JSD6" s="138"/>
      <c r="JSE6" s="138"/>
      <c r="JSF6" s="138"/>
      <c r="JSG6" s="138"/>
      <c r="JSH6" s="138"/>
      <c r="JSI6" s="138"/>
      <c r="JSJ6" s="138"/>
      <c r="JSK6" s="138"/>
      <c r="JSL6" s="138"/>
      <c r="JSM6" s="138"/>
      <c r="JSN6" s="138"/>
      <c r="JSO6" s="138"/>
      <c r="JSP6" s="138"/>
      <c r="JSQ6" s="138"/>
      <c r="JSR6" s="138"/>
      <c r="JSS6" s="138"/>
      <c r="JST6" s="138"/>
      <c r="JSU6" s="138"/>
      <c r="JSV6" s="138"/>
      <c r="JSW6" s="138"/>
      <c r="JSX6" s="138"/>
      <c r="JSY6" s="138"/>
      <c r="JSZ6" s="138"/>
      <c r="JTA6" s="138"/>
      <c r="JTB6" s="138"/>
      <c r="JTC6" s="138"/>
      <c r="JTD6" s="138"/>
      <c r="JTE6" s="138"/>
      <c r="JTF6" s="138"/>
      <c r="JTG6" s="138"/>
      <c r="JTH6" s="138"/>
      <c r="JTI6" s="138"/>
      <c r="JTJ6" s="138"/>
      <c r="JTK6" s="138"/>
      <c r="JTL6" s="138"/>
      <c r="JTM6" s="138"/>
      <c r="JTN6" s="138"/>
      <c r="JTO6" s="138"/>
      <c r="JTP6" s="138"/>
      <c r="JTQ6" s="138"/>
      <c r="JTR6" s="138"/>
      <c r="JTS6" s="138"/>
      <c r="JTT6" s="138"/>
      <c r="JTU6" s="138"/>
      <c r="JTV6" s="138"/>
      <c r="JTW6" s="138"/>
      <c r="JTX6" s="138"/>
      <c r="JTY6" s="138"/>
      <c r="JTZ6" s="138"/>
      <c r="JUA6" s="138"/>
      <c r="JUB6" s="138"/>
      <c r="JUC6" s="138"/>
      <c r="JUD6" s="138"/>
      <c r="JUE6" s="138"/>
      <c r="JUF6" s="138"/>
      <c r="JUG6" s="138"/>
      <c r="JUH6" s="138"/>
      <c r="JUI6" s="138"/>
      <c r="JUJ6" s="138"/>
      <c r="JUK6" s="138"/>
      <c r="JUL6" s="138"/>
      <c r="JUM6" s="138"/>
      <c r="JUN6" s="138"/>
      <c r="JUO6" s="138"/>
      <c r="JUP6" s="138"/>
      <c r="JUQ6" s="138"/>
      <c r="JUR6" s="138"/>
      <c r="JUS6" s="138"/>
      <c r="JUT6" s="138"/>
      <c r="JUU6" s="138"/>
      <c r="JUV6" s="138"/>
      <c r="JUW6" s="138"/>
      <c r="JUX6" s="138"/>
      <c r="JUY6" s="138"/>
      <c r="JUZ6" s="138"/>
      <c r="JVA6" s="138"/>
      <c r="JVB6" s="138"/>
      <c r="JVC6" s="138"/>
      <c r="JVD6" s="138"/>
      <c r="JVE6" s="138"/>
      <c r="JVF6" s="138"/>
      <c r="JVG6" s="138"/>
      <c r="JVH6" s="138"/>
      <c r="JVI6" s="138"/>
      <c r="JVJ6" s="138"/>
      <c r="JVK6" s="138"/>
      <c r="JVL6" s="138"/>
      <c r="JVM6" s="138"/>
      <c r="JVN6" s="138"/>
      <c r="JVO6" s="138"/>
      <c r="JVP6" s="138"/>
      <c r="JVQ6" s="138"/>
      <c r="JVR6" s="138"/>
      <c r="JVS6" s="138"/>
      <c r="JVT6" s="138"/>
      <c r="JVU6" s="138"/>
      <c r="JVV6" s="138"/>
      <c r="JVW6" s="138"/>
      <c r="JVX6" s="138"/>
      <c r="JVY6" s="138"/>
      <c r="JVZ6" s="138"/>
      <c r="JWA6" s="138"/>
      <c r="JWB6" s="138"/>
      <c r="JWC6" s="138"/>
      <c r="JWD6" s="138"/>
      <c r="JWE6" s="138"/>
      <c r="JWF6" s="138"/>
      <c r="JWG6" s="138"/>
      <c r="JWH6" s="138"/>
      <c r="JWI6" s="138"/>
      <c r="JWJ6" s="138"/>
      <c r="JWK6" s="138"/>
      <c r="JWL6" s="138"/>
      <c r="JWM6" s="138"/>
      <c r="JWN6" s="138"/>
      <c r="JWO6" s="138"/>
      <c r="JWP6" s="138"/>
      <c r="JWQ6" s="138"/>
      <c r="JWR6" s="138"/>
      <c r="JWS6" s="138"/>
      <c r="JWT6" s="138"/>
      <c r="JWU6" s="138"/>
      <c r="JWV6" s="138"/>
      <c r="JWW6" s="138"/>
      <c r="JWX6" s="138"/>
      <c r="JWY6" s="138"/>
      <c r="JWZ6" s="138"/>
      <c r="JXA6" s="138"/>
      <c r="JXB6" s="138"/>
      <c r="JXC6" s="138"/>
      <c r="JXD6" s="138"/>
      <c r="JXE6" s="138"/>
      <c r="JXF6" s="138"/>
      <c r="JXG6" s="138"/>
      <c r="JXH6" s="138"/>
      <c r="JXI6" s="138"/>
      <c r="JXJ6" s="138"/>
      <c r="JXK6" s="138"/>
      <c r="JXL6" s="138"/>
      <c r="JXM6" s="138"/>
      <c r="JXN6" s="138"/>
      <c r="JXO6" s="138"/>
      <c r="JXP6" s="138"/>
      <c r="JXQ6" s="138"/>
      <c r="JXR6" s="138"/>
      <c r="JXS6" s="138"/>
      <c r="JXT6" s="138"/>
      <c r="JXU6" s="138"/>
      <c r="JXV6" s="138"/>
      <c r="JXW6" s="138"/>
      <c r="JXX6" s="138"/>
      <c r="JXY6" s="138"/>
      <c r="JXZ6" s="138"/>
      <c r="JYA6" s="138"/>
      <c r="JYB6" s="138"/>
      <c r="JYC6" s="138"/>
      <c r="JYD6" s="138"/>
      <c r="JYE6" s="138"/>
      <c r="JYF6" s="138"/>
      <c r="JYG6" s="138"/>
      <c r="JYH6" s="138"/>
      <c r="JYI6" s="138"/>
      <c r="JYJ6" s="138"/>
      <c r="JYK6" s="138"/>
      <c r="JYL6" s="138"/>
      <c r="JYM6" s="138"/>
      <c r="JYN6" s="138"/>
      <c r="JYO6" s="138"/>
      <c r="JYP6" s="138"/>
      <c r="JYQ6" s="138"/>
      <c r="JYR6" s="138"/>
      <c r="JYS6" s="138"/>
      <c r="JYT6" s="138"/>
      <c r="JYU6" s="138"/>
      <c r="JYV6" s="138"/>
      <c r="JYW6" s="138"/>
      <c r="JYX6" s="138"/>
      <c r="JYY6" s="138"/>
      <c r="JYZ6" s="138"/>
      <c r="JZA6" s="138"/>
      <c r="JZB6" s="138"/>
      <c r="JZC6" s="138"/>
      <c r="JZD6" s="138"/>
      <c r="JZE6" s="138"/>
      <c r="JZF6" s="138"/>
      <c r="JZG6" s="138"/>
      <c r="JZH6" s="138"/>
      <c r="JZI6" s="138"/>
      <c r="JZJ6" s="138"/>
      <c r="JZK6" s="138"/>
      <c r="JZL6" s="138"/>
      <c r="JZM6" s="138"/>
      <c r="JZN6" s="138"/>
      <c r="JZO6" s="138"/>
      <c r="JZP6" s="138"/>
      <c r="JZQ6" s="138"/>
      <c r="JZR6" s="138"/>
      <c r="JZS6" s="138"/>
      <c r="JZT6" s="138"/>
      <c r="JZU6" s="138"/>
      <c r="JZV6" s="138"/>
      <c r="JZW6" s="138"/>
      <c r="JZX6" s="138"/>
      <c r="JZY6" s="138"/>
      <c r="JZZ6" s="138"/>
      <c r="KAA6" s="138"/>
      <c r="KAB6" s="138"/>
      <c r="KAC6" s="138"/>
      <c r="KAD6" s="138"/>
      <c r="KAE6" s="138"/>
      <c r="KAF6" s="138"/>
      <c r="KAG6" s="138"/>
      <c r="KAH6" s="138"/>
      <c r="KAI6" s="138"/>
      <c r="KAJ6" s="138"/>
      <c r="KAK6" s="138"/>
      <c r="KAL6" s="138"/>
      <c r="KAM6" s="138"/>
      <c r="KAN6" s="138"/>
      <c r="KAO6" s="138"/>
      <c r="KAP6" s="138"/>
      <c r="KAQ6" s="138"/>
      <c r="KAR6" s="138"/>
      <c r="KAS6" s="138"/>
      <c r="KAT6" s="138"/>
      <c r="KAU6" s="138"/>
      <c r="KAV6" s="138"/>
      <c r="KAW6" s="138"/>
      <c r="KAX6" s="138"/>
      <c r="KAY6" s="138"/>
      <c r="KAZ6" s="138"/>
      <c r="KBA6" s="138"/>
      <c r="KBB6" s="138"/>
      <c r="KBC6" s="138"/>
      <c r="KBD6" s="138"/>
      <c r="KBE6" s="138"/>
      <c r="KBF6" s="138"/>
      <c r="KBG6" s="138"/>
      <c r="KBH6" s="138"/>
      <c r="KBI6" s="138"/>
      <c r="KBJ6" s="138"/>
      <c r="KBK6" s="138"/>
      <c r="KBL6" s="138"/>
      <c r="KBM6" s="138"/>
      <c r="KBN6" s="138"/>
      <c r="KBO6" s="138"/>
      <c r="KBP6" s="138"/>
      <c r="KBQ6" s="138"/>
      <c r="KBR6" s="138"/>
      <c r="KBS6" s="138"/>
      <c r="KBT6" s="138"/>
      <c r="KBU6" s="138"/>
      <c r="KBV6" s="138"/>
      <c r="KBW6" s="138"/>
      <c r="KBX6" s="138"/>
      <c r="KBY6" s="138"/>
      <c r="KBZ6" s="138"/>
      <c r="KCA6" s="138"/>
      <c r="KCB6" s="138"/>
      <c r="KCC6" s="138"/>
      <c r="KCD6" s="138"/>
      <c r="KCE6" s="138"/>
      <c r="KCF6" s="138"/>
      <c r="KCG6" s="138"/>
      <c r="KCH6" s="138"/>
      <c r="KCI6" s="138"/>
      <c r="KCJ6" s="138"/>
      <c r="KCK6" s="138"/>
      <c r="KCL6" s="138"/>
      <c r="KCM6" s="138"/>
      <c r="KCN6" s="138"/>
      <c r="KCO6" s="138"/>
      <c r="KCP6" s="138"/>
      <c r="KCQ6" s="138"/>
      <c r="KCR6" s="138"/>
      <c r="KCS6" s="138"/>
      <c r="KCT6" s="138"/>
      <c r="KCU6" s="138"/>
      <c r="KCV6" s="138"/>
      <c r="KCW6" s="138"/>
      <c r="KCX6" s="138"/>
      <c r="KCY6" s="138"/>
      <c r="KCZ6" s="138"/>
      <c r="KDA6" s="138"/>
      <c r="KDB6" s="138"/>
      <c r="KDC6" s="138"/>
      <c r="KDD6" s="138"/>
      <c r="KDE6" s="138"/>
      <c r="KDF6" s="138"/>
      <c r="KDG6" s="138"/>
      <c r="KDH6" s="138"/>
      <c r="KDI6" s="138"/>
      <c r="KDJ6" s="138"/>
      <c r="KDK6" s="138"/>
      <c r="KDL6" s="138"/>
      <c r="KDM6" s="138"/>
      <c r="KDN6" s="138"/>
      <c r="KDO6" s="138"/>
      <c r="KDP6" s="138"/>
      <c r="KDQ6" s="138"/>
      <c r="KDR6" s="138"/>
      <c r="KDS6" s="138"/>
      <c r="KDT6" s="138"/>
      <c r="KDU6" s="138"/>
      <c r="KDV6" s="138"/>
      <c r="KDW6" s="138"/>
      <c r="KDX6" s="138"/>
      <c r="KDY6" s="138"/>
      <c r="KDZ6" s="138"/>
      <c r="KEA6" s="138"/>
      <c r="KEB6" s="138"/>
      <c r="KEC6" s="138"/>
      <c r="KED6" s="138"/>
      <c r="KEE6" s="138"/>
      <c r="KEF6" s="138"/>
      <c r="KEG6" s="138"/>
      <c r="KEH6" s="138"/>
      <c r="KEI6" s="138"/>
      <c r="KEJ6" s="138"/>
      <c r="KEK6" s="138"/>
      <c r="KEL6" s="138"/>
      <c r="KEM6" s="138"/>
      <c r="KEN6" s="138"/>
      <c r="KEO6" s="138"/>
      <c r="KEP6" s="138"/>
      <c r="KEQ6" s="138"/>
      <c r="KER6" s="138"/>
      <c r="KES6" s="138"/>
      <c r="KET6" s="138"/>
      <c r="KEU6" s="138"/>
      <c r="KEV6" s="138"/>
      <c r="KEW6" s="138"/>
      <c r="KEX6" s="138"/>
      <c r="KEY6" s="138"/>
      <c r="KEZ6" s="138"/>
      <c r="KFA6" s="138"/>
      <c r="KFB6" s="138"/>
      <c r="KFC6" s="138"/>
      <c r="KFD6" s="138"/>
      <c r="KFE6" s="138"/>
      <c r="KFF6" s="138"/>
      <c r="KFG6" s="138"/>
      <c r="KFH6" s="138"/>
      <c r="KFI6" s="138"/>
      <c r="KFJ6" s="138"/>
      <c r="KFK6" s="138"/>
      <c r="KFL6" s="138"/>
      <c r="KFM6" s="138"/>
      <c r="KFN6" s="138"/>
      <c r="KFO6" s="138"/>
      <c r="KFP6" s="138"/>
      <c r="KFQ6" s="138"/>
      <c r="KFR6" s="138"/>
      <c r="KFS6" s="138"/>
      <c r="KFT6" s="138"/>
      <c r="KFU6" s="138"/>
      <c r="KFV6" s="138"/>
      <c r="KFW6" s="138"/>
      <c r="KFX6" s="138"/>
      <c r="KFY6" s="138"/>
      <c r="KFZ6" s="138"/>
      <c r="KGA6" s="138"/>
      <c r="KGB6" s="138"/>
      <c r="KGC6" s="138"/>
      <c r="KGD6" s="138"/>
      <c r="KGE6" s="138"/>
      <c r="KGF6" s="138"/>
      <c r="KGG6" s="138"/>
      <c r="KGH6" s="138"/>
      <c r="KGI6" s="138"/>
      <c r="KGJ6" s="138"/>
      <c r="KGK6" s="138"/>
      <c r="KGL6" s="138"/>
      <c r="KGM6" s="138"/>
      <c r="KGN6" s="138"/>
      <c r="KGO6" s="138"/>
      <c r="KGP6" s="138"/>
      <c r="KGQ6" s="138"/>
      <c r="KGR6" s="138"/>
      <c r="KGS6" s="138"/>
      <c r="KGT6" s="138"/>
      <c r="KGU6" s="138"/>
      <c r="KGV6" s="138"/>
      <c r="KGW6" s="138"/>
      <c r="KGX6" s="138"/>
      <c r="KGY6" s="138"/>
      <c r="KGZ6" s="138"/>
      <c r="KHA6" s="138"/>
      <c r="KHB6" s="138"/>
      <c r="KHC6" s="138"/>
      <c r="KHD6" s="138"/>
      <c r="KHE6" s="138"/>
      <c r="KHF6" s="138"/>
      <c r="KHG6" s="138"/>
      <c r="KHH6" s="138"/>
      <c r="KHI6" s="138"/>
      <c r="KHJ6" s="138"/>
      <c r="KHK6" s="138"/>
      <c r="KHL6" s="138"/>
      <c r="KHM6" s="138"/>
      <c r="KHN6" s="138"/>
      <c r="KHO6" s="138"/>
      <c r="KHP6" s="138"/>
      <c r="KHQ6" s="138"/>
      <c r="KHR6" s="138"/>
      <c r="KHS6" s="138"/>
      <c r="KHT6" s="138"/>
      <c r="KHU6" s="138"/>
      <c r="KHV6" s="138"/>
      <c r="KHW6" s="138"/>
      <c r="KHX6" s="138"/>
      <c r="KHY6" s="138"/>
      <c r="KHZ6" s="138"/>
      <c r="KIA6" s="138"/>
      <c r="KIB6" s="138"/>
      <c r="KIC6" s="138"/>
      <c r="KID6" s="138"/>
      <c r="KIE6" s="138"/>
      <c r="KIF6" s="138"/>
      <c r="KIG6" s="138"/>
      <c r="KIH6" s="138"/>
      <c r="KII6" s="138"/>
      <c r="KIJ6" s="138"/>
      <c r="KIK6" s="138"/>
      <c r="KIL6" s="138"/>
      <c r="KIM6" s="138"/>
      <c r="KIN6" s="138"/>
      <c r="KIO6" s="138"/>
      <c r="KIP6" s="138"/>
      <c r="KIQ6" s="138"/>
      <c r="KIR6" s="138"/>
      <c r="KIS6" s="138"/>
      <c r="KIT6" s="138"/>
      <c r="KIU6" s="138"/>
      <c r="KIV6" s="138"/>
      <c r="KIW6" s="138"/>
      <c r="KIX6" s="138"/>
      <c r="KIY6" s="138"/>
      <c r="KIZ6" s="138"/>
      <c r="KJA6" s="138"/>
      <c r="KJB6" s="138"/>
      <c r="KJC6" s="138"/>
      <c r="KJD6" s="138"/>
      <c r="KJE6" s="138"/>
      <c r="KJF6" s="138"/>
      <c r="KJG6" s="138"/>
      <c r="KJH6" s="138"/>
      <c r="KJI6" s="138"/>
      <c r="KJJ6" s="138"/>
      <c r="KJK6" s="138"/>
      <c r="KJL6" s="138"/>
      <c r="KJM6" s="138"/>
      <c r="KJN6" s="138"/>
      <c r="KJO6" s="138"/>
      <c r="KJP6" s="138"/>
      <c r="KJQ6" s="138"/>
      <c r="KJR6" s="138"/>
      <c r="KJS6" s="138"/>
      <c r="KJT6" s="138"/>
      <c r="KJU6" s="138"/>
      <c r="KJV6" s="138"/>
      <c r="KJW6" s="138"/>
      <c r="KJX6" s="138"/>
      <c r="KJY6" s="138"/>
      <c r="KJZ6" s="138"/>
      <c r="KKA6" s="138"/>
      <c r="KKB6" s="138"/>
      <c r="KKC6" s="138"/>
      <c r="KKD6" s="138"/>
      <c r="KKE6" s="138"/>
      <c r="KKF6" s="138"/>
      <c r="KKG6" s="138"/>
      <c r="KKH6" s="138"/>
      <c r="KKI6" s="138"/>
      <c r="KKJ6" s="138"/>
      <c r="KKK6" s="138"/>
      <c r="KKL6" s="138"/>
      <c r="KKM6" s="138"/>
      <c r="KKN6" s="138"/>
      <c r="KKO6" s="138"/>
      <c r="KKP6" s="138"/>
      <c r="KKQ6" s="138"/>
      <c r="KKR6" s="138"/>
      <c r="KKS6" s="138"/>
      <c r="KKT6" s="138"/>
      <c r="KKU6" s="138"/>
      <c r="KKV6" s="138"/>
      <c r="KKW6" s="138"/>
      <c r="KKX6" s="138"/>
      <c r="KKY6" s="138"/>
      <c r="KKZ6" s="138"/>
      <c r="KLA6" s="138"/>
      <c r="KLB6" s="138"/>
      <c r="KLC6" s="138"/>
      <c r="KLD6" s="138"/>
      <c r="KLE6" s="138"/>
      <c r="KLF6" s="138"/>
      <c r="KLG6" s="138"/>
      <c r="KLH6" s="138"/>
      <c r="KLI6" s="138"/>
      <c r="KLJ6" s="138"/>
      <c r="KLK6" s="138"/>
      <c r="KLL6" s="138"/>
      <c r="KLM6" s="138"/>
      <c r="KLN6" s="138"/>
      <c r="KLO6" s="138"/>
      <c r="KLP6" s="138"/>
      <c r="KLQ6" s="138"/>
      <c r="KLR6" s="138"/>
      <c r="KLS6" s="138"/>
      <c r="KLT6" s="138"/>
      <c r="KLU6" s="138"/>
      <c r="KLV6" s="138"/>
      <c r="KLW6" s="138"/>
      <c r="KLX6" s="138"/>
      <c r="KLY6" s="138"/>
      <c r="KLZ6" s="138"/>
      <c r="KMA6" s="138"/>
      <c r="KMB6" s="138"/>
      <c r="KMC6" s="138"/>
      <c r="KMD6" s="138"/>
      <c r="KME6" s="138"/>
      <c r="KMF6" s="138"/>
      <c r="KMG6" s="138"/>
      <c r="KMH6" s="138"/>
      <c r="KMI6" s="138"/>
      <c r="KMJ6" s="138"/>
      <c r="KMK6" s="138"/>
      <c r="KML6" s="138"/>
      <c r="KMM6" s="138"/>
      <c r="KMN6" s="138"/>
      <c r="KMO6" s="138"/>
      <c r="KMP6" s="138"/>
      <c r="KMQ6" s="138"/>
      <c r="KMR6" s="138"/>
      <c r="KMS6" s="138"/>
      <c r="KMT6" s="138"/>
      <c r="KMU6" s="138"/>
      <c r="KMV6" s="138"/>
      <c r="KMW6" s="138"/>
      <c r="KMX6" s="138"/>
      <c r="KMY6" s="138"/>
      <c r="KMZ6" s="138"/>
      <c r="KNA6" s="138"/>
      <c r="KNB6" s="138"/>
      <c r="KNC6" s="138"/>
      <c r="KND6" s="138"/>
      <c r="KNE6" s="138"/>
      <c r="KNF6" s="138"/>
      <c r="KNG6" s="138"/>
      <c r="KNH6" s="138"/>
      <c r="KNI6" s="138"/>
      <c r="KNJ6" s="138"/>
      <c r="KNK6" s="138"/>
      <c r="KNL6" s="138"/>
      <c r="KNM6" s="138"/>
      <c r="KNN6" s="138"/>
      <c r="KNO6" s="138"/>
      <c r="KNP6" s="138"/>
      <c r="KNQ6" s="138"/>
      <c r="KNR6" s="138"/>
      <c r="KNS6" s="138"/>
      <c r="KNT6" s="138"/>
      <c r="KNU6" s="138"/>
      <c r="KNV6" s="138"/>
      <c r="KNW6" s="138"/>
      <c r="KNX6" s="138"/>
      <c r="KNY6" s="138"/>
      <c r="KNZ6" s="138"/>
      <c r="KOA6" s="138"/>
      <c r="KOB6" s="138"/>
      <c r="KOC6" s="138"/>
      <c r="KOD6" s="138"/>
      <c r="KOE6" s="138"/>
      <c r="KOF6" s="138"/>
      <c r="KOG6" s="138"/>
      <c r="KOH6" s="138"/>
      <c r="KOI6" s="138"/>
      <c r="KOJ6" s="138"/>
      <c r="KOK6" s="138"/>
      <c r="KOL6" s="138"/>
      <c r="KOM6" s="138"/>
      <c r="KON6" s="138"/>
      <c r="KOO6" s="138"/>
      <c r="KOP6" s="138"/>
      <c r="KOQ6" s="138"/>
      <c r="KOR6" s="138"/>
      <c r="KOS6" s="138"/>
      <c r="KOT6" s="138"/>
      <c r="KOU6" s="138"/>
      <c r="KOV6" s="138"/>
      <c r="KOW6" s="138"/>
      <c r="KOX6" s="138"/>
      <c r="KOY6" s="138"/>
      <c r="KOZ6" s="138"/>
      <c r="KPA6" s="138"/>
      <c r="KPB6" s="138"/>
      <c r="KPC6" s="138"/>
      <c r="KPD6" s="138"/>
      <c r="KPE6" s="138"/>
      <c r="KPF6" s="138"/>
      <c r="KPG6" s="138"/>
      <c r="KPH6" s="138"/>
      <c r="KPI6" s="138"/>
      <c r="KPJ6" s="138"/>
      <c r="KPK6" s="138"/>
      <c r="KPL6" s="138"/>
      <c r="KPM6" s="138"/>
      <c r="KPN6" s="138"/>
      <c r="KPO6" s="138"/>
      <c r="KPP6" s="138"/>
      <c r="KPQ6" s="138"/>
      <c r="KPR6" s="138"/>
      <c r="KPS6" s="138"/>
      <c r="KPT6" s="138"/>
      <c r="KPU6" s="138"/>
      <c r="KPV6" s="138"/>
      <c r="KPW6" s="138"/>
      <c r="KPX6" s="138"/>
      <c r="KPY6" s="138"/>
      <c r="KPZ6" s="138"/>
      <c r="KQA6" s="138"/>
      <c r="KQB6" s="138"/>
      <c r="KQC6" s="138"/>
      <c r="KQD6" s="138"/>
      <c r="KQE6" s="138"/>
      <c r="KQF6" s="138"/>
      <c r="KQG6" s="138"/>
      <c r="KQH6" s="138"/>
      <c r="KQI6" s="138"/>
      <c r="KQJ6" s="138"/>
      <c r="KQK6" s="138"/>
      <c r="KQL6" s="138"/>
      <c r="KQM6" s="138"/>
      <c r="KQN6" s="138"/>
      <c r="KQO6" s="138"/>
      <c r="KQP6" s="138"/>
      <c r="KQQ6" s="138"/>
      <c r="KQR6" s="138"/>
      <c r="KQS6" s="138"/>
      <c r="KQT6" s="138"/>
      <c r="KQU6" s="138"/>
      <c r="KQV6" s="138"/>
      <c r="KQW6" s="138"/>
      <c r="KQX6" s="138"/>
      <c r="KQY6" s="138"/>
      <c r="KQZ6" s="138"/>
      <c r="KRA6" s="138"/>
      <c r="KRB6" s="138"/>
      <c r="KRC6" s="138"/>
      <c r="KRD6" s="138"/>
      <c r="KRE6" s="138"/>
      <c r="KRF6" s="138"/>
      <c r="KRG6" s="138"/>
      <c r="KRH6" s="138"/>
      <c r="KRI6" s="138"/>
      <c r="KRJ6" s="138"/>
      <c r="KRK6" s="138"/>
      <c r="KRL6" s="138"/>
      <c r="KRM6" s="138"/>
      <c r="KRN6" s="138"/>
      <c r="KRO6" s="138"/>
      <c r="KRP6" s="138"/>
      <c r="KRQ6" s="138"/>
      <c r="KRR6" s="138"/>
      <c r="KRS6" s="138"/>
      <c r="KRT6" s="138"/>
      <c r="KRU6" s="138"/>
      <c r="KRV6" s="138"/>
      <c r="KRW6" s="138"/>
      <c r="KRX6" s="138"/>
      <c r="KRY6" s="138"/>
      <c r="KRZ6" s="138"/>
      <c r="KSA6" s="138"/>
      <c r="KSB6" s="138"/>
      <c r="KSC6" s="138"/>
      <c r="KSD6" s="138"/>
      <c r="KSE6" s="138"/>
      <c r="KSF6" s="138"/>
      <c r="KSG6" s="138"/>
      <c r="KSH6" s="138"/>
      <c r="KSI6" s="138"/>
      <c r="KSJ6" s="138"/>
      <c r="KSK6" s="138"/>
      <c r="KSL6" s="138"/>
      <c r="KSM6" s="138"/>
      <c r="KSN6" s="138"/>
      <c r="KSO6" s="138"/>
      <c r="KSP6" s="138"/>
      <c r="KSQ6" s="138"/>
      <c r="KSR6" s="138"/>
      <c r="KSS6" s="138"/>
      <c r="KST6" s="138"/>
      <c r="KSU6" s="138"/>
      <c r="KSV6" s="138"/>
      <c r="KSW6" s="138"/>
      <c r="KSX6" s="138"/>
      <c r="KSY6" s="138"/>
      <c r="KSZ6" s="138"/>
      <c r="KTA6" s="138"/>
      <c r="KTB6" s="138"/>
      <c r="KTC6" s="138"/>
      <c r="KTD6" s="138"/>
      <c r="KTE6" s="138"/>
      <c r="KTF6" s="138"/>
      <c r="KTG6" s="138"/>
      <c r="KTH6" s="138"/>
      <c r="KTI6" s="138"/>
      <c r="KTJ6" s="138"/>
      <c r="KTK6" s="138"/>
      <c r="KTL6" s="138"/>
      <c r="KTM6" s="138"/>
      <c r="KTN6" s="138"/>
      <c r="KTO6" s="138"/>
      <c r="KTP6" s="138"/>
      <c r="KTQ6" s="138"/>
      <c r="KTR6" s="138"/>
      <c r="KTS6" s="138"/>
      <c r="KTT6" s="138"/>
      <c r="KTU6" s="138"/>
      <c r="KTV6" s="138"/>
      <c r="KTW6" s="138"/>
      <c r="KTX6" s="138"/>
      <c r="KTY6" s="138"/>
      <c r="KTZ6" s="138"/>
      <c r="KUA6" s="138"/>
      <c r="KUB6" s="138"/>
      <c r="KUC6" s="138"/>
      <c r="KUD6" s="138"/>
      <c r="KUE6" s="138"/>
      <c r="KUF6" s="138"/>
      <c r="KUG6" s="138"/>
      <c r="KUH6" s="138"/>
      <c r="KUI6" s="138"/>
      <c r="KUJ6" s="138"/>
      <c r="KUK6" s="138"/>
      <c r="KUL6" s="138"/>
      <c r="KUM6" s="138"/>
      <c r="KUN6" s="138"/>
      <c r="KUO6" s="138"/>
      <c r="KUP6" s="138"/>
      <c r="KUQ6" s="138"/>
      <c r="KUR6" s="138"/>
      <c r="KUS6" s="138"/>
      <c r="KUT6" s="138"/>
      <c r="KUU6" s="138"/>
      <c r="KUV6" s="138"/>
      <c r="KUW6" s="138"/>
      <c r="KUX6" s="138"/>
      <c r="KUY6" s="138"/>
      <c r="KUZ6" s="138"/>
      <c r="KVA6" s="138"/>
      <c r="KVB6" s="138"/>
      <c r="KVC6" s="138"/>
      <c r="KVD6" s="138"/>
      <c r="KVE6" s="138"/>
      <c r="KVF6" s="138"/>
      <c r="KVG6" s="138"/>
      <c r="KVH6" s="138"/>
      <c r="KVI6" s="138"/>
      <c r="KVJ6" s="138"/>
      <c r="KVK6" s="138"/>
      <c r="KVL6" s="138"/>
      <c r="KVM6" s="138"/>
      <c r="KVN6" s="138"/>
      <c r="KVO6" s="138"/>
      <c r="KVP6" s="138"/>
      <c r="KVQ6" s="138"/>
      <c r="KVR6" s="138"/>
      <c r="KVS6" s="138"/>
      <c r="KVT6" s="138"/>
      <c r="KVU6" s="138"/>
      <c r="KVV6" s="138"/>
      <c r="KVW6" s="138"/>
      <c r="KVX6" s="138"/>
      <c r="KVY6" s="138"/>
      <c r="KVZ6" s="138"/>
      <c r="KWA6" s="138"/>
      <c r="KWB6" s="138"/>
      <c r="KWC6" s="138"/>
      <c r="KWD6" s="138"/>
      <c r="KWE6" s="138"/>
      <c r="KWF6" s="138"/>
      <c r="KWG6" s="138"/>
      <c r="KWH6" s="138"/>
      <c r="KWI6" s="138"/>
      <c r="KWJ6" s="138"/>
      <c r="KWK6" s="138"/>
      <c r="KWL6" s="138"/>
      <c r="KWM6" s="138"/>
      <c r="KWN6" s="138"/>
      <c r="KWO6" s="138"/>
      <c r="KWP6" s="138"/>
      <c r="KWQ6" s="138"/>
      <c r="KWR6" s="138"/>
      <c r="KWS6" s="138"/>
      <c r="KWT6" s="138"/>
      <c r="KWU6" s="138"/>
      <c r="KWV6" s="138"/>
      <c r="KWW6" s="138"/>
      <c r="KWX6" s="138"/>
      <c r="KWY6" s="138"/>
      <c r="KWZ6" s="138"/>
      <c r="KXA6" s="138"/>
      <c r="KXB6" s="138"/>
      <c r="KXC6" s="138"/>
      <c r="KXD6" s="138"/>
      <c r="KXE6" s="138"/>
      <c r="KXF6" s="138"/>
      <c r="KXG6" s="138"/>
      <c r="KXH6" s="138"/>
      <c r="KXI6" s="138"/>
      <c r="KXJ6" s="138"/>
      <c r="KXK6" s="138"/>
      <c r="KXL6" s="138"/>
      <c r="KXM6" s="138"/>
      <c r="KXN6" s="138"/>
      <c r="KXO6" s="138"/>
      <c r="KXP6" s="138"/>
      <c r="KXQ6" s="138"/>
      <c r="KXR6" s="138"/>
      <c r="KXS6" s="138"/>
      <c r="KXT6" s="138"/>
      <c r="KXU6" s="138"/>
      <c r="KXV6" s="138"/>
      <c r="KXW6" s="138"/>
      <c r="KXX6" s="138"/>
      <c r="KXY6" s="138"/>
      <c r="KXZ6" s="138"/>
      <c r="KYA6" s="138"/>
      <c r="KYB6" s="138"/>
      <c r="KYC6" s="138"/>
      <c r="KYD6" s="138"/>
      <c r="KYE6" s="138"/>
      <c r="KYF6" s="138"/>
      <c r="KYG6" s="138"/>
      <c r="KYH6" s="138"/>
      <c r="KYI6" s="138"/>
      <c r="KYJ6" s="138"/>
      <c r="KYK6" s="138"/>
      <c r="KYL6" s="138"/>
      <c r="KYM6" s="138"/>
      <c r="KYN6" s="138"/>
      <c r="KYO6" s="138"/>
      <c r="KYP6" s="138"/>
      <c r="KYQ6" s="138"/>
      <c r="KYR6" s="138"/>
      <c r="KYS6" s="138"/>
      <c r="KYT6" s="138"/>
      <c r="KYU6" s="138"/>
      <c r="KYV6" s="138"/>
      <c r="KYW6" s="138"/>
      <c r="KYX6" s="138"/>
      <c r="KYY6" s="138"/>
      <c r="KYZ6" s="138"/>
      <c r="KZA6" s="138"/>
      <c r="KZB6" s="138"/>
      <c r="KZC6" s="138"/>
      <c r="KZD6" s="138"/>
      <c r="KZE6" s="138"/>
      <c r="KZF6" s="138"/>
      <c r="KZG6" s="138"/>
      <c r="KZH6" s="138"/>
      <c r="KZI6" s="138"/>
      <c r="KZJ6" s="138"/>
      <c r="KZK6" s="138"/>
      <c r="KZL6" s="138"/>
      <c r="KZM6" s="138"/>
      <c r="KZN6" s="138"/>
      <c r="KZO6" s="138"/>
      <c r="KZP6" s="138"/>
      <c r="KZQ6" s="138"/>
      <c r="KZR6" s="138"/>
      <c r="KZS6" s="138"/>
      <c r="KZT6" s="138"/>
      <c r="KZU6" s="138"/>
      <c r="KZV6" s="138"/>
      <c r="KZW6" s="138"/>
      <c r="KZX6" s="138"/>
      <c r="KZY6" s="138"/>
      <c r="KZZ6" s="138"/>
      <c r="LAA6" s="138"/>
      <c r="LAB6" s="138"/>
      <c r="LAC6" s="138"/>
      <c r="LAD6" s="138"/>
      <c r="LAE6" s="138"/>
      <c r="LAF6" s="138"/>
      <c r="LAG6" s="138"/>
      <c r="LAH6" s="138"/>
      <c r="LAI6" s="138"/>
      <c r="LAJ6" s="138"/>
      <c r="LAK6" s="138"/>
      <c r="LAL6" s="138"/>
      <c r="LAM6" s="138"/>
      <c r="LAN6" s="138"/>
      <c r="LAO6" s="138"/>
      <c r="LAP6" s="138"/>
      <c r="LAQ6" s="138"/>
      <c r="LAR6" s="138"/>
      <c r="LAS6" s="138"/>
      <c r="LAT6" s="138"/>
      <c r="LAU6" s="138"/>
      <c r="LAV6" s="138"/>
      <c r="LAW6" s="138"/>
      <c r="LAX6" s="138"/>
      <c r="LAY6" s="138"/>
      <c r="LAZ6" s="138"/>
      <c r="LBA6" s="138"/>
      <c r="LBB6" s="138"/>
      <c r="LBC6" s="138"/>
      <c r="LBD6" s="138"/>
      <c r="LBE6" s="138"/>
      <c r="LBF6" s="138"/>
      <c r="LBG6" s="138"/>
      <c r="LBH6" s="138"/>
      <c r="LBI6" s="138"/>
      <c r="LBJ6" s="138"/>
      <c r="LBK6" s="138"/>
      <c r="LBL6" s="138"/>
      <c r="LBM6" s="138"/>
      <c r="LBN6" s="138"/>
      <c r="LBO6" s="138"/>
      <c r="LBP6" s="138"/>
      <c r="LBQ6" s="138"/>
      <c r="LBR6" s="138"/>
      <c r="LBS6" s="138"/>
      <c r="LBT6" s="138"/>
      <c r="LBU6" s="138"/>
      <c r="LBV6" s="138"/>
      <c r="LBW6" s="138"/>
      <c r="LBX6" s="138"/>
      <c r="LBY6" s="138"/>
      <c r="LBZ6" s="138"/>
      <c r="LCA6" s="138"/>
      <c r="LCB6" s="138"/>
      <c r="LCC6" s="138"/>
      <c r="LCD6" s="138"/>
      <c r="LCE6" s="138"/>
      <c r="LCF6" s="138"/>
      <c r="LCG6" s="138"/>
      <c r="LCH6" s="138"/>
      <c r="LCI6" s="138"/>
      <c r="LCJ6" s="138"/>
      <c r="LCK6" s="138"/>
      <c r="LCL6" s="138"/>
      <c r="LCM6" s="138"/>
      <c r="LCN6" s="138"/>
      <c r="LCO6" s="138"/>
      <c r="LCP6" s="138"/>
      <c r="LCQ6" s="138"/>
      <c r="LCR6" s="138"/>
      <c r="LCS6" s="138"/>
      <c r="LCT6" s="138"/>
      <c r="LCU6" s="138"/>
      <c r="LCV6" s="138"/>
      <c r="LCW6" s="138"/>
      <c r="LCX6" s="138"/>
      <c r="LCY6" s="138"/>
      <c r="LCZ6" s="138"/>
      <c r="LDA6" s="138"/>
      <c r="LDB6" s="138"/>
      <c r="LDC6" s="138"/>
      <c r="LDD6" s="138"/>
      <c r="LDE6" s="138"/>
      <c r="LDF6" s="138"/>
      <c r="LDG6" s="138"/>
      <c r="LDH6" s="138"/>
      <c r="LDI6" s="138"/>
      <c r="LDJ6" s="138"/>
      <c r="LDK6" s="138"/>
      <c r="LDL6" s="138"/>
      <c r="LDM6" s="138"/>
      <c r="LDN6" s="138"/>
      <c r="LDO6" s="138"/>
      <c r="LDP6" s="138"/>
      <c r="LDQ6" s="138"/>
      <c r="LDR6" s="138"/>
      <c r="LDS6" s="138"/>
      <c r="LDT6" s="138"/>
      <c r="LDU6" s="138"/>
      <c r="LDV6" s="138"/>
      <c r="LDW6" s="138"/>
      <c r="LDX6" s="138"/>
      <c r="LDY6" s="138"/>
      <c r="LDZ6" s="138"/>
      <c r="LEA6" s="138"/>
      <c r="LEB6" s="138"/>
      <c r="LEC6" s="138"/>
      <c r="LED6" s="138"/>
      <c r="LEE6" s="138"/>
      <c r="LEF6" s="138"/>
      <c r="LEG6" s="138"/>
      <c r="LEH6" s="138"/>
      <c r="LEI6" s="138"/>
      <c r="LEJ6" s="138"/>
      <c r="LEK6" s="138"/>
      <c r="LEL6" s="138"/>
      <c r="LEM6" s="138"/>
      <c r="LEN6" s="138"/>
      <c r="LEO6" s="138"/>
      <c r="LEP6" s="138"/>
      <c r="LEQ6" s="138"/>
      <c r="LER6" s="138"/>
      <c r="LES6" s="138"/>
      <c r="LET6" s="138"/>
      <c r="LEU6" s="138"/>
      <c r="LEV6" s="138"/>
      <c r="LEW6" s="138"/>
      <c r="LEX6" s="138"/>
      <c r="LEY6" s="138"/>
      <c r="LEZ6" s="138"/>
      <c r="LFA6" s="138"/>
      <c r="LFB6" s="138"/>
      <c r="LFC6" s="138"/>
      <c r="LFD6" s="138"/>
      <c r="LFE6" s="138"/>
      <c r="LFF6" s="138"/>
      <c r="LFG6" s="138"/>
      <c r="LFH6" s="138"/>
      <c r="LFI6" s="138"/>
      <c r="LFJ6" s="138"/>
      <c r="LFK6" s="138"/>
      <c r="LFL6" s="138"/>
      <c r="LFM6" s="138"/>
      <c r="LFN6" s="138"/>
      <c r="LFO6" s="138"/>
      <c r="LFP6" s="138"/>
      <c r="LFQ6" s="138"/>
      <c r="LFR6" s="138"/>
      <c r="LFS6" s="138"/>
      <c r="LFT6" s="138"/>
      <c r="LFU6" s="138"/>
      <c r="LFV6" s="138"/>
      <c r="LFW6" s="138"/>
      <c r="LFX6" s="138"/>
      <c r="LFY6" s="138"/>
      <c r="LFZ6" s="138"/>
      <c r="LGA6" s="138"/>
      <c r="LGB6" s="138"/>
      <c r="LGC6" s="138"/>
      <c r="LGD6" s="138"/>
      <c r="LGE6" s="138"/>
      <c r="LGF6" s="138"/>
      <c r="LGG6" s="138"/>
      <c r="LGH6" s="138"/>
      <c r="LGI6" s="138"/>
      <c r="LGJ6" s="138"/>
      <c r="LGK6" s="138"/>
      <c r="LGL6" s="138"/>
      <c r="LGM6" s="138"/>
      <c r="LGN6" s="138"/>
      <c r="LGO6" s="138"/>
      <c r="LGP6" s="138"/>
      <c r="LGQ6" s="138"/>
      <c r="LGR6" s="138"/>
      <c r="LGS6" s="138"/>
      <c r="LGT6" s="138"/>
      <c r="LGU6" s="138"/>
      <c r="LGV6" s="138"/>
      <c r="LGW6" s="138"/>
      <c r="LGX6" s="138"/>
      <c r="LGY6" s="138"/>
      <c r="LGZ6" s="138"/>
      <c r="LHA6" s="138"/>
      <c r="LHB6" s="138"/>
      <c r="LHC6" s="138"/>
      <c r="LHD6" s="138"/>
      <c r="LHE6" s="138"/>
      <c r="LHF6" s="138"/>
      <c r="LHG6" s="138"/>
      <c r="LHH6" s="138"/>
      <c r="LHI6" s="138"/>
      <c r="LHJ6" s="138"/>
      <c r="LHK6" s="138"/>
      <c r="LHL6" s="138"/>
      <c r="LHM6" s="138"/>
      <c r="LHN6" s="138"/>
      <c r="LHO6" s="138"/>
      <c r="LHP6" s="138"/>
      <c r="LHQ6" s="138"/>
      <c r="LHR6" s="138"/>
      <c r="LHS6" s="138"/>
      <c r="LHT6" s="138"/>
      <c r="LHU6" s="138"/>
      <c r="LHV6" s="138"/>
      <c r="LHW6" s="138"/>
      <c r="LHX6" s="138"/>
      <c r="LHY6" s="138"/>
      <c r="LHZ6" s="138"/>
      <c r="LIA6" s="138"/>
      <c r="LIB6" s="138"/>
      <c r="LIC6" s="138"/>
      <c r="LID6" s="138"/>
      <c r="LIE6" s="138"/>
      <c r="LIF6" s="138"/>
      <c r="LIG6" s="138"/>
      <c r="LIH6" s="138"/>
      <c r="LII6" s="138"/>
      <c r="LIJ6" s="138"/>
      <c r="LIK6" s="138"/>
      <c r="LIL6" s="138"/>
      <c r="LIM6" s="138"/>
      <c r="LIN6" s="138"/>
      <c r="LIO6" s="138"/>
      <c r="LIP6" s="138"/>
      <c r="LIQ6" s="138"/>
      <c r="LIR6" s="138"/>
      <c r="LIS6" s="138"/>
      <c r="LIT6" s="138"/>
      <c r="LIU6" s="138"/>
      <c r="LIV6" s="138"/>
      <c r="LIW6" s="138"/>
      <c r="LIX6" s="138"/>
      <c r="LIY6" s="138"/>
      <c r="LIZ6" s="138"/>
      <c r="LJA6" s="138"/>
      <c r="LJB6" s="138"/>
      <c r="LJC6" s="138"/>
      <c r="LJD6" s="138"/>
      <c r="LJE6" s="138"/>
      <c r="LJF6" s="138"/>
      <c r="LJG6" s="138"/>
      <c r="LJH6" s="138"/>
      <c r="LJI6" s="138"/>
      <c r="LJJ6" s="138"/>
      <c r="LJK6" s="138"/>
      <c r="LJL6" s="138"/>
      <c r="LJM6" s="138"/>
      <c r="LJN6" s="138"/>
      <c r="LJO6" s="138"/>
      <c r="LJP6" s="138"/>
      <c r="LJQ6" s="138"/>
      <c r="LJR6" s="138"/>
      <c r="LJS6" s="138"/>
      <c r="LJT6" s="138"/>
      <c r="LJU6" s="138"/>
      <c r="LJV6" s="138"/>
      <c r="LJW6" s="138"/>
      <c r="LJX6" s="138"/>
      <c r="LJY6" s="138"/>
      <c r="LJZ6" s="138"/>
      <c r="LKA6" s="138"/>
      <c r="LKB6" s="138"/>
      <c r="LKC6" s="138"/>
      <c r="LKD6" s="138"/>
      <c r="LKE6" s="138"/>
      <c r="LKF6" s="138"/>
      <c r="LKG6" s="138"/>
      <c r="LKH6" s="138"/>
      <c r="LKI6" s="138"/>
      <c r="LKJ6" s="138"/>
      <c r="LKK6" s="138"/>
      <c r="LKL6" s="138"/>
      <c r="LKM6" s="138"/>
      <c r="LKN6" s="138"/>
      <c r="LKO6" s="138"/>
      <c r="LKP6" s="138"/>
      <c r="LKQ6" s="138"/>
      <c r="LKR6" s="138"/>
      <c r="LKS6" s="138"/>
      <c r="LKT6" s="138"/>
      <c r="LKU6" s="138"/>
      <c r="LKV6" s="138"/>
      <c r="LKW6" s="138"/>
      <c r="LKX6" s="138"/>
      <c r="LKY6" s="138"/>
      <c r="LKZ6" s="138"/>
      <c r="LLA6" s="138"/>
      <c r="LLB6" s="138"/>
      <c r="LLC6" s="138"/>
      <c r="LLD6" s="138"/>
      <c r="LLE6" s="138"/>
      <c r="LLF6" s="138"/>
      <c r="LLG6" s="138"/>
      <c r="LLH6" s="138"/>
      <c r="LLI6" s="138"/>
      <c r="LLJ6" s="138"/>
      <c r="LLK6" s="138"/>
      <c r="LLL6" s="138"/>
      <c r="LLM6" s="138"/>
      <c r="LLN6" s="138"/>
      <c r="LLO6" s="138"/>
      <c r="LLP6" s="138"/>
      <c r="LLQ6" s="138"/>
      <c r="LLR6" s="138"/>
      <c r="LLS6" s="138"/>
      <c r="LLT6" s="138"/>
      <c r="LLU6" s="138"/>
      <c r="LLV6" s="138"/>
      <c r="LLW6" s="138"/>
      <c r="LLX6" s="138"/>
      <c r="LLY6" s="138"/>
      <c r="LLZ6" s="138"/>
      <c r="LMA6" s="138"/>
      <c r="LMB6" s="138"/>
      <c r="LMC6" s="138"/>
      <c r="LMD6" s="138"/>
      <c r="LME6" s="138"/>
      <c r="LMF6" s="138"/>
      <c r="LMG6" s="138"/>
      <c r="LMH6" s="138"/>
      <c r="LMI6" s="138"/>
      <c r="LMJ6" s="138"/>
      <c r="LMK6" s="138"/>
      <c r="LML6" s="138"/>
      <c r="LMM6" s="138"/>
      <c r="LMN6" s="138"/>
      <c r="LMO6" s="138"/>
      <c r="LMP6" s="138"/>
      <c r="LMQ6" s="138"/>
      <c r="LMR6" s="138"/>
      <c r="LMS6" s="138"/>
      <c r="LMT6" s="138"/>
      <c r="LMU6" s="138"/>
      <c r="LMV6" s="138"/>
      <c r="LMW6" s="138"/>
      <c r="LMX6" s="138"/>
      <c r="LMY6" s="138"/>
      <c r="LMZ6" s="138"/>
      <c r="LNA6" s="138"/>
      <c r="LNB6" s="138"/>
      <c r="LNC6" s="138"/>
      <c r="LND6" s="138"/>
      <c r="LNE6" s="138"/>
      <c r="LNF6" s="138"/>
      <c r="LNG6" s="138"/>
      <c r="LNH6" s="138"/>
      <c r="LNI6" s="138"/>
      <c r="LNJ6" s="138"/>
      <c r="LNK6" s="138"/>
      <c r="LNL6" s="138"/>
      <c r="LNM6" s="138"/>
      <c r="LNN6" s="138"/>
      <c r="LNO6" s="138"/>
      <c r="LNP6" s="138"/>
      <c r="LNQ6" s="138"/>
      <c r="LNR6" s="138"/>
      <c r="LNS6" s="138"/>
      <c r="LNT6" s="138"/>
      <c r="LNU6" s="138"/>
      <c r="LNV6" s="138"/>
      <c r="LNW6" s="138"/>
      <c r="LNX6" s="138"/>
      <c r="LNY6" s="138"/>
      <c r="LNZ6" s="138"/>
      <c r="LOA6" s="138"/>
      <c r="LOB6" s="138"/>
      <c r="LOC6" s="138"/>
      <c r="LOD6" s="138"/>
      <c r="LOE6" s="138"/>
      <c r="LOF6" s="138"/>
      <c r="LOG6" s="138"/>
      <c r="LOH6" s="138"/>
      <c r="LOI6" s="138"/>
      <c r="LOJ6" s="138"/>
      <c r="LOK6" s="138"/>
      <c r="LOL6" s="138"/>
      <c r="LOM6" s="138"/>
      <c r="LON6" s="138"/>
      <c r="LOO6" s="138"/>
      <c r="LOP6" s="138"/>
      <c r="LOQ6" s="138"/>
      <c r="LOR6" s="138"/>
      <c r="LOS6" s="138"/>
      <c r="LOT6" s="138"/>
      <c r="LOU6" s="138"/>
      <c r="LOV6" s="138"/>
      <c r="LOW6" s="138"/>
      <c r="LOX6" s="138"/>
      <c r="LOY6" s="138"/>
      <c r="LOZ6" s="138"/>
      <c r="LPA6" s="138"/>
      <c r="LPB6" s="138"/>
      <c r="LPC6" s="138"/>
      <c r="LPD6" s="138"/>
      <c r="LPE6" s="138"/>
      <c r="LPF6" s="138"/>
      <c r="LPG6" s="138"/>
      <c r="LPH6" s="138"/>
      <c r="LPI6" s="138"/>
      <c r="LPJ6" s="138"/>
      <c r="LPK6" s="138"/>
      <c r="LPL6" s="138"/>
      <c r="LPM6" s="138"/>
      <c r="LPN6" s="138"/>
      <c r="LPO6" s="138"/>
      <c r="LPP6" s="138"/>
      <c r="LPQ6" s="138"/>
      <c r="LPR6" s="138"/>
      <c r="LPS6" s="138"/>
      <c r="LPT6" s="138"/>
      <c r="LPU6" s="138"/>
      <c r="LPV6" s="138"/>
      <c r="LPW6" s="138"/>
      <c r="LPX6" s="138"/>
      <c r="LPY6" s="138"/>
      <c r="LPZ6" s="138"/>
      <c r="LQA6" s="138"/>
      <c r="LQB6" s="138"/>
      <c r="LQC6" s="138"/>
      <c r="LQD6" s="138"/>
      <c r="LQE6" s="138"/>
      <c r="LQF6" s="138"/>
      <c r="LQG6" s="138"/>
      <c r="LQH6" s="138"/>
      <c r="LQI6" s="138"/>
      <c r="LQJ6" s="138"/>
      <c r="LQK6" s="138"/>
      <c r="LQL6" s="138"/>
      <c r="LQM6" s="138"/>
      <c r="LQN6" s="138"/>
      <c r="LQO6" s="138"/>
      <c r="LQP6" s="138"/>
      <c r="LQQ6" s="138"/>
      <c r="LQR6" s="138"/>
      <c r="LQS6" s="138"/>
      <c r="LQT6" s="138"/>
      <c r="LQU6" s="138"/>
      <c r="LQV6" s="138"/>
      <c r="LQW6" s="138"/>
      <c r="LQX6" s="138"/>
      <c r="LQY6" s="138"/>
      <c r="LQZ6" s="138"/>
      <c r="LRA6" s="138"/>
      <c r="LRB6" s="138"/>
      <c r="LRC6" s="138"/>
      <c r="LRD6" s="138"/>
      <c r="LRE6" s="138"/>
      <c r="LRF6" s="138"/>
      <c r="LRG6" s="138"/>
      <c r="LRH6" s="138"/>
      <c r="LRI6" s="138"/>
      <c r="LRJ6" s="138"/>
      <c r="LRK6" s="138"/>
      <c r="LRL6" s="138"/>
      <c r="LRM6" s="138"/>
      <c r="LRN6" s="138"/>
      <c r="LRO6" s="138"/>
      <c r="LRP6" s="138"/>
      <c r="LRQ6" s="138"/>
      <c r="LRR6" s="138"/>
      <c r="LRS6" s="138"/>
      <c r="LRT6" s="138"/>
      <c r="LRU6" s="138"/>
      <c r="LRV6" s="138"/>
      <c r="LRW6" s="138"/>
      <c r="LRX6" s="138"/>
      <c r="LRY6" s="138"/>
      <c r="LRZ6" s="138"/>
      <c r="LSA6" s="138"/>
      <c r="LSB6" s="138"/>
      <c r="LSC6" s="138"/>
      <c r="LSD6" s="138"/>
      <c r="LSE6" s="138"/>
      <c r="LSF6" s="138"/>
      <c r="LSG6" s="138"/>
      <c r="LSH6" s="138"/>
      <c r="LSI6" s="138"/>
      <c r="LSJ6" s="138"/>
      <c r="LSK6" s="138"/>
      <c r="LSL6" s="138"/>
      <c r="LSM6" s="138"/>
      <c r="LSN6" s="138"/>
      <c r="LSO6" s="138"/>
      <c r="LSP6" s="138"/>
      <c r="LSQ6" s="138"/>
      <c r="LSR6" s="138"/>
      <c r="LSS6" s="138"/>
      <c r="LST6" s="138"/>
      <c r="LSU6" s="138"/>
      <c r="LSV6" s="138"/>
      <c r="LSW6" s="138"/>
      <c r="LSX6" s="138"/>
      <c r="LSY6" s="138"/>
      <c r="LSZ6" s="138"/>
      <c r="LTA6" s="138"/>
      <c r="LTB6" s="138"/>
      <c r="LTC6" s="138"/>
      <c r="LTD6" s="138"/>
      <c r="LTE6" s="138"/>
      <c r="LTF6" s="138"/>
      <c r="LTG6" s="138"/>
      <c r="LTH6" s="138"/>
      <c r="LTI6" s="138"/>
      <c r="LTJ6" s="138"/>
      <c r="LTK6" s="138"/>
      <c r="LTL6" s="138"/>
      <c r="LTM6" s="138"/>
      <c r="LTN6" s="138"/>
      <c r="LTO6" s="138"/>
      <c r="LTP6" s="138"/>
      <c r="LTQ6" s="138"/>
      <c r="LTR6" s="138"/>
      <c r="LTS6" s="138"/>
      <c r="LTT6" s="138"/>
      <c r="LTU6" s="138"/>
      <c r="LTV6" s="138"/>
      <c r="LTW6" s="138"/>
      <c r="LTX6" s="138"/>
      <c r="LTY6" s="138"/>
      <c r="LTZ6" s="138"/>
      <c r="LUA6" s="138"/>
      <c r="LUB6" s="138"/>
      <c r="LUC6" s="138"/>
      <c r="LUD6" s="138"/>
      <c r="LUE6" s="138"/>
      <c r="LUF6" s="138"/>
      <c r="LUG6" s="138"/>
      <c r="LUH6" s="138"/>
      <c r="LUI6" s="138"/>
      <c r="LUJ6" s="138"/>
      <c r="LUK6" s="138"/>
      <c r="LUL6" s="138"/>
      <c r="LUM6" s="138"/>
      <c r="LUN6" s="138"/>
      <c r="LUO6" s="138"/>
      <c r="LUP6" s="138"/>
      <c r="LUQ6" s="138"/>
      <c r="LUR6" s="138"/>
      <c r="LUS6" s="138"/>
      <c r="LUT6" s="138"/>
      <c r="LUU6" s="138"/>
      <c r="LUV6" s="138"/>
      <c r="LUW6" s="138"/>
      <c r="LUX6" s="138"/>
      <c r="LUY6" s="138"/>
      <c r="LUZ6" s="138"/>
      <c r="LVA6" s="138"/>
      <c r="LVB6" s="138"/>
      <c r="LVC6" s="138"/>
      <c r="LVD6" s="138"/>
      <c r="LVE6" s="138"/>
      <c r="LVF6" s="138"/>
      <c r="LVG6" s="138"/>
      <c r="LVH6" s="138"/>
      <c r="LVI6" s="138"/>
      <c r="LVJ6" s="138"/>
      <c r="LVK6" s="138"/>
      <c r="LVL6" s="138"/>
      <c r="LVM6" s="138"/>
      <c r="LVN6" s="138"/>
      <c r="LVO6" s="138"/>
      <c r="LVP6" s="138"/>
      <c r="LVQ6" s="138"/>
      <c r="LVR6" s="138"/>
      <c r="LVS6" s="138"/>
      <c r="LVT6" s="138"/>
      <c r="LVU6" s="138"/>
      <c r="LVV6" s="138"/>
      <c r="LVW6" s="138"/>
      <c r="LVX6" s="138"/>
      <c r="LVY6" s="138"/>
      <c r="LVZ6" s="138"/>
      <c r="LWA6" s="138"/>
      <c r="LWB6" s="138"/>
      <c r="LWC6" s="138"/>
      <c r="LWD6" s="138"/>
      <c r="LWE6" s="138"/>
      <c r="LWF6" s="138"/>
      <c r="LWG6" s="138"/>
      <c r="LWH6" s="138"/>
      <c r="LWI6" s="138"/>
      <c r="LWJ6" s="138"/>
      <c r="LWK6" s="138"/>
      <c r="LWL6" s="138"/>
      <c r="LWM6" s="138"/>
      <c r="LWN6" s="138"/>
      <c r="LWO6" s="138"/>
      <c r="LWP6" s="138"/>
      <c r="LWQ6" s="138"/>
      <c r="LWR6" s="138"/>
      <c r="LWS6" s="138"/>
      <c r="LWT6" s="138"/>
      <c r="LWU6" s="138"/>
      <c r="LWV6" s="138"/>
      <c r="LWW6" s="138"/>
      <c r="LWX6" s="138"/>
      <c r="LWY6" s="138"/>
      <c r="LWZ6" s="138"/>
      <c r="LXA6" s="138"/>
      <c r="LXB6" s="138"/>
      <c r="LXC6" s="138"/>
      <c r="LXD6" s="138"/>
      <c r="LXE6" s="138"/>
      <c r="LXF6" s="138"/>
      <c r="LXG6" s="138"/>
      <c r="LXH6" s="138"/>
      <c r="LXI6" s="138"/>
      <c r="LXJ6" s="138"/>
      <c r="LXK6" s="138"/>
      <c r="LXL6" s="138"/>
      <c r="LXM6" s="138"/>
      <c r="LXN6" s="138"/>
      <c r="LXO6" s="138"/>
      <c r="LXP6" s="138"/>
      <c r="LXQ6" s="138"/>
      <c r="LXR6" s="138"/>
      <c r="LXS6" s="138"/>
      <c r="LXT6" s="138"/>
      <c r="LXU6" s="138"/>
      <c r="LXV6" s="138"/>
      <c r="LXW6" s="138"/>
      <c r="LXX6" s="138"/>
      <c r="LXY6" s="138"/>
      <c r="LXZ6" s="138"/>
      <c r="LYA6" s="138"/>
      <c r="LYB6" s="138"/>
      <c r="LYC6" s="138"/>
      <c r="LYD6" s="138"/>
      <c r="LYE6" s="138"/>
      <c r="LYF6" s="138"/>
      <c r="LYG6" s="138"/>
      <c r="LYH6" s="138"/>
      <c r="LYI6" s="138"/>
      <c r="LYJ6" s="138"/>
      <c r="LYK6" s="138"/>
      <c r="LYL6" s="138"/>
      <c r="LYM6" s="138"/>
      <c r="LYN6" s="138"/>
      <c r="LYO6" s="138"/>
      <c r="LYP6" s="138"/>
      <c r="LYQ6" s="138"/>
      <c r="LYR6" s="138"/>
      <c r="LYS6" s="138"/>
      <c r="LYT6" s="138"/>
      <c r="LYU6" s="138"/>
      <c r="LYV6" s="138"/>
      <c r="LYW6" s="138"/>
      <c r="LYX6" s="138"/>
      <c r="LYY6" s="138"/>
      <c r="LYZ6" s="138"/>
      <c r="LZA6" s="138"/>
      <c r="LZB6" s="138"/>
      <c r="LZC6" s="138"/>
      <c r="LZD6" s="138"/>
      <c r="LZE6" s="138"/>
      <c r="LZF6" s="138"/>
      <c r="LZG6" s="138"/>
      <c r="LZH6" s="138"/>
      <c r="LZI6" s="138"/>
      <c r="LZJ6" s="138"/>
      <c r="LZK6" s="138"/>
      <c r="LZL6" s="138"/>
      <c r="LZM6" s="138"/>
      <c r="LZN6" s="138"/>
      <c r="LZO6" s="138"/>
      <c r="LZP6" s="138"/>
      <c r="LZQ6" s="138"/>
      <c r="LZR6" s="138"/>
      <c r="LZS6" s="138"/>
      <c r="LZT6" s="138"/>
      <c r="LZU6" s="138"/>
      <c r="LZV6" s="138"/>
      <c r="LZW6" s="138"/>
      <c r="LZX6" s="138"/>
      <c r="LZY6" s="138"/>
      <c r="LZZ6" s="138"/>
      <c r="MAA6" s="138"/>
      <c r="MAB6" s="138"/>
      <c r="MAC6" s="138"/>
      <c r="MAD6" s="138"/>
      <c r="MAE6" s="138"/>
      <c r="MAF6" s="138"/>
      <c r="MAG6" s="138"/>
      <c r="MAH6" s="138"/>
      <c r="MAI6" s="138"/>
      <c r="MAJ6" s="138"/>
      <c r="MAK6" s="138"/>
      <c r="MAL6" s="138"/>
      <c r="MAM6" s="138"/>
      <c r="MAN6" s="138"/>
      <c r="MAO6" s="138"/>
      <c r="MAP6" s="138"/>
      <c r="MAQ6" s="138"/>
      <c r="MAR6" s="138"/>
      <c r="MAS6" s="138"/>
      <c r="MAT6" s="138"/>
      <c r="MAU6" s="138"/>
      <c r="MAV6" s="138"/>
      <c r="MAW6" s="138"/>
      <c r="MAX6" s="138"/>
      <c r="MAY6" s="138"/>
      <c r="MAZ6" s="138"/>
      <c r="MBA6" s="138"/>
      <c r="MBB6" s="138"/>
      <c r="MBC6" s="138"/>
      <c r="MBD6" s="138"/>
      <c r="MBE6" s="138"/>
      <c r="MBF6" s="138"/>
      <c r="MBG6" s="138"/>
      <c r="MBH6" s="138"/>
      <c r="MBI6" s="138"/>
      <c r="MBJ6" s="138"/>
      <c r="MBK6" s="138"/>
      <c r="MBL6" s="138"/>
      <c r="MBM6" s="138"/>
      <c r="MBN6" s="138"/>
      <c r="MBO6" s="138"/>
      <c r="MBP6" s="138"/>
      <c r="MBQ6" s="138"/>
      <c r="MBR6" s="138"/>
      <c r="MBS6" s="138"/>
      <c r="MBT6" s="138"/>
      <c r="MBU6" s="138"/>
      <c r="MBV6" s="138"/>
      <c r="MBW6" s="138"/>
      <c r="MBX6" s="138"/>
      <c r="MBY6" s="138"/>
      <c r="MBZ6" s="138"/>
      <c r="MCA6" s="138"/>
      <c r="MCB6" s="138"/>
      <c r="MCC6" s="138"/>
      <c r="MCD6" s="138"/>
      <c r="MCE6" s="138"/>
      <c r="MCF6" s="138"/>
      <c r="MCG6" s="138"/>
      <c r="MCH6" s="138"/>
      <c r="MCI6" s="138"/>
      <c r="MCJ6" s="138"/>
      <c r="MCK6" s="138"/>
      <c r="MCL6" s="138"/>
      <c r="MCM6" s="138"/>
      <c r="MCN6" s="138"/>
      <c r="MCO6" s="138"/>
      <c r="MCP6" s="138"/>
      <c r="MCQ6" s="138"/>
      <c r="MCR6" s="138"/>
      <c r="MCS6" s="138"/>
      <c r="MCT6" s="138"/>
      <c r="MCU6" s="138"/>
      <c r="MCV6" s="138"/>
      <c r="MCW6" s="138"/>
      <c r="MCX6" s="138"/>
      <c r="MCY6" s="138"/>
      <c r="MCZ6" s="138"/>
      <c r="MDA6" s="138"/>
      <c r="MDB6" s="138"/>
      <c r="MDC6" s="138"/>
      <c r="MDD6" s="138"/>
      <c r="MDE6" s="138"/>
      <c r="MDF6" s="138"/>
      <c r="MDG6" s="138"/>
      <c r="MDH6" s="138"/>
      <c r="MDI6" s="138"/>
      <c r="MDJ6" s="138"/>
      <c r="MDK6" s="138"/>
      <c r="MDL6" s="138"/>
      <c r="MDM6" s="138"/>
      <c r="MDN6" s="138"/>
      <c r="MDO6" s="138"/>
      <c r="MDP6" s="138"/>
      <c r="MDQ6" s="138"/>
      <c r="MDR6" s="138"/>
      <c r="MDS6" s="138"/>
      <c r="MDT6" s="138"/>
      <c r="MDU6" s="138"/>
      <c r="MDV6" s="138"/>
      <c r="MDW6" s="138"/>
      <c r="MDX6" s="138"/>
      <c r="MDY6" s="138"/>
      <c r="MDZ6" s="138"/>
      <c r="MEA6" s="138"/>
      <c r="MEB6" s="138"/>
      <c r="MEC6" s="138"/>
      <c r="MED6" s="138"/>
      <c r="MEE6" s="138"/>
      <c r="MEF6" s="138"/>
      <c r="MEG6" s="138"/>
      <c r="MEH6" s="138"/>
      <c r="MEI6" s="138"/>
      <c r="MEJ6" s="138"/>
      <c r="MEK6" s="138"/>
      <c r="MEL6" s="138"/>
      <c r="MEM6" s="138"/>
      <c r="MEN6" s="138"/>
      <c r="MEO6" s="138"/>
      <c r="MEP6" s="138"/>
      <c r="MEQ6" s="138"/>
      <c r="MER6" s="138"/>
      <c r="MES6" s="138"/>
      <c r="MET6" s="138"/>
      <c r="MEU6" s="138"/>
      <c r="MEV6" s="138"/>
      <c r="MEW6" s="138"/>
      <c r="MEX6" s="138"/>
      <c r="MEY6" s="138"/>
      <c r="MEZ6" s="138"/>
      <c r="MFA6" s="138"/>
      <c r="MFB6" s="138"/>
      <c r="MFC6" s="138"/>
      <c r="MFD6" s="138"/>
      <c r="MFE6" s="138"/>
      <c r="MFF6" s="138"/>
      <c r="MFG6" s="138"/>
      <c r="MFH6" s="138"/>
      <c r="MFI6" s="138"/>
      <c r="MFJ6" s="138"/>
      <c r="MFK6" s="138"/>
      <c r="MFL6" s="138"/>
      <c r="MFM6" s="138"/>
      <c r="MFN6" s="138"/>
      <c r="MFO6" s="138"/>
      <c r="MFP6" s="138"/>
      <c r="MFQ6" s="138"/>
      <c r="MFR6" s="138"/>
      <c r="MFS6" s="138"/>
      <c r="MFT6" s="138"/>
      <c r="MFU6" s="138"/>
      <c r="MFV6" s="138"/>
      <c r="MFW6" s="138"/>
      <c r="MFX6" s="138"/>
      <c r="MFY6" s="138"/>
      <c r="MFZ6" s="138"/>
      <c r="MGA6" s="138"/>
      <c r="MGB6" s="138"/>
      <c r="MGC6" s="138"/>
      <c r="MGD6" s="138"/>
      <c r="MGE6" s="138"/>
      <c r="MGF6" s="138"/>
      <c r="MGG6" s="138"/>
      <c r="MGH6" s="138"/>
      <c r="MGI6" s="138"/>
      <c r="MGJ6" s="138"/>
      <c r="MGK6" s="138"/>
      <c r="MGL6" s="138"/>
      <c r="MGM6" s="138"/>
      <c r="MGN6" s="138"/>
      <c r="MGO6" s="138"/>
      <c r="MGP6" s="138"/>
      <c r="MGQ6" s="138"/>
      <c r="MGR6" s="138"/>
      <c r="MGS6" s="138"/>
      <c r="MGT6" s="138"/>
      <c r="MGU6" s="138"/>
      <c r="MGV6" s="138"/>
      <c r="MGW6" s="138"/>
      <c r="MGX6" s="138"/>
      <c r="MGY6" s="138"/>
      <c r="MGZ6" s="138"/>
      <c r="MHA6" s="138"/>
      <c r="MHB6" s="138"/>
      <c r="MHC6" s="138"/>
      <c r="MHD6" s="138"/>
      <c r="MHE6" s="138"/>
      <c r="MHF6" s="138"/>
      <c r="MHG6" s="138"/>
      <c r="MHH6" s="138"/>
      <c r="MHI6" s="138"/>
      <c r="MHJ6" s="138"/>
      <c r="MHK6" s="138"/>
      <c r="MHL6" s="138"/>
      <c r="MHM6" s="138"/>
      <c r="MHN6" s="138"/>
      <c r="MHO6" s="138"/>
      <c r="MHP6" s="138"/>
      <c r="MHQ6" s="138"/>
      <c r="MHR6" s="138"/>
      <c r="MHS6" s="138"/>
      <c r="MHT6" s="138"/>
      <c r="MHU6" s="138"/>
      <c r="MHV6" s="138"/>
      <c r="MHW6" s="138"/>
      <c r="MHX6" s="138"/>
      <c r="MHY6" s="138"/>
      <c r="MHZ6" s="138"/>
      <c r="MIA6" s="138"/>
      <c r="MIB6" s="138"/>
      <c r="MIC6" s="138"/>
      <c r="MID6" s="138"/>
      <c r="MIE6" s="138"/>
      <c r="MIF6" s="138"/>
      <c r="MIG6" s="138"/>
      <c r="MIH6" s="138"/>
      <c r="MII6" s="138"/>
      <c r="MIJ6" s="138"/>
      <c r="MIK6" s="138"/>
      <c r="MIL6" s="138"/>
      <c r="MIM6" s="138"/>
      <c r="MIN6" s="138"/>
      <c r="MIO6" s="138"/>
      <c r="MIP6" s="138"/>
      <c r="MIQ6" s="138"/>
      <c r="MIR6" s="138"/>
      <c r="MIS6" s="138"/>
      <c r="MIT6" s="138"/>
      <c r="MIU6" s="138"/>
      <c r="MIV6" s="138"/>
      <c r="MIW6" s="138"/>
      <c r="MIX6" s="138"/>
      <c r="MIY6" s="138"/>
      <c r="MIZ6" s="138"/>
      <c r="MJA6" s="138"/>
      <c r="MJB6" s="138"/>
      <c r="MJC6" s="138"/>
      <c r="MJD6" s="138"/>
      <c r="MJE6" s="138"/>
      <c r="MJF6" s="138"/>
      <c r="MJG6" s="138"/>
      <c r="MJH6" s="138"/>
      <c r="MJI6" s="138"/>
      <c r="MJJ6" s="138"/>
      <c r="MJK6" s="138"/>
      <c r="MJL6" s="138"/>
      <c r="MJM6" s="138"/>
      <c r="MJN6" s="138"/>
      <c r="MJO6" s="138"/>
      <c r="MJP6" s="138"/>
      <c r="MJQ6" s="138"/>
      <c r="MJR6" s="138"/>
      <c r="MJS6" s="138"/>
      <c r="MJT6" s="138"/>
      <c r="MJU6" s="138"/>
      <c r="MJV6" s="138"/>
      <c r="MJW6" s="138"/>
      <c r="MJX6" s="138"/>
      <c r="MJY6" s="138"/>
      <c r="MJZ6" s="138"/>
      <c r="MKA6" s="138"/>
      <c r="MKB6" s="138"/>
      <c r="MKC6" s="138"/>
      <c r="MKD6" s="138"/>
      <c r="MKE6" s="138"/>
      <c r="MKF6" s="138"/>
      <c r="MKG6" s="138"/>
      <c r="MKH6" s="138"/>
      <c r="MKI6" s="138"/>
      <c r="MKJ6" s="138"/>
      <c r="MKK6" s="138"/>
      <c r="MKL6" s="138"/>
      <c r="MKM6" s="138"/>
      <c r="MKN6" s="138"/>
      <c r="MKO6" s="138"/>
      <c r="MKP6" s="138"/>
      <c r="MKQ6" s="138"/>
      <c r="MKR6" s="138"/>
      <c r="MKS6" s="138"/>
      <c r="MKT6" s="138"/>
      <c r="MKU6" s="138"/>
      <c r="MKV6" s="138"/>
      <c r="MKW6" s="138"/>
      <c r="MKX6" s="138"/>
      <c r="MKY6" s="138"/>
      <c r="MKZ6" s="138"/>
      <c r="MLA6" s="138"/>
      <c r="MLB6" s="138"/>
      <c r="MLC6" s="138"/>
      <c r="MLD6" s="138"/>
      <c r="MLE6" s="138"/>
      <c r="MLF6" s="138"/>
      <c r="MLG6" s="138"/>
      <c r="MLH6" s="138"/>
      <c r="MLI6" s="138"/>
      <c r="MLJ6" s="138"/>
      <c r="MLK6" s="138"/>
      <c r="MLL6" s="138"/>
      <c r="MLM6" s="138"/>
      <c r="MLN6" s="138"/>
      <c r="MLO6" s="138"/>
      <c r="MLP6" s="138"/>
      <c r="MLQ6" s="138"/>
      <c r="MLR6" s="138"/>
      <c r="MLS6" s="138"/>
      <c r="MLT6" s="138"/>
      <c r="MLU6" s="138"/>
      <c r="MLV6" s="138"/>
      <c r="MLW6" s="138"/>
      <c r="MLX6" s="138"/>
      <c r="MLY6" s="138"/>
      <c r="MLZ6" s="138"/>
      <c r="MMA6" s="138"/>
      <c r="MMB6" s="138"/>
      <c r="MMC6" s="138"/>
      <c r="MMD6" s="138"/>
      <c r="MME6" s="138"/>
      <c r="MMF6" s="138"/>
      <c r="MMG6" s="138"/>
      <c r="MMH6" s="138"/>
      <c r="MMI6" s="138"/>
      <c r="MMJ6" s="138"/>
      <c r="MMK6" s="138"/>
      <c r="MML6" s="138"/>
      <c r="MMM6" s="138"/>
      <c r="MMN6" s="138"/>
      <c r="MMO6" s="138"/>
      <c r="MMP6" s="138"/>
      <c r="MMQ6" s="138"/>
      <c r="MMR6" s="138"/>
      <c r="MMS6" s="138"/>
      <c r="MMT6" s="138"/>
      <c r="MMU6" s="138"/>
      <c r="MMV6" s="138"/>
      <c r="MMW6" s="138"/>
      <c r="MMX6" s="138"/>
      <c r="MMY6" s="138"/>
      <c r="MMZ6" s="138"/>
      <c r="MNA6" s="138"/>
      <c r="MNB6" s="138"/>
      <c r="MNC6" s="138"/>
      <c r="MND6" s="138"/>
      <c r="MNE6" s="138"/>
      <c r="MNF6" s="138"/>
      <c r="MNG6" s="138"/>
      <c r="MNH6" s="138"/>
      <c r="MNI6" s="138"/>
      <c r="MNJ6" s="138"/>
      <c r="MNK6" s="138"/>
      <c r="MNL6" s="138"/>
      <c r="MNM6" s="138"/>
      <c r="MNN6" s="138"/>
      <c r="MNO6" s="138"/>
      <c r="MNP6" s="138"/>
      <c r="MNQ6" s="138"/>
      <c r="MNR6" s="138"/>
      <c r="MNS6" s="138"/>
      <c r="MNT6" s="138"/>
      <c r="MNU6" s="138"/>
      <c r="MNV6" s="138"/>
      <c r="MNW6" s="138"/>
      <c r="MNX6" s="138"/>
      <c r="MNY6" s="138"/>
      <c r="MNZ6" s="138"/>
      <c r="MOA6" s="138"/>
      <c r="MOB6" s="138"/>
      <c r="MOC6" s="138"/>
      <c r="MOD6" s="138"/>
      <c r="MOE6" s="138"/>
      <c r="MOF6" s="138"/>
      <c r="MOG6" s="138"/>
      <c r="MOH6" s="138"/>
      <c r="MOI6" s="138"/>
      <c r="MOJ6" s="138"/>
      <c r="MOK6" s="138"/>
      <c r="MOL6" s="138"/>
      <c r="MOM6" s="138"/>
      <c r="MON6" s="138"/>
      <c r="MOO6" s="138"/>
      <c r="MOP6" s="138"/>
      <c r="MOQ6" s="138"/>
      <c r="MOR6" s="138"/>
      <c r="MOS6" s="138"/>
      <c r="MOT6" s="138"/>
      <c r="MOU6" s="138"/>
      <c r="MOV6" s="138"/>
      <c r="MOW6" s="138"/>
      <c r="MOX6" s="138"/>
      <c r="MOY6" s="138"/>
      <c r="MOZ6" s="138"/>
      <c r="MPA6" s="138"/>
      <c r="MPB6" s="138"/>
      <c r="MPC6" s="138"/>
      <c r="MPD6" s="138"/>
      <c r="MPE6" s="138"/>
      <c r="MPF6" s="138"/>
      <c r="MPG6" s="138"/>
      <c r="MPH6" s="138"/>
      <c r="MPI6" s="138"/>
      <c r="MPJ6" s="138"/>
      <c r="MPK6" s="138"/>
      <c r="MPL6" s="138"/>
      <c r="MPM6" s="138"/>
      <c r="MPN6" s="138"/>
      <c r="MPO6" s="138"/>
      <c r="MPP6" s="138"/>
      <c r="MPQ6" s="138"/>
      <c r="MPR6" s="138"/>
      <c r="MPS6" s="138"/>
      <c r="MPT6" s="138"/>
      <c r="MPU6" s="138"/>
      <c r="MPV6" s="138"/>
      <c r="MPW6" s="138"/>
      <c r="MPX6" s="138"/>
      <c r="MPY6" s="138"/>
      <c r="MPZ6" s="138"/>
      <c r="MQA6" s="138"/>
      <c r="MQB6" s="138"/>
      <c r="MQC6" s="138"/>
      <c r="MQD6" s="138"/>
      <c r="MQE6" s="138"/>
      <c r="MQF6" s="138"/>
      <c r="MQG6" s="138"/>
      <c r="MQH6" s="138"/>
      <c r="MQI6" s="138"/>
      <c r="MQJ6" s="138"/>
      <c r="MQK6" s="138"/>
      <c r="MQL6" s="138"/>
      <c r="MQM6" s="138"/>
      <c r="MQN6" s="138"/>
      <c r="MQO6" s="138"/>
      <c r="MQP6" s="138"/>
      <c r="MQQ6" s="138"/>
      <c r="MQR6" s="138"/>
      <c r="MQS6" s="138"/>
      <c r="MQT6" s="138"/>
      <c r="MQU6" s="138"/>
      <c r="MQV6" s="138"/>
      <c r="MQW6" s="138"/>
      <c r="MQX6" s="138"/>
      <c r="MQY6" s="138"/>
      <c r="MQZ6" s="138"/>
      <c r="MRA6" s="138"/>
      <c r="MRB6" s="138"/>
      <c r="MRC6" s="138"/>
      <c r="MRD6" s="138"/>
      <c r="MRE6" s="138"/>
      <c r="MRF6" s="138"/>
      <c r="MRG6" s="138"/>
      <c r="MRH6" s="138"/>
      <c r="MRI6" s="138"/>
      <c r="MRJ6" s="138"/>
      <c r="MRK6" s="138"/>
      <c r="MRL6" s="138"/>
      <c r="MRM6" s="138"/>
      <c r="MRN6" s="138"/>
      <c r="MRO6" s="138"/>
      <c r="MRP6" s="138"/>
      <c r="MRQ6" s="138"/>
      <c r="MRR6" s="138"/>
      <c r="MRS6" s="138"/>
      <c r="MRT6" s="138"/>
      <c r="MRU6" s="138"/>
      <c r="MRV6" s="138"/>
      <c r="MRW6" s="138"/>
      <c r="MRX6" s="138"/>
      <c r="MRY6" s="138"/>
      <c r="MRZ6" s="138"/>
      <c r="MSA6" s="138"/>
      <c r="MSB6" s="138"/>
      <c r="MSC6" s="138"/>
      <c r="MSD6" s="138"/>
      <c r="MSE6" s="138"/>
      <c r="MSF6" s="138"/>
      <c r="MSG6" s="138"/>
      <c r="MSH6" s="138"/>
      <c r="MSI6" s="138"/>
      <c r="MSJ6" s="138"/>
      <c r="MSK6" s="138"/>
      <c r="MSL6" s="138"/>
      <c r="MSM6" s="138"/>
      <c r="MSN6" s="138"/>
      <c r="MSO6" s="138"/>
      <c r="MSP6" s="138"/>
      <c r="MSQ6" s="138"/>
      <c r="MSR6" s="138"/>
      <c r="MSS6" s="138"/>
      <c r="MST6" s="138"/>
      <c r="MSU6" s="138"/>
      <c r="MSV6" s="138"/>
      <c r="MSW6" s="138"/>
      <c r="MSX6" s="138"/>
      <c r="MSY6" s="138"/>
      <c r="MSZ6" s="138"/>
      <c r="MTA6" s="138"/>
      <c r="MTB6" s="138"/>
      <c r="MTC6" s="138"/>
      <c r="MTD6" s="138"/>
      <c r="MTE6" s="138"/>
      <c r="MTF6" s="138"/>
      <c r="MTG6" s="138"/>
      <c r="MTH6" s="138"/>
      <c r="MTI6" s="138"/>
      <c r="MTJ6" s="138"/>
      <c r="MTK6" s="138"/>
      <c r="MTL6" s="138"/>
      <c r="MTM6" s="138"/>
      <c r="MTN6" s="138"/>
      <c r="MTO6" s="138"/>
      <c r="MTP6" s="138"/>
      <c r="MTQ6" s="138"/>
      <c r="MTR6" s="138"/>
      <c r="MTS6" s="138"/>
      <c r="MTT6" s="138"/>
      <c r="MTU6" s="138"/>
      <c r="MTV6" s="138"/>
      <c r="MTW6" s="138"/>
      <c r="MTX6" s="138"/>
      <c r="MTY6" s="138"/>
      <c r="MTZ6" s="138"/>
      <c r="MUA6" s="138"/>
      <c r="MUB6" s="138"/>
      <c r="MUC6" s="138"/>
      <c r="MUD6" s="138"/>
      <c r="MUE6" s="138"/>
      <c r="MUF6" s="138"/>
      <c r="MUG6" s="138"/>
      <c r="MUH6" s="138"/>
      <c r="MUI6" s="138"/>
      <c r="MUJ6" s="138"/>
      <c r="MUK6" s="138"/>
      <c r="MUL6" s="138"/>
      <c r="MUM6" s="138"/>
      <c r="MUN6" s="138"/>
      <c r="MUO6" s="138"/>
      <c r="MUP6" s="138"/>
      <c r="MUQ6" s="138"/>
      <c r="MUR6" s="138"/>
      <c r="MUS6" s="138"/>
      <c r="MUT6" s="138"/>
      <c r="MUU6" s="138"/>
      <c r="MUV6" s="138"/>
      <c r="MUW6" s="138"/>
      <c r="MUX6" s="138"/>
      <c r="MUY6" s="138"/>
      <c r="MUZ6" s="138"/>
      <c r="MVA6" s="138"/>
      <c r="MVB6" s="138"/>
      <c r="MVC6" s="138"/>
      <c r="MVD6" s="138"/>
      <c r="MVE6" s="138"/>
      <c r="MVF6" s="138"/>
      <c r="MVG6" s="138"/>
      <c r="MVH6" s="138"/>
      <c r="MVI6" s="138"/>
      <c r="MVJ6" s="138"/>
      <c r="MVK6" s="138"/>
      <c r="MVL6" s="138"/>
      <c r="MVM6" s="138"/>
      <c r="MVN6" s="138"/>
      <c r="MVO6" s="138"/>
      <c r="MVP6" s="138"/>
      <c r="MVQ6" s="138"/>
      <c r="MVR6" s="138"/>
      <c r="MVS6" s="138"/>
      <c r="MVT6" s="138"/>
      <c r="MVU6" s="138"/>
      <c r="MVV6" s="138"/>
      <c r="MVW6" s="138"/>
      <c r="MVX6" s="138"/>
      <c r="MVY6" s="138"/>
      <c r="MVZ6" s="138"/>
      <c r="MWA6" s="138"/>
      <c r="MWB6" s="138"/>
      <c r="MWC6" s="138"/>
      <c r="MWD6" s="138"/>
      <c r="MWE6" s="138"/>
      <c r="MWF6" s="138"/>
      <c r="MWG6" s="138"/>
      <c r="MWH6" s="138"/>
      <c r="MWI6" s="138"/>
      <c r="MWJ6" s="138"/>
      <c r="MWK6" s="138"/>
      <c r="MWL6" s="138"/>
      <c r="MWM6" s="138"/>
      <c r="MWN6" s="138"/>
      <c r="MWO6" s="138"/>
      <c r="MWP6" s="138"/>
      <c r="MWQ6" s="138"/>
      <c r="MWR6" s="138"/>
      <c r="MWS6" s="138"/>
      <c r="MWT6" s="138"/>
      <c r="MWU6" s="138"/>
      <c r="MWV6" s="138"/>
      <c r="MWW6" s="138"/>
      <c r="MWX6" s="138"/>
      <c r="MWY6" s="138"/>
      <c r="MWZ6" s="138"/>
      <c r="MXA6" s="138"/>
      <c r="MXB6" s="138"/>
      <c r="MXC6" s="138"/>
      <c r="MXD6" s="138"/>
      <c r="MXE6" s="138"/>
      <c r="MXF6" s="138"/>
      <c r="MXG6" s="138"/>
      <c r="MXH6" s="138"/>
      <c r="MXI6" s="138"/>
      <c r="MXJ6" s="138"/>
      <c r="MXK6" s="138"/>
      <c r="MXL6" s="138"/>
      <c r="MXM6" s="138"/>
      <c r="MXN6" s="138"/>
      <c r="MXO6" s="138"/>
      <c r="MXP6" s="138"/>
      <c r="MXQ6" s="138"/>
      <c r="MXR6" s="138"/>
      <c r="MXS6" s="138"/>
      <c r="MXT6" s="138"/>
      <c r="MXU6" s="138"/>
      <c r="MXV6" s="138"/>
      <c r="MXW6" s="138"/>
      <c r="MXX6" s="138"/>
      <c r="MXY6" s="138"/>
      <c r="MXZ6" s="138"/>
      <c r="MYA6" s="138"/>
      <c r="MYB6" s="138"/>
      <c r="MYC6" s="138"/>
      <c r="MYD6" s="138"/>
      <c r="MYE6" s="138"/>
      <c r="MYF6" s="138"/>
      <c r="MYG6" s="138"/>
      <c r="MYH6" s="138"/>
      <c r="MYI6" s="138"/>
      <c r="MYJ6" s="138"/>
      <c r="MYK6" s="138"/>
      <c r="MYL6" s="138"/>
      <c r="MYM6" s="138"/>
      <c r="MYN6" s="138"/>
      <c r="MYO6" s="138"/>
      <c r="MYP6" s="138"/>
      <c r="MYQ6" s="138"/>
      <c r="MYR6" s="138"/>
      <c r="MYS6" s="138"/>
      <c r="MYT6" s="138"/>
      <c r="MYU6" s="138"/>
      <c r="MYV6" s="138"/>
      <c r="MYW6" s="138"/>
      <c r="MYX6" s="138"/>
      <c r="MYY6" s="138"/>
      <c r="MYZ6" s="138"/>
      <c r="MZA6" s="138"/>
      <c r="MZB6" s="138"/>
      <c r="MZC6" s="138"/>
      <c r="MZD6" s="138"/>
      <c r="MZE6" s="138"/>
      <c r="MZF6" s="138"/>
      <c r="MZG6" s="138"/>
      <c r="MZH6" s="138"/>
      <c r="MZI6" s="138"/>
      <c r="MZJ6" s="138"/>
      <c r="MZK6" s="138"/>
      <c r="MZL6" s="138"/>
      <c r="MZM6" s="138"/>
      <c r="MZN6" s="138"/>
      <c r="MZO6" s="138"/>
      <c r="MZP6" s="138"/>
      <c r="MZQ6" s="138"/>
      <c r="MZR6" s="138"/>
      <c r="MZS6" s="138"/>
      <c r="MZT6" s="138"/>
      <c r="MZU6" s="138"/>
      <c r="MZV6" s="138"/>
      <c r="MZW6" s="138"/>
      <c r="MZX6" s="138"/>
      <c r="MZY6" s="138"/>
      <c r="MZZ6" s="138"/>
      <c r="NAA6" s="138"/>
      <c r="NAB6" s="138"/>
      <c r="NAC6" s="138"/>
      <c r="NAD6" s="138"/>
      <c r="NAE6" s="138"/>
      <c r="NAF6" s="138"/>
      <c r="NAG6" s="138"/>
      <c r="NAH6" s="138"/>
      <c r="NAI6" s="138"/>
      <c r="NAJ6" s="138"/>
      <c r="NAK6" s="138"/>
      <c r="NAL6" s="138"/>
      <c r="NAM6" s="138"/>
      <c r="NAN6" s="138"/>
      <c r="NAO6" s="138"/>
      <c r="NAP6" s="138"/>
      <c r="NAQ6" s="138"/>
      <c r="NAR6" s="138"/>
      <c r="NAS6" s="138"/>
      <c r="NAT6" s="138"/>
      <c r="NAU6" s="138"/>
      <c r="NAV6" s="138"/>
      <c r="NAW6" s="138"/>
      <c r="NAX6" s="138"/>
      <c r="NAY6" s="138"/>
      <c r="NAZ6" s="138"/>
      <c r="NBA6" s="138"/>
      <c r="NBB6" s="138"/>
      <c r="NBC6" s="138"/>
      <c r="NBD6" s="138"/>
      <c r="NBE6" s="138"/>
      <c r="NBF6" s="138"/>
      <c r="NBG6" s="138"/>
      <c r="NBH6" s="138"/>
      <c r="NBI6" s="138"/>
      <c r="NBJ6" s="138"/>
      <c r="NBK6" s="138"/>
      <c r="NBL6" s="138"/>
      <c r="NBM6" s="138"/>
      <c r="NBN6" s="138"/>
      <c r="NBO6" s="138"/>
      <c r="NBP6" s="138"/>
      <c r="NBQ6" s="138"/>
      <c r="NBR6" s="138"/>
      <c r="NBS6" s="138"/>
      <c r="NBT6" s="138"/>
      <c r="NBU6" s="138"/>
      <c r="NBV6" s="138"/>
      <c r="NBW6" s="138"/>
      <c r="NBX6" s="138"/>
      <c r="NBY6" s="138"/>
      <c r="NBZ6" s="138"/>
      <c r="NCA6" s="138"/>
      <c r="NCB6" s="138"/>
      <c r="NCC6" s="138"/>
      <c r="NCD6" s="138"/>
      <c r="NCE6" s="138"/>
      <c r="NCF6" s="138"/>
      <c r="NCG6" s="138"/>
      <c r="NCH6" s="138"/>
      <c r="NCI6" s="138"/>
      <c r="NCJ6" s="138"/>
      <c r="NCK6" s="138"/>
      <c r="NCL6" s="138"/>
      <c r="NCM6" s="138"/>
      <c r="NCN6" s="138"/>
      <c r="NCO6" s="138"/>
      <c r="NCP6" s="138"/>
      <c r="NCQ6" s="138"/>
      <c r="NCR6" s="138"/>
      <c r="NCS6" s="138"/>
      <c r="NCT6" s="138"/>
      <c r="NCU6" s="138"/>
      <c r="NCV6" s="138"/>
      <c r="NCW6" s="138"/>
      <c r="NCX6" s="138"/>
      <c r="NCY6" s="138"/>
      <c r="NCZ6" s="138"/>
      <c r="NDA6" s="138"/>
      <c r="NDB6" s="138"/>
      <c r="NDC6" s="138"/>
      <c r="NDD6" s="138"/>
      <c r="NDE6" s="138"/>
      <c r="NDF6" s="138"/>
      <c r="NDG6" s="138"/>
      <c r="NDH6" s="138"/>
      <c r="NDI6" s="138"/>
      <c r="NDJ6" s="138"/>
      <c r="NDK6" s="138"/>
      <c r="NDL6" s="138"/>
      <c r="NDM6" s="138"/>
      <c r="NDN6" s="138"/>
      <c r="NDO6" s="138"/>
      <c r="NDP6" s="138"/>
      <c r="NDQ6" s="138"/>
      <c r="NDR6" s="138"/>
      <c r="NDS6" s="138"/>
      <c r="NDT6" s="138"/>
      <c r="NDU6" s="138"/>
      <c r="NDV6" s="138"/>
      <c r="NDW6" s="138"/>
      <c r="NDX6" s="138"/>
      <c r="NDY6" s="138"/>
      <c r="NDZ6" s="138"/>
      <c r="NEA6" s="138"/>
      <c r="NEB6" s="138"/>
      <c r="NEC6" s="138"/>
      <c r="NED6" s="138"/>
      <c r="NEE6" s="138"/>
      <c r="NEF6" s="138"/>
      <c r="NEG6" s="138"/>
      <c r="NEH6" s="138"/>
      <c r="NEI6" s="138"/>
      <c r="NEJ6" s="138"/>
      <c r="NEK6" s="138"/>
      <c r="NEL6" s="138"/>
      <c r="NEM6" s="138"/>
      <c r="NEN6" s="138"/>
      <c r="NEO6" s="138"/>
      <c r="NEP6" s="138"/>
      <c r="NEQ6" s="138"/>
      <c r="NER6" s="138"/>
      <c r="NES6" s="138"/>
      <c r="NET6" s="138"/>
      <c r="NEU6" s="138"/>
      <c r="NEV6" s="138"/>
      <c r="NEW6" s="138"/>
      <c r="NEX6" s="138"/>
      <c r="NEY6" s="138"/>
      <c r="NEZ6" s="138"/>
      <c r="NFA6" s="138"/>
      <c r="NFB6" s="138"/>
      <c r="NFC6" s="138"/>
      <c r="NFD6" s="138"/>
      <c r="NFE6" s="138"/>
      <c r="NFF6" s="138"/>
      <c r="NFG6" s="138"/>
      <c r="NFH6" s="138"/>
      <c r="NFI6" s="138"/>
      <c r="NFJ6" s="138"/>
      <c r="NFK6" s="138"/>
      <c r="NFL6" s="138"/>
      <c r="NFM6" s="138"/>
      <c r="NFN6" s="138"/>
      <c r="NFO6" s="138"/>
      <c r="NFP6" s="138"/>
      <c r="NFQ6" s="138"/>
      <c r="NFR6" s="138"/>
      <c r="NFS6" s="138"/>
      <c r="NFT6" s="138"/>
      <c r="NFU6" s="138"/>
      <c r="NFV6" s="138"/>
      <c r="NFW6" s="138"/>
      <c r="NFX6" s="138"/>
      <c r="NFY6" s="138"/>
      <c r="NFZ6" s="138"/>
      <c r="NGA6" s="138"/>
      <c r="NGB6" s="138"/>
      <c r="NGC6" s="138"/>
      <c r="NGD6" s="138"/>
      <c r="NGE6" s="138"/>
      <c r="NGF6" s="138"/>
      <c r="NGG6" s="138"/>
      <c r="NGH6" s="138"/>
      <c r="NGI6" s="138"/>
      <c r="NGJ6" s="138"/>
      <c r="NGK6" s="138"/>
      <c r="NGL6" s="138"/>
      <c r="NGM6" s="138"/>
      <c r="NGN6" s="138"/>
      <c r="NGO6" s="138"/>
      <c r="NGP6" s="138"/>
      <c r="NGQ6" s="138"/>
      <c r="NGR6" s="138"/>
      <c r="NGS6" s="138"/>
      <c r="NGT6" s="138"/>
      <c r="NGU6" s="138"/>
      <c r="NGV6" s="138"/>
      <c r="NGW6" s="138"/>
      <c r="NGX6" s="138"/>
      <c r="NGY6" s="138"/>
      <c r="NGZ6" s="138"/>
      <c r="NHA6" s="138"/>
      <c r="NHB6" s="138"/>
      <c r="NHC6" s="138"/>
      <c r="NHD6" s="138"/>
      <c r="NHE6" s="138"/>
      <c r="NHF6" s="138"/>
      <c r="NHG6" s="138"/>
      <c r="NHH6" s="138"/>
      <c r="NHI6" s="138"/>
      <c r="NHJ6" s="138"/>
      <c r="NHK6" s="138"/>
      <c r="NHL6" s="138"/>
      <c r="NHM6" s="138"/>
      <c r="NHN6" s="138"/>
      <c r="NHO6" s="138"/>
      <c r="NHP6" s="138"/>
      <c r="NHQ6" s="138"/>
      <c r="NHR6" s="138"/>
      <c r="NHS6" s="138"/>
      <c r="NHT6" s="138"/>
      <c r="NHU6" s="138"/>
      <c r="NHV6" s="138"/>
      <c r="NHW6" s="138"/>
      <c r="NHX6" s="138"/>
      <c r="NHY6" s="138"/>
      <c r="NHZ6" s="138"/>
      <c r="NIA6" s="138"/>
      <c r="NIB6" s="138"/>
      <c r="NIC6" s="138"/>
      <c r="NID6" s="138"/>
      <c r="NIE6" s="138"/>
      <c r="NIF6" s="138"/>
      <c r="NIG6" s="138"/>
      <c r="NIH6" s="138"/>
      <c r="NII6" s="138"/>
      <c r="NIJ6" s="138"/>
      <c r="NIK6" s="138"/>
      <c r="NIL6" s="138"/>
      <c r="NIM6" s="138"/>
      <c r="NIN6" s="138"/>
      <c r="NIO6" s="138"/>
      <c r="NIP6" s="138"/>
      <c r="NIQ6" s="138"/>
      <c r="NIR6" s="138"/>
      <c r="NIS6" s="138"/>
      <c r="NIT6" s="138"/>
      <c r="NIU6" s="138"/>
      <c r="NIV6" s="138"/>
      <c r="NIW6" s="138"/>
      <c r="NIX6" s="138"/>
      <c r="NIY6" s="138"/>
      <c r="NIZ6" s="138"/>
      <c r="NJA6" s="138"/>
      <c r="NJB6" s="138"/>
      <c r="NJC6" s="138"/>
      <c r="NJD6" s="138"/>
      <c r="NJE6" s="138"/>
      <c r="NJF6" s="138"/>
      <c r="NJG6" s="138"/>
      <c r="NJH6" s="138"/>
      <c r="NJI6" s="138"/>
      <c r="NJJ6" s="138"/>
      <c r="NJK6" s="138"/>
      <c r="NJL6" s="138"/>
      <c r="NJM6" s="138"/>
      <c r="NJN6" s="138"/>
      <c r="NJO6" s="138"/>
      <c r="NJP6" s="138"/>
      <c r="NJQ6" s="138"/>
      <c r="NJR6" s="138"/>
      <c r="NJS6" s="138"/>
      <c r="NJT6" s="138"/>
      <c r="NJU6" s="138"/>
      <c r="NJV6" s="138"/>
      <c r="NJW6" s="138"/>
      <c r="NJX6" s="138"/>
      <c r="NJY6" s="138"/>
      <c r="NJZ6" s="138"/>
      <c r="NKA6" s="138"/>
      <c r="NKB6" s="138"/>
      <c r="NKC6" s="138"/>
      <c r="NKD6" s="138"/>
      <c r="NKE6" s="138"/>
      <c r="NKF6" s="138"/>
      <c r="NKG6" s="138"/>
      <c r="NKH6" s="138"/>
      <c r="NKI6" s="138"/>
      <c r="NKJ6" s="138"/>
      <c r="NKK6" s="138"/>
      <c r="NKL6" s="138"/>
      <c r="NKM6" s="138"/>
      <c r="NKN6" s="138"/>
      <c r="NKO6" s="138"/>
      <c r="NKP6" s="138"/>
      <c r="NKQ6" s="138"/>
      <c r="NKR6" s="138"/>
      <c r="NKS6" s="138"/>
      <c r="NKT6" s="138"/>
      <c r="NKU6" s="138"/>
      <c r="NKV6" s="138"/>
      <c r="NKW6" s="138"/>
      <c r="NKX6" s="138"/>
      <c r="NKY6" s="138"/>
      <c r="NKZ6" s="138"/>
      <c r="NLA6" s="138"/>
      <c r="NLB6" s="138"/>
      <c r="NLC6" s="138"/>
      <c r="NLD6" s="138"/>
      <c r="NLE6" s="138"/>
      <c r="NLF6" s="138"/>
      <c r="NLG6" s="138"/>
      <c r="NLH6" s="138"/>
      <c r="NLI6" s="138"/>
      <c r="NLJ6" s="138"/>
      <c r="NLK6" s="138"/>
      <c r="NLL6" s="138"/>
      <c r="NLM6" s="138"/>
      <c r="NLN6" s="138"/>
      <c r="NLO6" s="138"/>
      <c r="NLP6" s="138"/>
      <c r="NLQ6" s="138"/>
      <c r="NLR6" s="138"/>
      <c r="NLS6" s="138"/>
      <c r="NLT6" s="138"/>
      <c r="NLU6" s="138"/>
      <c r="NLV6" s="138"/>
      <c r="NLW6" s="138"/>
      <c r="NLX6" s="138"/>
      <c r="NLY6" s="138"/>
      <c r="NLZ6" s="138"/>
      <c r="NMA6" s="138"/>
      <c r="NMB6" s="138"/>
      <c r="NMC6" s="138"/>
      <c r="NMD6" s="138"/>
      <c r="NME6" s="138"/>
      <c r="NMF6" s="138"/>
      <c r="NMG6" s="138"/>
      <c r="NMH6" s="138"/>
      <c r="NMI6" s="138"/>
      <c r="NMJ6" s="138"/>
      <c r="NMK6" s="138"/>
      <c r="NML6" s="138"/>
      <c r="NMM6" s="138"/>
      <c r="NMN6" s="138"/>
      <c r="NMO6" s="138"/>
      <c r="NMP6" s="138"/>
      <c r="NMQ6" s="138"/>
      <c r="NMR6" s="138"/>
      <c r="NMS6" s="138"/>
      <c r="NMT6" s="138"/>
      <c r="NMU6" s="138"/>
      <c r="NMV6" s="138"/>
      <c r="NMW6" s="138"/>
      <c r="NMX6" s="138"/>
      <c r="NMY6" s="138"/>
      <c r="NMZ6" s="138"/>
      <c r="NNA6" s="138"/>
      <c r="NNB6" s="138"/>
      <c r="NNC6" s="138"/>
      <c r="NND6" s="138"/>
      <c r="NNE6" s="138"/>
      <c r="NNF6" s="138"/>
      <c r="NNG6" s="138"/>
      <c r="NNH6" s="138"/>
      <c r="NNI6" s="138"/>
      <c r="NNJ6" s="138"/>
      <c r="NNK6" s="138"/>
      <c r="NNL6" s="138"/>
      <c r="NNM6" s="138"/>
      <c r="NNN6" s="138"/>
      <c r="NNO6" s="138"/>
      <c r="NNP6" s="138"/>
      <c r="NNQ6" s="138"/>
      <c r="NNR6" s="138"/>
      <c r="NNS6" s="138"/>
      <c r="NNT6" s="138"/>
      <c r="NNU6" s="138"/>
      <c r="NNV6" s="138"/>
      <c r="NNW6" s="138"/>
      <c r="NNX6" s="138"/>
      <c r="NNY6" s="138"/>
      <c r="NNZ6" s="138"/>
      <c r="NOA6" s="138"/>
      <c r="NOB6" s="138"/>
      <c r="NOC6" s="138"/>
      <c r="NOD6" s="138"/>
      <c r="NOE6" s="138"/>
      <c r="NOF6" s="138"/>
      <c r="NOG6" s="138"/>
      <c r="NOH6" s="138"/>
      <c r="NOI6" s="138"/>
      <c r="NOJ6" s="138"/>
      <c r="NOK6" s="138"/>
      <c r="NOL6" s="138"/>
      <c r="NOM6" s="138"/>
      <c r="NON6" s="138"/>
      <c r="NOO6" s="138"/>
      <c r="NOP6" s="138"/>
      <c r="NOQ6" s="138"/>
      <c r="NOR6" s="138"/>
      <c r="NOS6" s="138"/>
      <c r="NOT6" s="138"/>
      <c r="NOU6" s="138"/>
      <c r="NOV6" s="138"/>
      <c r="NOW6" s="138"/>
      <c r="NOX6" s="138"/>
      <c r="NOY6" s="138"/>
      <c r="NOZ6" s="138"/>
      <c r="NPA6" s="138"/>
      <c r="NPB6" s="138"/>
      <c r="NPC6" s="138"/>
      <c r="NPD6" s="138"/>
      <c r="NPE6" s="138"/>
      <c r="NPF6" s="138"/>
      <c r="NPG6" s="138"/>
      <c r="NPH6" s="138"/>
      <c r="NPI6" s="138"/>
      <c r="NPJ6" s="138"/>
      <c r="NPK6" s="138"/>
      <c r="NPL6" s="138"/>
      <c r="NPM6" s="138"/>
      <c r="NPN6" s="138"/>
      <c r="NPO6" s="138"/>
      <c r="NPP6" s="138"/>
      <c r="NPQ6" s="138"/>
      <c r="NPR6" s="138"/>
      <c r="NPS6" s="138"/>
      <c r="NPT6" s="138"/>
      <c r="NPU6" s="138"/>
      <c r="NPV6" s="138"/>
      <c r="NPW6" s="138"/>
      <c r="NPX6" s="138"/>
      <c r="NPY6" s="138"/>
      <c r="NPZ6" s="138"/>
      <c r="NQA6" s="138"/>
      <c r="NQB6" s="138"/>
      <c r="NQC6" s="138"/>
      <c r="NQD6" s="138"/>
      <c r="NQE6" s="138"/>
      <c r="NQF6" s="138"/>
      <c r="NQG6" s="138"/>
      <c r="NQH6" s="138"/>
      <c r="NQI6" s="138"/>
      <c r="NQJ6" s="138"/>
      <c r="NQK6" s="138"/>
      <c r="NQL6" s="138"/>
      <c r="NQM6" s="138"/>
      <c r="NQN6" s="138"/>
      <c r="NQO6" s="138"/>
      <c r="NQP6" s="138"/>
      <c r="NQQ6" s="138"/>
      <c r="NQR6" s="138"/>
      <c r="NQS6" s="138"/>
      <c r="NQT6" s="138"/>
      <c r="NQU6" s="138"/>
      <c r="NQV6" s="138"/>
      <c r="NQW6" s="138"/>
      <c r="NQX6" s="138"/>
      <c r="NQY6" s="138"/>
      <c r="NQZ6" s="138"/>
      <c r="NRA6" s="138"/>
      <c r="NRB6" s="138"/>
      <c r="NRC6" s="138"/>
      <c r="NRD6" s="138"/>
      <c r="NRE6" s="138"/>
      <c r="NRF6" s="138"/>
      <c r="NRG6" s="138"/>
      <c r="NRH6" s="138"/>
      <c r="NRI6" s="138"/>
      <c r="NRJ6" s="138"/>
      <c r="NRK6" s="138"/>
      <c r="NRL6" s="138"/>
      <c r="NRM6" s="138"/>
      <c r="NRN6" s="138"/>
      <c r="NRO6" s="138"/>
      <c r="NRP6" s="138"/>
      <c r="NRQ6" s="138"/>
      <c r="NRR6" s="138"/>
      <c r="NRS6" s="138"/>
      <c r="NRT6" s="138"/>
      <c r="NRU6" s="138"/>
      <c r="NRV6" s="138"/>
      <c r="NRW6" s="138"/>
      <c r="NRX6" s="138"/>
      <c r="NRY6" s="138"/>
      <c r="NRZ6" s="138"/>
      <c r="NSA6" s="138"/>
      <c r="NSB6" s="138"/>
      <c r="NSC6" s="138"/>
      <c r="NSD6" s="138"/>
      <c r="NSE6" s="138"/>
      <c r="NSF6" s="138"/>
      <c r="NSG6" s="138"/>
      <c r="NSH6" s="138"/>
      <c r="NSI6" s="138"/>
      <c r="NSJ6" s="138"/>
      <c r="NSK6" s="138"/>
      <c r="NSL6" s="138"/>
      <c r="NSM6" s="138"/>
      <c r="NSN6" s="138"/>
      <c r="NSO6" s="138"/>
      <c r="NSP6" s="138"/>
      <c r="NSQ6" s="138"/>
      <c r="NSR6" s="138"/>
      <c r="NSS6" s="138"/>
      <c r="NST6" s="138"/>
      <c r="NSU6" s="138"/>
      <c r="NSV6" s="138"/>
      <c r="NSW6" s="138"/>
      <c r="NSX6" s="138"/>
      <c r="NSY6" s="138"/>
      <c r="NSZ6" s="138"/>
      <c r="NTA6" s="138"/>
      <c r="NTB6" s="138"/>
      <c r="NTC6" s="138"/>
      <c r="NTD6" s="138"/>
      <c r="NTE6" s="138"/>
      <c r="NTF6" s="138"/>
      <c r="NTG6" s="138"/>
      <c r="NTH6" s="138"/>
      <c r="NTI6" s="138"/>
      <c r="NTJ6" s="138"/>
      <c r="NTK6" s="138"/>
      <c r="NTL6" s="138"/>
      <c r="NTM6" s="138"/>
      <c r="NTN6" s="138"/>
      <c r="NTO6" s="138"/>
      <c r="NTP6" s="138"/>
      <c r="NTQ6" s="138"/>
      <c r="NTR6" s="138"/>
      <c r="NTS6" s="138"/>
      <c r="NTT6" s="138"/>
      <c r="NTU6" s="138"/>
      <c r="NTV6" s="138"/>
      <c r="NTW6" s="138"/>
      <c r="NTX6" s="138"/>
      <c r="NTY6" s="138"/>
      <c r="NTZ6" s="138"/>
      <c r="NUA6" s="138"/>
      <c r="NUB6" s="138"/>
      <c r="NUC6" s="138"/>
      <c r="NUD6" s="138"/>
      <c r="NUE6" s="138"/>
      <c r="NUF6" s="138"/>
      <c r="NUG6" s="138"/>
      <c r="NUH6" s="138"/>
      <c r="NUI6" s="138"/>
      <c r="NUJ6" s="138"/>
      <c r="NUK6" s="138"/>
      <c r="NUL6" s="138"/>
      <c r="NUM6" s="138"/>
      <c r="NUN6" s="138"/>
      <c r="NUO6" s="138"/>
      <c r="NUP6" s="138"/>
      <c r="NUQ6" s="138"/>
      <c r="NUR6" s="138"/>
      <c r="NUS6" s="138"/>
      <c r="NUT6" s="138"/>
      <c r="NUU6" s="138"/>
      <c r="NUV6" s="138"/>
      <c r="NUW6" s="138"/>
      <c r="NUX6" s="138"/>
      <c r="NUY6" s="138"/>
      <c r="NUZ6" s="138"/>
      <c r="NVA6" s="138"/>
      <c r="NVB6" s="138"/>
      <c r="NVC6" s="138"/>
      <c r="NVD6" s="138"/>
      <c r="NVE6" s="138"/>
      <c r="NVF6" s="138"/>
      <c r="NVG6" s="138"/>
      <c r="NVH6" s="138"/>
      <c r="NVI6" s="138"/>
      <c r="NVJ6" s="138"/>
      <c r="NVK6" s="138"/>
      <c r="NVL6" s="138"/>
      <c r="NVM6" s="138"/>
      <c r="NVN6" s="138"/>
      <c r="NVO6" s="138"/>
      <c r="NVP6" s="138"/>
      <c r="NVQ6" s="138"/>
      <c r="NVR6" s="138"/>
      <c r="NVS6" s="138"/>
      <c r="NVT6" s="138"/>
      <c r="NVU6" s="138"/>
      <c r="NVV6" s="138"/>
      <c r="NVW6" s="138"/>
      <c r="NVX6" s="138"/>
      <c r="NVY6" s="138"/>
      <c r="NVZ6" s="138"/>
      <c r="NWA6" s="138"/>
      <c r="NWB6" s="138"/>
      <c r="NWC6" s="138"/>
      <c r="NWD6" s="138"/>
      <c r="NWE6" s="138"/>
      <c r="NWF6" s="138"/>
      <c r="NWG6" s="138"/>
      <c r="NWH6" s="138"/>
      <c r="NWI6" s="138"/>
      <c r="NWJ6" s="138"/>
      <c r="NWK6" s="138"/>
      <c r="NWL6" s="138"/>
      <c r="NWM6" s="138"/>
      <c r="NWN6" s="138"/>
      <c r="NWO6" s="138"/>
      <c r="NWP6" s="138"/>
      <c r="NWQ6" s="138"/>
      <c r="NWR6" s="138"/>
      <c r="NWS6" s="138"/>
      <c r="NWT6" s="138"/>
      <c r="NWU6" s="138"/>
      <c r="NWV6" s="138"/>
      <c r="NWW6" s="138"/>
      <c r="NWX6" s="138"/>
      <c r="NWY6" s="138"/>
      <c r="NWZ6" s="138"/>
      <c r="NXA6" s="138"/>
      <c r="NXB6" s="138"/>
      <c r="NXC6" s="138"/>
      <c r="NXD6" s="138"/>
      <c r="NXE6" s="138"/>
      <c r="NXF6" s="138"/>
      <c r="NXG6" s="138"/>
      <c r="NXH6" s="138"/>
      <c r="NXI6" s="138"/>
      <c r="NXJ6" s="138"/>
      <c r="NXK6" s="138"/>
      <c r="NXL6" s="138"/>
      <c r="NXM6" s="138"/>
      <c r="NXN6" s="138"/>
      <c r="NXO6" s="138"/>
      <c r="NXP6" s="138"/>
      <c r="NXQ6" s="138"/>
      <c r="NXR6" s="138"/>
      <c r="NXS6" s="138"/>
      <c r="NXT6" s="138"/>
      <c r="NXU6" s="138"/>
      <c r="NXV6" s="138"/>
      <c r="NXW6" s="138"/>
      <c r="NXX6" s="138"/>
      <c r="NXY6" s="138"/>
      <c r="NXZ6" s="138"/>
      <c r="NYA6" s="138"/>
      <c r="NYB6" s="138"/>
      <c r="NYC6" s="138"/>
      <c r="NYD6" s="138"/>
      <c r="NYE6" s="138"/>
      <c r="NYF6" s="138"/>
      <c r="NYG6" s="138"/>
      <c r="NYH6" s="138"/>
      <c r="NYI6" s="138"/>
      <c r="NYJ6" s="138"/>
      <c r="NYK6" s="138"/>
      <c r="NYL6" s="138"/>
      <c r="NYM6" s="138"/>
      <c r="NYN6" s="138"/>
      <c r="NYO6" s="138"/>
      <c r="NYP6" s="138"/>
      <c r="NYQ6" s="138"/>
      <c r="NYR6" s="138"/>
      <c r="NYS6" s="138"/>
      <c r="NYT6" s="138"/>
      <c r="NYU6" s="138"/>
      <c r="NYV6" s="138"/>
      <c r="NYW6" s="138"/>
      <c r="NYX6" s="138"/>
      <c r="NYY6" s="138"/>
      <c r="NYZ6" s="138"/>
      <c r="NZA6" s="138"/>
      <c r="NZB6" s="138"/>
      <c r="NZC6" s="138"/>
      <c r="NZD6" s="138"/>
      <c r="NZE6" s="138"/>
      <c r="NZF6" s="138"/>
      <c r="NZG6" s="138"/>
      <c r="NZH6" s="138"/>
      <c r="NZI6" s="138"/>
      <c r="NZJ6" s="138"/>
      <c r="NZK6" s="138"/>
      <c r="NZL6" s="138"/>
      <c r="NZM6" s="138"/>
      <c r="NZN6" s="138"/>
      <c r="NZO6" s="138"/>
      <c r="NZP6" s="138"/>
      <c r="NZQ6" s="138"/>
      <c r="NZR6" s="138"/>
      <c r="NZS6" s="138"/>
      <c r="NZT6" s="138"/>
      <c r="NZU6" s="138"/>
      <c r="NZV6" s="138"/>
      <c r="NZW6" s="138"/>
      <c r="NZX6" s="138"/>
      <c r="NZY6" s="138"/>
      <c r="NZZ6" s="138"/>
      <c r="OAA6" s="138"/>
      <c r="OAB6" s="138"/>
      <c r="OAC6" s="138"/>
      <c r="OAD6" s="138"/>
      <c r="OAE6" s="138"/>
      <c r="OAF6" s="138"/>
      <c r="OAG6" s="138"/>
      <c r="OAH6" s="138"/>
      <c r="OAI6" s="138"/>
      <c r="OAJ6" s="138"/>
      <c r="OAK6" s="138"/>
      <c r="OAL6" s="138"/>
      <c r="OAM6" s="138"/>
      <c r="OAN6" s="138"/>
      <c r="OAO6" s="138"/>
      <c r="OAP6" s="138"/>
      <c r="OAQ6" s="138"/>
      <c r="OAR6" s="138"/>
      <c r="OAS6" s="138"/>
      <c r="OAT6" s="138"/>
      <c r="OAU6" s="138"/>
      <c r="OAV6" s="138"/>
      <c r="OAW6" s="138"/>
      <c r="OAX6" s="138"/>
      <c r="OAY6" s="138"/>
      <c r="OAZ6" s="138"/>
      <c r="OBA6" s="138"/>
      <c r="OBB6" s="138"/>
      <c r="OBC6" s="138"/>
      <c r="OBD6" s="138"/>
      <c r="OBE6" s="138"/>
      <c r="OBF6" s="138"/>
      <c r="OBG6" s="138"/>
      <c r="OBH6" s="138"/>
      <c r="OBI6" s="138"/>
      <c r="OBJ6" s="138"/>
      <c r="OBK6" s="138"/>
      <c r="OBL6" s="138"/>
      <c r="OBM6" s="138"/>
      <c r="OBN6" s="138"/>
      <c r="OBO6" s="138"/>
      <c r="OBP6" s="138"/>
      <c r="OBQ6" s="138"/>
      <c r="OBR6" s="138"/>
      <c r="OBS6" s="138"/>
      <c r="OBT6" s="138"/>
      <c r="OBU6" s="138"/>
      <c r="OBV6" s="138"/>
      <c r="OBW6" s="138"/>
      <c r="OBX6" s="138"/>
      <c r="OBY6" s="138"/>
      <c r="OBZ6" s="138"/>
      <c r="OCA6" s="138"/>
      <c r="OCB6" s="138"/>
      <c r="OCC6" s="138"/>
      <c r="OCD6" s="138"/>
      <c r="OCE6" s="138"/>
      <c r="OCF6" s="138"/>
      <c r="OCG6" s="138"/>
      <c r="OCH6" s="138"/>
      <c r="OCI6" s="138"/>
      <c r="OCJ6" s="138"/>
      <c r="OCK6" s="138"/>
      <c r="OCL6" s="138"/>
      <c r="OCM6" s="138"/>
      <c r="OCN6" s="138"/>
      <c r="OCO6" s="138"/>
      <c r="OCP6" s="138"/>
      <c r="OCQ6" s="138"/>
      <c r="OCR6" s="138"/>
      <c r="OCS6" s="138"/>
      <c r="OCT6" s="138"/>
      <c r="OCU6" s="138"/>
      <c r="OCV6" s="138"/>
      <c r="OCW6" s="138"/>
      <c r="OCX6" s="138"/>
      <c r="OCY6" s="138"/>
      <c r="OCZ6" s="138"/>
      <c r="ODA6" s="138"/>
      <c r="ODB6" s="138"/>
      <c r="ODC6" s="138"/>
      <c r="ODD6" s="138"/>
      <c r="ODE6" s="138"/>
      <c r="ODF6" s="138"/>
      <c r="ODG6" s="138"/>
      <c r="ODH6" s="138"/>
      <c r="ODI6" s="138"/>
      <c r="ODJ6" s="138"/>
      <c r="ODK6" s="138"/>
      <c r="ODL6" s="138"/>
      <c r="ODM6" s="138"/>
      <c r="ODN6" s="138"/>
      <c r="ODO6" s="138"/>
      <c r="ODP6" s="138"/>
      <c r="ODQ6" s="138"/>
      <c r="ODR6" s="138"/>
      <c r="ODS6" s="138"/>
      <c r="ODT6" s="138"/>
      <c r="ODU6" s="138"/>
      <c r="ODV6" s="138"/>
      <c r="ODW6" s="138"/>
      <c r="ODX6" s="138"/>
      <c r="ODY6" s="138"/>
      <c r="ODZ6" s="138"/>
      <c r="OEA6" s="138"/>
      <c r="OEB6" s="138"/>
      <c r="OEC6" s="138"/>
      <c r="OED6" s="138"/>
      <c r="OEE6" s="138"/>
      <c r="OEF6" s="138"/>
      <c r="OEG6" s="138"/>
      <c r="OEH6" s="138"/>
      <c r="OEI6" s="138"/>
      <c r="OEJ6" s="138"/>
      <c r="OEK6" s="138"/>
      <c r="OEL6" s="138"/>
      <c r="OEM6" s="138"/>
      <c r="OEN6" s="138"/>
      <c r="OEO6" s="138"/>
      <c r="OEP6" s="138"/>
      <c r="OEQ6" s="138"/>
      <c r="OER6" s="138"/>
      <c r="OES6" s="138"/>
      <c r="OET6" s="138"/>
      <c r="OEU6" s="138"/>
      <c r="OEV6" s="138"/>
      <c r="OEW6" s="138"/>
      <c r="OEX6" s="138"/>
      <c r="OEY6" s="138"/>
      <c r="OEZ6" s="138"/>
      <c r="OFA6" s="138"/>
      <c r="OFB6" s="138"/>
      <c r="OFC6" s="138"/>
      <c r="OFD6" s="138"/>
      <c r="OFE6" s="138"/>
      <c r="OFF6" s="138"/>
      <c r="OFG6" s="138"/>
      <c r="OFH6" s="138"/>
      <c r="OFI6" s="138"/>
      <c r="OFJ6" s="138"/>
      <c r="OFK6" s="138"/>
      <c r="OFL6" s="138"/>
      <c r="OFM6" s="138"/>
      <c r="OFN6" s="138"/>
      <c r="OFO6" s="138"/>
      <c r="OFP6" s="138"/>
      <c r="OFQ6" s="138"/>
      <c r="OFR6" s="138"/>
      <c r="OFS6" s="138"/>
      <c r="OFT6" s="138"/>
      <c r="OFU6" s="138"/>
      <c r="OFV6" s="138"/>
      <c r="OFW6" s="138"/>
      <c r="OFX6" s="138"/>
      <c r="OFY6" s="138"/>
      <c r="OFZ6" s="138"/>
      <c r="OGA6" s="138"/>
      <c r="OGB6" s="138"/>
      <c r="OGC6" s="138"/>
      <c r="OGD6" s="138"/>
      <c r="OGE6" s="138"/>
      <c r="OGF6" s="138"/>
      <c r="OGG6" s="138"/>
      <c r="OGH6" s="138"/>
      <c r="OGI6" s="138"/>
      <c r="OGJ6" s="138"/>
      <c r="OGK6" s="138"/>
      <c r="OGL6" s="138"/>
      <c r="OGM6" s="138"/>
      <c r="OGN6" s="138"/>
      <c r="OGO6" s="138"/>
      <c r="OGP6" s="138"/>
      <c r="OGQ6" s="138"/>
      <c r="OGR6" s="138"/>
      <c r="OGS6" s="138"/>
      <c r="OGT6" s="138"/>
      <c r="OGU6" s="138"/>
      <c r="OGV6" s="138"/>
      <c r="OGW6" s="138"/>
      <c r="OGX6" s="138"/>
      <c r="OGY6" s="138"/>
      <c r="OGZ6" s="138"/>
      <c r="OHA6" s="138"/>
      <c r="OHB6" s="138"/>
      <c r="OHC6" s="138"/>
      <c r="OHD6" s="138"/>
      <c r="OHE6" s="138"/>
      <c r="OHF6" s="138"/>
      <c r="OHG6" s="138"/>
      <c r="OHH6" s="138"/>
      <c r="OHI6" s="138"/>
      <c r="OHJ6" s="138"/>
      <c r="OHK6" s="138"/>
      <c r="OHL6" s="138"/>
      <c r="OHM6" s="138"/>
      <c r="OHN6" s="138"/>
      <c r="OHO6" s="138"/>
      <c r="OHP6" s="138"/>
      <c r="OHQ6" s="138"/>
      <c r="OHR6" s="138"/>
      <c r="OHS6" s="138"/>
      <c r="OHT6" s="138"/>
      <c r="OHU6" s="138"/>
      <c r="OHV6" s="138"/>
      <c r="OHW6" s="138"/>
      <c r="OHX6" s="138"/>
      <c r="OHY6" s="138"/>
      <c r="OHZ6" s="138"/>
      <c r="OIA6" s="138"/>
      <c r="OIB6" s="138"/>
      <c r="OIC6" s="138"/>
      <c r="OID6" s="138"/>
      <c r="OIE6" s="138"/>
      <c r="OIF6" s="138"/>
      <c r="OIG6" s="138"/>
      <c r="OIH6" s="138"/>
      <c r="OII6" s="138"/>
      <c r="OIJ6" s="138"/>
      <c r="OIK6" s="138"/>
      <c r="OIL6" s="138"/>
      <c r="OIM6" s="138"/>
      <c r="OIN6" s="138"/>
      <c r="OIO6" s="138"/>
      <c r="OIP6" s="138"/>
      <c r="OIQ6" s="138"/>
      <c r="OIR6" s="138"/>
      <c r="OIS6" s="138"/>
      <c r="OIT6" s="138"/>
      <c r="OIU6" s="138"/>
      <c r="OIV6" s="138"/>
      <c r="OIW6" s="138"/>
      <c r="OIX6" s="138"/>
      <c r="OIY6" s="138"/>
      <c r="OIZ6" s="138"/>
      <c r="OJA6" s="138"/>
      <c r="OJB6" s="138"/>
      <c r="OJC6" s="138"/>
      <c r="OJD6" s="138"/>
      <c r="OJE6" s="138"/>
      <c r="OJF6" s="138"/>
      <c r="OJG6" s="138"/>
      <c r="OJH6" s="138"/>
      <c r="OJI6" s="138"/>
      <c r="OJJ6" s="138"/>
      <c r="OJK6" s="138"/>
      <c r="OJL6" s="138"/>
      <c r="OJM6" s="138"/>
      <c r="OJN6" s="138"/>
      <c r="OJO6" s="138"/>
      <c r="OJP6" s="138"/>
      <c r="OJQ6" s="138"/>
      <c r="OJR6" s="138"/>
      <c r="OJS6" s="138"/>
      <c r="OJT6" s="138"/>
      <c r="OJU6" s="138"/>
      <c r="OJV6" s="138"/>
      <c r="OJW6" s="138"/>
      <c r="OJX6" s="138"/>
      <c r="OJY6" s="138"/>
      <c r="OJZ6" s="138"/>
      <c r="OKA6" s="138"/>
      <c r="OKB6" s="138"/>
      <c r="OKC6" s="138"/>
      <c r="OKD6" s="138"/>
      <c r="OKE6" s="138"/>
      <c r="OKF6" s="138"/>
      <c r="OKG6" s="138"/>
      <c r="OKH6" s="138"/>
      <c r="OKI6" s="138"/>
      <c r="OKJ6" s="138"/>
      <c r="OKK6" s="138"/>
      <c r="OKL6" s="138"/>
      <c r="OKM6" s="138"/>
      <c r="OKN6" s="138"/>
      <c r="OKO6" s="138"/>
      <c r="OKP6" s="138"/>
      <c r="OKQ6" s="138"/>
      <c r="OKR6" s="138"/>
      <c r="OKS6" s="138"/>
      <c r="OKT6" s="138"/>
      <c r="OKU6" s="138"/>
      <c r="OKV6" s="138"/>
      <c r="OKW6" s="138"/>
      <c r="OKX6" s="138"/>
      <c r="OKY6" s="138"/>
      <c r="OKZ6" s="138"/>
      <c r="OLA6" s="138"/>
      <c r="OLB6" s="138"/>
      <c r="OLC6" s="138"/>
      <c r="OLD6" s="138"/>
      <c r="OLE6" s="138"/>
      <c r="OLF6" s="138"/>
      <c r="OLG6" s="138"/>
      <c r="OLH6" s="138"/>
      <c r="OLI6" s="138"/>
      <c r="OLJ6" s="138"/>
      <c r="OLK6" s="138"/>
      <c r="OLL6" s="138"/>
      <c r="OLM6" s="138"/>
      <c r="OLN6" s="138"/>
      <c r="OLO6" s="138"/>
      <c r="OLP6" s="138"/>
      <c r="OLQ6" s="138"/>
      <c r="OLR6" s="138"/>
      <c r="OLS6" s="138"/>
      <c r="OLT6" s="138"/>
      <c r="OLU6" s="138"/>
      <c r="OLV6" s="138"/>
      <c r="OLW6" s="138"/>
      <c r="OLX6" s="138"/>
      <c r="OLY6" s="138"/>
      <c r="OLZ6" s="138"/>
      <c r="OMA6" s="138"/>
      <c r="OMB6" s="138"/>
      <c r="OMC6" s="138"/>
      <c r="OMD6" s="138"/>
      <c r="OME6" s="138"/>
      <c r="OMF6" s="138"/>
      <c r="OMG6" s="138"/>
      <c r="OMH6" s="138"/>
      <c r="OMI6" s="138"/>
      <c r="OMJ6" s="138"/>
      <c r="OMK6" s="138"/>
      <c r="OML6" s="138"/>
      <c r="OMM6" s="138"/>
      <c r="OMN6" s="138"/>
      <c r="OMO6" s="138"/>
      <c r="OMP6" s="138"/>
      <c r="OMQ6" s="138"/>
      <c r="OMR6" s="138"/>
      <c r="OMS6" s="138"/>
      <c r="OMT6" s="138"/>
      <c r="OMU6" s="138"/>
      <c r="OMV6" s="138"/>
      <c r="OMW6" s="138"/>
      <c r="OMX6" s="138"/>
      <c r="OMY6" s="138"/>
      <c r="OMZ6" s="138"/>
      <c r="ONA6" s="138"/>
      <c r="ONB6" s="138"/>
      <c r="ONC6" s="138"/>
      <c r="OND6" s="138"/>
      <c r="ONE6" s="138"/>
      <c r="ONF6" s="138"/>
      <c r="ONG6" s="138"/>
      <c r="ONH6" s="138"/>
      <c r="ONI6" s="138"/>
      <c r="ONJ6" s="138"/>
      <c r="ONK6" s="138"/>
      <c r="ONL6" s="138"/>
      <c r="ONM6" s="138"/>
      <c r="ONN6" s="138"/>
      <c r="ONO6" s="138"/>
      <c r="ONP6" s="138"/>
      <c r="ONQ6" s="138"/>
      <c r="ONR6" s="138"/>
      <c r="ONS6" s="138"/>
      <c r="ONT6" s="138"/>
      <c r="ONU6" s="138"/>
      <c r="ONV6" s="138"/>
      <c r="ONW6" s="138"/>
      <c r="ONX6" s="138"/>
      <c r="ONY6" s="138"/>
      <c r="ONZ6" s="138"/>
      <c r="OOA6" s="138"/>
      <c r="OOB6" s="138"/>
      <c r="OOC6" s="138"/>
      <c r="OOD6" s="138"/>
      <c r="OOE6" s="138"/>
      <c r="OOF6" s="138"/>
      <c r="OOG6" s="138"/>
      <c r="OOH6" s="138"/>
      <c r="OOI6" s="138"/>
      <c r="OOJ6" s="138"/>
      <c r="OOK6" s="138"/>
      <c r="OOL6" s="138"/>
      <c r="OOM6" s="138"/>
      <c r="OON6" s="138"/>
      <c r="OOO6" s="138"/>
      <c r="OOP6" s="138"/>
      <c r="OOQ6" s="138"/>
      <c r="OOR6" s="138"/>
      <c r="OOS6" s="138"/>
      <c r="OOT6" s="138"/>
      <c r="OOU6" s="138"/>
      <c r="OOV6" s="138"/>
      <c r="OOW6" s="138"/>
      <c r="OOX6" s="138"/>
      <c r="OOY6" s="138"/>
      <c r="OOZ6" s="138"/>
      <c r="OPA6" s="138"/>
      <c r="OPB6" s="138"/>
      <c r="OPC6" s="138"/>
      <c r="OPD6" s="138"/>
      <c r="OPE6" s="138"/>
      <c r="OPF6" s="138"/>
      <c r="OPG6" s="138"/>
      <c r="OPH6" s="138"/>
      <c r="OPI6" s="138"/>
      <c r="OPJ6" s="138"/>
      <c r="OPK6" s="138"/>
      <c r="OPL6" s="138"/>
      <c r="OPM6" s="138"/>
      <c r="OPN6" s="138"/>
      <c r="OPO6" s="138"/>
      <c r="OPP6" s="138"/>
      <c r="OPQ6" s="138"/>
      <c r="OPR6" s="138"/>
      <c r="OPS6" s="138"/>
      <c r="OPT6" s="138"/>
      <c r="OPU6" s="138"/>
      <c r="OPV6" s="138"/>
      <c r="OPW6" s="138"/>
      <c r="OPX6" s="138"/>
      <c r="OPY6" s="138"/>
      <c r="OPZ6" s="138"/>
      <c r="OQA6" s="138"/>
      <c r="OQB6" s="138"/>
      <c r="OQC6" s="138"/>
      <c r="OQD6" s="138"/>
      <c r="OQE6" s="138"/>
      <c r="OQF6" s="138"/>
      <c r="OQG6" s="138"/>
      <c r="OQH6" s="138"/>
      <c r="OQI6" s="138"/>
      <c r="OQJ6" s="138"/>
      <c r="OQK6" s="138"/>
      <c r="OQL6" s="138"/>
      <c r="OQM6" s="138"/>
      <c r="OQN6" s="138"/>
      <c r="OQO6" s="138"/>
      <c r="OQP6" s="138"/>
      <c r="OQQ6" s="138"/>
      <c r="OQR6" s="138"/>
      <c r="OQS6" s="138"/>
      <c r="OQT6" s="138"/>
      <c r="OQU6" s="138"/>
      <c r="OQV6" s="138"/>
      <c r="OQW6" s="138"/>
      <c r="OQX6" s="138"/>
      <c r="OQY6" s="138"/>
      <c r="OQZ6" s="138"/>
      <c r="ORA6" s="138"/>
      <c r="ORB6" s="138"/>
      <c r="ORC6" s="138"/>
      <c r="ORD6" s="138"/>
      <c r="ORE6" s="138"/>
      <c r="ORF6" s="138"/>
      <c r="ORG6" s="138"/>
      <c r="ORH6" s="138"/>
      <c r="ORI6" s="138"/>
      <c r="ORJ6" s="138"/>
      <c r="ORK6" s="138"/>
      <c r="ORL6" s="138"/>
      <c r="ORM6" s="138"/>
      <c r="ORN6" s="138"/>
      <c r="ORO6" s="138"/>
      <c r="ORP6" s="138"/>
      <c r="ORQ6" s="138"/>
      <c r="ORR6" s="138"/>
      <c r="ORS6" s="138"/>
      <c r="ORT6" s="138"/>
      <c r="ORU6" s="138"/>
      <c r="ORV6" s="138"/>
      <c r="ORW6" s="138"/>
      <c r="ORX6" s="138"/>
      <c r="ORY6" s="138"/>
      <c r="ORZ6" s="138"/>
      <c r="OSA6" s="138"/>
      <c r="OSB6" s="138"/>
      <c r="OSC6" s="138"/>
      <c r="OSD6" s="138"/>
      <c r="OSE6" s="138"/>
      <c r="OSF6" s="138"/>
      <c r="OSG6" s="138"/>
      <c r="OSH6" s="138"/>
      <c r="OSI6" s="138"/>
      <c r="OSJ6" s="138"/>
      <c r="OSK6" s="138"/>
      <c r="OSL6" s="138"/>
      <c r="OSM6" s="138"/>
      <c r="OSN6" s="138"/>
      <c r="OSO6" s="138"/>
      <c r="OSP6" s="138"/>
      <c r="OSQ6" s="138"/>
      <c r="OSR6" s="138"/>
      <c r="OSS6" s="138"/>
      <c r="OST6" s="138"/>
      <c r="OSU6" s="138"/>
      <c r="OSV6" s="138"/>
      <c r="OSW6" s="138"/>
      <c r="OSX6" s="138"/>
      <c r="OSY6" s="138"/>
      <c r="OSZ6" s="138"/>
      <c r="OTA6" s="138"/>
      <c r="OTB6" s="138"/>
      <c r="OTC6" s="138"/>
      <c r="OTD6" s="138"/>
      <c r="OTE6" s="138"/>
      <c r="OTF6" s="138"/>
      <c r="OTG6" s="138"/>
      <c r="OTH6" s="138"/>
      <c r="OTI6" s="138"/>
      <c r="OTJ6" s="138"/>
      <c r="OTK6" s="138"/>
      <c r="OTL6" s="138"/>
      <c r="OTM6" s="138"/>
      <c r="OTN6" s="138"/>
      <c r="OTO6" s="138"/>
      <c r="OTP6" s="138"/>
      <c r="OTQ6" s="138"/>
      <c r="OTR6" s="138"/>
      <c r="OTS6" s="138"/>
      <c r="OTT6" s="138"/>
      <c r="OTU6" s="138"/>
      <c r="OTV6" s="138"/>
      <c r="OTW6" s="138"/>
      <c r="OTX6" s="138"/>
      <c r="OTY6" s="138"/>
      <c r="OTZ6" s="138"/>
      <c r="OUA6" s="138"/>
      <c r="OUB6" s="138"/>
      <c r="OUC6" s="138"/>
      <c r="OUD6" s="138"/>
      <c r="OUE6" s="138"/>
      <c r="OUF6" s="138"/>
      <c r="OUG6" s="138"/>
      <c r="OUH6" s="138"/>
      <c r="OUI6" s="138"/>
      <c r="OUJ6" s="138"/>
      <c r="OUK6" s="138"/>
      <c r="OUL6" s="138"/>
      <c r="OUM6" s="138"/>
      <c r="OUN6" s="138"/>
      <c r="OUO6" s="138"/>
      <c r="OUP6" s="138"/>
      <c r="OUQ6" s="138"/>
      <c r="OUR6" s="138"/>
      <c r="OUS6" s="138"/>
      <c r="OUT6" s="138"/>
      <c r="OUU6" s="138"/>
      <c r="OUV6" s="138"/>
      <c r="OUW6" s="138"/>
      <c r="OUX6" s="138"/>
      <c r="OUY6" s="138"/>
      <c r="OUZ6" s="138"/>
      <c r="OVA6" s="138"/>
      <c r="OVB6" s="138"/>
      <c r="OVC6" s="138"/>
      <c r="OVD6" s="138"/>
      <c r="OVE6" s="138"/>
      <c r="OVF6" s="138"/>
      <c r="OVG6" s="138"/>
      <c r="OVH6" s="138"/>
      <c r="OVI6" s="138"/>
      <c r="OVJ6" s="138"/>
      <c r="OVK6" s="138"/>
      <c r="OVL6" s="138"/>
      <c r="OVM6" s="138"/>
      <c r="OVN6" s="138"/>
      <c r="OVO6" s="138"/>
      <c r="OVP6" s="138"/>
      <c r="OVQ6" s="138"/>
      <c r="OVR6" s="138"/>
      <c r="OVS6" s="138"/>
      <c r="OVT6" s="138"/>
      <c r="OVU6" s="138"/>
      <c r="OVV6" s="138"/>
      <c r="OVW6" s="138"/>
      <c r="OVX6" s="138"/>
      <c r="OVY6" s="138"/>
      <c r="OVZ6" s="138"/>
      <c r="OWA6" s="138"/>
      <c r="OWB6" s="138"/>
      <c r="OWC6" s="138"/>
      <c r="OWD6" s="138"/>
      <c r="OWE6" s="138"/>
      <c r="OWF6" s="138"/>
      <c r="OWG6" s="138"/>
      <c r="OWH6" s="138"/>
      <c r="OWI6" s="138"/>
      <c r="OWJ6" s="138"/>
      <c r="OWK6" s="138"/>
      <c r="OWL6" s="138"/>
      <c r="OWM6" s="138"/>
      <c r="OWN6" s="138"/>
      <c r="OWO6" s="138"/>
      <c r="OWP6" s="138"/>
      <c r="OWQ6" s="138"/>
      <c r="OWR6" s="138"/>
      <c r="OWS6" s="138"/>
      <c r="OWT6" s="138"/>
      <c r="OWU6" s="138"/>
      <c r="OWV6" s="138"/>
      <c r="OWW6" s="138"/>
      <c r="OWX6" s="138"/>
      <c r="OWY6" s="138"/>
      <c r="OWZ6" s="138"/>
      <c r="OXA6" s="138"/>
      <c r="OXB6" s="138"/>
      <c r="OXC6" s="138"/>
      <c r="OXD6" s="138"/>
      <c r="OXE6" s="138"/>
      <c r="OXF6" s="138"/>
      <c r="OXG6" s="138"/>
      <c r="OXH6" s="138"/>
      <c r="OXI6" s="138"/>
      <c r="OXJ6" s="138"/>
      <c r="OXK6" s="138"/>
      <c r="OXL6" s="138"/>
      <c r="OXM6" s="138"/>
      <c r="OXN6" s="138"/>
      <c r="OXO6" s="138"/>
      <c r="OXP6" s="138"/>
      <c r="OXQ6" s="138"/>
      <c r="OXR6" s="138"/>
      <c r="OXS6" s="138"/>
      <c r="OXT6" s="138"/>
      <c r="OXU6" s="138"/>
      <c r="OXV6" s="138"/>
      <c r="OXW6" s="138"/>
      <c r="OXX6" s="138"/>
      <c r="OXY6" s="138"/>
      <c r="OXZ6" s="138"/>
      <c r="OYA6" s="138"/>
      <c r="OYB6" s="138"/>
      <c r="OYC6" s="138"/>
      <c r="OYD6" s="138"/>
      <c r="OYE6" s="138"/>
      <c r="OYF6" s="138"/>
      <c r="OYG6" s="138"/>
      <c r="OYH6" s="138"/>
      <c r="OYI6" s="138"/>
      <c r="OYJ6" s="138"/>
      <c r="OYK6" s="138"/>
      <c r="OYL6" s="138"/>
      <c r="OYM6" s="138"/>
      <c r="OYN6" s="138"/>
      <c r="OYO6" s="138"/>
      <c r="OYP6" s="138"/>
      <c r="OYQ6" s="138"/>
      <c r="OYR6" s="138"/>
      <c r="OYS6" s="138"/>
      <c r="OYT6" s="138"/>
      <c r="OYU6" s="138"/>
      <c r="OYV6" s="138"/>
      <c r="OYW6" s="138"/>
      <c r="OYX6" s="138"/>
      <c r="OYY6" s="138"/>
      <c r="OYZ6" s="138"/>
      <c r="OZA6" s="138"/>
      <c r="OZB6" s="138"/>
      <c r="OZC6" s="138"/>
      <c r="OZD6" s="138"/>
      <c r="OZE6" s="138"/>
      <c r="OZF6" s="138"/>
      <c r="OZG6" s="138"/>
      <c r="OZH6" s="138"/>
      <c r="OZI6" s="138"/>
      <c r="OZJ6" s="138"/>
      <c r="OZK6" s="138"/>
      <c r="OZL6" s="138"/>
      <c r="OZM6" s="138"/>
      <c r="OZN6" s="138"/>
      <c r="OZO6" s="138"/>
      <c r="OZP6" s="138"/>
      <c r="OZQ6" s="138"/>
      <c r="OZR6" s="138"/>
      <c r="OZS6" s="138"/>
      <c r="OZT6" s="138"/>
      <c r="OZU6" s="138"/>
      <c r="OZV6" s="138"/>
      <c r="OZW6" s="138"/>
      <c r="OZX6" s="138"/>
      <c r="OZY6" s="138"/>
      <c r="OZZ6" s="138"/>
      <c r="PAA6" s="138"/>
      <c r="PAB6" s="138"/>
      <c r="PAC6" s="138"/>
      <c r="PAD6" s="138"/>
      <c r="PAE6" s="138"/>
      <c r="PAF6" s="138"/>
      <c r="PAG6" s="138"/>
      <c r="PAH6" s="138"/>
      <c r="PAI6" s="138"/>
      <c r="PAJ6" s="138"/>
      <c r="PAK6" s="138"/>
      <c r="PAL6" s="138"/>
      <c r="PAM6" s="138"/>
      <c r="PAN6" s="138"/>
      <c r="PAO6" s="138"/>
      <c r="PAP6" s="138"/>
      <c r="PAQ6" s="138"/>
      <c r="PAR6" s="138"/>
      <c r="PAS6" s="138"/>
      <c r="PAT6" s="138"/>
      <c r="PAU6" s="138"/>
      <c r="PAV6" s="138"/>
      <c r="PAW6" s="138"/>
      <c r="PAX6" s="138"/>
      <c r="PAY6" s="138"/>
      <c r="PAZ6" s="138"/>
      <c r="PBA6" s="138"/>
      <c r="PBB6" s="138"/>
      <c r="PBC6" s="138"/>
      <c r="PBD6" s="138"/>
      <c r="PBE6" s="138"/>
      <c r="PBF6" s="138"/>
      <c r="PBG6" s="138"/>
      <c r="PBH6" s="138"/>
      <c r="PBI6" s="138"/>
      <c r="PBJ6" s="138"/>
      <c r="PBK6" s="138"/>
      <c r="PBL6" s="138"/>
      <c r="PBM6" s="138"/>
      <c r="PBN6" s="138"/>
      <c r="PBO6" s="138"/>
      <c r="PBP6" s="138"/>
      <c r="PBQ6" s="138"/>
      <c r="PBR6" s="138"/>
      <c r="PBS6" s="138"/>
      <c r="PBT6" s="138"/>
      <c r="PBU6" s="138"/>
      <c r="PBV6" s="138"/>
      <c r="PBW6" s="138"/>
      <c r="PBX6" s="138"/>
      <c r="PBY6" s="138"/>
      <c r="PBZ6" s="138"/>
      <c r="PCA6" s="138"/>
      <c r="PCB6" s="138"/>
      <c r="PCC6" s="138"/>
      <c r="PCD6" s="138"/>
      <c r="PCE6" s="138"/>
      <c r="PCF6" s="138"/>
      <c r="PCG6" s="138"/>
      <c r="PCH6" s="138"/>
      <c r="PCI6" s="138"/>
      <c r="PCJ6" s="138"/>
      <c r="PCK6" s="138"/>
      <c r="PCL6" s="138"/>
      <c r="PCM6" s="138"/>
      <c r="PCN6" s="138"/>
      <c r="PCO6" s="138"/>
      <c r="PCP6" s="138"/>
      <c r="PCQ6" s="138"/>
      <c r="PCR6" s="138"/>
      <c r="PCS6" s="138"/>
      <c r="PCT6" s="138"/>
      <c r="PCU6" s="138"/>
      <c r="PCV6" s="138"/>
      <c r="PCW6" s="138"/>
      <c r="PCX6" s="138"/>
      <c r="PCY6" s="138"/>
      <c r="PCZ6" s="138"/>
      <c r="PDA6" s="138"/>
      <c r="PDB6" s="138"/>
      <c r="PDC6" s="138"/>
      <c r="PDD6" s="138"/>
      <c r="PDE6" s="138"/>
      <c r="PDF6" s="138"/>
      <c r="PDG6" s="138"/>
      <c r="PDH6" s="138"/>
      <c r="PDI6" s="138"/>
      <c r="PDJ6" s="138"/>
      <c r="PDK6" s="138"/>
      <c r="PDL6" s="138"/>
      <c r="PDM6" s="138"/>
      <c r="PDN6" s="138"/>
      <c r="PDO6" s="138"/>
      <c r="PDP6" s="138"/>
      <c r="PDQ6" s="138"/>
      <c r="PDR6" s="138"/>
      <c r="PDS6" s="138"/>
      <c r="PDT6" s="138"/>
      <c r="PDU6" s="138"/>
      <c r="PDV6" s="138"/>
      <c r="PDW6" s="138"/>
      <c r="PDX6" s="138"/>
      <c r="PDY6" s="138"/>
      <c r="PDZ6" s="138"/>
      <c r="PEA6" s="138"/>
      <c r="PEB6" s="138"/>
      <c r="PEC6" s="138"/>
      <c r="PED6" s="138"/>
      <c r="PEE6" s="138"/>
      <c r="PEF6" s="138"/>
      <c r="PEG6" s="138"/>
      <c r="PEH6" s="138"/>
      <c r="PEI6" s="138"/>
      <c r="PEJ6" s="138"/>
      <c r="PEK6" s="138"/>
      <c r="PEL6" s="138"/>
      <c r="PEM6" s="138"/>
      <c r="PEN6" s="138"/>
      <c r="PEO6" s="138"/>
      <c r="PEP6" s="138"/>
      <c r="PEQ6" s="138"/>
      <c r="PER6" s="138"/>
      <c r="PES6" s="138"/>
      <c r="PET6" s="138"/>
      <c r="PEU6" s="138"/>
      <c r="PEV6" s="138"/>
      <c r="PEW6" s="138"/>
      <c r="PEX6" s="138"/>
      <c r="PEY6" s="138"/>
      <c r="PEZ6" s="138"/>
      <c r="PFA6" s="138"/>
      <c r="PFB6" s="138"/>
      <c r="PFC6" s="138"/>
      <c r="PFD6" s="138"/>
      <c r="PFE6" s="138"/>
      <c r="PFF6" s="138"/>
      <c r="PFG6" s="138"/>
      <c r="PFH6" s="138"/>
      <c r="PFI6" s="138"/>
      <c r="PFJ6" s="138"/>
      <c r="PFK6" s="138"/>
      <c r="PFL6" s="138"/>
      <c r="PFM6" s="138"/>
      <c r="PFN6" s="138"/>
      <c r="PFO6" s="138"/>
      <c r="PFP6" s="138"/>
      <c r="PFQ6" s="138"/>
      <c r="PFR6" s="138"/>
      <c r="PFS6" s="138"/>
      <c r="PFT6" s="138"/>
      <c r="PFU6" s="138"/>
      <c r="PFV6" s="138"/>
      <c r="PFW6" s="138"/>
      <c r="PFX6" s="138"/>
      <c r="PFY6" s="138"/>
      <c r="PFZ6" s="138"/>
      <c r="PGA6" s="138"/>
      <c r="PGB6" s="138"/>
      <c r="PGC6" s="138"/>
      <c r="PGD6" s="138"/>
      <c r="PGE6" s="138"/>
      <c r="PGF6" s="138"/>
      <c r="PGG6" s="138"/>
      <c r="PGH6" s="138"/>
      <c r="PGI6" s="138"/>
      <c r="PGJ6" s="138"/>
      <c r="PGK6" s="138"/>
      <c r="PGL6" s="138"/>
      <c r="PGM6" s="138"/>
      <c r="PGN6" s="138"/>
      <c r="PGO6" s="138"/>
      <c r="PGP6" s="138"/>
      <c r="PGQ6" s="138"/>
      <c r="PGR6" s="138"/>
      <c r="PGS6" s="138"/>
      <c r="PGT6" s="138"/>
      <c r="PGU6" s="138"/>
      <c r="PGV6" s="138"/>
      <c r="PGW6" s="138"/>
      <c r="PGX6" s="138"/>
      <c r="PGY6" s="138"/>
      <c r="PGZ6" s="138"/>
      <c r="PHA6" s="138"/>
      <c r="PHB6" s="138"/>
      <c r="PHC6" s="138"/>
      <c r="PHD6" s="138"/>
      <c r="PHE6" s="138"/>
      <c r="PHF6" s="138"/>
      <c r="PHG6" s="138"/>
      <c r="PHH6" s="138"/>
      <c r="PHI6" s="138"/>
      <c r="PHJ6" s="138"/>
      <c r="PHK6" s="138"/>
      <c r="PHL6" s="138"/>
      <c r="PHM6" s="138"/>
      <c r="PHN6" s="138"/>
      <c r="PHO6" s="138"/>
      <c r="PHP6" s="138"/>
      <c r="PHQ6" s="138"/>
      <c r="PHR6" s="138"/>
      <c r="PHS6" s="138"/>
      <c r="PHT6" s="138"/>
      <c r="PHU6" s="138"/>
      <c r="PHV6" s="138"/>
      <c r="PHW6" s="138"/>
      <c r="PHX6" s="138"/>
      <c r="PHY6" s="138"/>
      <c r="PHZ6" s="138"/>
      <c r="PIA6" s="138"/>
      <c r="PIB6" s="138"/>
      <c r="PIC6" s="138"/>
      <c r="PID6" s="138"/>
      <c r="PIE6" s="138"/>
      <c r="PIF6" s="138"/>
      <c r="PIG6" s="138"/>
      <c r="PIH6" s="138"/>
      <c r="PII6" s="138"/>
      <c r="PIJ6" s="138"/>
      <c r="PIK6" s="138"/>
      <c r="PIL6" s="138"/>
      <c r="PIM6" s="138"/>
      <c r="PIN6" s="138"/>
      <c r="PIO6" s="138"/>
      <c r="PIP6" s="138"/>
      <c r="PIQ6" s="138"/>
      <c r="PIR6" s="138"/>
      <c r="PIS6" s="138"/>
      <c r="PIT6" s="138"/>
      <c r="PIU6" s="138"/>
      <c r="PIV6" s="138"/>
      <c r="PIW6" s="138"/>
      <c r="PIX6" s="138"/>
      <c r="PIY6" s="138"/>
      <c r="PIZ6" s="138"/>
      <c r="PJA6" s="138"/>
      <c r="PJB6" s="138"/>
      <c r="PJC6" s="138"/>
      <c r="PJD6" s="138"/>
      <c r="PJE6" s="138"/>
      <c r="PJF6" s="138"/>
      <c r="PJG6" s="138"/>
      <c r="PJH6" s="138"/>
      <c r="PJI6" s="138"/>
      <c r="PJJ6" s="138"/>
      <c r="PJK6" s="138"/>
      <c r="PJL6" s="138"/>
      <c r="PJM6" s="138"/>
      <c r="PJN6" s="138"/>
      <c r="PJO6" s="138"/>
      <c r="PJP6" s="138"/>
      <c r="PJQ6" s="138"/>
      <c r="PJR6" s="138"/>
      <c r="PJS6" s="138"/>
      <c r="PJT6" s="138"/>
      <c r="PJU6" s="138"/>
      <c r="PJV6" s="138"/>
      <c r="PJW6" s="138"/>
      <c r="PJX6" s="138"/>
      <c r="PJY6" s="138"/>
      <c r="PJZ6" s="138"/>
      <c r="PKA6" s="138"/>
      <c r="PKB6" s="138"/>
      <c r="PKC6" s="138"/>
      <c r="PKD6" s="138"/>
      <c r="PKE6" s="138"/>
      <c r="PKF6" s="138"/>
      <c r="PKG6" s="138"/>
      <c r="PKH6" s="138"/>
      <c r="PKI6" s="138"/>
      <c r="PKJ6" s="138"/>
      <c r="PKK6" s="138"/>
      <c r="PKL6" s="138"/>
      <c r="PKM6" s="138"/>
      <c r="PKN6" s="138"/>
      <c r="PKO6" s="138"/>
      <c r="PKP6" s="138"/>
      <c r="PKQ6" s="138"/>
      <c r="PKR6" s="138"/>
      <c r="PKS6" s="138"/>
      <c r="PKT6" s="138"/>
      <c r="PKU6" s="138"/>
      <c r="PKV6" s="138"/>
      <c r="PKW6" s="138"/>
      <c r="PKX6" s="138"/>
      <c r="PKY6" s="138"/>
      <c r="PKZ6" s="138"/>
      <c r="PLA6" s="138"/>
      <c r="PLB6" s="138"/>
      <c r="PLC6" s="138"/>
      <c r="PLD6" s="138"/>
      <c r="PLE6" s="138"/>
      <c r="PLF6" s="138"/>
      <c r="PLG6" s="138"/>
      <c r="PLH6" s="138"/>
      <c r="PLI6" s="138"/>
      <c r="PLJ6" s="138"/>
      <c r="PLK6" s="138"/>
      <c r="PLL6" s="138"/>
      <c r="PLM6" s="138"/>
      <c r="PLN6" s="138"/>
      <c r="PLO6" s="138"/>
      <c r="PLP6" s="138"/>
      <c r="PLQ6" s="138"/>
      <c r="PLR6" s="138"/>
      <c r="PLS6" s="138"/>
      <c r="PLT6" s="138"/>
      <c r="PLU6" s="138"/>
      <c r="PLV6" s="138"/>
      <c r="PLW6" s="138"/>
      <c r="PLX6" s="138"/>
      <c r="PLY6" s="138"/>
      <c r="PLZ6" s="138"/>
      <c r="PMA6" s="138"/>
      <c r="PMB6" s="138"/>
      <c r="PMC6" s="138"/>
      <c r="PMD6" s="138"/>
      <c r="PME6" s="138"/>
      <c r="PMF6" s="138"/>
      <c r="PMG6" s="138"/>
      <c r="PMH6" s="138"/>
      <c r="PMI6" s="138"/>
      <c r="PMJ6" s="138"/>
      <c r="PMK6" s="138"/>
      <c r="PML6" s="138"/>
      <c r="PMM6" s="138"/>
      <c r="PMN6" s="138"/>
      <c r="PMO6" s="138"/>
      <c r="PMP6" s="138"/>
      <c r="PMQ6" s="138"/>
      <c r="PMR6" s="138"/>
      <c r="PMS6" s="138"/>
      <c r="PMT6" s="138"/>
      <c r="PMU6" s="138"/>
      <c r="PMV6" s="138"/>
      <c r="PMW6" s="138"/>
      <c r="PMX6" s="138"/>
      <c r="PMY6" s="138"/>
      <c r="PMZ6" s="138"/>
      <c r="PNA6" s="138"/>
      <c r="PNB6" s="138"/>
      <c r="PNC6" s="138"/>
      <c r="PND6" s="138"/>
      <c r="PNE6" s="138"/>
      <c r="PNF6" s="138"/>
      <c r="PNG6" s="138"/>
      <c r="PNH6" s="138"/>
      <c r="PNI6" s="138"/>
      <c r="PNJ6" s="138"/>
      <c r="PNK6" s="138"/>
      <c r="PNL6" s="138"/>
      <c r="PNM6" s="138"/>
      <c r="PNN6" s="138"/>
      <c r="PNO6" s="138"/>
      <c r="PNP6" s="138"/>
      <c r="PNQ6" s="138"/>
      <c r="PNR6" s="138"/>
      <c r="PNS6" s="138"/>
      <c r="PNT6" s="138"/>
      <c r="PNU6" s="138"/>
      <c r="PNV6" s="138"/>
      <c r="PNW6" s="138"/>
      <c r="PNX6" s="138"/>
      <c r="PNY6" s="138"/>
      <c r="PNZ6" s="138"/>
      <c r="POA6" s="138"/>
      <c r="POB6" s="138"/>
      <c r="POC6" s="138"/>
      <c r="POD6" s="138"/>
      <c r="POE6" s="138"/>
      <c r="POF6" s="138"/>
      <c r="POG6" s="138"/>
      <c r="POH6" s="138"/>
      <c r="POI6" s="138"/>
      <c r="POJ6" s="138"/>
      <c r="POK6" s="138"/>
      <c r="POL6" s="138"/>
      <c r="POM6" s="138"/>
      <c r="PON6" s="138"/>
      <c r="POO6" s="138"/>
      <c r="POP6" s="138"/>
      <c r="POQ6" s="138"/>
      <c r="POR6" s="138"/>
      <c r="POS6" s="138"/>
      <c r="POT6" s="138"/>
      <c r="POU6" s="138"/>
      <c r="POV6" s="138"/>
      <c r="POW6" s="138"/>
      <c r="POX6" s="138"/>
      <c r="POY6" s="138"/>
      <c r="POZ6" s="138"/>
      <c r="PPA6" s="138"/>
      <c r="PPB6" s="138"/>
      <c r="PPC6" s="138"/>
      <c r="PPD6" s="138"/>
      <c r="PPE6" s="138"/>
      <c r="PPF6" s="138"/>
      <c r="PPG6" s="138"/>
      <c r="PPH6" s="138"/>
      <c r="PPI6" s="138"/>
      <c r="PPJ6" s="138"/>
      <c r="PPK6" s="138"/>
      <c r="PPL6" s="138"/>
      <c r="PPM6" s="138"/>
      <c r="PPN6" s="138"/>
      <c r="PPO6" s="138"/>
      <c r="PPP6" s="138"/>
      <c r="PPQ6" s="138"/>
      <c r="PPR6" s="138"/>
      <c r="PPS6" s="138"/>
      <c r="PPT6" s="138"/>
      <c r="PPU6" s="138"/>
      <c r="PPV6" s="138"/>
      <c r="PPW6" s="138"/>
      <c r="PPX6" s="138"/>
      <c r="PPY6" s="138"/>
      <c r="PPZ6" s="138"/>
      <c r="PQA6" s="138"/>
      <c r="PQB6" s="138"/>
      <c r="PQC6" s="138"/>
      <c r="PQD6" s="138"/>
      <c r="PQE6" s="138"/>
      <c r="PQF6" s="138"/>
      <c r="PQG6" s="138"/>
      <c r="PQH6" s="138"/>
      <c r="PQI6" s="138"/>
      <c r="PQJ6" s="138"/>
      <c r="PQK6" s="138"/>
      <c r="PQL6" s="138"/>
      <c r="PQM6" s="138"/>
      <c r="PQN6" s="138"/>
      <c r="PQO6" s="138"/>
      <c r="PQP6" s="138"/>
      <c r="PQQ6" s="138"/>
      <c r="PQR6" s="138"/>
      <c r="PQS6" s="138"/>
      <c r="PQT6" s="138"/>
      <c r="PQU6" s="138"/>
      <c r="PQV6" s="138"/>
      <c r="PQW6" s="138"/>
      <c r="PQX6" s="138"/>
      <c r="PQY6" s="138"/>
      <c r="PQZ6" s="138"/>
      <c r="PRA6" s="138"/>
      <c r="PRB6" s="138"/>
      <c r="PRC6" s="138"/>
      <c r="PRD6" s="138"/>
      <c r="PRE6" s="138"/>
      <c r="PRF6" s="138"/>
      <c r="PRG6" s="138"/>
      <c r="PRH6" s="138"/>
      <c r="PRI6" s="138"/>
      <c r="PRJ6" s="138"/>
      <c r="PRK6" s="138"/>
      <c r="PRL6" s="138"/>
      <c r="PRM6" s="138"/>
      <c r="PRN6" s="138"/>
      <c r="PRO6" s="138"/>
      <c r="PRP6" s="138"/>
      <c r="PRQ6" s="138"/>
      <c r="PRR6" s="138"/>
      <c r="PRS6" s="138"/>
      <c r="PRT6" s="138"/>
      <c r="PRU6" s="138"/>
      <c r="PRV6" s="138"/>
      <c r="PRW6" s="138"/>
      <c r="PRX6" s="138"/>
      <c r="PRY6" s="138"/>
      <c r="PRZ6" s="138"/>
      <c r="PSA6" s="138"/>
      <c r="PSB6" s="138"/>
      <c r="PSC6" s="138"/>
      <c r="PSD6" s="138"/>
      <c r="PSE6" s="138"/>
      <c r="PSF6" s="138"/>
      <c r="PSG6" s="138"/>
      <c r="PSH6" s="138"/>
      <c r="PSI6" s="138"/>
      <c r="PSJ6" s="138"/>
      <c r="PSK6" s="138"/>
      <c r="PSL6" s="138"/>
      <c r="PSM6" s="138"/>
      <c r="PSN6" s="138"/>
      <c r="PSO6" s="138"/>
      <c r="PSP6" s="138"/>
      <c r="PSQ6" s="138"/>
      <c r="PSR6" s="138"/>
      <c r="PSS6" s="138"/>
      <c r="PST6" s="138"/>
      <c r="PSU6" s="138"/>
      <c r="PSV6" s="138"/>
      <c r="PSW6" s="138"/>
      <c r="PSX6" s="138"/>
      <c r="PSY6" s="138"/>
      <c r="PSZ6" s="138"/>
      <c r="PTA6" s="138"/>
      <c r="PTB6" s="138"/>
      <c r="PTC6" s="138"/>
      <c r="PTD6" s="138"/>
      <c r="PTE6" s="138"/>
      <c r="PTF6" s="138"/>
      <c r="PTG6" s="138"/>
      <c r="PTH6" s="138"/>
      <c r="PTI6" s="138"/>
      <c r="PTJ6" s="138"/>
      <c r="PTK6" s="138"/>
      <c r="PTL6" s="138"/>
      <c r="PTM6" s="138"/>
      <c r="PTN6" s="138"/>
      <c r="PTO6" s="138"/>
      <c r="PTP6" s="138"/>
      <c r="PTQ6" s="138"/>
      <c r="PTR6" s="138"/>
      <c r="PTS6" s="138"/>
      <c r="PTT6" s="138"/>
      <c r="PTU6" s="138"/>
      <c r="PTV6" s="138"/>
      <c r="PTW6" s="138"/>
      <c r="PTX6" s="138"/>
      <c r="PTY6" s="138"/>
      <c r="PTZ6" s="138"/>
      <c r="PUA6" s="138"/>
      <c r="PUB6" s="138"/>
      <c r="PUC6" s="138"/>
      <c r="PUD6" s="138"/>
      <c r="PUE6" s="138"/>
      <c r="PUF6" s="138"/>
      <c r="PUG6" s="138"/>
      <c r="PUH6" s="138"/>
      <c r="PUI6" s="138"/>
      <c r="PUJ6" s="138"/>
      <c r="PUK6" s="138"/>
      <c r="PUL6" s="138"/>
      <c r="PUM6" s="138"/>
      <c r="PUN6" s="138"/>
      <c r="PUO6" s="138"/>
      <c r="PUP6" s="138"/>
      <c r="PUQ6" s="138"/>
      <c r="PUR6" s="138"/>
      <c r="PUS6" s="138"/>
      <c r="PUT6" s="138"/>
      <c r="PUU6" s="138"/>
      <c r="PUV6" s="138"/>
      <c r="PUW6" s="138"/>
      <c r="PUX6" s="138"/>
      <c r="PUY6" s="138"/>
      <c r="PUZ6" s="138"/>
      <c r="PVA6" s="138"/>
      <c r="PVB6" s="138"/>
      <c r="PVC6" s="138"/>
      <c r="PVD6" s="138"/>
      <c r="PVE6" s="138"/>
      <c r="PVF6" s="138"/>
      <c r="PVG6" s="138"/>
      <c r="PVH6" s="138"/>
      <c r="PVI6" s="138"/>
      <c r="PVJ6" s="138"/>
      <c r="PVK6" s="138"/>
      <c r="PVL6" s="138"/>
      <c r="PVM6" s="138"/>
      <c r="PVN6" s="138"/>
      <c r="PVO6" s="138"/>
      <c r="PVP6" s="138"/>
      <c r="PVQ6" s="138"/>
      <c r="PVR6" s="138"/>
      <c r="PVS6" s="138"/>
      <c r="PVT6" s="138"/>
      <c r="PVU6" s="138"/>
      <c r="PVV6" s="138"/>
      <c r="PVW6" s="138"/>
      <c r="PVX6" s="138"/>
      <c r="PVY6" s="138"/>
      <c r="PVZ6" s="138"/>
      <c r="PWA6" s="138"/>
      <c r="PWB6" s="138"/>
      <c r="PWC6" s="138"/>
      <c r="PWD6" s="138"/>
      <c r="PWE6" s="138"/>
      <c r="PWF6" s="138"/>
      <c r="PWG6" s="138"/>
      <c r="PWH6" s="138"/>
      <c r="PWI6" s="138"/>
      <c r="PWJ6" s="138"/>
      <c r="PWK6" s="138"/>
      <c r="PWL6" s="138"/>
      <c r="PWM6" s="138"/>
      <c r="PWN6" s="138"/>
      <c r="PWO6" s="138"/>
      <c r="PWP6" s="138"/>
      <c r="PWQ6" s="138"/>
      <c r="PWR6" s="138"/>
      <c r="PWS6" s="138"/>
      <c r="PWT6" s="138"/>
      <c r="PWU6" s="138"/>
      <c r="PWV6" s="138"/>
      <c r="PWW6" s="138"/>
      <c r="PWX6" s="138"/>
      <c r="PWY6" s="138"/>
      <c r="PWZ6" s="138"/>
      <c r="PXA6" s="138"/>
      <c r="PXB6" s="138"/>
      <c r="PXC6" s="138"/>
      <c r="PXD6" s="138"/>
      <c r="PXE6" s="138"/>
      <c r="PXF6" s="138"/>
      <c r="PXG6" s="138"/>
      <c r="PXH6" s="138"/>
      <c r="PXI6" s="138"/>
      <c r="PXJ6" s="138"/>
      <c r="PXK6" s="138"/>
      <c r="PXL6" s="138"/>
      <c r="PXM6" s="138"/>
      <c r="PXN6" s="138"/>
      <c r="PXO6" s="138"/>
      <c r="PXP6" s="138"/>
      <c r="PXQ6" s="138"/>
      <c r="PXR6" s="138"/>
      <c r="PXS6" s="138"/>
      <c r="PXT6" s="138"/>
      <c r="PXU6" s="138"/>
      <c r="PXV6" s="138"/>
      <c r="PXW6" s="138"/>
      <c r="PXX6" s="138"/>
      <c r="PXY6" s="138"/>
      <c r="PXZ6" s="138"/>
      <c r="PYA6" s="138"/>
      <c r="PYB6" s="138"/>
      <c r="PYC6" s="138"/>
      <c r="PYD6" s="138"/>
      <c r="PYE6" s="138"/>
      <c r="PYF6" s="138"/>
      <c r="PYG6" s="138"/>
      <c r="PYH6" s="138"/>
      <c r="PYI6" s="138"/>
      <c r="PYJ6" s="138"/>
      <c r="PYK6" s="138"/>
      <c r="PYL6" s="138"/>
      <c r="PYM6" s="138"/>
      <c r="PYN6" s="138"/>
      <c r="PYO6" s="138"/>
      <c r="PYP6" s="138"/>
      <c r="PYQ6" s="138"/>
      <c r="PYR6" s="138"/>
      <c r="PYS6" s="138"/>
      <c r="PYT6" s="138"/>
      <c r="PYU6" s="138"/>
      <c r="PYV6" s="138"/>
      <c r="PYW6" s="138"/>
      <c r="PYX6" s="138"/>
      <c r="PYY6" s="138"/>
      <c r="PYZ6" s="138"/>
      <c r="PZA6" s="138"/>
      <c r="PZB6" s="138"/>
      <c r="PZC6" s="138"/>
      <c r="PZD6" s="138"/>
      <c r="PZE6" s="138"/>
      <c r="PZF6" s="138"/>
      <c r="PZG6" s="138"/>
      <c r="PZH6" s="138"/>
      <c r="PZI6" s="138"/>
      <c r="PZJ6" s="138"/>
      <c r="PZK6" s="138"/>
      <c r="PZL6" s="138"/>
      <c r="PZM6" s="138"/>
      <c r="PZN6" s="138"/>
      <c r="PZO6" s="138"/>
      <c r="PZP6" s="138"/>
      <c r="PZQ6" s="138"/>
      <c r="PZR6" s="138"/>
      <c r="PZS6" s="138"/>
      <c r="PZT6" s="138"/>
      <c r="PZU6" s="138"/>
      <c r="PZV6" s="138"/>
      <c r="PZW6" s="138"/>
      <c r="PZX6" s="138"/>
      <c r="PZY6" s="138"/>
      <c r="PZZ6" s="138"/>
      <c r="QAA6" s="138"/>
      <c r="QAB6" s="138"/>
      <c r="QAC6" s="138"/>
      <c r="QAD6" s="138"/>
      <c r="QAE6" s="138"/>
      <c r="QAF6" s="138"/>
      <c r="QAG6" s="138"/>
      <c r="QAH6" s="138"/>
      <c r="QAI6" s="138"/>
      <c r="QAJ6" s="138"/>
      <c r="QAK6" s="138"/>
      <c r="QAL6" s="138"/>
      <c r="QAM6" s="138"/>
      <c r="QAN6" s="138"/>
      <c r="QAO6" s="138"/>
      <c r="QAP6" s="138"/>
      <c r="QAQ6" s="138"/>
      <c r="QAR6" s="138"/>
      <c r="QAS6" s="138"/>
      <c r="QAT6" s="138"/>
      <c r="QAU6" s="138"/>
      <c r="QAV6" s="138"/>
      <c r="QAW6" s="138"/>
      <c r="QAX6" s="138"/>
      <c r="QAY6" s="138"/>
      <c r="QAZ6" s="138"/>
      <c r="QBA6" s="138"/>
      <c r="QBB6" s="138"/>
      <c r="QBC6" s="138"/>
      <c r="QBD6" s="138"/>
      <c r="QBE6" s="138"/>
      <c r="QBF6" s="138"/>
      <c r="QBG6" s="138"/>
      <c r="QBH6" s="138"/>
      <c r="QBI6" s="138"/>
      <c r="QBJ6" s="138"/>
      <c r="QBK6" s="138"/>
      <c r="QBL6" s="138"/>
      <c r="QBM6" s="138"/>
      <c r="QBN6" s="138"/>
      <c r="QBO6" s="138"/>
      <c r="QBP6" s="138"/>
      <c r="QBQ6" s="138"/>
      <c r="QBR6" s="138"/>
      <c r="QBS6" s="138"/>
      <c r="QBT6" s="138"/>
      <c r="QBU6" s="138"/>
      <c r="QBV6" s="138"/>
      <c r="QBW6" s="138"/>
      <c r="QBX6" s="138"/>
      <c r="QBY6" s="138"/>
      <c r="QBZ6" s="138"/>
      <c r="QCA6" s="138"/>
      <c r="QCB6" s="138"/>
      <c r="QCC6" s="138"/>
      <c r="QCD6" s="138"/>
      <c r="QCE6" s="138"/>
      <c r="QCF6" s="138"/>
      <c r="QCG6" s="138"/>
      <c r="QCH6" s="138"/>
      <c r="QCI6" s="138"/>
      <c r="QCJ6" s="138"/>
      <c r="QCK6" s="138"/>
      <c r="QCL6" s="138"/>
      <c r="QCM6" s="138"/>
      <c r="QCN6" s="138"/>
      <c r="QCO6" s="138"/>
      <c r="QCP6" s="138"/>
      <c r="QCQ6" s="138"/>
      <c r="QCR6" s="138"/>
      <c r="QCS6" s="138"/>
      <c r="QCT6" s="138"/>
      <c r="QCU6" s="138"/>
      <c r="QCV6" s="138"/>
      <c r="QCW6" s="138"/>
      <c r="QCX6" s="138"/>
      <c r="QCY6" s="138"/>
      <c r="QCZ6" s="138"/>
      <c r="QDA6" s="138"/>
      <c r="QDB6" s="138"/>
      <c r="QDC6" s="138"/>
      <c r="QDD6" s="138"/>
      <c r="QDE6" s="138"/>
      <c r="QDF6" s="138"/>
      <c r="QDG6" s="138"/>
      <c r="QDH6" s="138"/>
      <c r="QDI6" s="138"/>
      <c r="QDJ6" s="138"/>
      <c r="QDK6" s="138"/>
      <c r="QDL6" s="138"/>
      <c r="QDM6" s="138"/>
      <c r="QDN6" s="138"/>
      <c r="QDO6" s="138"/>
      <c r="QDP6" s="138"/>
      <c r="QDQ6" s="138"/>
      <c r="QDR6" s="138"/>
      <c r="QDS6" s="138"/>
      <c r="QDT6" s="138"/>
      <c r="QDU6" s="138"/>
      <c r="QDV6" s="138"/>
      <c r="QDW6" s="138"/>
      <c r="QDX6" s="138"/>
      <c r="QDY6" s="138"/>
      <c r="QDZ6" s="138"/>
      <c r="QEA6" s="138"/>
      <c r="QEB6" s="138"/>
      <c r="QEC6" s="138"/>
      <c r="QED6" s="138"/>
      <c r="QEE6" s="138"/>
      <c r="QEF6" s="138"/>
      <c r="QEG6" s="138"/>
      <c r="QEH6" s="138"/>
      <c r="QEI6" s="138"/>
      <c r="QEJ6" s="138"/>
      <c r="QEK6" s="138"/>
      <c r="QEL6" s="138"/>
      <c r="QEM6" s="138"/>
      <c r="QEN6" s="138"/>
      <c r="QEO6" s="138"/>
      <c r="QEP6" s="138"/>
      <c r="QEQ6" s="138"/>
      <c r="QER6" s="138"/>
      <c r="QES6" s="138"/>
      <c r="QET6" s="138"/>
      <c r="QEU6" s="138"/>
      <c r="QEV6" s="138"/>
      <c r="QEW6" s="138"/>
      <c r="QEX6" s="138"/>
      <c r="QEY6" s="138"/>
      <c r="QEZ6" s="138"/>
      <c r="QFA6" s="138"/>
      <c r="QFB6" s="138"/>
      <c r="QFC6" s="138"/>
      <c r="QFD6" s="138"/>
      <c r="QFE6" s="138"/>
      <c r="QFF6" s="138"/>
      <c r="QFG6" s="138"/>
      <c r="QFH6" s="138"/>
      <c r="QFI6" s="138"/>
      <c r="QFJ6" s="138"/>
      <c r="QFK6" s="138"/>
      <c r="QFL6" s="138"/>
      <c r="QFM6" s="138"/>
      <c r="QFN6" s="138"/>
      <c r="QFO6" s="138"/>
      <c r="QFP6" s="138"/>
      <c r="QFQ6" s="138"/>
      <c r="QFR6" s="138"/>
      <c r="QFS6" s="138"/>
      <c r="QFT6" s="138"/>
      <c r="QFU6" s="138"/>
      <c r="QFV6" s="138"/>
      <c r="QFW6" s="138"/>
      <c r="QFX6" s="138"/>
      <c r="QFY6" s="138"/>
      <c r="QFZ6" s="138"/>
      <c r="QGA6" s="138"/>
      <c r="QGB6" s="138"/>
      <c r="QGC6" s="138"/>
      <c r="QGD6" s="138"/>
      <c r="QGE6" s="138"/>
      <c r="QGF6" s="138"/>
      <c r="QGG6" s="138"/>
      <c r="QGH6" s="138"/>
      <c r="QGI6" s="138"/>
      <c r="QGJ6" s="138"/>
      <c r="QGK6" s="138"/>
      <c r="QGL6" s="138"/>
      <c r="QGM6" s="138"/>
      <c r="QGN6" s="138"/>
      <c r="QGO6" s="138"/>
      <c r="QGP6" s="138"/>
      <c r="QGQ6" s="138"/>
      <c r="QGR6" s="138"/>
      <c r="QGS6" s="138"/>
      <c r="QGT6" s="138"/>
      <c r="QGU6" s="138"/>
      <c r="QGV6" s="138"/>
      <c r="QGW6" s="138"/>
      <c r="QGX6" s="138"/>
      <c r="QGY6" s="138"/>
      <c r="QGZ6" s="138"/>
      <c r="QHA6" s="138"/>
      <c r="QHB6" s="138"/>
      <c r="QHC6" s="138"/>
      <c r="QHD6" s="138"/>
      <c r="QHE6" s="138"/>
      <c r="QHF6" s="138"/>
      <c r="QHG6" s="138"/>
      <c r="QHH6" s="138"/>
      <c r="QHI6" s="138"/>
      <c r="QHJ6" s="138"/>
      <c r="QHK6" s="138"/>
      <c r="QHL6" s="138"/>
      <c r="QHM6" s="138"/>
      <c r="QHN6" s="138"/>
      <c r="QHO6" s="138"/>
      <c r="QHP6" s="138"/>
      <c r="QHQ6" s="138"/>
      <c r="QHR6" s="138"/>
      <c r="QHS6" s="138"/>
      <c r="QHT6" s="138"/>
      <c r="QHU6" s="138"/>
      <c r="QHV6" s="138"/>
      <c r="QHW6" s="138"/>
      <c r="QHX6" s="138"/>
      <c r="QHY6" s="138"/>
      <c r="QHZ6" s="138"/>
      <c r="QIA6" s="138"/>
      <c r="QIB6" s="138"/>
      <c r="QIC6" s="138"/>
      <c r="QID6" s="138"/>
      <c r="QIE6" s="138"/>
      <c r="QIF6" s="138"/>
      <c r="QIG6" s="138"/>
      <c r="QIH6" s="138"/>
      <c r="QII6" s="138"/>
      <c r="QIJ6" s="138"/>
      <c r="QIK6" s="138"/>
      <c r="QIL6" s="138"/>
      <c r="QIM6" s="138"/>
      <c r="QIN6" s="138"/>
      <c r="QIO6" s="138"/>
      <c r="QIP6" s="138"/>
      <c r="QIQ6" s="138"/>
      <c r="QIR6" s="138"/>
      <c r="QIS6" s="138"/>
      <c r="QIT6" s="138"/>
      <c r="QIU6" s="138"/>
      <c r="QIV6" s="138"/>
      <c r="QIW6" s="138"/>
      <c r="QIX6" s="138"/>
      <c r="QIY6" s="138"/>
      <c r="QIZ6" s="138"/>
      <c r="QJA6" s="138"/>
      <c r="QJB6" s="138"/>
      <c r="QJC6" s="138"/>
      <c r="QJD6" s="138"/>
      <c r="QJE6" s="138"/>
      <c r="QJF6" s="138"/>
      <c r="QJG6" s="138"/>
      <c r="QJH6" s="138"/>
      <c r="QJI6" s="138"/>
      <c r="QJJ6" s="138"/>
      <c r="QJK6" s="138"/>
      <c r="QJL6" s="138"/>
      <c r="QJM6" s="138"/>
      <c r="QJN6" s="138"/>
      <c r="QJO6" s="138"/>
      <c r="QJP6" s="138"/>
      <c r="QJQ6" s="138"/>
      <c r="QJR6" s="138"/>
      <c r="QJS6" s="138"/>
      <c r="QJT6" s="138"/>
      <c r="QJU6" s="138"/>
      <c r="QJV6" s="138"/>
      <c r="QJW6" s="138"/>
      <c r="QJX6" s="138"/>
      <c r="QJY6" s="138"/>
      <c r="QJZ6" s="138"/>
      <c r="QKA6" s="138"/>
      <c r="QKB6" s="138"/>
      <c r="QKC6" s="138"/>
      <c r="QKD6" s="138"/>
      <c r="QKE6" s="138"/>
      <c r="QKF6" s="138"/>
      <c r="QKG6" s="138"/>
      <c r="QKH6" s="138"/>
      <c r="QKI6" s="138"/>
      <c r="QKJ6" s="138"/>
      <c r="QKK6" s="138"/>
      <c r="QKL6" s="138"/>
      <c r="QKM6" s="138"/>
      <c r="QKN6" s="138"/>
      <c r="QKO6" s="138"/>
      <c r="QKP6" s="138"/>
      <c r="QKQ6" s="138"/>
      <c r="QKR6" s="138"/>
      <c r="QKS6" s="138"/>
      <c r="QKT6" s="138"/>
      <c r="QKU6" s="138"/>
      <c r="QKV6" s="138"/>
      <c r="QKW6" s="138"/>
      <c r="QKX6" s="138"/>
      <c r="QKY6" s="138"/>
      <c r="QKZ6" s="138"/>
      <c r="QLA6" s="138"/>
      <c r="QLB6" s="138"/>
      <c r="QLC6" s="138"/>
      <c r="QLD6" s="138"/>
      <c r="QLE6" s="138"/>
      <c r="QLF6" s="138"/>
      <c r="QLG6" s="138"/>
      <c r="QLH6" s="138"/>
      <c r="QLI6" s="138"/>
      <c r="QLJ6" s="138"/>
      <c r="QLK6" s="138"/>
      <c r="QLL6" s="138"/>
      <c r="QLM6" s="138"/>
      <c r="QLN6" s="138"/>
      <c r="QLO6" s="138"/>
      <c r="QLP6" s="138"/>
      <c r="QLQ6" s="138"/>
      <c r="QLR6" s="138"/>
      <c r="QLS6" s="138"/>
      <c r="QLT6" s="138"/>
      <c r="QLU6" s="138"/>
      <c r="QLV6" s="138"/>
      <c r="QLW6" s="138"/>
      <c r="QLX6" s="138"/>
      <c r="QLY6" s="138"/>
      <c r="QLZ6" s="138"/>
      <c r="QMA6" s="138"/>
      <c r="QMB6" s="138"/>
      <c r="QMC6" s="138"/>
      <c r="QMD6" s="138"/>
      <c r="QME6" s="138"/>
      <c r="QMF6" s="138"/>
      <c r="QMG6" s="138"/>
      <c r="QMH6" s="138"/>
      <c r="QMI6" s="138"/>
      <c r="QMJ6" s="138"/>
      <c r="QMK6" s="138"/>
      <c r="QML6" s="138"/>
      <c r="QMM6" s="138"/>
      <c r="QMN6" s="138"/>
      <c r="QMO6" s="138"/>
      <c r="QMP6" s="138"/>
      <c r="QMQ6" s="138"/>
      <c r="QMR6" s="138"/>
      <c r="QMS6" s="138"/>
      <c r="QMT6" s="138"/>
      <c r="QMU6" s="138"/>
      <c r="QMV6" s="138"/>
      <c r="QMW6" s="138"/>
      <c r="QMX6" s="138"/>
      <c r="QMY6" s="138"/>
      <c r="QMZ6" s="138"/>
      <c r="QNA6" s="138"/>
      <c r="QNB6" s="138"/>
      <c r="QNC6" s="138"/>
      <c r="QND6" s="138"/>
      <c r="QNE6" s="138"/>
      <c r="QNF6" s="138"/>
      <c r="QNG6" s="138"/>
      <c r="QNH6" s="138"/>
      <c r="QNI6" s="138"/>
      <c r="QNJ6" s="138"/>
      <c r="QNK6" s="138"/>
      <c r="QNL6" s="138"/>
      <c r="QNM6" s="138"/>
      <c r="QNN6" s="138"/>
      <c r="QNO6" s="138"/>
      <c r="QNP6" s="138"/>
      <c r="QNQ6" s="138"/>
      <c r="QNR6" s="138"/>
      <c r="QNS6" s="138"/>
      <c r="QNT6" s="138"/>
      <c r="QNU6" s="138"/>
      <c r="QNV6" s="138"/>
      <c r="QNW6" s="138"/>
      <c r="QNX6" s="138"/>
      <c r="QNY6" s="138"/>
      <c r="QNZ6" s="138"/>
      <c r="QOA6" s="138"/>
      <c r="QOB6" s="138"/>
      <c r="QOC6" s="138"/>
      <c r="QOD6" s="138"/>
      <c r="QOE6" s="138"/>
      <c r="QOF6" s="138"/>
      <c r="QOG6" s="138"/>
      <c r="QOH6" s="138"/>
      <c r="QOI6" s="138"/>
      <c r="QOJ6" s="138"/>
      <c r="QOK6" s="138"/>
      <c r="QOL6" s="138"/>
      <c r="QOM6" s="138"/>
      <c r="QON6" s="138"/>
      <c r="QOO6" s="138"/>
      <c r="QOP6" s="138"/>
      <c r="QOQ6" s="138"/>
      <c r="QOR6" s="138"/>
      <c r="QOS6" s="138"/>
      <c r="QOT6" s="138"/>
      <c r="QOU6" s="138"/>
      <c r="QOV6" s="138"/>
      <c r="QOW6" s="138"/>
      <c r="QOX6" s="138"/>
      <c r="QOY6" s="138"/>
      <c r="QOZ6" s="138"/>
      <c r="QPA6" s="138"/>
      <c r="QPB6" s="138"/>
      <c r="QPC6" s="138"/>
      <c r="QPD6" s="138"/>
      <c r="QPE6" s="138"/>
      <c r="QPF6" s="138"/>
      <c r="QPG6" s="138"/>
      <c r="QPH6" s="138"/>
      <c r="QPI6" s="138"/>
      <c r="QPJ6" s="138"/>
      <c r="QPK6" s="138"/>
      <c r="QPL6" s="138"/>
      <c r="QPM6" s="138"/>
      <c r="QPN6" s="138"/>
      <c r="QPO6" s="138"/>
      <c r="QPP6" s="138"/>
      <c r="QPQ6" s="138"/>
      <c r="QPR6" s="138"/>
      <c r="QPS6" s="138"/>
      <c r="QPT6" s="138"/>
      <c r="QPU6" s="138"/>
      <c r="QPV6" s="138"/>
      <c r="QPW6" s="138"/>
      <c r="QPX6" s="138"/>
      <c r="QPY6" s="138"/>
      <c r="QPZ6" s="138"/>
      <c r="QQA6" s="138"/>
      <c r="QQB6" s="138"/>
      <c r="QQC6" s="138"/>
      <c r="QQD6" s="138"/>
      <c r="QQE6" s="138"/>
      <c r="QQF6" s="138"/>
      <c r="QQG6" s="138"/>
      <c r="QQH6" s="138"/>
      <c r="QQI6" s="138"/>
      <c r="QQJ6" s="138"/>
      <c r="QQK6" s="138"/>
      <c r="QQL6" s="138"/>
      <c r="QQM6" s="138"/>
      <c r="QQN6" s="138"/>
      <c r="QQO6" s="138"/>
      <c r="QQP6" s="138"/>
      <c r="QQQ6" s="138"/>
      <c r="QQR6" s="138"/>
      <c r="QQS6" s="138"/>
      <c r="QQT6" s="138"/>
      <c r="QQU6" s="138"/>
      <c r="QQV6" s="138"/>
      <c r="QQW6" s="138"/>
      <c r="QQX6" s="138"/>
      <c r="QQY6" s="138"/>
      <c r="QQZ6" s="138"/>
      <c r="QRA6" s="138"/>
      <c r="QRB6" s="138"/>
      <c r="QRC6" s="138"/>
      <c r="QRD6" s="138"/>
      <c r="QRE6" s="138"/>
      <c r="QRF6" s="138"/>
      <c r="QRG6" s="138"/>
      <c r="QRH6" s="138"/>
      <c r="QRI6" s="138"/>
      <c r="QRJ6" s="138"/>
      <c r="QRK6" s="138"/>
      <c r="QRL6" s="138"/>
      <c r="QRM6" s="138"/>
      <c r="QRN6" s="138"/>
      <c r="QRO6" s="138"/>
      <c r="QRP6" s="138"/>
      <c r="QRQ6" s="138"/>
      <c r="QRR6" s="138"/>
      <c r="QRS6" s="138"/>
      <c r="QRT6" s="138"/>
      <c r="QRU6" s="138"/>
      <c r="QRV6" s="138"/>
      <c r="QRW6" s="138"/>
      <c r="QRX6" s="138"/>
      <c r="QRY6" s="138"/>
      <c r="QRZ6" s="138"/>
      <c r="QSA6" s="138"/>
      <c r="QSB6" s="138"/>
      <c r="QSC6" s="138"/>
      <c r="QSD6" s="138"/>
      <c r="QSE6" s="138"/>
      <c r="QSF6" s="138"/>
      <c r="QSG6" s="138"/>
      <c r="QSH6" s="138"/>
      <c r="QSI6" s="138"/>
      <c r="QSJ6" s="138"/>
      <c r="QSK6" s="138"/>
      <c r="QSL6" s="138"/>
      <c r="QSM6" s="138"/>
      <c r="QSN6" s="138"/>
      <c r="QSO6" s="138"/>
      <c r="QSP6" s="138"/>
      <c r="QSQ6" s="138"/>
      <c r="QSR6" s="138"/>
      <c r="QSS6" s="138"/>
      <c r="QST6" s="138"/>
      <c r="QSU6" s="138"/>
      <c r="QSV6" s="138"/>
      <c r="QSW6" s="138"/>
      <c r="QSX6" s="138"/>
      <c r="QSY6" s="138"/>
      <c r="QSZ6" s="138"/>
      <c r="QTA6" s="138"/>
      <c r="QTB6" s="138"/>
      <c r="QTC6" s="138"/>
      <c r="QTD6" s="138"/>
      <c r="QTE6" s="138"/>
      <c r="QTF6" s="138"/>
      <c r="QTG6" s="138"/>
      <c r="QTH6" s="138"/>
      <c r="QTI6" s="138"/>
      <c r="QTJ6" s="138"/>
      <c r="QTK6" s="138"/>
      <c r="QTL6" s="138"/>
      <c r="QTM6" s="138"/>
      <c r="QTN6" s="138"/>
      <c r="QTO6" s="138"/>
      <c r="QTP6" s="138"/>
      <c r="QTQ6" s="138"/>
      <c r="QTR6" s="138"/>
      <c r="QTS6" s="138"/>
      <c r="QTT6" s="138"/>
      <c r="QTU6" s="138"/>
      <c r="QTV6" s="138"/>
      <c r="QTW6" s="138"/>
      <c r="QTX6" s="138"/>
      <c r="QTY6" s="138"/>
      <c r="QTZ6" s="138"/>
      <c r="QUA6" s="138"/>
      <c r="QUB6" s="138"/>
      <c r="QUC6" s="138"/>
      <c r="QUD6" s="138"/>
      <c r="QUE6" s="138"/>
      <c r="QUF6" s="138"/>
      <c r="QUG6" s="138"/>
      <c r="QUH6" s="138"/>
      <c r="QUI6" s="138"/>
      <c r="QUJ6" s="138"/>
      <c r="QUK6" s="138"/>
      <c r="QUL6" s="138"/>
      <c r="QUM6" s="138"/>
      <c r="QUN6" s="138"/>
      <c r="QUO6" s="138"/>
      <c r="QUP6" s="138"/>
      <c r="QUQ6" s="138"/>
      <c r="QUR6" s="138"/>
      <c r="QUS6" s="138"/>
      <c r="QUT6" s="138"/>
      <c r="QUU6" s="138"/>
      <c r="QUV6" s="138"/>
      <c r="QUW6" s="138"/>
      <c r="QUX6" s="138"/>
      <c r="QUY6" s="138"/>
      <c r="QUZ6" s="138"/>
      <c r="QVA6" s="138"/>
      <c r="QVB6" s="138"/>
      <c r="QVC6" s="138"/>
      <c r="QVD6" s="138"/>
      <c r="QVE6" s="138"/>
      <c r="QVF6" s="138"/>
      <c r="QVG6" s="138"/>
      <c r="QVH6" s="138"/>
      <c r="QVI6" s="138"/>
      <c r="QVJ6" s="138"/>
      <c r="QVK6" s="138"/>
      <c r="QVL6" s="138"/>
      <c r="QVM6" s="138"/>
      <c r="QVN6" s="138"/>
      <c r="QVO6" s="138"/>
      <c r="QVP6" s="138"/>
      <c r="QVQ6" s="138"/>
      <c r="QVR6" s="138"/>
      <c r="QVS6" s="138"/>
      <c r="QVT6" s="138"/>
      <c r="QVU6" s="138"/>
      <c r="QVV6" s="138"/>
      <c r="QVW6" s="138"/>
      <c r="QVX6" s="138"/>
      <c r="QVY6" s="138"/>
      <c r="QVZ6" s="138"/>
      <c r="QWA6" s="138"/>
      <c r="QWB6" s="138"/>
      <c r="QWC6" s="138"/>
      <c r="QWD6" s="138"/>
      <c r="QWE6" s="138"/>
      <c r="QWF6" s="138"/>
      <c r="QWG6" s="138"/>
      <c r="QWH6" s="138"/>
      <c r="QWI6" s="138"/>
      <c r="QWJ6" s="138"/>
      <c r="QWK6" s="138"/>
      <c r="QWL6" s="138"/>
      <c r="QWM6" s="138"/>
      <c r="QWN6" s="138"/>
      <c r="QWO6" s="138"/>
      <c r="QWP6" s="138"/>
      <c r="QWQ6" s="138"/>
      <c r="QWR6" s="138"/>
      <c r="QWS6" s="138"/>
      <c r="QWT6" s="138"/>
      <c r="QWU6" s="138"/>
      <c r="QWV6" s="138"/>
      <c r="QWW6" s="138"/>
      <c r="QWX6" s="138"/>
      <c r="QWY6" s="138"/>
      <c r="QWZ6" s="138"/>
      <c r="QXA6" s="138"/>
      <c r="QXB6" s="138"/>
      <c r="QXC6" s="138"/>
      <c r="QXD6" s="138"/>
      <c r="QXE6" s="138"/>
      <c r="QXF6" s="138"/>
      <c r="QXG6" s="138"/>
      <c r="QXH6" s="138"/>
      <c r="QXI6" s="138"/>
      <c r="QXJ6" s="138"/>
      <c r="QXK6" s="138"/>
      <c r="QXL6" s="138"/>
      <c r="QXM6" s="138"/>
      <c r="QXN6" s="138"/>
      <c r="QXO6" s="138"/>
      <c r="QXP6" s="138"/>
      <c r="QXQ6" s="138"/>
      <c r="QXR6" s="138"/>
      <c r="QXS6" s="138"/>
      <c r="QXT6" s="138"/>
      <c r="QXU6" s="138"/>
      <c r="QXV6" s="138"/>
      <c r="QXW6" s="138"/>
      <c r="QXX6" s="138"/>
      <c r="QXY6" s="138"/>
      <c r="QXZ6" s="138"/>
      <c r="QYA6" s="138"/>
      <c r="QYB6" s="138"/>
      <c r="QYC6" s="138"/>
      <c r="QYD6" s="138"/>
      <c r="QYE6" s="138"/>
      <c r="QYF6" s="138"/>
      <c r="QYG6" s="138"/>
      <c r="QYH6" s="138"/>
      <c r="QYI6" s="138"/>
      <c r="QYJ6" s="138"/>
      <c r="QYK6" s="138"/>
      <c r="QYL6" s="138"/>
      <c r="QYM6" s="138"/>
      <c r="QYN6" s="138"/>
      <c r="QYO6" s="138"/>
      <c r="QYP6" s="138"/>
      <c r="QYQ6" s="138"/>
      <c r="QYR6" s="138"/>
      <c r="QYS6" s="138"/>
      <c r="QYT6" s="138"/>
      <c r="QYU6" s="138"/>
      <c r="QYV6" s="138"/>
      <c r="QYW6" s="138"/>
      <c r="QYX6" s="138"/>
      <c r="QYY6" s="138"/>
      <c r="QYZ6" s="138"/>
      <c r="QZA6" s="138"/>
      <c r="QZB6" s="138"/>
      <c r="QZC6" s="138"/>
      <c r="QZD6" s="138"/>
      <c r="QZE6" s="138"/>
      <c r="QZF6" s="138"/>
      <c r="QZG6" s="138"/>
      <c r="QZH6" s="138"/>
      <c r="QZI6" s="138"/>
      <c r="QZJ6" s="138"/>
      <c r="QZK6" s="138"/>
      <c r="QZL6" s="138"/>
      <c r="QZM6" s="138"/>
      <c r="QZN6" s="138"/>
      <c r="QZO6" s="138"/>
      <c r="QZP6" s="138"/>
      <c r="QZQ6" s="138"/>
      <c r="QZR6" s="138"/>
      <c r="QZS6" s="138"/>
      <c r="QZT6" s="138"/>
      <c r="QZU6" s="138"/>
      <c r="QZV6" s="138"/>
      <c r="QZW6" s="138"/>
      <c r="QZX6" s="138"/>
      <c r="QZY6" s="138"/>
      <c r="QZZ6" s="138"/>
      <c r="RAA6" s="138"/>
      <c r="RAB6" s="138"/>
      <c r="RAC6" s="138"/>
      <c r="RAD6" s="138"/>
      <c r="RAE6" s="138"/>
      <c r="RAF6" s="138"/>
      <c r="RAG6" s="138"/>
      <c r="RAH6" s="138"/>
      <c r="RAI6" s="138"/>
      <c r="RAJ6" s="138"/>
      <c r="RAK6" s="138"/>
      <c r="RAL6" s="138"/>
      <c r="RAM6" s="138"/>
      <c r="RAN6" s="138"/>
      <c r="RAO6" s="138"/>
      <c r="RAP6" s="138"/>
      <c r="RAQ6" s="138"/>
      <c r="RAR6" s="138"/>
      <c r="RAS6" s="138"/>
      <c r="RAT6" s="138"/>
      <c r="RAU6" s="138"/>
      <c r="RAV6" s="138"/>
      <c r="RAW6" s="138"/>
      <c r="RAX6" s="138"/>
      <c r="RAY6" s="138"/>
      <c r="RAZ6" s="138"/>
      <c r="RBA6" s="138"/>
      <c r="RBB6" s="138"/>
      <c r="RBC6" s="138"/>
      <c r="RBD6" s="138"/>
      <c r="RBE6" s="138"/>
      <c r="RBF6" s="138"/>
      <c r="RBG6" s="138"/>
      <c r="RBH6" s="138"/>
      <c r="RBI6" s="138"/>
      <c r="RBJ6" s="138"/>
      <c r="RBK6" s="138"/>
      <c r="RBL6" s="138"/>
      <c r="RBM6" s="138"/>
      <c r="RBN6" s="138"/>
      <c r="RBO6" s="138"/>
      <c r="RBP6" s="138"/>
      <c r="RBQ6" s="138"/>
      <c r="RBR6" s="138"/>
      <c r="RBS6" s="138"/>
      <c r="RBT6" s="138"/>
      <c r="RBU6" s="138"/>
      <c r="RBV6" s="138"/>
      <c r="RBW6" s="138"/>
      <c r="RBX6" s="138"/>
      <c r="RBY6" s="138"/>
      <c r="RBZ6" s="138"/>
      <c r="RCA6" s="138"/>
      <c r="RCB6" s="138"/>
      <c r="RCC6" s="138"/>
      <c r="RCD6" s="138"/>
      <c r="RCE6" s="138"/>
      <c r="RCF6" s="138"/>
      <c r="RCG6" s="138"/>
      <c r="RCH6" s="138"/>
      <c r="RCI6" s="138"/>
      <c r="RCJ6" s="138"/>
      <c r="RCK6" s="138"/>
      <c r="RCL6" s="138"/>
      <c r="RCM6" s="138"/>
      <c r="RCN6" s="138"/>
      <c r="RCO6" s="138"/>
      <c r="RCP6" s="138"/>
      <c r="RCQ6" s="138"/>
      <c r="RCR6" s="138"/>
      <c r="RCS6" s="138"/>
      <c r="RCT6" s="138"/>
      <c r="RCU6" s="138"/>
      <c r="RCV6" s="138"/>
      <c r="RCW6" s="138"/>
      <c r="RCX6" s="138"/>
      <c r="RCY6" s="138"/>
      <c r="RCZ6" s="138"/>
      <c r="RDA6" s="138"/>
      <c r="RDB6" s="138"/>
      <c r="RDC6" s="138"/>
      <c r="RDD6" s="138"/>
      <c r="RDE6" s="138"/>
      <c r="RDF6" s="138"/>
      <c r="RDG6" s="138"/>
      <c r="RDH6" s="138"/>
      <c r="RDI6" s="138"/>
      <c r="RDJ6" s="138"/>
      <c r="RDK6" s="138"/>
      <c r="RDL6" s="138"/>
      <c r="RDM6" s="138"/>
      <c r="RDN6" s="138"/>
      <c r="RDO6" s="138"/>
      <c r="RDP6" s="138"/>
      <c r="RDQ6" s="138"/>
      <c r="RDR6" s="138"/>
      <c r="RDS6" s="138"/>
      <c r="RDT6" s="138"/>
      <c r="RDU6" s="138"/>
      <c r="RDV6" s="138"/>
      <c r="RDW6" s="138"/>
      <c r="RDX6" s="138"/>
      <c r="RDY6" s="138"/>
      <c r="RDZ6" s="138"/>
      <c r="REA6" s="138"/>
      <c r="REB6" s="138"/>
      <c r="REC6" s="138"/>
      <c r="RED6" s="138"/>
      <c r="REE6" s="138"/>
      <c r="REF6" s="138"/>
      <c r="REG6" s="138"/>
      <c r="REH6" s="138"/>
      <c r="REI6" s="138"/>
      <c r="REJ6" s="138"/>
      <c r="REK6" s="138"/>
      <c r="REL6" s="138"/>
      <c r="REM6" s="138"/>
      <c r="REN6" s="138"/>
      <c r="REO6" s="138"/>
      <c r="REP6" s="138"/>
      <c r="REQ6" s="138"/>
      <c r="RER6" s="138"/>
      <c r="RES6" s="138"/>
      <c r="RET6" s="138"/>
      <c r="REU6" s="138"/>
      <c r="REV6" s="138"/>
      <c r="REW6" s="138"/>
      <c r="REX6" s="138"/>
      <c r="REY6" s="138"/>
      <c r="REZ6" s="138"/>
      <c r="RFA6" s="138"/>
      <c r="RFB6" s="138"/>
      <c r="RFC6" s="138"/>
      <c r="RFD6" s="138"/>
      <c r="RFE6" s="138"/>
      <c r="RFF6" s="138"/>
      <c r="RFG6" s="138"/>
      <c r="RFH6" s="138"/>
      <c r="RFI6" s="138"/>
      <c r="RFJ6" s="138"/>
      <c r="RFK6" s="138"/>
      <c r="RFL6" s="138"/>
      <c r="RFM6" s="138"/>
      <c r="RFN6" s="138"/>
      <c r="RFO6" s="138"/>
      <c r="RFP6" s="138"/>
      <c r="RFQ6" s="138"/>
      <c r="RFR6" s="138"/>
      <c r="RFS6" s="138"/>
      <c r="RFT6" s="138"/>
      <c r="RFU6" s="138"/>
      <c r="RFV6" s="138"/>
      <c r="RFW6" s="138"/>
      <c r="RFX6" s="138"/>
      <c r="RFY6" s="138"/>
      <c r="RFZ6" s="138"/>
      <c r="RGA6" s="138"/>
      <c r="RGB6" s="138"/>
      <c r="RGC6" s="138"/>
      <c r="RGD6" s="138"/>
      <c r="RGE6" s="138"/>
      <c r="RGF6" s="138"/>
      <c r="RGG6" s="138"/>
      <c r="RGH6" s="138"/>
      <c r="RGI6" s="138"/>
      <c r="RGJ6" s="138"/>
      <c r="RGK6" s="138"/>
      <c r="RGL6" s="138"/>
      <c r="RGM6" s="138"/>
      <c r="RGN6" s="138"/>
      <c r="RGO6" s="138"/>
      <c r="RGP6" s="138"/>
      <c r="RGQ6" s="138"/>
      <c r="RGR6" s="138"/>
      <c r="RGS6" s="138"/>
      <c r="RGT6" s="138"/>
      <c r="RGU6" s="138"/>
      <c r="RGV6" s="138"/>
      <c r="RGW6" s="138"/>
      <c r="RGX6" s="138"/>
      <c r="RGY6" s="138"/>
      <c r="RGZ6" s="138"/>
      <c r="RHA6" s="138"/>
      <c r="RHB6" s="138"/>
      <c r="RHC6" s="138"/>
      <c r="RHD6" s="138"/>
      <c r="RHE6" s="138"/>
      <c r="RHF6" s="138"/>
      <c r="RHG6" s="138"/>
      <c r="RHH6" s="138"/>
      <c r="RHI6" s="138"/>
      <c r="RHJ6" s="138"/>
      <c r="RHK6" s="138"/>
      <c r="RHL6" s="138"/>
      <c r="RHM6" s="138"/>
      <c r="RHN6" s="138"/>
      <c r="RHO6" s="138"/>
      <c r="RHP6" s="138"/>
      <c r="RHQ6" s="138"/>
      <c r="RHR6" s="138"/>
      <c r="RHS6" s="138"/>
      <c r="RHT6" s="138"/>
      <c r="RHU6" s="138"/>
      <c r="RHV6" s="138"/>
      <c r="RHW6" s="138"/>
      <c r="RHX6" s="138"/>
      <c r="RHY6" s="138"/>
      <c r="RHZ6" s="138"/>
      <c r="RIA6" s="138"/>
      <c r="RIB6" s="138"/>
      <c r="RIC6" s="138"/>
      <c r="RID6" s="138"/>
      <c r="RIE6" s="138"/>
      <c r="RIF6" s="138"/>
      <c r="RIG6" s="138"/>
      <c r="RIH6" s="138"/>
      <c r="RII6" s="138"/>
      <c r="RIJ6" s="138"/>
      <c r="RIK6" s="138"/>
      <c r="RIL6" s="138"/>
      <c r="RIM6" s="138"/>
      <c r="RIN6" s="138"/>
      <c r="RIO6" s="138"/>
      <c r="RIP6" s="138"/>
      <c r="RIQ6" s="138"/>
      <c r="RIR6" s="138"/>
      <c r="RIS6" s="138"/>
      <c r="RIT6" s="138"/>
      <c r="RIU6" s="138"/>
      <c r="RIV6" s="138"/>
      <c r="RIW6" s="138"/>
      <c r="RIX6" s="138"/>
      <c r="RIY6" s="138"/>
      <c r="RIZ6" s="138"/>
      <c r="RJA6" s="138"/>
      <c r="RJB6" s="138"/>
      <c r="RJC6" s="138"/>
      <c r="RJD6" s="138"/>
      <c r="RJE6" s="138"/>
      <c r="RJF6" s="138"/>
      <c r="RJG6" s="138"/>
      <c r="RJH6" s="138"/>
      <c r="RJI6" s="138"/>
      <c r="RJJ6" s="138"/>
      <c r="RJK6" s="138"/>
      <c r="RJL6" s="138"/>
      <c r="RJM6" s="138"/>
      <c r="RJN6" s="138"/>
      <c r="RJO6" s="138"/>
      <c r="RJP6" s="138"/>
      <c r="RJQ6" s="138"/>
      <c r="RJR6" s="138"/>
      <c r="RJS6" s="138"/>
      <c r="RJT6" s="138"/>
      <c r="RJU6" s="138"/>
      <c r="RJV6" s="138"/>
      <c r="RJW6" s="138"/>
      <c r="RJX6" s="138"/>
      <c r="RJY6" s="138"/>
      <c r="RJZ6" s="138"/>
      <c r="RKA6" s="138"/>
      <c r="RKB6" s="138"/>
      <c r="RKC6" s="138"/>
      <c r="RKD6" s="138"/>
      <c r="RKE6" s="138"/>
      <c r="RKF6" s="138"/>
      <c r="RKG6" s="138"/>
      <c r="RKH6" s="138"/>
      <c r="RKI6" s="138"/>
      <c r="RKJ6" s="138"/>
      <c r="RKK6" s="138"/>
      <c r="RKL6" s="138"/>
      <c r="RKM6" s="138"/>
      <c r="RKN6" s="138"/>
      <c r="RKO6" s="138"/>
      <c r="RKP6" s="138"/>
      <c r="RKQ6" s="138"/>
      <c r="RKR6" s="138"/>
      <c r="RKS6" s="138"/>
      <c r="RKT6" s="138"/>
      <c r="RKU6" s="138"/>
      <c r="RKV6" s="138"/>
      <c r="RKW6" s="138"/>
      <c r="RKX6" s="138"/>
      <c r="RKY6" s="138"/>
      <c r="RKZ6" s="138"/>
      <c r="RLA6" s="138"/>
      <c r="RLB6" s="138"/>
      <c r="RLC6" s="138"/>
      <c r="RLD6" s="138"/>
      <c r="RLE6" s="138"/>
      <c r="RLF6" s="138"/>
      <c r="RLG6" s="138"/>
      <c r="RLH6" s="138"/>
      <c r="RLI6" s="138"/>
      <c r="RLJ6" s="138"/>
      <c r="RLK6" s="138"/>
      <c r="RLL6" s="138"/>
      <c r="RLM6" s="138"/>
      <c r="RLN6" s="138"/>
      <c r="RLO6" s="138"/>
      <c r="RLP6" s="138"/>
      <c r="RLQ6" s="138"/>
      <c r="RLR6" s="138"/>
      <c r="RLS6" s="138"/>
      <c r="RLT6" s="138"/>
      <c r="RLU6" s="138"/>
      <c r="RLV6" s="138"/>
      <c r="RLW6" s="138"/>
      <c r="RLX6" s="138"/>
      <c r="RLY6" s="138"/>
      <c r="RLZ6" s="138"/>
      <c r="RMA6" s="138"/>
      <c r="RMB6" s="138"/>
      <c r="RMC6" s="138"/>
      <c r="RMD6" s="138"/>
      <c r="RME6" s="138"/>
      <c r="RMF6" s="138"/>
      <c r="RMG6" s="138"/>
      <c r="RMH6" s="138"/>
      <c r="RMI6" s="138"/>
      <c r="RMJ6" s="138"/>
      <c r="RMK6" s="138"/>
      <c r="RML6" s="138"/>
      <c r="RMM6" s="138"/>
      <c r="RMN6" s="138"/>
      <c r="RMO6" s="138"/>
      <c r="RMP6" s="138"/>
      <c r="RMQ6" s="138"/>
      <c r="RMR6" s="138"/>
      <c r="RMS6" s="138"/>
      <c r="RMT6" s="138"/>
      <c r="RMU6" s="138"/>
      <c r="RMV6" s="138"/>
      <c r="RMW6" s="138"/>
      <c r="RMX6" s="138"/>
      <c r="RMY6" s="138"/>
      <c r="RMZ6" s="138"/>
      <c r="RNA6" s="138"/>
      <c r="RNB6" s="138"/>
      <c r="RNC6" s="138"/>
      <c r="RND6" s="138"/>
      <c r="RNE6" s="138"/>
      <c r="RNF6" s="138"/>
      <c r="RNG6" s="138"/>
      <c r="RNH6" s="138"/>
      <c r="RNI6" s="138"/>
      <c r="RNJ6" s="138"/>
      <c r="RNK6" s="138"/>
      <c r="RNL6" s="138"/>
      <c r="RNM6" s="138"/>
      <c r="RNN6" s="138"/>
      <c r="RNO6" s="138"/>
      <c r="RNP6" s="138"/>
      <c r="RNQ6" s="138"/>
      <c r="RNR6" s="138"/>
      <c r="RNS6" s="138"/>
      <c r="RNT6" s="138"/>
      <c r="RNU6" s="138"/>
      <c r="RNV6" s="138"/>
      <c r="RNW6" s="138"/>
      <c r="RNX6" s="138"/>
      <c r="RNY6" s="138"/>
      <c r="RNZ6" s="138"/>
      <c r="ROA6" s="138"/>
      <c r="ROB6" s="138"/>
      <c r="ROC6" s="138"/>
      <c r="ROD6" s="138"/>
      <c r="ROE6" s="138"/>
      <c r="ROF6" s="138"/>
      <c r="ROG6" s="138"/>
      <c r="ROH6" s="138"/>
      <c r="ROI6" s="138"/>
      <c r="ROJ6" s="138"/>
      <c r="ROK6" s="138"/>
      <c r="ROL6" s="138"/>
      <c r="ROM6" s="138"/>
      <c r="RON6" s="138"/>
      <c r="ROO6" s="138"/>
      <c r="ROP6" s="138"/>
      <c r="ROQ6" s="138"/>
      <c r="ROR6" s="138"/>
      <c r="ROS6" s="138"/>
      <c r="ROT6" s="138"/>
      <c r="ROU6" s="138"/>
      <c r="ROV6" s="138"/>
      <c r="ROW6" s="138"/>
      <c r="ROX6" s="138"/>
      <c r="ROY6" s="138"/>
      <c r="ROZ6" s="138"/>
      <c r="RPA6" s="138"/>
      <c r="RPB6" s="138"/>
      <c r="RPC6" s="138"/>
      <c r="RPD6" s="138"/>
      <c r="RPE6" s="138"/>
      <c r="RPF6" s="138"/>
      <c r="RPG6" s="138"/>
      <c r="RPH6" s="138"/>
      <c r="RPI6" s="138"/>
      <c r="RPJ6" s="138"/>
      <c r="RPK6" s="138"/>
      <c r="RPL6" s="138"/>
      <c r="RPM6" s="138"/>
      <c r="RPN6" s="138"/>
      <c r="RPO6" s="138"/>
      <c r="RPP6" s="138"/>
      <c r="RPQ6" s="138"/>
      <c r="RPR6" s="138"/>
      <c r="RPS6" s="138"/>
      <c r="RPT6" s="138"/>
      <c r="RPU6" s="138"/>
      <c r="RPV6" s="138"/>
      <c r="RPW6" s="138"/>
      <c r="RPX6" s="138"/>
      <c r="RPY6" s="138"/>
      <c r="RPZ6" s="138"/>
      <c r="RQA6" s="138"/>
      <c r="RQB6" s="138"/>
      <c r="RQC6" s="138"/>
      <c r="RQD6" s="138"/>
      <c r="RQE6" s="138"/>
      <c r="RQF6" s="138"/>
      <c r="RQG6" s="138"/>
      <c r="RQH6" s="138"/>
      <c r="RQI6" s="138"/>
      <c r="RQJ6" s="138"/>
      <c r="RQK6" s="138"/>
      <c r="RQL6" s="138"/>
      <c r="RQM6" s="138"/>
      <c r="RQN6" s="138"/>
      <c r="RQO6" s="138"/>
      <c r="RQP6" s="138"/>
      <c r="RQQ6" s="138"/>
      <c r="RQR6" s="138"/>
      <c r="RQS6" s="138"/>
      <c r="RQT6" s="138"/>
      <c r="RQU6" s="138"/>
      <c r="RQV6" s="138"/>
      <c r="RQW6" s="138"/>
      <c r="RQX6" s="138"/>
      <c r="RQY6" s="138"/>
      <c r="RQZ6" s="138"/>
      <c r="RRA6" s="138"/>
      <c r="RRB6" s="138"/>
      <c r="RRC6" s="138"/>
      <c r="RRD6" s="138"/>
      <c r="RRE6" s="138"/>
      <c r="RRF6" s="138"/>
      <c r="RRG6" s="138"/>
      <c r="RRH6" s="138"/>
      <c r="RRI6" s="138"/>
      <c r="RRJ6" s="138"/>
      <c r="RRK6" s="138"/>
      <c r="RRL6" s="138"/>
      <c r="RRM6" s="138"/>
      <c r="RRN6" s="138"/>
      <c r="RRO6" s="138"/>
      <c r="RRP6" s="138"/>
      <c r="RRQ6" s="138"/>
      <c r="RRR6" s="138"/>
      <c r="RRS6" s="138"/>
      <c r="RRT6" s="138"/>
      <c r="RRU6" s="138"/>
      <c r="RRV6" s="138"/>
      <c r="RRW6" s="138"/>
      <c r="RRX6" s="138"/>
      <c r="RRY6" s="138"/>
      <c r="RRZ6" s="138"/>
      <c r="RSA6" s="138"/>
      <c r="RSB6" s="138"/>
      <c r="RSC6" s="138"/>
      <c r="RSD6" s="138"/>
      <c r="RSE6" s="138"/>
      <c r="RSF6" s="138"/>
      <c r="RSG6" s="138"/>
      <c r="RSH6" s="138"/>
      <c r="RSI6" s="138"/>
      <c r="RSJ6" s="138"/>
      <c r="RSK6" s="138"/>
      <c r="RSL6" s="138"/>
      <c r="RSM6" s="138"/>
      <c r="RSN6" s="138"/>
      <c r="RSO6" s="138"/>
      <c r="RSP6" s="138"/>
      <c r="RSQ6" s="138"/>
      <c r="RSR6" s="138"/>
      <c r="RSS6" s="138"/>
      <c r="RST6" s="138"/>
      <c r="RSU6" s="138"/>
      <c r="RSV6" s="138"/>
      <c r="RSW6" s="138"/>
      <c r="RSX6" s="138"/>
      <c r="RSY6" s="138"/>
      <c r="RSZ6" s="138"/>
      <c r="RTA6" s="138"/>
      <c r="RTB6" s="138"/>
      <c r="RTC6" s="138"/>
      <c r="RTD6" s="138"/>
      <c r="RTE6" s="138"/>
      <c r="RTF6" s="138"/>
      <c r="RTG6" s="138"/>
      <c r="RTH6" s="138"/>
      <c r="RTI6" s="138"/>
      <c r="RTJ6" s="138"/>
      <c r="RTK6" s="138"/>
      <c r="RTL6" s="138"/>
      <c r="RTM6" s="138"/>
      <c r="RTN6" s="138"/>
      <c r="RTO6" s="138"/>
      <c r="RTP6" s="138"/>
      <c r="RTQ6" s="138"/>
      <c r="RTR6" s="138"/>
      <c r="RTS6" s="138"/>
      <c r="RTT6" s="138"/>
      <c r="RTU6" s="138"/>
      <c r="RTV6" s="138"/>
      <c r="RTW6" s="138"/>
      <c r="RTX6" s="138"/>
      <c r="RTY6" s="138"/>
      <c r="RTZ6" s="138"/>
      <c r="RUA6" s="138"/>
      <c r="RUB6" s="138"/>
      <c r="RUC6" s="138"/>
      <c r="RUD6" s="138"/>
      <c r="RUE6" s="138"/>
      <c r="RUF6" s="138"/>
      <c r="RUG6" s="138"/>
      <c r="RUH6" s="138"/>
      <c r="RUI6" s="138"/>
      <c r="RUJ6" s="138"/>
      <c r="RUK6" s="138"/>
      <c r="RUL6" s="138"/>
      <c r="RUM6" s="138"/>
      <c r="RUN6" s="138"/>
      <c r="RUO6" s="138"/>
      <c r="RUP6" s="138"/>
      <c r="RUQ6" s="138"/>
      <c r="RUR6" s="138"/>
      <c r="RUS6" s="138"/>
      <c r="RUT6" s="138"/>
      <c r="RUU6" s="138"/>
      <c r="RUV6" s="138"/>
      <c r="RUW6" s="138"/>
      <c r="RUX6" s="138"/>
      <c r="RUY6" s="138"/>
      <c r="RUZ6" s="138"/>
      <c r="RVA6" s="138"/>
      <c r="RVB6" s="138"/>
      <c r="RVC6" s="138"/>
      <c r="RVD6" s="138"/>
      <c r="RVE6" s="138"/>
      <c r="RVF6" s="138"/>
      <c r="RVG6" s="138"/>
      <c r="RVH6" s="138"/>
      <c r="RVI6" s="138"/>
      <c r="RVJ6" s="138"/>
      <c r="RVK6" s="138"/>
      <c r="RVL6" s="138"/>
      <c r="RVM6" s="138"/>
      <c r="RVN6" s="138"/>
      <c r="RVO6" s="138"/>
      <c r="RVP6" s="138"/>
      <c r="RVQ6" s="138"/>
      <c r="RVR6" s="138"/>
      <c r="RVS6" s="138"/>
      <c r="RVT6" s="138"/>
      <c r="RVU6" s="138"/>
      <c r="RVV6" s="138"/>
      <c r="RVW6" s="138"/>
      <c r="RVX6" s="138"/>
      <c r="RVY6" s="138"/>
      <c r="RVZ6" s="138"/>
      <c r="RWA6" s="138"/>
      <c r="RWB6" s="138"/>
      <c r="RWC6" s="138"/>
      <c r="RWD6" s="138"/>
      <c r="RWE6" s="138"/>
      <c r="RWF6" s="138"/>
      <c r="RWG6" s="138"/>
      <c r="RWH6" s="138"/>
      <c r="RWI6" s="138"/>
      <c r="RWJ6" s="138"/>
      <c r="RWK6" s="138"/>
      <c r="RWL6" s="138"/>
      <c r="RWM6" s="138"/>
      <c r="RWN6" s="138"/>
      <c r="RWO6" s="138"/>
      <c r="RWP6" s="138"/>
      <c r="RWQ6" s="138"/>
      <c r="RWR6" s="138"/>
      <c r="RWS6" s="138"/>
      <c r="RWT6" s="138"/>
      <c r="RWU6" s="138"/>
      <c r="RWV6" s="138"/>
      <c r="RWW6" s="138"/>
      <c r="RWX6" s="138"/>
      <c r="RWY6" s="138"/>
      <c r="RWZ6" s="138"/>
      <c r="RXA6" s="138"/>
      <c r="RXB6" s="138"/>
      <c r="RXC6" s="138"/>
      <c r="RXD6" s="138"/>
      <c r="RXE6" s="138"/>
      <c r="RXF6" s="138"/>
      <c r="RXG6" s="138"/>
      <c r="RXH6" s="138"/>
      <c r="RXI6" s="138"/>
      <c r="RXJ6" s="138"/>
      <c r="RXK6" s="138"/>
      <c r="RXL6" s="138"/>
      <c r="RXM6" s="138"/>
      <c r="RXN6" s="138"/>
      <c r="RXO6" s="138"/>
      <c r="RXP6" s="138"/>
      <c r="RXQ6" s="138"/>
      <c r="RXR6" s="138"/>
      <c r="RXS6" s="138"/>
      <c r="RXT6" s="138"/>
      <c r="RXU6" s="138"/>
      <c r="RXV6" s="138"/>
      <c r="RXW6" s="138"/>
      <c r="RXX6" s="138"/>
      <c r="RXY6" s="138"/>
      <c r="RXZ6" s="138"/>
      <c r="RYA6" s="138"/>
      <c r="RYB6" s="138"/>
      <c r="RYC6" s="138"/>
      <c r="RYD6" s="138"/>
      <c r="RYE6" s="138"/>
      <c r="RYF6" s="138"/>
      <c r="RYG6" s="138"/>
      <c r="RYH6" s="138"/>
      <c r="RYI6" s="138"/>
      <c r="RYJ6" s="138"/>
      <c r="RYK6" s="138"/>
      <c r="RYL6" s="138"/>
      <c r="RYM6" s="138"/>
      <c r="RYN6" s="138"/>
      <c r="RYO6" s="138"/>
      <c r="RYP6" s="138"/>
      <c r="RYQ6" s="138"/>
      <c r="RYR6" s="138"/>
      <c r="RYS6" s="138"/>
      <c r="RYT6" s="138"/>
      <c r="RYU6" s="138"/>
      <c r="RYV6" s="138"/>
      <c r="RYW6" s="138"/>
      <c r="RYX6" s="138"/>
      <c r="RYY6" s="138"/>
      <c r="RYZ6" s="138"/>
      <c r="RZA6" s="138"/>
      <c r="RZB6" s="138"/>
      <c r="RZC6" s="138"/>
      <c r="RZD6" s="138"/>
      <c r="RZE6" s="138"/>
      <c r="RZF6" s="138"/>
      <c r="RZG6" s="138"/>
      <c r="RZH6" s="138"/>
      <c r="RZI6" s="138"/>
      <c r="RZJ6" s="138"/>
      <c r="RZK6" s="138"/>
      <c r="RZL6" s="138"/>
      <c r="RZM6" s="138"/>
      <c r="RZN6" s="138"/>
      <c r="RZO6" s="138"/>
      <c r="RZP6" s="138"/>
      <c r="RZQ6" s="138"/>
      <c r="RZR6" s="138"/>
      <c r="RZS6" s="138"/>
      <c r="RZT6" s="138"/>
      <c r="RZU6" s="138"/>
      <c r="RZV6" s="138"/>
      <c r="RZW6" s="138"/>
      <c r="RZX6" s="138"/>
      <c r="RZY6" s="138"/>
      <c r="RZZ6" s="138"/>
      <c r="SAA6" s="138"/>
      <c r="SAB6" s="138"/>
      <c r="SAC6" s="138"/>
      <c r="SAD6" s="138"/>
      <c r="SAE6" s="138"/>
      <c r="SAF6" s="138"/>
      <c r="SAG6" s="138"/>
      <c r="SAH6" s="138"/>
      <c r="SAI6" s="138"/>
      <c r="SAJ6" s="138"/>
      <c r="SAK6" s="138"/>
      <c r="SAL6" s="138"/>
      <c r="SAM6" s="138"/>
      <c r="SAN6" s="138"/>
      <c r="SAO6" s="138"/>
      <c r="SAP6" s="138"/>
      <c r="SAQ6" s="138"/>
      <c r="SAR6" s="138"/>
      <c r="SAS6" s="138"/>
      <c r="SAT6" s="138"/>
      <c r="SAU6" s="138"/>
      <c r="SAV6" s="138"/>
      <c r="SAW6" s="138"/>
      <c r="SAX6" s="138"/>
      <c r="SAY6" s="138"/>
      <c r="SAZ6" s="138"/>
      <c r="SBA6" s="138"/>
      <c r="SBB6" s="138"/>
      <c r="SBC6" s="138"/>
      <c r="SBD6" s="138"/>
      <c r="SBE6" s="138"/>
      <c r="SBF6" s="138"/>
      <c r="SBG6" s="138"/>
      <c r="SBH6" s="138"/>
      <c r="SBI6" s="138"/>
      <c r="SBJ6" s="138"/>
      <c r="SBK6" s="138"/>
      <c r="SBL6" s="138"/>
      <c r="SBM6" s="138"/>
      <c r="SBN6" s="138"/>
      <c r="SBO6" s="138"/>
      <c r="SBP6" s="138"/>
      <c r="SBQ6" s="138"/>
      <c r="SBR6" s="138"/>
      <c r="SBS6" s="138"/>
      <c r="SBT6" s="138"/>
      <c r="SBU6" s="138"/>
      <c r="SBV6" s="138"/>
      <c r="SBW6" s="138"/>
      <c r="SBX6" s="138"/>
      <c r="SBY6" s="138"/>
      <c r="SBZ6" s="138"/>
      <c r="SCA6" s="138"/>
      <c r="SCB6" s="138"/>
      <c r="SCC6" s="138"/>
      <c r="SCD6" s="138"/>
      <c r="SCE6" s="138"/>
      <c r="SCF6" s="138"/>
      <c r="SCG6" s="138"/>
      <c r="SCH6" s="138"/>
      <c r="SCI6" s="138"/>
      <c r="SCJ6" s="138"/>
      <c r="SCK6" s="138"/>
      <c r="SCL6" s="138"/>
      <c r="SCM6" s="138"/>
      <c r="SCN6" s="138"/>
      <c r="SCO6" s="138"/>
      <c r="SCP6" s="138"/>
      <c r="SCQ6" s="138"/>
      <c r="SCR6" s="138"/>
      <c r="SCS6" s="138"/>
      <c r="SCT6" s="138"/>
      <c r="SCU6" s="138"/>
      <c r="SCV6" s="138"/>
      <c r="SCW6" s="138"/>
      <c r="SCX6" s="138"/>
      <c r="SCY6" s="138"/>
      <c r="SCZ6" s="138"/>
      <c r="SDA6" s="138"/>
      <c r="SDB6" s="138"/>
      <c r="SDC6" s="138"/>
      <c r="SDD6" s="138"/>
      <c r="SDE6" s="138"/>
      <c r="SDF6" s="138"/>
      <c r="SDG6" s="138"/>
      <c r="SDH6" s="138"/>
      <c r="SDI6" s="138"/>
      <c r="SDJ6" s="138"/>
      <c r="SDK6" s="138"/>
      <c r="SDL6" s="138"/>
      <c r="SDM6" s="138"/>
      <c r="SDN6" s="138"/>
      <c r="SDO6" s="138"/>
      <c r="SDP6" s="138"/>
      <c r="SDQ6" s="138"/>
      <c r="SDR6" s="138"/>
      <c r="SDS6" s="138"/>
      <c r="SDT6" s="138"/>
      <c r="SDU6" s="138"/>
      <c r="SDV6" s="138"/>
      <c r="SDW6" s="138"/>
      <c r="SDX6" s="138"/>
      <c r="SDY6" s="138"/>
      <c r="SDZ6" s="138"/>
      <c r="SEA6" s="138"/>
      <c r="SEB6" s="138"/>
      <c r="SEC6" s="138"/>
      <c r="SED6" s="138"/>
      <c r="SEE6" s="138"/>
      <c r="SEF6" s="138"/>
      <c r="SEG6" s="138"/>
      <c r="SEH6" s="138"/>
      <c r="SEI6" s="138"/>
      <c r="SEJ6" s="138"/>
      <c r="SEK6" s="138"/>
      <c r="SEL6" s="138"/>
      <c r="SEM6" s="138"/>
      <c r="SEN6" s="138"/>
      <c r="SEO6" s="138"/>
      <c r="SEP6" s="138"/>
      <c r="SEQ6" s="138"/>
      <c r="SER6" s="138"/>
      <c r="SES6" s="138"/>
      <c r="SET6" s="138"/>
      <c r="SEU6" s="138"/>
      <c r="SEV6" s="138"/>
      <c r="SEW6" s="138"/>
      <c r="SEX6" s="138"/>
      <c r="SEY6" s="138"/>
      <c r="SEZ6" s="138"/>
      <c r="SFA6" s="138"/>
      <c r="SFB6" s="138"/>
      <c r="SFC6" s="138"/>
      <c r="SFD6" s="138"/>
      <c r="SFE6" s="138"/>
      <c r="SFF6" s="138"/>
      <c r="SFG6" s="138"/>
      <c r="SFH6" s="138"/>
      <c r="SFI6" s="138"/>
      <c r="SFJ6" s="138"/>
      <c r="SFK6" s="138"/>
      <c r="SFL6" s="138"/>
      <c r="SFM6" s="138"/>
      <c r="SFN6" s="138"/>
      <c r="SFO6" s="138"/>
      <c r="SFP6" s="138"/>
      <c r="SFQ6" s="138"/>
      <c r="SFR6" s="138"/>
      <c r="SFS6" s="138"/>
      <c r="SFT6" s="138"/>
      <c r="SFU6" s="138"/>
      <c r="SFV6" s="138"/>
      <c r="SFW6" s="138"/>
      <c r="SFX6" s="138"/>
      <c r="SFY6" s="138"/>
      <c r="SFZ6" s="138"/>
      <c r="SGA6" s="138"/>
      <c r="SGB6" s="138"/>
      <c r="SGC6" s="138"/>
      <c r="SGD6" s="138"/>
      <c r="SGE6" s="138"/>
      <c r="SGF6" s="138"/>
      <c r="SGG6" s="138"/>
      <c r="SGH6" s="138"/>
      <c r="SGI6" s="138"/>
      <c r="SGJ6" s="138"/>
      <c r="SGK6" s="138"/>
      <c r="SGL6" s="138"/>
      <c r="SGM6" s="138"/>
      <c r="SGN6" s="138"/>
      <c r="SGO6" s="138"/>
      <c r="SGP6" s="138"/>
      <c r="SGQ6" s="138"/>
      <c r="SGR6" s="138"/>
      <c r="SGS6" s="138"/>
      <c r="SGT6" s="138"/>
      <c r="SGU6" s="138"/>
      <c r="SGV6" s="138"/>
      <c r="SGW6" s="138"/>
      <c r="SGX6" s="138"/>
      <c r="SGY6" s="138"/>
      <c r="SGZ6" s="138"/>
      <c r="SHA6" s="138"/>
      <c r="SHB6" s="138"/>
      <c r="SHC6" s="138"/>
      <c r="SHD6" s="138"/>
      <c r="SHE6" s="138"/>
      <c r="SHF6" s="138"/>
      <c r="SHG6" s="138"/>
      <c r="SHH6" s="138"/>
      <c r="SHI6" s="138"/>
      <c r="SHJ6" s="138"/>
      <c r="SHK6" s="138"/>
      <c r="SHL6" s="138"/>
      <c r="SHM6" s="138"/>
      <c r="SHN6" s="138"/>
      <c r="SHO6" s="138"/>
      <c r="SHP6" s="138"/>
      <c r="SHQ6" s="138"/>
      <c r="SHR6" s="138"/>
      <c r="SHS6" s="138"/>
      <c r="SHT6" s="138"/>
      <c r="SHU6" s="138"/>
      <c r="SHV6" s="138"/>
      <c r="SHW6" s="138"/>
      <c r="SHX6" s="138"/>
      <c r="SHY6" s="138"/>
      <c r="SHZ6" s="138"/>
      <c r="SIA6" s="138"/>
      <c r="SIB6" s="138"/>
      <c r="SIC6" s="138"/>
      <c r="SID6" s="138"/>
      <c r="SIE6" s="138"/>
      <c r="SIF6" s="138"/>
      <c r="SIG6" s="138"/>
      <c r="SIH6" s="138"/>
      <c r="SII6" s="138"/>
      <c r="SIJ6" s="138"/>
      <c r="SIK6" s="138"/>
      <c r="SIL6" s="138"/>
      <c r="SIM6" s="138"/>
      <c r="SIN6" s="138"/>
      <c r="SIO6" s="138"/>
      <c r="SIP6" s="138"/>
      <c r="SIQ6" s="138"/>
      <c r="SIR6" s="138"/>
      <c r="SIS6" s="138"/>
      <c r="SIT6" s="138"/>
      <c r="SIU6" s="138"/>
      <c r="SIV6" s="138"/>
      <c r="SIW6" s="138"/>
      <c r="SIX6" s="138"/>
      <c r="SIY6" s="138"/>
      <c r="SIZ6" s="138"/>
      <c r="SJA6" s="138"/>
      <c r="SJB6" s="138"/>
      <c r="SJC6" s="138"/>
      <c r="SJD6" s="138"/>
      <c r="SJE6" s="138"/>
      <c r="SJF6" s="138"/>
      <c r="SJG6" s="138"/>
      <c r="SJH6" s="138"/>
      <c r="SJI6" s="138"/>
      <c r="SJJ6" s="138"/>
      <c r="SJK6" s="138"/>
      <c r="SJL6" s="138"/>
      <c r="SJM6" s="138"/>
      <c r="SJN6" s="138"/>
      <c r="SJO6" s="138"/>
      <c r="SJP6" s="138"/>
      <c r="SJQ6" s="138"/>
      <c r="SJR6" s="138"/>
      <c r="SJS6" s="138"/>
      <c r="SJT6" s="138"/>
      <c r="SJU6" s="138"/>
      <c r="SJV6" s="138"/>
      <c r="SJW6" s="138"/>
      <c r="SJX6" s="138"/>
      <c r="SJY6" s="138"/>
      <c r="SJZ6" s="138"/>
      <c r="SKA6" s="138"/>
      <c r="SKB6" s="138"/>
      <c r="SKC6" s="138"/>
      <c r="SKD6" s="138"/>
      <c r="SKE6" s="138"/>
      <c r="SKF6" s="138"/>
      <c r="SKG6" s="138"/>
      <c r="SKH6" s="138"/>
      <c r="SKI6" s="138"/>
      <c r="SKJ6" s="138"/>
      <c r="SKK6" s="138"/>
      <c r="SKL6" s="138"/>
      <c r="SKM6" s="138"/>
      <c r="SKN6" s="138"/>
      <c r="SKO6" s="138"/>
      <c r="SKP6" s="138"/>
      <c r="SKQ6" s="138"/>
      <c r="SKR6" s="138"/>
      <c r="SKS6" s="138"/>
      <c r="SKT6" s="138"/>
      <c r="SKU6" s="138"/>
      <c r="SKV6" s="138"/>
      <c r="SKW6" s="138"/>
      <c r="SKX6" s="138"/>
      <c r="SKY6" s="138"/>
      <c r="SKZ6" s="138"/>
      <c r="SLA6" s="138"/>
      <c r="SLB6" s="138"/>
      <c r="SLC6" s="138"/>
      <c r="SLD6" s="138"/>
      <c r="SLE6" s="138"/>
      <c r="SLF6" s="138"/>
      <c r="SLG6" s="138"/>
      <c r="SLH6" s="138"/>
      <c r="SLI6" s="138"/>
      <c r="SLJ6" s="138"/>
      <c r="SLK6" s="138"/>
      <c r="SLL6" s="138"/>
      <c r="SLM6" s="138"/>
      <c r="SLN6" s="138"/>
      <c r="SLO6" s="138"/>
      <c r="SLP6" s="138"/>
      <c r="SLQ6" s="138"/>
      <c r="SLR6" s="138"/>
      <c r="SLS6" s="138"/>
      <c r="SLT6" s="138"/>
      <c r="SLU6" s="138"/>
      <c r="SLV6" s="138"/>
      <c r="SLW6" s="138"/>
      <c r="SLX6" s="138"/>
      <c r="SLY6" s="138"/>
      <c r="SLZ6" s="138"/>
      <c r="SMA6" s="138"/>
      <c r="SMB6" s="138"/>
      <c r="SMC6" s="138"/>
      <c r="SMD6" s="138"/>
      <c r="SME6" s="138"/>
      <c r="SMF6" s="138"/>
      <c r="SMG6" s="138"/>
      <c r="SMH6" s="138"/>
      <c r="SMI6" s="138"/>
      <c r="SMJ6" s="138"/>
      <c r="SMK6" s="138"/>
      <c r="SML6" s="138"/>
      <c r="SMM6" s="138"/>
      <c r="SMN6" s="138"/>
      <c r="SMO6" s="138"/>
      <c r="SMP6" s="138"/>
      <c r="SMQ6" s="138"/>
      <c r="SMR6" s="138"/>
      <c r="SMS6" s="138"/>
      <c r="SMT6" s="138"/>
      <c r="SMU6" s="138"/>
      <c r="SMV6" s="138"/>
      <c r="SMW6" s="138"/>
      <c r="SMX6" s="138"/>
      <c r="SMY6" s="138"/>
      <c r="SMZ6" s="138"/>
      <c r="SNA6" s="138"/>
      <c r="SNB6" s="138"/>
      <c r="SNC6" s="138"/>
      <c r="SND6" s="138"/>
      <c r="SNE6" s="138"/>
      <c r="SNF6" s="138"/>
      <c r="SNG6" s="138"/>
      <c r="SNH6" s="138"/>
      <c r="SNI6" s="138"/>
      <c r="SNJ6" s="138"/>
      <c r="SNK6" s="138"/>
      <c r="SNL6" s="138"/>
      <c r="SNM6" s="138"/>
      <c r="SNN6" s="138"/>
      <c r="SNO6" s="138"/>
      <c r="SNP6" s="138"/>
      <c r="SNQ6" s="138"/>
      <c r="SNR6" s="138"/>
      <c r="SNS6" s="138"/>
      <c r="SNT6" s="138"/>
      <c r="SNU6" s="138"/>
      <c r="SNV6" s="138"/>
      <c r="SNW6" s="138"/>
      <c r="SNX6" s="138"/>
      <c r="SNY6" s="138"/>
      <c r="SNZ6" s="138"/>
      <c r="SOA6" s="138"/>
      <c r="SOB6" s="138"/>
      <c r="SOC6" s="138"/>
      <c r="SOD6" s="138"/>
      <c r="SOE6" s="138"/>
      <c r="SOF6" s="138"/>
      <c r="SOG6" s="138"/>
      <c r="SOH6" s="138"/>
      <c r="SOI6" s="138"/>
      <c r="SOJ6" s="138"/>
      <c r="SOK6" s="138"/>
      <c r="SOL6" s="138"/>
      <c r="SOM6" s="138"/>
      <c r="SON6" s="138"/>
      <c r="SOO6" s="138"/>
      <c r="SOP6" s="138"/>
      <c r="SOQ6" s="138"/>
      <c r="SOR6" s="138"/>
      <c r="SOS6" s="138"/>
      <c r="SOT6" s="138"/>
      <c r="SOU6" s="138"/>
      <c r="SOV6" s="138"/>
      <c r="SOW6" s="138"/>
      <c r="SOX6" s="138"/>
      <c r="SOY6" s="138"/>
      <c r="SOZ6" s="138"/>
      <c r="SPA6" s="138"/>
      <c r="SPB6" s="138"/>
      <c r="SPC6" s="138"/>
      <c r="SPD6" s="138"/>
      <c r="SPE6" s="138"/>
      <c r="SPF6" s="138"/>
      <c r="SPG6" s="138"/>
      <c r="SPH6" s="138"/>
      <c r="SPI6" s="138"/>
      <c r="SPJ6" s="138"/>
      <c r="SPK6" s="138"/>
      <c r="SPL6" s="138"/>
      <c r="SPM6" s="138"/>
      <c r="SPN6" s="138"/>
      <c r="SPO6" s="138"/>
      <c r="SPP6" s="138"/>
      <c r="SPQ6" s="138"/>
      <c r="SPR6" s="138"/>
      <c r="SPS6" s="138"/>
      <c r="SPT6" s="138"/>
      <c r="SPU6" s="138"/>
      <c r="SPV6" s="138"/>
      <c r="SPW6" s="138"/>
      <c r="SPX6" s="138"/>
      <c r="SPY6" s="138"/>
      <c r="SPZ6" s="138"/>
      <c r="SQA6" s="138"/>
      <c r="SQB6" s="138"/>
      <c r="SQC6" s="138"/>
      <c r="SQD6" s="138"/>
      <c r="SQE6" s="138"/>
      <c r="SQF6" s="138"/>
      <c r="SQG6" s="138"/>
      <c r="SQH6" s="138"/>
      <c r="SQI6" s="138"/>
      <c r="SQJ6" s="138"/>
      <c r="SQK6" s="138"/>
      <c r="SQL6" s="138"/>
      <c r="SQM6" s="138"/>
      <c r="SQN6" s="138"/>
      <c r="SQO6" s="138"/>
      <c r="SQP6" s="138"/>
      <c r="SQQ6" s="138"/>
      <c r="SQR6" s="138"/>
      <c r="SQS6" s="138"/>
      <c r="SQT6" s="138"/>
      <c r="SQU6" s="138"/>
      <c r="SQV6" s="138"/>
      <c r="SQW6" s="138"/>
      <c r="SQX6" s="138"/>
      <c r="SQY6" s="138"/>
      <c r="SQZ6" s="138"/>
      <c r="SRA6" s="138"/>
      <c r="SRB6" s="138"/>
      <c r="SRC6" s="138"/>
      <c r="SRD6" s="138"/>
      <c r="SRE6" s="138"/>
      <c r="SRF6" s="138"/>
      <c r="SRG6" s="138"/>
      <c r="SRH6" s="138"/>
      <c r="SRI6" s="138"/>
      <c r="SRJ6" s="138"/>
      <c r="SRK6" s="138"/>
      <c r="SRL6" s="138"/>
      <c r="SRM6" s="138"/>
      <c r="SRN6" s="138"/>
      <c r="SRO6" s="138"/>
      <c r="SRP6" s="138"/>
      <c r="SRQ6" s="138"/>
      <c r="SRR6" s="138"/>
      <c r="SRS6" s="138"/>
      <c r="SRT6" s="138"/>
      <c r="SRU6" s="138"/>
      <c r="SRV6" s="138"/>
      <c r="SRW6" s="138"/>
      <c r="SRX6" s="138"/>
      <c r="SRY6" s="138"/>
      <c r="SRZ6" s="138"/>
      <c r="SSA6" s="138"/>
      <c r="SSB6" s="138"/>
      <c r="SSC6" s="138"/>
      <c r="SSD6" s="138"/>
      <c r="SSE6" s="138"/>
      <c r="SSF6" s="138"/>
      <c r="SSG6" s="138"/>
      <c r="SSH6" s="138"/>
      <c r="SSI6" s="138"/>
      <c r="SSJ6" s="138"/>
      <c r="SSK6" s="138"/>
      <c r="SSL6" s="138"/>
      <c r="SSM6" s="138"/>
      <c r="SSN6" s="138"/>
      <c r="SSO6" s="138"/>
      <c r="SSP6" s="138"/>
      <c r="SSQ6" s="138"/>
      <c r="SSR6" s="138"/>
      <c r="SSS6" s="138"/>
      <c r="SST6" s="138"/>
      <c r="SSU6" s="138"/>
      <c r="SSV6" s="138"/>
      <c r="SSW6" s="138"/>
      <c r="SSX6" s="138"/>
      <c r="SSY6" s="138"/>
      <c r="SSZ6" s="138"/>
      <c r="STA6" s="138"/>
      <c r="STB6" s="138"/>
      <c r="STC6" s="138"/>
      <c r="STD6" s="138"/>
      <c r="STE6" s="138"/>
      <c r="STF6" s="138"/>
      <c r="STG6" s="138"/>
      <c r="STH6" s="138"/>
      <c r="STI6" s="138"/>
      <c r="STJ6" s="138"/>
      <c r="STK6" s="138"/>
      <c r="STL6" s="138"/>
      <c r="STM6" s="138"/>
      <c r="STN6" s="138"/>
      <c r="STO6" s="138"/>
      <c r="STP6" s="138"/>
      <c r="STQ6" s="138"/>
      <c r="STR6" s="138"/>
      <c r="STS6" s="138"/>
      <c r="STT6" s="138"/>
      <c r="STU6" s="138"/>
      <c r="STV6" s="138"/>
      <c r="STW6" s="138"/>
      <c r="STX6" s="138"/>
      <c r="STY6" s="138"/>
      <c r="STZ6" s="138"/>
      <c r="SUA6" s="138"/>
      <c r="SUB6" s="138"/>
      <c r="SUC6" s="138"/>
      <c r="SUD6" s="138"/>
      <c r="SUE6" s="138"/>
      <c r="SUF6" s="138"/>
      <c r="SUG6" s="138"/>
      <c r="SUH6" s="138"/>
      <c r="SUI6" s="138"/>
      <c r="SUJ6" s="138"/>
      <c r="SUK6" s="138"/>
      <c r="SUL6" s="138"/>
      <c r="SUM6" s="138"/>
      <c r="SUN6" s="138"/>
      <c r="SUO6" s="138"/>
      <c r="SUP6" s="138"/>
      <c r="SUQ6" s="138"/>
      <c r="SUR6" s="138"/>
      <c r="SUS6" s="138"/>
      <c r="SUT6" s="138"/>
      <c r="SUU6" s="138"/>
      <c r="SUV6" s="138"/>
      <c r="SUW6" s="138"/>
      <c r="SUX6" s="138"/>
      <c r="SUY6" s="138"/>
      <c r="SUZ6" s="138"/>
      <c r="SVA6" s="138"/>
      <c r="SVB6" s="138"/>
      <c r="SVC6" s="138"/>
      <c r="SVD6" s="138"/>
      <c r="SVE6" s="138"/>
      <c r="SVF6" s="138"/>
      <c r="SVG6" s="138"/>
      <c r="SVH6" s="138"/>
      <c r="SVI6" s="138"/>
      <c r="SVJ6" s="138"/>
      <c r="SVK6" s="138"/>
      <c r="SVL6" s="138"/>
      <c r="SVM6" s="138"/>
      <c r="SVN6" s="138"/>
      <c r="SVO6" s="138"/>
      <c r="SVP6" s="138"/>
      <c r="SVQ6" s="138"/>
      <c r="SVR6" s="138"/>
      <c r="SVS6" s="138"/>
      <c r="SVT6" s="138"/>
      <c r="SVU6" s="138"/>
      <c r="SVV6" s="138"/>
      <c r="SVW6" s="138"/>
      <c r="SVX6" s="138"/>
      <c r="SVY6" s="138"/>
      <c r="SVZ6" s="138"/>
      <c r="SWA6" s="138"/>
      <c r="SWB6" s="138"/>
      <c r="SWC6" s="138"/>
      <c r="SWD6" s="138"/>
      <c r="SWE6" s="138"/>
      <c r="SWF6" s="138"/>
      <c r="SWG6" s="138"/>
      <c r="SWH6" s="138"/>
      <c r="SWI6" s="138"/>
      <c r="SWJ6" s="138"/>
      <c r="SWK6" s="138"/>
      <c r="SWL6" s="138"/>
      <c r="SWM6" s="138"/>
      <c r="SWN6" s="138"/>
      <c r="SWO6" s="138"/>
      <c r="SWP6" s="138"/>
      <c r="SWQ6" s="138"/>
      <c r="SWR6" s="138"/>
      <c r="SWS6" s="138"/>
      <c r="SWT6" s="138"/>
      <c r="SWU6" s="138"/>
      <c r="SWV6" s="138"/>
      <c r="SWW6" s="138"/>
      <c r="SWX6" s="138"/>
      <c r="SWY6" s="138"/>
      <c r="SWZ6" s="138"/>
      <c r="SXA6" s="138"/>
      <c r="SXB6" s="138"/>
      <c r="SXC6" s="138"/>
      <c r="SXD6" s="138"/>
      <c r="SXE6" s="138"/>
      <c r="SXF6" s="138"/>
      <c r="SXG6" s="138"/>
      <c r="SXH6" s="138"/>
      <c r="SXI6" s="138"/>
      <c r="SXJ6" s="138"/>
      <c r="SXK6" s="138"/>
      <c r="SXL6" s="138"/>
      <c r="SXM6" s="138"/>
      <c r="SXN6" s="138"/>
      <c r="SXO6" s="138"/>
      <c r="SXP6" s="138"/>
      <c r="SXQ6" s="138"/>
      <c r="SXR6" s="138"/>
      <c r="SXS6" s="138"/>
      <c r="SXT6" s="138"/>
      <c r="SXU6" s="138"/>
      <c r="SXV6" s="138"/>
      <c r="SXW6" s="138"/>
      <c r="SXX6" s="138"/>
      <c r="SXY6" s="138"/>
      <c r="SXZ6" s="138"/>
      <c r="SYA6" s="138"/>
      <c r="SYB6" s="138"/>
      <c r="SYC6" s="138"/>
      <c r="SYD6" s="138"/>
      <c r="SYE6" s="138"/>
      <c r="SYF6" s="138"/>
      <c r="SYG6" s="138"/>
      <c r="SYH6" s="138"/>
      <c r="SYI6" s="138"/>
      <c r="SYJ6" s="138"/>
      <c r="SYK6" s="138"/>
      <c r="SYL6" s="138"/>
      <c r="SYM6" s="138"/>
      <c r="SYN6" s="138"/>
      <c r="SYO6" s="138"/>
      <c r="SYP6" s="138"/>
      <c r="SYQ6" s="138"/>
      <c r="SYR6" s="138"/>
      <c r="SYS6" s="138"/>
      <c r="SYT6" s="138"/>
      <c r="SYU6" s="138"/>
      <c r="SYV6" s="138"/>
      <c r="SYW6" s="138"/>
      <c r="SYX6" s="138"/>
      <c r="SYY6" s="138"/>
      <c r="SYZ6" s="138"/>
      <c r="SZA6" s="138"/>
      <c r="SZB6" s="138"/>
      <c r="SZC6" s="138"/>
      <c r="SZD6" s="138"/>
      <c r="SZE6" s="138"/>
      <c r="SZF6" s="138"/>
      <c r="SZG6" s="138"/>
      <c r="SZH6" s="138"/>
      <c r="SZI6" s="138"/>
      <c r="SZJ6" s="138"/>
      <c r="SZK6" s="138"/>
      <c r="SZL6" s="138"/>
      <c r="SZM6" s="138"/>
      <c r="SZN6" s="138"/>
      <c r="SZO6" s="138"/>
      <c r="SZP6" s="138"/>
      <c r="SZQ6" s="138"/>
      <c r="SZR6" s="138"/>
      <c r="SZS6" s="138"/>
      <c r="SZT6" s="138"/>
      <c r="SZU6" s="138"/>
      <c r="SZV6" s="138"/>
      <c r="SZW6" s="138"/>
      <c r="SZX6" s="138"/>
      <c r="SZY6" s="138"/>
      <c r="SZZ6" s="138"/>
      <c r="TAA6" s="138"/>
      <c r="TAB6" s="138"/>
      <c r="TAC6" s="138"/>
      <c r="TAD6" s="138"/>
      <c r="TAE6" s="138"/>
      <c r="TAF6" s="138"/>
      <c r="TAG6" s="138"/>
      <c r="TAH6" s="138"/>
      <c r="TAI6" s="138"/>
      <c r="TAJ6" s="138"/>
      <c r="TAK6" s="138"/>
      <c r="TAL6" s="138"/>
      <c r="TAM6" s="138"/>
      <c r="TAN6" s="138"/>
      <c r="TAO6" s="138"/>
      <c r="TAP6" s="138"/>
      <c r="TAQ6" s="138"/>
      <c r="TAR6" s="138"/>
      <c r="TAS6" s="138"/>
      <c r="TAT6" s="138"/>
      <c r="TAU6" s="138"/>
      <c r="TAV6" s="138"/>
      <c r="TAW6" s="138"/>
      <c r="TAX6" s="138"/>
      <c r="TAY6" s="138"/>
      <c r="TAZ6" s="138"/>
      <c r="TBA6" s="138"/>
      <c r="TBB6" s="138"/>
      <c r="TBC6" s="138"/>
      <c r="TBD6" s="138"/>
      <c r="TBE6" s="138"/>
      <c r="TBF6" s="138"/>
      <c r="TBG6" s="138"/>
      <c r="TBH6" s="138"/>
      <c r="TBI6" s="138"/>
      <c r="TBJ6" s="138"/>
      <c r="TBK6" s="138"/>
      <c r="TBL6" s="138"/>
      <c r="TBM6" s="138"/>
      <c r="TBN6" s="138"/>
      <c r="TBO6" s="138"/>
      <c r="TBP6" s="138"/>
      <c r="TBQ6" s="138"/>
      <c r="TBR6" s="138"/>
      <c r="TBS6" s="138"/>
      <c r="TBT6" s="138"/>
      <c r="TBU6" s="138"/>
      <c r="TBV6" s="138"/>
      <c r="TBW6" s="138"/>
      <c r="TBX6" s="138"/>
      <c r="TBY6" s="138"/>
      <c r="TBZ6" s="138"/>
      <c r="TCA6" s="138"/>
      <c r="TCB6" s="138"/>
      <c r="TCC6" s="138"/>
      <c r="TCD6" s="138"/>
      <c r="TCE6" s="138"/>
      <c r="TCF6" s="138"/>
      <c r="TCG6" s="138"/>
      <c r="TCH6" s="138"/>
      <c r="TCI6" s="138"/>
      <c r="TCJ6" s="138"/>
      <c r="TCK6" s="138"/>
      <c r="TCL6" s="138"/>
      <c r="TCM6" s="138"/>
      <c r="TCN6" s="138"/>
      <c r="TCO6" s="138"/>
      <c r="TCP6" s="138"/>
      <c r="TCQ6" s="138"/>
      <c r="TCR6" s="138"/>
      <c r="TCS6" s="138"/>
      <c r="TCT6" s="138"/>
      <c r="TCU6" s="138"/>
      <c r="TCV6" s="138"/>
      <c r="TCW6" s="138"/>
      <c r="TCX6" s="138"/>
      <c r="TCY6" s="138"/>
      <c r="TCZ6" s="138"/>
      <c r="TDA6" s="138"/>
      <c r="TDB6" s="138"/>
      <c r="TDC6" s="138"/>
      <c r="TDD6" s="138"/>
      <c r="TDE6" s="138"/>
      <c r="TDF6" s="138"/>
      <c r="TDG6" s="138"/>
      <c r="TDH6" s="138"/>
      <c r="TDI6" s="138"/>
      <c r="TDJ6" s="138"/>
      <c r="TDK6" s="138"/>
      <c r="TDL6" s="138"/>
      <c r="TDM6" s="138"/>
      <c r="TDN6" s="138"/>
      <c r="TDO6" s="138"/>
      <c r="TDP6" s="138"/>
      <c r="TDQ6" s="138"/>
      <c r="TDR6" s="138"/>
      <c r="TDS6" s="138"/>
      <c r="TDT6" s="138"/>
      <c r="TDU6" s="138"/>
      <c r="TDV6" s="138"/>
      <c r="TDW6" s="138"/>
      <c r="TDX6" s="138"/>
      <c r="TDY6" s="138"/>
      <c r="TDZ6" s="138"/>
      <c r="TEA6" s="138"/>
      <c r="TEB6" s="138"/>
      <c r="TEC6" s="138"/>
      <c r="TED6" s="138"/>
      <c r="TEE6" s="138"/>
      <c r="TEF6" s="138"/>
      <c r="TEG6" s="138"/>
      <c r="TEH6" s="138"/>
      <c r="TEI6" s="138"/>
      <c r="TEJ6" s="138"/>
      <c r="TEK6" s="138"/>
      <c r="TEL6" s="138"/>
      <c r="TEM6" s="138"/>
      <c r="TEN6" s="138"/>
      <c r="TEO6" s="138"/>
      <c r="TEP6" s="138"/>
      <c r="TEQ6" s="138"/>
      <c r="TER6" s="138"/>
      <c r="TES6" s="138"/>
      <c r="TET6" s="138"/>
      <c r="TEU6" s="138"/>
      <c r="TEV6" s="138"/>
      <c r="TEW6" s="138"/>
      <c r="TEX6" s="138"/>
      <c r="TEY6" s="138"/>
      <c r="TEZ6" s="138"/>
      <c r="TFA6" s="138"/>
      <c r="TFB6" s="138"/>
      <c r="TFC6" s="138"/>
      <c r="TFD6" s="138"/>
      <c r="TFE6" s="138"/>
      <c r="TFF6" s="138"/>
      <c r="TFG6" s="138"/>
      <c r="TFH6" s="138"/>
      <c r="TFI6" s="138"/>
      <c r="TFJ6" s="138"/>
      <c r="TFK6" s="138"/>
      <c r="TFL6" s="138"/>
      <c r="TFM6" s="138"/>
      <c r="TFN6" s="138"/>
      <c r="TFO6" s="138"/>
      <c r="TFP6" s="138"/>
      <c r="TFQ6" s="138"/>
      <c r="TFR6" s="138"/>
      <c r="TFS6" s="138"/>
      <c r="TFT6" s="138"/>
      <c r="TFU6" s="138"/>
      <c r="TFV6" s="138"/>
      <c r="TFW6" s="138"/>
      <c r="TFX6" s="138"/>
      <c r="TFY6" s="138"/>
      <c r="TFZ6" s="138"/>
      <c r="TGA6" s="138"/>
      <c r="TGB6" s="138"/>
      <c r="TGC6" s="138"/>
      <c r="TGD6" s="138"/>
      <c r="TGE6" s="138"/>
      <c r="TGF6" s="138"/>
      <c r="TGG6" s="138"/>
      <c r="TGH6" s="138"/>
      <c r="TGI6" s="138"/>
      <c r="TGJ6" s="138"/>
      <c r="TGK6" s="138"/>
      <c r="TGL6" s="138"/>
      <c r="TGM6" s="138"/>
      <c r="TGN6" s="138"/>
      <c r="TGO6" s="138"/>
      <c r="TGP6" s="138"/>
      <c r="TGQ6" s="138"/>
      <c r="TGR6" s="138"/>
      <c r="TGS6" s="138"/>
      <c r="TGT6" s="138"/>
      <c r="TGU6" s="138"/>
      <c r="TGV6" s="138"/>
      <c r="TGW6" s="138"/>
      <c r="TGX6" s="138"/>
      <c r="TGY6" s="138"/>
      <c r="TGZ6" s="138"/>
      <c r="THA6" s="138"/>
      <c r="THB6" s="138"/>
      <c r="THC6" s="138"/>
      <c r="THD6" s="138"/>
      <c r="THE6" s="138"/>
      <c r="THF6" s="138"/>
      <c r="THG6" s="138"/>
      <c r="THH6" s="138"/>
      <c r="THI6" s="138"/>
      <c r="THJ6" s="138"/>
      <c r="THK6" s="138"/>
      <c r="THL6" s="138"/>
      <c r="THM6" s="138"/>
      <c r="THN6" s="138"/>
      <c r="THO6" s="138"/>
      <c r="THP6" s="138"/>
      <c r="THQ6" s="138"/>
      <c r="THR6" s="138"/>
      <c r="THS6" s="138"/>
      <c r="THT6" s="138"/>
      <c r="THU6" s="138"/>
      <c r="THV6" s="138"/>
      <c r="THW6" s="138"/>
      <c r="THX6" s="138"/>
      <c r="THY6" s="138"/>
      <c r="THZ6" s="138"/>
      <c r="TIA6" s="138"/>
      <c r="TIB6" s="138"/>
      <c r="TIC6" s="138"/>
      <c r="TID6" s="138"/>
      <c r="TIE6" s="138"/>
      <c r="TIF6" s="138"/>
      <c r="TIG6" s="138"/>
      <c r="TIH6" s="138"/>
      <c r="TII6" s="138"/>
      <c r="TIJ6" s="138"/>
      <c r="TIK6" s="138"/>
      <c r="TIL6" s="138"/>
      <c r="TIM6" s="138"/>
      <c r="TIN6" s="138"/>
      <c r="TIO6" s="138"/>
      <c r="TIP6" s="138"/>
      <c r="TIQ6" s="138"/>
      <c r="TIR6" s="138"/>
      <c r="TIS6" s="138"/>
      <c r="TIT6" s="138"/>
      <c r="TIU6" s="138"/>
      <c r="TIV6" s="138"/>
      <c r="TIW6" s="138"/>
      <c r="TIX6" s="138"/>
      <c r="TIY6" s="138"/>
      <c r="TIZ6" s="138"/>
      <c r="TJA6" s="138"/>
      <c r="TJB6" s="138"/>
      <c r="TJC6" s="138"/>
      <c r="TJD6" s="138"/>
      <c r="TJE6" s="138"/>
      <c r="TJF6" s="138"/>
      <c r="TJG6" s="138"/>
      <c r="TJH6" s="138"/>
      <c r="TJI6" s="138"/>
      <c r="TJJ6" s="138"/>
      <c r="TJK6" s="138"/>
      <c r="TJL6" s="138"/>
      <c r="TJM6" s="138"/>
      <c r="TJN6" s="138"/>
      <c r="TJO6" s="138"/>
      <c r="TJP6" s="138"/>
      <c r="TJQ6" s="138"/>
      <c r="TJR6" s="138"/>
      <c r="TJS6" s="138"/>
      <c r="TJT6" s="138"/>
      <c r="TJU6" s="138"/>
      <c r="TJV6" s="138"/>
      <c r="TJW6" s="138"/>
      <c r="TJX6" s="138"/>
      <c r="TJY6" s="138"/>
      <c r="TJZ6" s="138"/>
      <c r="TKA6" s="138"/>
      <c r="TKB6" s="138"/>
      <c r="TKC6" s="138"/>
      <c r="TKD6" s="138"/>
      <c r="TKE6" s="138"/>
      <c r="TKF6" s="138"/>
      <c r="TKG6" s="138"/>
      <c r="TKH6" s="138"/>
      <c r="TKI6" s="138"/>
      <c r="TKJ6" s="138"/>
      <c r="TKK6" s="138"/>
      <c r="TKL6" s="138"/>
      <c r="TKM6" s="138"/>
      <c r="TKN6" s="138"/>
      <c r="TKO6" s="138"/>
      <c r="TKP6" s="138"/>
      <c r="TKQ6" s="138"/>
      <c r="TKR6" s="138"/>
      <c r="TKS6" s="138"/>
      <c r="TKT6" s="138"/>
      <c r="TKU6" s="138"/>
      <c r="TKV6" s="138"/>
      <c r="TKW6" s="138"/>
      <c r="TKX6" s="138"/>
      <c r="TKY6" s="138"/>
      <c r="TKZ6" s="138"/>
      <c r="TLA6" s="138"/>
      <c r="TLB6" s="138"/>
      <c r="TLC6" s="138"/>
      <c r="TLD6" s="138"/>
      <c r="TLE6" s="138"/>
      <c r="TLF6" s="138"/>
      <c r="TLG6" s="138"/>
      <c r="TLH6" s="138"/>
      <c r="TLI6" s="138"/>
      <c r="TLJ6" s="138"/>
      <c r="TLK6" s="138"/>
      <c r="TLL6" s="138"/>
      <c r="TLM6" s="138"/>
      <c r="TLN6" s="138"/>
      <c r="TLO6" s="138"/>
      <c r="TLP6" s="138"/>
      <c r="TLQ6" s="138"/>
      <c r="TLR6" s="138"/>
      <c r="TLS6" s="138"/>
      <c r="TLT6" s="138"/>
      <c r="TLU6" s="138"/>
      <c r="TLV6" s="138"/>
      <c r="TLW6" s="138"/>
      <c r="TLX6" s="138"/>
      <c r="TLY6" s="138"/>
      <c r="TLZ6" s="138"/>
      <c r="TMA6" s="138"/>
      <c r="TMB6" s="138"/>
      <c r="TMC6" s="138"/>
      <c r="TMD6" s="138"/>
      <c r="TME6" s="138"/>
      <c r="TMF6" s="138"/>
      <c r="TMG6" s="138"/>
      <c r="TMH6" s="138"/>
      <c r="TMI6" s="138"/>
      <c r="TMJ6" s="138"/>
      <c r="TMK6" s="138"/>
      <c r="TML6" s="138"/>
      <c r="TMM6" s="138"/>
      <c r="TMN6" s="138"/>
      <c r="TMO6" s="138"/>
      <c r="TMP6" s="138"/>
      <c r="TMQ6" s="138"/>
      <c r="TMR6" s="138"/>
      <c r="TMS6" s="138"/>
      <c r="TMT6" s="138"/>
      <c r="TMU6" s="138"/>
      <c r="TMV6" s="138"/>
      <c r="TMW6" s="138"/>
      <c r="TMX6" s="138"/>
      <c r="TMY6" s="138"/>
      <c r="TMZ6" s="138"/>
      <c r="TNA6" s="138"/>
      <c r="TNB6" s="138"/>
      <c r="TNC6" s="138"/>
      <c r="TND6" s="138"/>
      <c r="TNE6" s="138"/>
      <c r="TNF6" s="138"/>
      <c r="TNG6" s="138"/>
      <c r="TNH6" s="138"/>
      <c r="TNI6" s="138"/>
      <c r="TNJ6" s="138"/>
      <c r="TNK6" s="138"/>
      <c r="TNL6" s="138"/>
      <c r="TNM6" s="138"/>
      <c r="TNN6" s="138"/>
      <c r="TNO6" s="138"/>
      <c r="TNP6" s="138"/>
      <c r="TNQ6" s="138"/>
      <c r="TNR6" s="138"/>
      <c r="TNS6" s="138"/>
      <c r="TNT6" s="138"/>
      <c r="TNU6" s="138"/>
      <c r="TNV6" s="138"/>
      <c r="TNW6" s="138"/>
      <c r="TNX6" s="138"/>
      <c r="TNY6" s="138"/>
      <c r="TNZ6" s="138"/>
      <c r="TOA6" s="138"/>
      <c r="TOB6" s="138"/>
      <c r="TOC6" s="138"/>
      <c r="TOD6" s="138"/>
      <c r="TOE6" s="138"/>
      <c r="TOF6" s="138"/>
      <c r="TOG6" s="138"/>
      <c r="TOH6" s="138"/>
      <c r="TOI6" s="138"/>
      <c r="TOJ6" s="138"/>
      <c r="TOK6" s="138"/>
      <c r="TOL6" s="138"/>
      <c r="TOM6" s="138"/>
      <c r="TON6" s="138"/>
      <c r="TOO6" s="138"/>
      <c r="TOP6" s="138"/>
      <c r="TOQ6" s="138"/>
      <c r="TOR6" s="138"/>
      <c r="TOS6" s="138"/>
      <c r="TOT6" s="138"/>
      <c r="TOU6" s="138"/>
      <c r="TOV6" s="138"/>
      <c r="TOW6" s="138"/>
      <c r="TOX6" s="138"/>
      <c r="TOY6" s="138"/>
      <c r="TOZ6" s="138"/>
      <c r="TPA6" s="138"/>
      <c r="TPB6" s="138"/>
      <c r="TPC6" s="138"/>
      <c r="TPD6" s="138"/>
      <c r="TPE6" s="138"/>
      <c r="TPF6" s="138"/>
      <c r="TPG6" s="138"/>
      <c r="TPH6" s="138"/>
      <c r="TPI6" s="138"/>
      <c r="TPJ6" s="138"/>
      <c r="TPK6" s="138"/>
      <c r="TPL6" s="138"/>
      <c r="TPM6" s="138"/>
      <c r="TPN6" s="138"/>
      <c r="TPO6" s="138"/>
      <c r="TPP6" s="138"/>
      <c r="TPQ6" s="138"/>
      <c r="TPR6" s="138"/>
      <c r="TPS6" s="138"/>
      <c r="TPT6" s="138"/>
      <c r="TPU6" s="138"/>
      <c r="TPV6" s="138"/>
      <c r="TPW6" s="138"/>
      <c r="TPX6" s="138"/>
      <c r="TPY6" s="138"/>
      <c r="TPZ6" s="138"/>
      <c r="TQA6" s="138"/>
      <c r="TQB6" s="138"/>
      <c r="TQC6" s="138"/>
      <c r="TQD6" s="138"/>
      <c r="TQE6" s="138"/>
      <c r="TQF6" s="138"/>
      <c r="TQG6" s="138"/>
      <c r="TQH6" s="138"/>
      <c r="TQI6" s="138"/>
      <c r="TQJ6" s="138"/>
      <c r="TQK6" s="138"/>
      <c r="TQL6" s="138"/>
      <c r="TQM6" s="138"/>
      <c r="TQN6" s="138"/>
      <c r="TQO6" s="138"/>
      <c r="TQP6" s="138"/>
      <c r="TQQ6" s="138"/>
      <c r="TQR6" s="138"/>
      <c r="TQS6" s="138"/>
      <c r="TQT6" s="138"/>
      <c r="TQU6" s="138"/>
      <c r="TQV6" s="138"/>
      <c r="TQW6" s="138"/>
      <c r="TQX6" s="138"/>
      <c r="TQY6" s="138"/>
      <c r="TQZ6" s="138"/>
      <c r="TRA6" s="138"/>
      <c r="TRB6" s="138"/>
      <c r="TRC6" s="138"/>
      <c r="TRD6" s="138"/>
      <c r="TRE6" s="138"/>
      <c r="TRF6" s="138"/>
      <c r="TRG6" s="138"/>
      <c r="TRH6" s="138"/>
      <c r="TRI6" s="138"/>
      <c r="TRJ6" s="138"/>
      <c r="TRK6" s="138"/>
      <c r="TRL6" s="138"/>
      <c r="TRM6" s="138"/>
      <c r="TRN6" s="138"/>
      <c r="TRO6" s="138"/>
      <c r="TRP6" s="138"/>
      <c r="TRQ6" s="138"/>
      <c r="TRR6" s="138"/>
      <c r="TRS6" s="138"/>
      <c r="TRT6" s="138"/>
      <c r="TRU6" s="138"/>
      <c r="TRV6" s="138"/>
      <c r="TRW6" s="138"/>
      <c r="TRX6" s="138"/>
      <c r="TRY6" s="138"/>
      <c r="TRZ6" s="138"/>
      <c r="TSA6" s="138"/>
      <c r="TSB6" s="138"/>
      <c r="TSC6" s="138"/>
      <c r="TSD6" s="138"/>
      <c r="TSE6" s="138"/>
      <c r="TSF6" s="138"/>
      <c r="TSG6" s="138"/>
      <c r="TSH6" s="138"/>
      <c r="TSI6" s="138"/>
      <c r="TSJ6" s="138"/>
      <c r="TSK6" s="138"/>
      <c r="TSL6" s="138"/>
      <c r="TSM6" s="138"/>
      <c r="TSN6" s="138"/>
      <c r="TSO6" s="138"/>
      <c r="TSP6" s="138"/>
      <c r="TSQ6" s="138"/>
      <c r="TSR6" s="138"/>
      <c r="TSS6" s="138"/>
      <c r="TST6" s="138"/>
      <c r="TSU6" s="138"/>
      <c r="TSV6" s="138"/>
      <c r="TSW6" s="138"/>
      <c r="TSX6" s="138"/>
      <c r="TSY6" s="138"/>
      <c r="TSZ6" s="138"/>
      <c r="TTA6" s="138"/>
      <c r="TTB6" s="138"/>
      <c r="TTC6" s="138"/>
      <c r="TTD6" s="138"/>
      <c r="TTE6" s="138"/>
      <c r="TTF6" s="138"/>
      <c r="TTG6" s="138"/>
      <c r="TTH6" s="138"/>
      <c r="TTI6" s="138"/>
      <c r="TTJ6" s="138"/>
      <c r="TTK6" s="138"/>
      <c r="TTL6" s="138"/>
      <c r="TTM6" s="138"/>
      <c r="TTN6" s="138"/>
      <c r="TTO6" s="138"/>
      <c r="TTP6" s="138"/>
      <c r="TTQ6" s="138"/>
      <c r="TTR6" s="138"/>
      <c r="TTS6" s="138"/>
      <c r="TTT6" s="138"/>
      <c r="TTU6" s="138"/>
      <c r="TTV6" s="138"/>
      <c r="TTW6" s="138"/>
      <c r="TTX6" s="138"/>
      <c r="TTY6" s="138"/>
      <c r="TTZ6" s="138"/>
      <c r="TUA6" s="138"/>
      <c r="TUB6" s="138"/>
      <c r="TUC6" s="138"/>
      <c r="TUD6" s="138"/>
      <c r="TUE6" s="138"/>
      <c r="TUF6" s="138"/>
      <c r="TUG6" s="138"/>
      <c r="TUH6" s="138"/>
      <c r="TUI6" s="138"/>
      <c r="TUJ6" s="138"/>
      <c r="TUK6" s="138"/>
      <c r="TUL6" s="138"/>
      <c r="TUM6" s="138"/>
      <c r="TUN6" s="138"/>
      <c r="TUO6" s="138"/>
      <c r="TUP6" s="138"/>
      <c r="TUQ6" s="138"/>
      <c r="TUR6" s="138"/>
      <c r="TUS6" s="138"/>
      <c r="TUT6" s="138"/>
      <c r="TUU6" s="138"/>
      <c r="TUV6" s="138"/>
      <c r="TUW6" s="138"/>
      <c r="TUX6" s="138"/>
      <c r="TUY6" s="138"/>
      <c r="TUZ6" s="138"/>
      <c r="TVA6" s="138"/>
      <c r="TVB6" s="138"/>
      <c r="TVC6" s="138"/>
      <c r="TVD6" s="138"/>
      <c r="TVE6" s="138"/>
      <c r="TVF6" s="138"/>
      <c r="TVG6" s="138"/>
      <c r="TVH6" s="138"/>
      <c r="TVI6" s="138"/>
      <c r="TVJ6" s="138"/>
      <c r="TVK6" s="138"/>
      <c r="TVL6" s="138"/>
      <c r="TVM6" s="138"/>
      <c r="TVN6" s="138"/>
      <c r="TVO6" s="138"/>
      <c r="TVP6" s="138"/>
      <c r="TVQ6" s="138"/>
      <c r="TVR6" s="138"/>
      <c r="TVS6" s="138"/>
      <c r="TVT6" s="138"/>
      <c r="TVU6" s="138"/>
      <c r="TVV6" s="138"/>
      <c r="TVW6" s="138"/>
      <c r="TVX6" s="138"/>
      <c r="TVY6" s="138"/>
      <c r="TVZ6" s="138"/>
      <c r="TWA6" s="138"/>
      <c r="TWB6" s="138"/>
      <c r="TWC6" s="138"/>
      <c r="TWD6" s="138"/>
      <c r="TWE6" s="138"/>
      <c r="TWF6" s="138"/>
      <c r="TWG6" s="138"/>
      <c r="TWH6" s="138"/>
      <c r="TWI6" s="138"/>
      <c r="TWJ6" s="138"/>
      <c r="TWK6" s="138"/>
      <c r="TWL6" s="138"/>
      <c r="TWM6" s="138"/>
      <c r="TWN6" s="138"/>
      <c r="TWO6" s="138"/>
      <c r="TWP6" s="138"/>
      <c r="TWQ6" s="138"/>
      <c r="TWR6" s="138"/>
      <c r="TWS6" s="138"/>
      <c r="TWT6" s="138"/>
      <c r="TWU6" s="138"/>
      <c r="TWV6" s="138"/>
      <c r="TWW6" s="138"/>
      <c r="TWX6" s="138"/>
      <c r="TWY6" s="138"/>
      <c r="TWZ6" s="138"/>
      <c r="TXA6" s="138"/>
      <c r="TXB6" s="138"/>
      <c r="TXC6" s="138"/>
      <c r="TXD6" s="138"/>
      <c r="TXE6" s="138"/>
      <c r="TXF6" s="138"/>
      <c r="TXG6" s="138"/>
      <c r="TXH6" s="138"/>
      <c r="TXI6" s="138"/>
      <c r="TXJ6" s="138"/>
      <c r="TXK6" s="138"/>
      <c r="TXL6" s="138"/>
      <c r="TXM6" s="138"/>
      <c r="TXN6" s="138"/>
      <c r="TXO6" s="138"/>
      <c r="TXP6" s="138"/>
      <c r="TXQ6" s="138"/>
      <c r="TXR6" s="138"/>
      <c r="TXS6" s="138"/>
      <c r="TXT6" s="138"/>
      <c r="TXU6" s="138"/>
      <c r="TXV6" s="138"/>
      <c r="TXW6" s="138"/>
      <c r="TXX6" s="138"/>
      <c r="TXY6" s="138"/>
      <c r="TXZ6" s="138"/>
      <c r="TYA6" s="138"/>
      <c r="TYB6" s="138"/>
      <c r="TYC6" s="138"/>
      <c r="TYD6" s="138"/>
      <c r="TYE6" s="138"/>
      <c r="TYF6" s="138"/>
      <c r="TYG6" s="138"/>
      <c r="TYH6" s="138"/>
      <c r="TYI6" s="138"/>
      <c r="TYJ6" s="138"/>
      <c r="TYK6" s="138"/>
      <c r="TYL6" s="138"/>
      <c r="TYM6" s="138"/>
      <c r="TYN6" s="138"/>
      <c r="TYO6" s="138"/>
      <c r="TYP6" s="138"/>
      <c r="TYQ6" s="138"/>
      <c r="TYR6" s="138"/>
      <c r="TYS6" s="138"/>
      <c r="TYT6" s="138"/>
      <c r="TYU6" s="138"/>
      <c r="TYV6" s="138"/>
      <c r="TYW6" s="138"/>
      <c r="TYX6" s="138"/>
      <c r="TYY6" s="138"/>
      <c r="TYZ6" s="138"/>
      <c r="TZA6" s="138"/>
      <c r="TZB6" s="138"/>
      <c r="TZC6" s="138"/>
      <c r="TZD6" s="138"/>
      <c r="TZE6" s="138"/>
      <c r="TZF6" s="138"/>
      <c r="TZG6" s="138"/>
      <c r="TZH6" s="138"/>
      <c r="TZI6" s="138"/>
      <c r="TZJ6" s="138"/>
      <c r="TZK6" s="138"/>
      <c r="TZL6" s="138"/>
      <c r="TZM6" s="138"/>
      <c r="TZN6" s="138"/>
      <c r="TZO6" s="138"/>
      <c r="TZP6" s="138"/>
      <c r="TZQ6" s="138"/>
      <c r="TZR6" s="138"/>
      <c r="TZS6" s="138"/>
      <c r="TZT6" s="138"/>
      <c r="TZU6" s="138"/>
      <c r="TZV6" s="138"/>
      <c r="TZW6" s="138"/>
      <c r="TZX6" s="138"/>
      <c r="TZY6" s="138"/>
      <c r="TZZ6" s="138"/>
      <c r="UAA6" s="138"/>
      <c r="UAB6" s="138"/>
      <c r="UAC6" s="138"/>
      <c r="UAD6" s="138"/>
      <c r="UAE6" s="138"/>
      <c r="UAF6" s="138"/>
      <c r="UAG6" s="138"/>
      <c r="UAH6" s="138"/>
      <c r="UAI6" s="138"/>
      <c r="UAJ6" s="138"/>
      <c r="UAK6" s="138"/>
      <c r="UAL6" s="138"/>
      <c r="UAM6" s="138"/>
      <c r="UAN6" s="138"/>
      <c r="UAO6" s="138"/>
      <c r="UAP6" s="138"/>
      <c r="UAQ6" s="138"/>
      <c r="UAR6" s="138"/>
      <c r="UAS6" s="138"/>
      <c r="UAT6" s="138"/>
      <c r="UAU6" s="138"/>
      <c r="UAV6" s="138"/>
      <c r="UAW6" s="138"/>
      <c r="UAX6" s="138"/>
      <c r="UAY6" s="138"/>
      <c r="UAZ6" s="138"/>
      <c r="UBA6" s="138"/>
      <c r="UBB6" s="138"/>
      <c r="UBC6" s="138"/>
      <c r="UBD6" s="138"/>
      <c r="UBE6" s="138"/>
      <c r="UBF6" s="138"/>
      <c r="UBG6" s="138"/>
      <c r="UBH6" s="138"/>
      <c r="UBI6" s="138"/>
      <c r="UBJ6" s="138"/>
      <c r="UBK6" s="138"/>
      <c r="UBL6" s="138"/>
      <c r="UBM6" s="138"/>
      <c r="UBN6" s="138"/>
      <c r="UBO6" s="138"/>
      <c r="UBP6" s="138"/>
      <c r="UBQ6" s="138"/>
      <c r="UBR6" s="138"/>
      <c r="UBS6" s="138"/>
      <c r="UBT6" s="138"/>
      <c r="UBU6" s="138"/>
      <c r="UBV6" s="138"/>
      <c r="UBW6" s="138"/>
      <c r="UBX6" s="138"/>
      <c r="UBY6" s="138"/>
      <c r="UBZ6" s="138"/>
      <c r="UCA6" s="138"/>
      <c r="UCB6" s="138"/>
      <c r="UCC6" s="138"/>
      <c r="UCD6" s="138"/>
      <c r="UCE6" s="138"/>
      <c r="UCF6" s="138"/>
      <c r="UCG6" s="138"/>
      <c r="UCH6" s="138"/>
      <c r="UCI6" s="138"/>
      <c r="UCJ6" s="138"/>
      <c r="UCK6" s="138"/>
      <c r="UCL6" s="138"/>
      <c r="UCM6" s="138"/>
      <c r="UCN6" s="138"/>
      <c r="UCO6" s="138"/>
      <c r="UCP6" s="138"/>
      <c r="UCQ6" s="138"/>
      <c r="UCR6" s="138"/>
      <c r="UCS6" s="138"/>
      <c r="UCT6" s="138"/>
      <c r="UCU6" s="138"/>
      <c r="UCV6" s="138"/>
      <c r="UCW6" s="138"/>
      <c r="UCX6" s="138"/>
      <c r="UCY6" s="138"/>
      <c r="UCZ6" s="138"/>
      <c r="UDA6" s="138"/>
      <c r="UDB6" s="138"/>
      <c r="UDC6" s="138"/>
      <c r="UDD6" s="138"/>
      <c r="UDE6" s="138"/>
      <c r="UDF6" s="138"/>
      <c r="UDG6" s="138"/>
      <c r="UDH6" s="138"/>
      <c r="UDI6" s="138"/>
      <c r="UDJ6" s="138"/>
      <c r="UDK6" s="138"/>
      <c r="UDL6" s="138"/>
      <c r="UDM6" s="138"/>
      <c r="UDN6" s="138"/>
      <c r="UDO6" s="138"/>
      <c r="UDP6" s="138"/>
      <c r="UDQ6" s="138"/>
      <c r="UDR6" s="138"/>
      <c r="UDS6" s="138"/>
      <c r="UDT6" s="138"/>
      <c r="UDU6" s="138"/>
      <c r="UDV6" s="138"/>
      <c r="UDW6" s="138"/>
      <c r="UDX6" s="138"/>
      <c r="UDY6" s="138"/>
      <c r="UDZ6" s="138"/>
      <c r="UEA6" s="138"/>
      <c r="UEB6" s="138"/>
      <c r="UEC6" s="138"/>
      <c r="UED6" s="138"/>
      <c r="UEE6" s="138"/>
      <c r="UEF6" s="138"/>
      <c r="UEG6" s="138"/>
      <c r="UEH6" s="138"/>
      <c r="UEI6" s="138"/>
      <c r="UEJ6" s="138"/>
      <c r="UEK6" s="138"/>
      <c r="UEL6" s="138"/>
      <c r="UEM6" s="138"/>
      <c r="UEN6" s="138"/>
      <c r="UEO6" s="138"/>
      <c r="UEP6" s="138"/>
      <c r="UEQ6" s="138"/>
      <c r="UER6" s="138"/>
      <c r="UES6" s="138"/>
      <c r="UET6" s="138"/>
      <c r="UEU6" s="138"/>
      <c r="UEV6" s="138"/>
      <c r="UEW6" s="138"/>
      <c r="UEX6" s="138"/>
      <c r="UEY6" s="138"/>
      <c r="UEZ6" s="138"/>
      <c r="UFA6" s="138"/>
      <c r="UFB6" s="138"/>
      <c r="UFC6" s="138"/>
      <c r="UFD6" s="138"/>
      <c r="UFE6" s="138"/>
      <c r="UFF6" s="138"/>
      <c r="UFG6" s="138"/>
      <c r="UFH6" s="138"/>
      <c r="UFI6" s="138"/>
      <c r="UFJ6" s="138"/>
      <c r="UFK6" s="138"/>
      <c r="UFL6" s="138"/>
      <c r="UFM6" s="138"/>
      <c r="UFN6" s="138"/>
      <c r="UFO6" s="138"/>
      <c r="UFP6" s="138"/>
      <c r="UFQ6" s="138"/>
      <c r="UFR6" s="138"/>
      <c r="UFS6" s="138"/>
      <c r="UFT6" s="138"/>
      <c r="UFU6" s="138"/>
      <c r="UFV6" s="138"/>
      <c r="UFW6" s="138"/>
      <c r="UFX6" s="138"/>
      <c r="UFY6" s="138"/>
      <c r="UFZ6" s="138"/>
      <c r="UGA6" s="138"/>
      <c r="UGB6" s="138"/>
      <c r="UGC6" s="138"/>
      <c r="UGD6" s="138"/>
      <c r="UGE6" s="138"/>
      <c r="UGF6" s="138"/>
      <c r="UGG6" s="138"/>
      <c r="UGH6" s="138"/>
      <c r="UGI6" s="138"/>
      <c r="UGJ6" s="138"/>
      <c r="UGK6" s="138"/>
      <c r="UGL6" s="138"/>
      <c r="UGM6" s="138"/>
      <c r="UGN6" s="138"/>
      <c r="UGO6" s="138"/>
      <c r="UGP6" s="138"/>
      <c r="UGQ6" s="138"/>
      <c r="UGR6" s="138"/>
      <c r="UGS6" s="138"/>
      <c r="UGT6" s="138"/>
      <c r="UGU6" s="138"/>
      <c r="UGV6" s="138"/>
      <c r="UGW6" s="138"/>
      <c r="UGX6" s="138"/>
      <c r="UGY6" s="138"/>
      <c r="UGZ6" s="138"/>
      <c r="UHA6" s="138"/>
      <c r="UHB6" s="138"/>
      <c r="UHC6" s="138"/>
      <c r="UHD6" s="138"/>
      <c r="UHE6" s="138"/>
      <c r="UHF6" s="138"/>
      <c r="UHG6" s="138"/>
      <c r="UHH6" s="138"/>
      <c r="UHI6" s="138"/>
      <c r="UHJ6" s="138"/>
      <c r="UHK6" s="138"/>
      <c r="UHL6" s="138"/>
      <c r="UHM6" s="138"/>
      <c r="UHN6" s="138"/>
      <c r="UHO6" s="138"/>
      <c r="UHP6" s="138"/>
      <c r="UHQ6" s="138"/>
      <c r="UHR6" s="138"/>
      <c r="UHS6" s="138"/>
      <c r="UHT6" s="138"/>
      <c r="UHU6" s="138"/>
      <c r="UHV6" s="138"/>
      <c r="UHW6" s="138"/>
      <c r="UHX6" s="138"/>
      <c r="UHY6" s="138"/>
      <c r="UHZ6" s="138"/>
      <c r="UIA6" s="138"/>
      <c r="UIB6" s="138"/>
      <c r="UIC6" s="138"/>
      <c r="UID6" s="138"/>
      <c r="UIE6" s="138"/>
      <c r="UIF6" s="138"/>
      <c r="UIG6" s="138"/>
      <c r="UIH6" s="138"/>
      <c r="UII6" s="138"/>
      <c r="UIJ6" s="138"/>
      <c r="UIK6" s="138"/>
      <c r="UIL6" s="138"/>
      <c r="UIM6" s="138"/>
      <c r="UIN6" s="138"/>
      <c r="UIO6" s="138"/>
      <c r="UIP6" s="138"/>
      <c r="UIQ6" s="138"/>
      <c r="UIR6" s="138"/>
      <c r="UIS6" s="138"/>
      <c r="UIT6" s="138"/>
      <c r="UIU6" s="138"/>
      <c r="UIV6" s="138"/>
      <c r="UIW6" s="138"/>
      <c r="UIX6" s="138"/>
      <c r="UIY6" s="138"/>
      <c r="UIZ6" s="138"/>
      <c r="UJA6" s="138"/>
      <c r="UJB6" s="138"/>
      <c r="UJC6" s="138"/>
      <c r="UJD6" s="138"/>
      <c r="UJE6" s="138"/>
      <c r="UJF6" s="138"/>
      <c r="UJG6" s="138"/>
      <c r="UJH6" s="138"/>
      <c r="UJI6" s="138"/>
      <c r="UJJ6" s="138"/>
      <c r="UJK6" s="138"/>
      <c r="UJL6" s="138"/>
      <c r="UJM6" s="138"/>
      <c r="UJN6" s="138"/>
      <c r="UJO6" s="138"/>
      <c r="UJP6" s="138"/>
      <c r="UJQ6" s="138"/>
      <c r="UJR6" s="138"/>
      <c r="UJS6" s="138"/>
      <c r="UJT6" s="138"/>
      <c r="UJU6" s="138"/>
      <c r="UJV6" s="138"/>
      <c r="UJW6" s="138"/>
      <c r="UJX6" s="138"/>
      <c r="UJY6" s="138"/>
      <c r="UJZ6" s="138"/>
      <c r="UKA6" s="138"/>
      <c r="UKB6" s="138"/>
      <c r="UKC6" s="138"/>
      <c r="UKD6" s="138"/>
      <c r="UKE6" s="138"/>
      <c r="UKF6" s="138"/>
      <c r="UKG6" s="138"/>
      <c r="UKH6" s="138"/>
      <c r="UKI6" s="138"/>
      <c r="UKJ6" s="138"/>
      <c r="UKK6" s="138"/>
      <c r="UKL6" s="138"/>
      <c r="UKM6" s="138"/>
      <c r="UKN6" s="138"/>
      <c r="UKO6" s="138"/>
      <c r="UKP6" s="138"/>
      <c r="UKQ6" s="138"/>
      <c r="UKR6" s="138"/>
      <c r="UKS6" s="138"/>
      <c r="UKT6" s="138"/>
      <c r="UKU6" s="138"/>
      <c r="UKV6" s="138"/>
      <c r="UKW6" s="138"/>
      <c r="UKX6" s="138"/>
      <c r="UKY6" s="138"/>
      <c r="UKZ6" s="138"/>
      <c r="ULA6" s="138"/>
      <c r="ULB6" s="138"/>
      <c r="ULC6" s="138"/>
      <c r="ULD6" s="138"/>
      <c r="ULE6" s="138"/>
      <c r="ULF6" s="138"/>
      <c r="ULG6" s="138"/>
      <c r="ULH6" s="138"/>
      <c r="ULI6" s="138"/>
      <c r="ULJ6" s="138"/>
      <c r="ULK6" s="138"/>
      <c r="ULL6" s="138"/>
      <c r="ULM6" s="138"/>
      <c r="ULN6" s="138"/>
      <c r="ULO6" s="138"/>
      <c r="ULP6" s="138"/>
      <c r="ULQ6" s="138"/>
      <c r="ULR6" s="138"/>
      <c r="ULS6" s="138"/>
      <c r="ULT6" s="138"/>
      <c r="ULU6" s="138"/>
      <c r="ULV6" s="138"/>
      <c r="ULW6" s="138"/>
      <c r="ULX6" s="138"/>
      <c r="ULY6" s="138"/>
      <c r="ULZ6" s="138"/>
      <c r="UMA6" s="138"/>
      <c r="UMB6" s="138"/>
      <c r="UMC6" s="138"/>
      <c r="UMD6" s="138"/>
      <c r="UME6" s="138"/>
      <c r="UMF6" s="138"/>
      <c r="UMG6" s="138"/>
      <c r="UMH6" s="138"/>
      <c r="UMI6" s="138"/>
      <c r="UMJ6" s="138"/>
      <c r="UMK6" s="138"/>
      <c r="UML6" s="138"/>
      <c r="UMM6" s="138"/>
      <c r="UMN6" s="138"/>
      <c r="UMO6" s="138"/>
      <c r="UMP6" s="138"/>
      <c r="UMQ6" s="138"/>
      <c r="UMR6" s="138"/>
      <c r="UMS6" s="138"/>
      <c r="UMT6" s="138"/>
      <c r="UMU6" s="138"/>
      <c r="UMV6" s="138"/>
      <c r="UMW6" s="138"/>
      <c r="UMX6" s="138"/>
      <c r="UMY6" s="138"/>
      <c r="UMZ6" s="138"/>
      <c r="UNA6" s="138"/>
      <c r="UNB6" s="138"/>
      <c r="UNC6" s="138"/>
      <c r="UND6" s="138"/>
      <c r="UNE6" s="138"/>
      <c r="UNF6" s="138"/>
      <c r="UNG6" s="138"/>
      <c r="UNH6" s="138"/>
      <c r="UNI6" s="138"/>
      <c r="UNJ6" s="138"/>
      <c r="UNK6" s="138"/>
      <c r="UNL6" s="138"/>
      <c r="UNM6" s="138"/>
      <c r="UNN6" s="138"/>
      <c r="UNO6" s="138"/>
      <c r="UNP6" s="138"/>
      <c r="UNQ6" s="138"/>
      <c r="UNR6" s="138"/>
      <c r="UNS6" s="138"/>
      <c r="UNT6" s="138"/>
      <c r="UNU6" s="138"/>
      <c r="UNV6" s="138"/>
      <c r="UNW6" s="138"/>
      <c r="UNX6" s="138"/>
      <c r="UNY6" s="138"/>
      <c r="UNZ6" s="138"/>
      <c r="UOA6" s="138"/>
      <c r="UOB6" s="138"/>
      <c r="UOC6" s="138"/>
      <c r="UOD6" s="138"/>
      <c r="UOE6" s="138"/>
      <c r="UOF6" s="138"/>
      <c r="UOG6" s="138"/>
      <c r="UOH6" s="138"/>
      <c r="UOI6" s="138"/>
      <c r="UOJ6" s="138"/>
      <c r="UOK6" s="138"/>
      <c r="UOL6" s="138"/>
      <c r="UOM6" s="138"/>
      <c r="UON6" s="138"/>
      <c r="UOO6" s="138"/>
      <c r="UOP6" s="138"/>
      <c r="UOQ6" s="138"/>
      <c r="UOR6" s="138"/>
      <c r="UOS6" s="138"/>
      <c r="UOT6" s="138"/>
      <c r="UOU6" s="138"/>
      <c r="UOV6" s="138"/>
      <c r="UOW6" s="138"/>
      <c r="UOX6" s="138"/>
      <c r="UOY6" s="138"/>
      <c r="UOZ6" s="138"/>
      <c r="UPA6" s="138"/>
      <c r="UPB6" s="138"/>
      <c r="UPC6" s="138"/>
      <c r="UPD6" s="138"/>
      <c r="UPE6" s="138"/>
      <c r="UPF6" s="138"/>
      <c r="UPG6" s="138"/>
      <c r="UPH6" s="138"/>
      <c r="UPI6" s="138"/>
      <c r="UPJ6" s="138"/>
      <c r="UPK6" s="138"/>
      <c r="UPL6" s="138"/>
      <c r="UPM6" s="138"/>
      <c r="UPN6" s="138"/>
      <c r="UPO6" s="138"/>
      <c r="UPP6" s="138"/>
      <c r="UPQ6" s="138"/>
      <c r="UPR6" s="138"/>
      <c r="UPS6" s="138"/>
      <c r="UPT6" s="138"/>
      <c r="UPU6" s="138"/>
      <c r="UPV6" s="138"/>
      <c r="UPW6" s="138"/>
      <c r="UPX6" s="138"/>
      <c r="UPY6" s="138"/>
      <c r="UPZ6" s="138"/>
      <c r="UQA6" s="138"/>
      <c r="UQB6" s="138"/>
      <c r="UQC6" s="138"/>
      <c r="UQD6" s="138"/>
      <c r="UQE6" s="138"/>
      <c r="UQF6" s="138"/>
      <c r="UQG6" s="138"/>
      <c r="UQH6" s="138"/>
      <c r="UQI6" s="138"/>
      <c r="UQJ6" s="138"/>
      <c r="UQK6" s="138"/>
      <c r="UQL6" s="138"/>
      <c r="UQM6" s="138"/>
      <c r="UQN6" s="138"/>
      <c r="UQO6" s="138"/>
      <c r="UQP6" s="138"/>
      <c r="UQQ6" s="138"/>
      <c r="UQR6" s="138"/>
      <c r="UQS6" s="138"/>
      <c r="UQT6" s="138"/>
      <c r="UQU6" s="138"/>
      <c r="UQV6" s="138"/>
      <c r="UQW6" s="138"/>
      <c r="UQX6" s="138"/>
      <c r="UQY6" s="138"/>
      <c r="UQZ6" s="138"/>
      <c r="URA6" s="138"/>
      <c r="URB6" s="138"/>
      <c r="URC6" s="138"/>
      <c r="URD6" s="138"/>
      <c r="URE6" s="138"/>
      <c r="URF6" s="138"/>
      <c r="URG6" s="138"/>
      <c r="URH6" s="138"/>
      <c r="URI6" s="138"/>
      <c r="URJ6" s="138"/>
      <c r="URK6" s="138"/>
      <c r="URL6" s="138"/>
      <c r="URM6" s="138"/>
      <c r="URN6" s="138"/>
      <c r="URO6" s="138"/>
      <c r="URP6" s="138"/>
      <c r="URQ6" s="138"/>
      <c r="URR6" s="138"/>
      <c r="URS6" s="138"/>
      <c r="URT6" s="138"/>
      <c r="URU6" s="138"/>
      <c r="URV6" s="138"/>
      <c r="URW6" s="138"/>
      <c r="URX6" s="138"/>
      <c r="URY6" s="138"/>
      <c r="URZ6" s="138"/>
      <c r="USA6" s="138"/>
      <c r="USB6" s="138"/>
      <c r="USC6" s="138"/>
      <c r="USD6" s="138"/>
      <c r="USE6" s="138"/>
      <c r="USF6" s="138"/>
      <c r="USG6" s="138"/>
      <c r="USH6" s="138"/>
      <c r="USI6" s="138"/>
      <c r="USJ6" s="138"/>
      <c r="USK6" s="138"/>
      <c r="USL6" s="138"/>
      <c r="USM6" s="138"/>
      <c r="USN6" s="138"/>
      <c r="USO6" s="138"/>
      <c r="USP6" s="138"/>
      <c r="USQ6" s="138"/>
      <c r="USR6" s="138"/>
      <c r="USS6" s="138"/>
      <c r="UST6" s="138"/>
      <c r="USU6" s="138"/>
      <c r="USV6" s="138"/>
      <c r="USW6" s="138"/>
      <c r="USX6" s="138"/>
      <c r="USY6" s="138"/>
      <c r="USZ6" s="138"/>
      <c r="UTA6" s="138"/>
      <c r="UTB6" s="138"/>
      <c r="UTC6" s="138"/>
      <c r="UTD6" s="138"/>
      <c r="UTE6" s="138"/>
      <c r="UTF6" s="138"/>
      <c r="UTG6" s="138"/>
      <c r="UTH6" s="138"/>
      <c r="UTI6" s="138"/>
      <c r="UTJ6" s="138"/>
      <c r="UTK6" s="138"/>
      <c r="UTL6" s="138"/>
      <c r="UTM6" s="138"/>
      <c r="UTN6" s="138"/>
      <c r="UTO6" s="138"/>
      <c r="UTP6" s="138"/>
      <c r="UTQ6" s="138"/>
      <c r="UTR6" s="138"/>
      <c r="UTS6" s="138"/>
      <c r="UTT6" s="138"/>
      <c r="UTU6" s="138"/>
      <c r="UTV6" s="138"/>
      <c r="UTW6" s="138"/>
      <c r="UTX6" s="138"/>
      <c r="UTY6" s="138"/>
      <c r="UTZ6" s="138"/>
      <c r="UUA6" s="138"/>
      <c r="UUB6" s="138"/>
      <c r="UUC6" s="138"/>
      <c r="UUD6" s="138"/>
      <c r="UUE6" s="138"/>
      <c r="UUF6" s="138"/>
      <c r="UUG6" s="138"/>
      <c r="UUH6" s="138"/>
      <c r="UUI6" s="138"/>
      <c r="UUJ6" s="138"/>
      <c r="UUK6" s="138"/>
      <c r="UUL6" s="138"/>
      <c r="UUM6" s="138"/>
      <c r="UUN6" s="138"/>
      <c r="UUO6" s="138"/>
      <c r="UUP6" s="138"/>
      <c r="UUQ6" s="138"/>
      <c r="UUR6" s="138"/>
      <c r="UUS6" s="138"/>
      <c r="UUT6" s="138"/>
      <c r="UUU6" s="138"/>
      <c r="UUV6" s="138"/>
      <c r="UUW6" s="138"/>
      <c r="UUX6" s="138"/>
      <c r="UUY6" s="138"/>
      <c r="UUZ6" s="138"/>
      <c r="UVA6" s="138"/>
      <c r="UVB6" s="138"/>
      <c r="UVC6" s="138"/>
      <c r="UVD6" s="138"/>
      <c r="UVE6" s="138"/>
      <c r="UVF6" s="138"/>
      <c r="UVG6" s="138"/>
      <c r="UVH6" s="138"/>
      <c r="UVI6" s="138"/>
      <c r="UVJ6" s="138"/>
      <c r="UVK6" s="138"/>
      <c r="UVL6" s="138"/>
      <c r="UVM6" s="138"/>
      <c r="UVN6" s="138"/>
      <c r="UVO6" s="138"/>
      <c r="UVP6" s="138"/>
      <c r="UVQ6" s="138"/>
      <c r="UVR6" s="138"/>
      <c r="UVS6" s="138"/>
      <c r="UVT6" s="138"/>
      <c r="UVU6" s="138"/>
      <c r="UVV6" s="138"/>
      <c r="UVW6" s="138"/>
      <c r="UVX6" s="138"/>
      <c r="UVY6" s="138"/>
      <c r="UVZ6" s="138"/>
      <c r="UWA6" s="138"/>
      <c r="UWB6" s="138"/>
      <c r="UWC6" s="138"/>
      <c r="UWD6" s="138"/>
      <c r="UWE6" s="138"/>
      <c r="UWF6" s="138"/>
      <c r="UWG6" s="138"/>
      <c r="UWH6" s="138"/>
      <c r="UWI6" s="138"/>
      <c r="UWJ6" s="138"/>
      <c r="UWK6" s="138"/>
      <c r="UWL6" s="138"/>
      <c r="UWM6" s="138"/>
      <c r="UWN6" s="138"/>
      <c r="UWO6" s="138"/>
      <c r="UWP6" s="138"/>
      <c r="UWQ6" s="138"/>
      <c r="UWR6" s="138"/>
      <c r="UWS6" s="138"/>
      <c r="UWT6" s="138"/>
      <c r="UWU6" s="138"/>
      <c r="UWV6" s="138"/>
      <c r="UWW6" s="138"/>
      <c r="UWX6" s="138"/>
      <c r="UWY6" s="138"/>
      <c r="UWZ6" s="138"/>
      <c r="UXA6" s="138"/>
      <c r="UXB6" s="138"/>
      <c r="UXC6" s="138"/>
      <c r="UXD6" s="138"/>
      <c r="UXE6" s="138"/>
      <c r="UXF6" s="138"/>
      <c r="UXG6" s="138"/>
      <c r="UXH6" s="138"/>
      <c r="UXI6" s="138"/>
      <c r="UXJ6" s="138"/>
      <c r="UXK6" s="138"/>
      <c r="UXL6" s="138"/>
      <c r="UXM6" s="138"/>
      <c r="UXN6" s="138"/>
      <c r="UXO6" s="138"/>
      <c r="UXP6" s="138"/>
      <c r="UXQ6" s="138"/>
      <c r="UXR6" s="138"/>
      <c r="UXS6" s="138"/>
      <c r="UXT6" s="138"/>
      <c r="UXU6" s="138"/>
      <c r="UXV6" s="138"/>
      <c r="UXW6" s="138"/>
      <c r="UXX6" s="138"/>
      <c r="UXY6" s="138"/>
      <c r="UXZ6" s="138"/>
      <c r="UYA6" s="138"/>
      <c r="UYB6" s="138"/>
      <c r="UYC6" s="138"/>
      <c r="UYD6" s="138"/>
      <c r="UYE6" s="138"/>
      <c r="UYF6" s="138"/>
      <c r="UYG6" s="138"/>
      <c r="UYH6" s="138"/>
      <c r="UYI6" s="138"/>
      <c r="UYJ6" s="138"/>
      <c r="UYK6" s="138"/>
      <c r="UYL6" s="138"/>
      <c r="UYM6" s="138"/>
      <c r="UYN6" s="138"/>
      <c r="UYO6" s="138"/>
      <c r="UYP6" s="138"/>
      <c r="UYQ6" s="138"/>
      <c r="UYR6" s="138"/>
      <c r="UYS6" s="138"/>
      <c r="UYT6" s="138"/>
      <c r="UYU6" s="138"/>
      <c r="UYV6" s="138"/>
      <c r="UYW6" s="138"/>
      <c r="UYX6" s="138"/>
      <c r="UYY6" s="138"/>
      <c r="UYZ6" s="138"/>
      <c r="UZA6" s="138"/>
      <c r="UZB6" s="138"/>
      <c r="UZC6" s="138"/>
      <c r="UZD6" s="138"/>
      <c r="UZE6" s="138"/>
      <c r="UZF6" s="138"/>
      <c r="UZG6" s="138"/>
      <c r="UZH6" s="138"/>
      <c r="UZI6" s="138"/>
      <c r="UZJ6" s="138"/>
      <c r="UZK6" s="138"/>
      <c r="UZL6" s="138"/>
      <c r="UZM6" s="138"/>
      <c r="UZN6" s="138"/>
      <c r="UZO6" s="138"/>
      <c r="UZP6" s="138"/>
      <c r="UZQ6" s="138"/>
      <c r="UZR6" s="138"/>
      <c r="UZS6" s="138"/>
      <c r="UZT6" s="138"/>
      <c r="UZU6" s="138"/>
      <c r="UZV6" s="138"/>
      <c r="UZW6" s="138"/>
      <c r="UZX6" s="138"/>
      <c r="UZY6" s="138"/>
      <c r="UZZ6" s="138"/>
      <c r="VAA6" s="138"/>
      <c r="VAB6" s="138"/>
      <c r="VAC6" s="138"/>
      <c r="VAD6" s="138"/>
      <c r="VAE6" s="138"/>
      <c r="VAF6" s="138"/>
      <c r="VAG6" s="138"/>
      <c r="VAH6" s="138"/>
      <c r="VAI6" s="138"/>
      <c r="VAJ6" s="138"/>
      <c r="VAK6" s="138"/>
      <c r="VAL6" s="138"/>
      <c r="VAM6" s="138"/>
      <c r="VAN6" s="138"/>
      <c r="VAO6" s="138"/>
      <c r="VAP6" s="138"/>
      <c r="VAQ6" s="138"/>
      <c r="VAR6" s="138"/>
      <c r="VAS6" s="138"/>
      <c r="VAT6" s="138"/>
      <c r="VAU6" s="138"/>
      <c r="VAV6" s="138"/>
      <c r="VAW6" s="138"/>
      <c r="VAX6" s="138"/>
      <c r="VAY6" s="138"/>
      <c r="VAZ6" s="138"/>
      <c r="VBA6" s="138"/>
      <c r="VBB6" s="138"/>
      <c r="VBC6" s="138"/>
      <c r="VBD6" s="138"/>
      <c r="VBE6" s="138"/>
      <c r="VBF6" s="138"/>
      <c r="VBG6" s="138"/>
      <c r="VBH6" s="138"/>
      <c r="VBI6" s="138"/>
      <c r="VBJ6" s="138"/>
      <c r="VBK6" s="138"/>
      <c r="VBL6" s="138"/>
      <c r="VBM6" s="138"/>
      <c r="VBN6" s="138"/>
      <c r="VBO6" s="138"/>
      <c r="VBP6" s="138"/>
      <c r="VBQ6" s="138"/>
      <c r="VBR6" s="138"/>
      <c r="VBS6" s="138"/>
      <c r="VBT6" s="138"/>
      <c r="VBU6" s="138"/>
      <c r="VBV6" s="138"/>
      <c r="VBW6" s="138"/>
      <c r="VBX6" s="138"/>
      <c r="VBY6" s="138"/>
      <c r="VBZ6" s="138"/>
      <c r="VCA6" s="138"/>
      <c r="VCB6" s="138"/>
      <c r="VCC6" s="138"/>
      <c r="VCD6" s="138"/>
      <c r="VCE6" s="138"/>
      <c r="VCF6" s="138"/>
      <c r="VCG6" s="138"/>
      <c r="VCH6" s="138"/>
      <c r="VCI6" s="138"/>
      <c r="VCJ6" s="138"/>
      <c r="VCK6" s="138"/>
      <c r="VCL6" s="138"/>
      <c r="VCM6" s="138"/>
      <c r="VCN6" s="138"/>
      <c r="VCO6" s="138"/>
      <c r="VCP6" s="138"/>
      <c r="VCQ6" s="138"/>
      <c r="VCR6" s="138"/>
      <c r="VCS6" s="138"/>
      <c r="VCT6" s="138"/>
      <c r="VCU6" s="138"/>
      <c r="VCV6" s="138"/>
      <c r="VCW6" s="138"/>
      <c r="VCX6" s="138"/>
      <c r="VCY6" s="138"/>
      <c r="VCZ6" s="138"/>
      <c r="VDA6" s="138"/>
      <c r="VDB6" s="138"/>
      <c r="VDC6" s="138"/>
      <c r="VDD6" s="138"/>
      <c r="VDE6" s="138"/>
      <c r="VDF6" s="138"/>
      <c r="VDG6" s="138"/>
      <c r="VDH6" s="138"/>
      <c r="VDI6" s="138"/>
      <c r="VDJ6" s="138"/>
      <c r="VDK6" s="138"/>
      <c r="VDL6" s="138"/>
      <c r="VDM6" s="138"/>
      <c r="VDN6" s="138"/>
      <c r="VDO6" s="138"/>
      <c r="VDP6" s="138"/>
      <c r="VDQ6" s="138"/>
      <c r="VDR6" s="138"/>
      <c r="VDS6" s="138"/>
      <c r="VDT6" s="138"/>
      <c r="VDU6" s="138"/>
      <c r="VDV6" s="138"/>
      <c r="VDW6" s="138"/>
      <c r="VDX6" s="138"/>
      <c r="VDY6" s="138"/>
      <c r="VDZ6" s="138"/>
      <c r="VEA6" s="138"/>
      <c r="VEB6" s="138"/>
      <c r="VEC6" s="138"/>
      <c r="VED6" s="138"/>
      <c r="VEE6" s="138"/>
      <c r="VEF6" s="138"/>
      <c r="VEG6" s="138"/>
      <c r="VEH6" s="138"/>
      <c r="VEI6" s="138"/>
      <c r="VEJ6" s="138"/>
      <c r="VEK6" s="138"/>
      <c r="VEL6" s="138"/>
      <c r="VEM6" s="138"/>
      <c r="VEN6" s="138"/>
      <c r="VEO6" s="138"/>
      <c r="VEP6" s="138"/>
      <c r="VEQ6" s="138"/>
      <c r="VER6" s="138"/>
      <c r="VES6" s="138"/>
      <c r="VET6" s="138"/>
      <c r="VEU6" s="138"/>
      <c r="VEV6" s="138"/>
      <c r="VEW6" s="138"/>
      <c r="VEX6" s="138"/>
      <c r="VEY6" s="138"/>
      <c r="VEZ6" s="138"/>
      <c r="VFA6" s="138"/>
      <c r="VFB6" s="138"/>
      <c r="VFC6" s="138"/>
      <c r="VFD6" s="138"/>
      <c r="VFE6" s="138"/>
      <c r="VFF6" s="138"/>
      <c r="VFG6" s="138"/>
      <c r="VFH6" s="138"/>
      <c r="VFI6" s="138"/>
      <c r="VFJ6" s="138"/>
      <c r="VFK6" s="138"/>
      <c r="VFL6" s="138"/>
      <c r="VFM6" s="138"/>
      <c r="VFN6" s="138"/>
      <c r="VFO6" s="138"/>
      <c r="VFP6" s="138"/>
      <c r="VFQ6" s="138"/>
      <c r="VFR6" s="138"/>
      <c r="VFS6" s="138"/>
      <c r="VFT6" s="138"/>
      <c r="VFU6" s="138"/>
      <c r="VFV6" s="138"/>
      <c r="VFW6" s="138"/>
      <c r="VFX6" s="138"/>
      <c r="VFY6" s="138"/>
      <c r="VFZ6" s="138"/>
      <c r="VGA6" s="138"/>
      <c r="VGB6" s="138"/>
      <c r="VGC6" s="138"/>
      <c r="VGD6" s="138"/>
      <c r="VGE6" s="138"/>
      <c r="VGF6" s="138"/>
      <c r="VGG6" s="138"/>
      <c r="VGH6" s="138"/>
      <c r="VGI6" s="138"/>
      <c r="VGJ6" s="138"/>
      <c r="VGK6" s="138"/>
      <c r="VGL6" s="138"/>
      <c r="VGM6" s="138"/>
      <c r="VGN6" s="138"/>
      <c r="VGO6" s="138"/>
      <c r="VGP6" s="138"/>
      <c r="VGQ6" s="138"/>
      <c r="VGR6" s="138"/>
      <c r="VGS6" s="138"/>
      <c r="VGT6" s="138"/>
      <c r="VGU6" s="138"/>
      <c r="VGV6" s="138"/>
      <c r="VGW6" s="138"/>
      <c r="VGX6" s="138"/>
      <c r="VGY6" s="138"/>
      <c r="VGZ6" s="138"/>
      <c r="VHA6" s="138"/>
      <c r="VHB6" s="138"/>
      <c r="VHC6" s="138"/>
      <c r="VHD6" s="138"/>
      <c r="VHE6" s="138"/>
      <c r="VHF6" s="138"/>
      <c r="VHG6" s="138"/>
      <c r="VHH6" s="138"/>
      <c r="VHI6" s="138"/>
      <c r="VHJ6" s="138"/>
      <c r="VHK6" s="138"/>
      <c r="VHL6" s="138"/>
      <c r="VHM6" s="138"/>
      <c r="VHN6" s="138"/>
      <c r="VHO6" s="138"/>
      <c r="VHP6" s="138"/>
      <c r="VHQ6" s="138"/>
      <c r="VHR6" s="138"/>
      <c r="VHS6" s="138"/>
      <c r="VHT6" s="138"/>
      <c r="VHU6" s="138"/>
      <c r="VHV6" s="138"/>
      <c r="VHW6" s="138"/>
      <c r="VHX6" s="138"/>
      <c r="VHY6" s="138"/>
      <c r="VHZ6" s="138"/>
      <c r="VIA6" s="138"/>
      <c r="VIB6" s="138"/>
      <c r="VIC6" s="138"/>
      <c r="VID6" s="138"/>
      <c r="VIE6" s="138"/>
      <c r="VIF6" s="138"/>
      <c r="VIG6" s="138"/>
      <c r="VIH6" s="138"/>
      <c r="VII6" s="138"/>
      <c r="VIJ6" s="138"/>
      <c r="VIK6" s="138"/>
      <c r="VIL6" s="138"/>
      <c r="VIM6" s="138"/>
      <c r="VIN6" s="138"/>
      <c r="VIO6" s="138"/>
      <c r="VIP6" s="138"/>
      <c r="VIQ6" s="138"/>
      <c r="VIR6" s="138"/>
      <c r="VIS6" s="138"/>
      <c r="VIT6" s="138"/>
      <c r="VIU6" s="138"/>
      <c r="VIV6" s="138"/>
      <c r="VIW6" s="138"/>
      <c r="VIX6" s="138"/>
      <c r="VIY6" s="138"/>
      <c r="VIZ6" s="138"/>
      <c r="VJA6" s="138"/>
      <c r="VJB6" s="138"/>
      <c r="VJC6" s="138"/>
      <c r="VJD6" s="138"/>
      <c r="VJE6" s="138"/>
      <c r="VJF6" s="138"/>
      <c r="VJG6" s="138"/>
      <c r="VJH6" s="138"/>
      <c r="VJI6" s="138"/>
      <c r="VJJ6" s="138"/>
      <c r="VJK6" s="138"/>
      <c r="VJL6" s="138"/>
      <c r="VJM6" s="138"/>
      <c r="VJN6" s="138"/>
      <c r="VJO6" s="138"/>
      <c r="VJP6" s="138"/>
      <c r="VJQ6" s="138"/>
      <c r="VJR6" s="138"/>
      <c r="VJS6" s="138"/>
      <c r="VJT6" s="138"/>
      <c r="VJU6" s="138"/>
      <c r="VJV6" s="138"/>
      <c r="VJW6" s="138"/>
      <c r="VJX6" s="138"/>
      <c r="VJY6" s="138"/>
      <c r="VJZ6" s="138"/>
      <c r="VKA6" s="138"/>
      <c r="VKB6" s="138"/>
      <c r="VKC6" s="138"/>
      <c r="VKD6" s="138"/>
      <c r="VKE6" s="138"/>
      <c r="VKF6" s="138"/>
      <c r="VKG6" s="138"/>
      <c r="VKH6" s="138"/>
      <c r="VKI6" s="138"/>
      <c r="VKJ6" s="138"/>
      <c r="VKK6" s="138"/>
      <c r="VKL6" s="138"/>
      <c r="VKM6" s="138"/>
      <c r="VKN6" s="138"/>
      <c r="VKO6" s="138"/>
      <c r="VKP6" s="138"/>
      <c r="VKQ6" s="138"/>
      <c r="VKR6" s="138"/>
      <c r="VKS6" s="138"/>
      <c r="VKT6" s="138"/>
      <c r="VKU6" s="138"/>
      <c r="VKV6" s="138"/>
      <c r="VKW6" s="138"/>
      <c r="VKX6" s="138"/>
      <c r="VKY6" s="138"/>
      <c r="VKZ6" s="138"/>
      <c r="VLA6" s="138"/>
      <c r="VLB6" s="138"/>
      <c r="VLC6" s="138"/>
      <c r="VLD6" s="138"/>
      <c r="VLE6" s="138"/>
      <c r="VLF6" s="138"/>
      <c r="VLG6" s="138"/>
      <c r="VLH6" s="138"/>
      <c r="VLI6" s="138"/>
      <c r="VLJ6" s="138"/>
      <c r="VLK6" s="138"/>
      <c r="VLL6" s="138"/>
      <c r="VLM6" s="138"/>
      <c r="VLN6" s="138"/>
      <c r="VLO6" s="138"/>
      <c r="VLP6" s="138"/>
      <c r="VLQ6" s="138"/>
      <c r="VLR6" s="138"/>
      <c r="VLS6" s="138"/>
      <c r="VLT6" s="138"/>
      <c r="VLU6" s="138"/>
      <c r="VLV6" s="138"/>
      <c r="VLW6" s="138"/>
      <c r="VLX6" s="138"/>
      <c r="VLY6" s="138"/>
      <c r="VLZ6" s="138"/>
      <c r="VMA6" s="138"/>
      <c r="VMB6" s="138"/>
      <c r="VMC6" s="138"/>
      <c r="VMD6" s="138"/>
      <c r="VME6" s="138"/>
      <c r="VMF6" s="138"/>
      <c r="VMG6" s="138"/>
      <c r="VMH6" s="138"/>
      <c r="VMI6" s="138"/>
      <c r="VMJ6" s="138"/>
      <c r="VMK6" s="138"/>
      <c r="VML6" s="138"/>
      <c r="VMM6" s="138"/>
      <c r="VMN6" s="138"/>
      <c r="VMO6" s="138"/>
      <c r="VMP6" s="138"/>
      <c r="VMQ6" s="138"/>
      <c r="VMR6" s="138"/>
      <c r="VMS6" s="138"/>
      <c r="VMT6" s="138"/>
      <c r="VMU6" s="138"/>
      <c r="VMV6" s="138"/>
      <c r="VMW6" s="138"/>
      <c r="VMX6" s="138"/>
      <c r="VMY6" s="138"/>
      <c r="VMZ6" s="138"/>
      <c r="VNA6" s="138"/>
      <c r="VNB6" s="138"/>
      <c r="VNC6" s="138"/>
      <c r="VND6" s="138"/>
      <c r="VNE6" s="138"/>
      <c r="VNF6" s="138"/>
      <c r="VNG6" s="138"/>
      <c r="VNH6" s="138"/>
      <c r="VNI6" s="138"/>
      <c r="VNJ6" s="138"/>
      <c r="VNK6" s="138"/>
      <c r="VNL6" s="138"/>
      <c r="VNM6" s="138"/>
      <c r="VNN6" s="138"/>
      <c r="VNO6" s="138"/>
      <c r="VNP6" s="138"/>
      <c r="VNQ6" s="138"/>
      <c r="VNR6" s="138"/>
      <c r="VNS6" s="138"/>
      <c r="VNT6" s="138"/>
      <c r="VNU6" s="138"/>
      <c r="VNV6" s="138"/>
      <c r="VNW6" s="138"/>
      <c r="VNX6" s="138"/>
      <c r="VNY6" s="138"/>
      <c r="VNZ6" s="138"/>
      <c r="VOA6" s="138"/>
      <c r="VOB6" s="138"/>
      <c r="VOC6" s="138"/>
      <c r="VOD6" s="138"/>
      <c r="VOE6" s="138"/>
      <c r="VOF6" s="138"/>
      <c r="VOG6" s="138"/>
      <c r="VOH6" s="138"/>
      <c r="VOI6" s="138"/>
      <c r="VOJ6" s="138"/>
      <c r="VOK6" s="138"/>
      <c r="VOL6" s="138"/>
      <c r="VOM6" s="138"/>
      <c r="VON6" s="138"/>
      <c r="VOO6" s="138"/>
      <c r="VOP6" s="138"/>
      <c r="VOQ6" s="138"/>
      <c r="VOR6" s="138"/>
      <c r="VOS6" s="138"/>
      <c r="VOT6" s="138"/>
      <c r="VOU6" s="138"/>
      <c r="VOV6" s="138"/>
      <c r="VOW6" s="138"/>
      <c r="VOX6" s="138"/>
      <c r="VOY6" s="138"/>
      <c r="VOZ6" s="138"/>
      <c r="VPA6" s="138"/>
      <c r="VPB6" s="138"/>
      <c r="VPC6" s="138"/>
      <c r="VPD6" s="138"/>
      <c r="VPE6" s="138"/>
      <c r="VPF6" s="138"/>
      <c r="VPG6" s="138"/>
      <c r="VPH6" s="138"/>
      <c r="VPI6" s="138"/>
      <c r="VPJ6" s="138"/>
      <c r="VPK6" s="138"/>
      <c r="VPL6" s="138"/>
      <c r="VPM6" s="138"/>
      <c r="VPN6" s="138"/>
      <c r="VPO6" s="138"/>
      <c r="VPP6" s="138"/>
      <c r="VPQ6" s="138"/>
      <c r="VPR6" s="138"/>
      <c r="VPS6" s="138"/>
      <c r="VPT6" s="138"/>
      <c r="VPU6" s="138"/>
      <c r="VPV6" s="138"/>
      <c r="VPW6" s="138"/>
      <c r="VPX6" s="138"/>
      <c r="VPY6" s="138"/>
      <c r="VPZ6" s="138"/>
      <c r="VQA6" s="138"/>
      <c r="VQB6" s="138"/>
      <c r="VQC6" s="138"/>
      <c r="VQD6" s="138"/>
      <c r="VQE6" s="138"/>
      <c r="VQF6" s="138"/>
      <c r="VQG6" s="138"/>
      <c r="VQH6" s="138"/>
      <c r="VQI6" s="138"/>
      <c r="VQJ6" s="138"/>
      <c r="VQK6" s="138"/>
      <c r="VQL6" s="138"/>
      <c r="VQM6" s="138"/>
      <c r="VQN6" s="138"/>
      <c r="VQO6" s="138"/>
      <c r="VQP6" s="138"/>
      <c r="VQQ6" s="138"/>
      <c r="VQR6" s="138"/>
      <c r="VQS6" s="138"/>
      <c r="VQT6" s="138"/>
      <c r="VQU6" s="138"/>
      <c r="VQV6" s="138"/>
      <c r="VQW6" s="138"/>
      <c r="VQX6" s="138"/>
      <c r="VQY6" s="138"/>
      <c r="VQZ6" s="138"/>
      <c r="VRA6" s="138"/>
      <c r="VRB6" s="138"/>
      <c r="VRC6" s="138"/>
      <c r="VRD6" s="138"/>
      <c r="VRE6" s="138"/>
      <c r="VRF6" s="138"/>
      <c r="VRG6" s="138"/>
      <c r="VRH6" s="138"/>
      <c r="VRI6" s="138"/>
      <c r="VRJ6" s="138"/>
      <c r="VRK6" s="138"/>
      <c r="VRL6" s="138"/>
      <c r="VRM6" s="138"/>
      <c r="VRN6" s="138"/>
      <c r="VRO6" s="138"/>
      <c r="VRP6" s="138"/>
      <c r="VRQ6" s="138"/>
      <c r="VRR6" s="138"/>
      <c r="VRS6" s="138"/>
      <c r="VRT6" s="138"/>
      <c r="VRU6" s="138"/>
      <c r="VRV6" s="138"/>
      <c r="VRW6" s="138"/>
      <c r="VRX6" s="138"/>
      <c r="VRY6" s="138"/>
      <c r="VRZ6" s="138"/>
      <c r="VSA6" s="138"/>
      <c r="VSB6" s="138"/>
      <c r="VSC6" s="138"/>
      <c r="VSD6" s="138"/>
      <c r="VSE6" s="138"/>
      <c r="VSF6" s="138"/>
      <c r="VSG6" s="138"/>
      <c r="VSH6" s="138"/>
      <c r="VSI6" s="138"/>
      <c r="VSJ6" s="138"/>
      <c r="VSK6" s="138"/>
      <c r="VSL6" s="138"/>
      <c r="VSM6" s="138"/>
      <c r="VSN6" s="138"/>
      <c r="VSO6" s="138"/>
      <c r="VSP6" s="138"/>
      <c r="VSQ6" s="138"/>
      <c r="VSR6" s="138"/>
      <c r="VSS6" s="138"/>
      <c r="VST6" s="138"/>
      <c r="VSU6" s="138"/>
      <c r="VSV6" s="138"/>
      <c r="VSW6" s="138"/>
      <c r="VSX6" s="138"/>
      <c r="VSY6" s="138"/>
      <c r="VSZ6" s="138"/>
      <c r="VTA6" s="138"/>
      <c r="VTB6" s="138"/>
      <c r="VTC6" s="138"/>
      <c r="VTD6" s="138"/>
      <c r="VTE6" s="138"/>
      <c r="VTF6" s="138"/>
      <c r="VTG6" s="138"/>
      <c r="VTH6" s="138"/>
      <c r="VTI6" s="138"/>
      <c r="VTJ6" s="138"/>
      <c r="VTK6" s="138"/>
      <c r="VTL6" s="138"/>
      <c r="VTM6" s="138"/>
      <c r="VTN6" s="138"/>
      <c r="VTO6" s="138"/>
      <c r="VTP6" s="138"/>
      <c r="VTQ6" s="138"/>
      <c r="VTR6" s="138"/>
      <c r="VTS6" s="138"/>
      <c r="VTT6" s="138"/>
      <c r="VTU6" s="138"/>
      <c r="VTV6" s="138"/>
      <c r="VTW6" s="138"/>
      <c r="VTX6" s="138"/>
      <c r="VTY6" s="138"/>
      <c r="VTZ6" s="138"/>
      <c r="VUA6" s="138"/>
      <c r="VUB6" s="138"/>
      <c r="VUC6" s="138"/>
      <c r="VUD6" s="138"/>
      <c r="VUE6" s="138"/>
      <c r="VUF6" s="138"/>
      <c r="VUG6" s="138"/>
      <c r="VUH6" s="138"/>
      <c r="VUI6" s="138"/>
      <c r="VUJ6" s="138"/>
      <c r="VUK6" s="138"/>
      <c r="VUL6" s="138"/>
      <c r="VUM6" s="138"/>
      <c r="VUN6" s="138"/>
      <c r="VUO6" s="138"/>
      <c r="VUP6" s="138"/>
      <c r="VUQ6" s="138"/>
      <c r="VUR6" s="138"/>
      <c r="VUS6" s="138"/>
      <c r="VUT6" s="138"/>
      <c r="VUU6" s="138"/>
      <c r="VUV6" s="138"/>
      <c r="VUW6" s="138"/>
      <c r="VUX6" s="138"/>
      <c r="VUY6" s="138"/>
      <c r="VUZ6" s="138"/>
      <c r="VVA6" s="138"/>
      <c r="VVB6" s="138"/>
      <c r="VVC6" s="138"/>
      <c r="VVD6" s="138"/>
      <c r="VVE6" s="138"/>
      <c r="VVF6" s="138"/>
      <c r="VVG6" s="138"/>
      <c r="VVH6" s="138"/>
      <c r="VVI6" s="138"/>
      <c r="VVJ6" s="138"/>
      <c r="VVK6" s="138"/>
      <c r="VVL6" s="138"/>
      <c r="VVM6" s="138"/>
      <c r="VVN6" s="138"/>
      <c r="VVO6" s="138"/>
      <c r="VVP6" s="138"/>
      <c r="VVQ6" s="138"/>
      <c r="VVR6" s="138"/>
      <c r="VVS6" s="138"/>
      <c r="VVT6" s="138"/>
      <c r="VVU6" s="138"/>
      <c r="VVV6" s="138"/>
      <c r="VVW6" s="138"/>
      <c r="VVX6" s="138"/>
      <c r="VVY6" s="138"/>
      <c r="VVZ6" s="138"/>
      <c r="VWA6" s="138"/>
      <c r="VWB6" s="138"/>
      <c r="VWC6" s="138"/>
      <c r="VWD6" s="138"/>
      <c r="VWE6" s="138"/>
      <c r="VWF6" s="138"/>
      <c r="VWG6" s="138"/>
      <c r="VWH6" s="138"/>
      <c r="VWI6" s="138"/>
      <c r="VWJ6" s="138"/>
      <c r="VWK6" s="138"/>
      <c r="VWL6" s="138"/>
      <c r="VWM6" s="138"/>
      <c r="VWN6" s="138"/>
      <c r="VWO6" s="138"/>
      <c r="VWP6" s="138"/>
      <c r="VWQ6" s="138"/>
      <c r="VWR6" s="138"/>
      <c r="VWS6" s="138"/>
      <c r="VWT6" s="138"/>
      <c r="VWU6" s="138"/>
      <c r="VWV6" s="138"/>
      <c r="VWW6" s="138"/>
      <c r="VWX6" s="138"/>
      <c r="VWY6" s="138"/>
      <c r="VWZ6" s="138"/>
      <c r="VXA6" s="138"/>
      <c r="VXB6" s="138"/>
      <c r="VXC6" s="138"/>
      <c r="VXD6" s="138"/>
      <c r="VXE6" s="138"/>
      <c r="VXF6" s="138"/>
      <c r="VXG6" s="138"/>
      <c r="VXH6" s="138"/>
      <c r="VXI6" s="138"/>
      <c r="VXJ6" s="138"/>
      <c r="VXK6" s="138"/>
      <c r="VXL6" s="138"/>
      <c r="VXM6" s="138"/>
      <c r="VXN6" s="138"/>
      <c r="VXO6" s="138"/>
      <c r="VXP6" s="138"/>
      <c r="VXQ6" s="138"/>
      <c r="VXR6" s="138"/>
      <c r="VXS6" s="138"/>
      <c r="VXT6" s="138"/>
      <c r="VXU6" s="138"/>
      <c r="VXV6" s="138"/>
      <c r="VXW6" s="138"/>
      <c r="VXX6" s="138"/>
      <c r="VXY6" s="138"/>
      <c r="VXZ6" s="138"/>
      <c r="VYA6" s="138"/>
      <c r="VYB6" s="138"/>
      <c r="VYC6" s="138"/>
      <c r="VYD6" s="138"/>
      <c r="VYE6" s="138"/>
      <c r="VYF6" s="138"/>
      <c r="VYG6" s="138"/>
      <c r="VYH6" s="138"/>
      <c r="VYI6" s="138"/>
      <c r="VYJ6" s="138"/>
      <c r="VYK6" s="138"/>
      <c r="VYL6" s="138"/>
      <c r="VYM6" s="138"/>
      <c r="VYN6" s="138"/>
      <c r="VYO6" s="138"/>
      <c r="VYP6" s="138"/>
      <c r="VYQ6" s="138"/>
      <c r="VYR6" s="138"/>
      <c r="VYS6" s="138"/>
      <c r="VYT6" s="138"/>
      <c r="VYU6" s="138"/>
      <c r="VYV6" s="138"/>
      <c r="VYW6" s="138"/>
      <c r="VYX6" s="138"/>
      <c r="VYY6" s="138"/>
      <c r="VYZ6" s="138"/>
      <c r="VZA6" s="138"/>
      <c r="VZB6" s="138"/>
      <c r="VZC6" s="138"/>
      <c r="VZD6" s="138"/>
      <c r="VZE6" s="138"/>
      <c r="VZF6" s="138"/>
      <c r="VZG6" s="138"/>
      <c r="VZH6" s="138"/>
      <c r="VZI6" s="138"/>
      <c r="VZJ6" s="138"/>
      <c r="VZK6" s="138"/>
      <c r="VZL6" s="138"/>
      <c r="VZM6" s="138"/>
      <c r="VZN6" s="138"/>
      <c r="VZO6" s="138"/>
      <c r="VZP6" s="138"/>
      <c r="VZQ6" s="138"/>
      <c r="VZR6" s="138"/>
      <c r="VZS6" s="138"/>
      <c r="VZT6" s="138"/>
      <c r="VZU6" s="138"/>
      <c r="VZV6" s="138"/>
      <c r="VZW6" s="138"/>
      <c r="VZX6" s="138"/>
      <c r="VZY6" s="138"/>
      <c r="VZZ6" s="138"/>
      <c r="WAA6" s="138"/>
      <c r="WAB6" s="138"/>
      <c r="WAC6" s="138"/>
      <c r="WAD6" s="138"/>
      <c r="WAE6" s="138"/>
      <c r="WAF6" s="138"/>
      <c r="WAG6" s="138"/>
      <c r="WAH6" s="138"/>
      <c r="WAI6" s="138"/>
      <c r="WAJ6" s="138"/>
      <c r="WAK6" s="138"/>
      <c r="WAL6" s="138"/>
      <c r="WAM6" s="138"/>
      <c r="WAN6" s="138"/>
      <c r="WAO6" s="138"/>
      <c r="WAP6" s="138"/>
      <c r="WAQ6" s="138"/>
      <c r="WAR6" s="138"/>
      <c r="WAS6" s="138"/>
      <c r="WAT6" s="138"/>
      <c r="WAU6" s="138"/>
      <c r="WAV6" s="138"/>
      <c r="WAW6" s="138"/>
      <c r="WAX6" s="138"/>
      <c r="WAY6" s="138"/>
      <c r="WAZ6" s="138"/>
      <c r="WBA6" s="138"/>
      <c r="WBB6" s="138"/>
      <c r="WBC6" s="138"/>
      <c r="WBD6" s="138"/>
      <c r="WBE6" s="138"/>
      <c r="WBF6" s="138"/>
      <c r="WBG6" s="138"/>
      <c r="WBH6" s="138"/>
      <c r="WBI6" s="138"/>
      <c r="WBJ6" s="138"/>
      <c r="WBK6" s="138"/>
      <c r="WBL6" s="138"/>
      <c r="WBM6" s="138"/>
      <c r="WBN6" s="138"/>
      <c r="WBO6" s="138"/>
      <c r="WBP6" s="138"/>
      <c r="WBQ6" s="138"/>
      <c r="WBR6" s="138"/>
      <c r="WBS6" s="138"/>
      <c r="WBT6" s="138"/>
      <c r="WBU6" s="138"/>
      <c r="WBV6" s="138"/>
      <c r="WBW6" s="138"/>
      <c r="WBX6" s="138"/>
      <c r="WBY6" s="138"/>
      <c r="WBZ6" s="138"/>
      <c r="WCA6" s="138"/>
      <c r="WCB6" s="138"/>
      <c r="WCC6" s="138"/>
      <c r="WCD6" s="138"/>
      <c r="WCE6" s="138"/>
      <c r="WCF6" s="138"/>
      <c r="WCG6" s="138"/>
      <c r="WCH6" s="138"/>
      <c r="WCI6" s="138"/>
      <c r="WCJ6" s="138"/>
      <c r="WCK6" s="138"/>
      <c r="WCL6" s="138"/>
      <c r="WCM6" s="138"/>
      <c r="WCN6" s="138"/>
      <c r="WCO6" s="138"/>
      <c r="WCP6" s="138"/>
      <c r="WCQ6" s="138"/>
      <c r="WCR6" s="138"/>
      <c r="WCS6" s="138"/>
      <c r="WCT6" s="138"/>
      <c r="WCU6" s="138"/>
      <c r="WCV6" s="138"/>
      <c r="WCW6" s="138"/>
      <c r="WCX6" s="138"/>
      <c r="WCY6" s="138"/>
      <c r="WCZ6" s="138"/>
      <c r="WDA6" s="138"/>
      <c r="WDB6" s="138"/>
      <c r="WDC6" s="138"/>
      <c r="WDD6" s="138"/>
      <c r="WDE6" s="138"/>
      <c r="WDF6" s="138"/>
      <c r="WDG6" s="138"/>
      <c r="WDH6" s="138"/>
      <c r="WDI6" s="138"/>
      <c r="WDJ6" s="138"/>
      <c r="WDK6" s="138"/>
      <c r="WDL6" s="138"/>
      <c r="WDM6" s="138"/>
      <c r="WDN6" s="138"/>
      <c r="WDO6" s="138"/>
      <c r="WDP6" s="138"/>
      <c r="WDQ6" s="138"/>
      <c r="WDR6" s="138"/>
      <c r="WDS6" s="138"/>
      <c r="WDT6" s="138"/>
      <c r="WDU6" s="138"/>
      <c r="WDV6" s="138"/>
      <c r="WDW6" s="138"/>
      <c r="WDX6" s="138"/>
      <c r="WDY6" s="138"/>
      <c r="WDZ6" s="138"/>
      <c r="WEA6" s="138"/>
      <c r="WEB6" s="138"/>
      <c r="WEC6" s="138"/>
      <c r="WED6" s="138"/>
      <c r="WEE6" s="138"/>
      <c r="WEF6" s="138"/>
      <c r="WEG6" s="138"/>
      <c r="WEH6" s="138"/>
      <c r="WEI6" s="138"/>
      <c r="WEJ6" s="138"/>
      <c r="WEK6" s="138"/>
      <c r="WEL6" s="138"/>
      <c r="WEM6" s="138"/>
      <c r="WEN6" s="138"/>
      <c r="WEO6" s="138"/>
      <c r="WEP6" s="138"/>
      <c r="WEQ6" s="138"/>
      <c r="WER6" s="138"/>
      <c r="WES6" s="138"/>
      <c r="WET6" s="138"/>
      <c r="WEU6" s="138"/>
      <c r="WEV6" s="138"/>
      <c r="WEW6" s="138"/>
      <c r="WEX6" s="138"/>
      <c r="WEY6" s="138"/>
      <c r="WEZ6" s="138"/>
      <c r="WFA6" s="138"/>
      <c r="WFB6" s="138"/>
      <c r="WFC6" s="138"/>
      <c r="WFD6" s="138"/>
      <c r="WFE6" s="138"/>
      <c r="WFF6" s="138"/>
      <c r="WFG6" s="138"/>
      <c r="WFH6" s="138"/>
      <c r="WFI6" s="138"/>
      <c r="WFJ6" s="138"/>
      <c r="WFK6" s="138"/>
      <c r="WFL6" s="138"/>
      <c r="WFM6" s="138"/>
      <c r="WFN6" s="138"/>
      <c r="WFO6" s="138"/>
      <c r="WFP6" s="138"/>
      <c r="WFQ6" s="138"/>
      <c r="WFR6" s="138"/>
      <c r="WFS6" s="138"/>
      <c r="WFT6" s="138"/>
      <c r="WFU6" s="138"/>
      <c r="WFV6" s="138"/>
      <c r="WFW6" s="138"/>
      <c r="WFX6" s="138"/>
      <c r="WFY6" s="138"/>
      <c r="WFZ6" s="138"/>
      <c r="WGA6" s="138"/>
      <c r="WGB6" s="138"/>
      <c r="WGC6" s="138"/>
      <c r="WGD6" s="138"/>
      <c r="WGE6" s="138"/>
      <c r="WGF6" s="138"/>
      <c r="WGG6" s="138"/>
      <c r="WGH6" s="138"/>
      <c r="WGI6" s="138"/>
      <c r="WGJ6" s="138"/>
      <c r="WGK6" s="138"/>
      <c r="WGL6" s="138"/>
      <c r="WGM6" s="138"/>
      <c r="WGN6" s="138"/>
      <c r="WGO6" s="138"/>
      <c r="WGP6" s="138"/>
      <c r="WGQ6" s="138"/>
      <c r="WGR6" s="138"/>
      <c r="WGS6" s="138"/>
      <c r="WGT6" s="138"/>
      <c r="WGU6" s="138"/>
      <c r="WGV6" s="138"/>
      <c r="WGW6" s="138"/>
      <c r="WGX6" s="138"/>
      <c r="WGY6" s="138"/>
      <c r="WGZ6" s="138"/>
      <c r="WHA6" s="138"/>
      <c r="WHB6" s="138"/>
      <c r="WHC6" s="138"/>
      <c r="WHD6" s="138"/>
      <c r="WHE6" s="138"/>
      <c r="WHF6" s="138"/>
      <c r="WHG6" s="138"/>
      <c r="WHH6" s="138"/>
      <c r="WHI6" s="138"/>
      <c r="WHJ6" s="138"/>
      <c r="WHK6" s="138"/>
      <c r="WHL6" s="138"/>
      <c r="WHM6" s="138"/>
      <c r="WHN6" s="138"/>
      <c r="WHO6" s="138"/>
      <c r="WHP6" s="138"/>
      <c r="WHQ6" s="138"/>
      <c r="WHR6" s="138"/>
      <c r="WHS6" s="138"/>
      <c r="WHT6" s="138"/>
      <c r="WHU6" s="138"/>
      <c r="WHV6" s="138"/>
      <c r="WHW6" s="138"/>
      <c r="WHX6" s="138"/>
      <c r="WHY6" s="138"/>
      <c r="WHZ6" s="138"/>
      <c r="WIA6" s="138"/>
      <c r="WIB6" s="138"/>
      <c r="WIC6" s="138"/>
      <c r="WID6" s="138"/>
      <c r="WIE6" s="138"/>
      <c r="WIF6" s="138"/>
      <c r="WIG6" s="138"/>
      <c r="WIH6" s="138"/>
      <c r="WII6" s="138"/>
      <c r="WIJ6" s="138"/>
      <c r="WIK6" s="138"/>
      <c r="WIL6" s="138"/>
      <c r="WIM6" s="138"/>
      <c r="WIN6" s="138"/>
      <c r="WIO6" s="138"/>
      <c r="WIP6" s="138"/>
      <c r="WIQ6" s="138"/>
      <c r="WIR6" s="138"/>
      <c r="WIS6" s="138"/>
      <c r="WIT6" s="138"/>
      <c r="WIU6" s="138"/>
      <c r="WIV6" s="138"/>
      <c r="WIW6" s="138"/>
      <c r="WIX6" s="138"/>
      <c r="WIY6" s="138"/>
      <c r="WIZ6" s="138"/>
      <c r="WJA6" s="138"/>
      <c r="WJB6" s="138"/>
      <c r="WJC6" s="138"/>
      <c r="WJD6" s="138"/>
      <c r="WJE6" s="138"/>
      <c r="WJF6" s="138"/>
      <c r="WJG6" s="138"/>
      <c r="WJH6" s="138"/>
      <c r="WJI6" s="138"/>
      <c r="WJJ6" s="138"/>
      <c r="WJK6" s="138"/>
      <c r="WJL6" s="138"/>
      <c r="WJM6" s="138"/>
      <c r="WJN6" s="138"/>
      <c r="WJO6" s="138"/>
      <c r="WJP6" s="138"/>
      <c r="WJQ6" s="138"/>
      <c r="WJR6" s="138"/>
      <c r="WJS6" s="138"/>
      <c r="WJT6" s="138"/>
      <c r="WJU6" s="138"/>
      <c r="WJV6" s="138"/>
      <c r="WJW6" s="138"/>
      <c r="WJX6" s="138"/>
      <c r="WJY6" s="138"/>
      <c r="WJZ6" s="138"/>
      <c r="WKA6" s="138"/>
      <c r="WKB6" s="138"/>
      <c r="WKC6" s="138"/>
      <c r="WKD6" s="138"/>
      <c r="WKE6" s="138"/>
      <c r="WKF6" s="138"/>
      <c r="WKG6" s="138"/>
      <c r="WKH6" s="138"/>
      <c r="WKI6" s="138"/>
      <c r="WKJ6" s="138"/>
      <c r="WKK6" s="138"/>
      <c r="WKL6" s="138"/>
      <c r="WKM6" s="138"/>
      <c r="WKN6" s="138"/>
      <c r="WKO6" s="138"/>
      <c r="WKP6" s="138"/>
      <c r="WKQ6" s="138"/>
      <c r="WKR6" s="138"/>
      <c r="WKS6" s="138"/>
      <c r="WKT6" s="138"/>
      <c r="WKU6" s="138"/>
      <c r="WKV6" s="138"/>
      <c r="WKW6" s="138"/>
      <c r="WKX6" s="138"/>
      <c r="WKY6" s="138"/>
      <c r="WKZ6" s="138"/>
      <c r="WLA6" s="138"/>
      <c r="WLB6" s="138"/>
      <c r="WLC6" s="138"/>
      <c r="WLD6" s="138"/>
      <c r="WLE6" s="138"/>
      <c r="WLF6" s="138"/>
      <c r="WLG6" s="138"/>
      <c r="WLH6" s="138"/>
      <c r="WLI6" s="138"/>
      <c r="WLJ6" s="138"/>
      <c r="WLK6" s="138"/>
      <c r="WLL6" s="138"/>
      <c r="WLM6" s="138"/>
      <c r="WLN6" s="138"/>
      <c r="WLO6" s="138"/>
      <c r="WLP6" s="138"/>
      <c r="WLQ6" s="138"/>
      <c r="WLR6" s="138"/>
      <c r="WLS6" s="138"/>
      <c r="WLT6" s="138"/>
      <c r="WLU6" s="138"/>
      <c r="WLV6" s="138"/>
      <c r="WLW6" s="138"/>
      <c r="WLX6" s="138"/>
      <c r="WLY6" s="138"/>
      <c r="WLZ6" s="138"/>
      <c r="WMA6" s="138"/>
      <c r="WMB6" s="138"/>
      <c r="WMC6" s="138"/>
      <c r="WMD6" s="138"/>
      <c r="WME6" s="138"/>
      <c r="WMF6" s="138"/>
      <c r="WMG6" s="138"/>
      <c r="WMH6" s="138"/>
      <c r="WMI6" s="138"/>
      <c r="WMJ6" s="138"/>
      <c r="WMK6" s="138"/>
      <c r="WML6" s="138"/>
      <c r="WMM6" s="138"/>
      <c r="WMN6" s="138"/>
      <c r="WMO6" s="138"/>
      <c r="WMP6" s="138"/>
      <c r="WMQ6" s="138"/>
      <c r="WMR6" s="138"/>
      <c r="WMS6" s="138"/>
      <c r="WMT6" s="138"/>
      <c r="WMU6" s="138"/>
      <c r="WMV6" s="138"/>
      <c r="WMW6" s="138"/>
      <c r="WMX6" s="138"/>
      <c r="WMY6" s="138"/>
      <c r="WMZ6" s="138"/>
      <c r="WNA6" s="138"/>
      <c r="WNB6" s="138"/>
      <c r="WNC6" s="138"/>
      <c r="WND6" s="138"/>
      <c r="WNE6" s="138"/>
      <c r="WNF6" s="138"/>
      <c r="WNG6" s="138"/>
      <c r="WNH6" s="138"/>
      <c r="WNI6" s="138"/>
      <c r="WNJ6" s="138"/>
      <c r="WNK6" s="138"/>
      <c r="WNL6" s="138"/>
      <c r="WNM6" s="138"/>
      <c r="WNN6" s="138"/>
      <c r="WNO6" s="138"/>
      <c r="WNP6" s="138"/>
      <c r="WNQ6" s="138"/>
      <c r="WNR6" s="138"/>
      <c r="WNS6" s="138"/>
      <c r="WNT6" s="138"/>
      <c r="WNU6" s="138"/>
      <c r="WNV6" s="138"/>
      <c r="WNW6" s="138"/>
      <c r="WNX6" s="138"/>
      <c r="WNY6" s="138"/>
      <c r="WNZ6" s="138"/>
      <c r="WOA6" s="138"/>
      <c r="WOB6" s="138"/>
      <c r="WOC6" s="138"/>
      <c r="WOD6" s="138"/>
      <c r="WOE6" s="138"/>
      <c r="WOF6" s="138"/>
      <c r="WOG6" s="138"/>
      <c r="WOH6" s="138"/>
      <c r="WOI6" s="138"/>
      <c r="WOJ6" s="138"/>
      <c r="WOK6" s="138"/>
      <c r="WOL6" s="138"/>
      <c r="WOM6" s="138"/>
      <c r="WON6" s="138"/>
      <c r="WOO6" s="138"/>
      <c r="WOP6" s="138"/>
      <c r="WOQ6" s="138"/>
      <c r="WOR6" s="138"/>
      <c r="WOS6" s="138"/>
      <c r="WOT6" s="138"/>
      <c r="WOU6" s="138"/>
      <c r="WOV6" s="138"/>
      <c r="WOW6" s="138"/>
      <c r="WOX6" s="138"/>
      <c r="WOY6" s="138"/>
      <c r="WOZ6" s="138"/>
      <c r="WPA6" s="138"/>
      <c r="WPB6" s="138"/>
      <c r="WPC6" s="138"/>
      <c r="WPD6" s="138"/>
      <c r="WPE6" s="138"/>
      <c r="WPF6" s="138"/>
      <c r="WPG6" s="138"/>
      <c r="WPH6" s="138"/>
      <c r="WPI6" s="138"/>
      <c r="WPJ6" s="138"/>
      <c r="WPK6" s="138"/>
      <c r="WPL6" s="138"/>
      <c r="WPM6" s="138"/>
      <c r="WPN6" s="138"/>
      <c r="WPO6" s="138"/>
      <c r="WPP6" s="138"/>
      <c r="WPQ6" s="138"/>
      <c r="WPR6" s="138"/>
      <c r="WPS6" s="138"/>
      <c r="WPT6" s="138"/>
      <c r="WPU6" s="138"/>
      <c r="WPV6" s="138"/>
      <c r="WPW6" s="138"/>
      <c r="WPX6" s="138"/>
      <c r="WPY6" s="138"/>
      <c r="WPZ6" s="138"/>
      <c r="WQA6" s="138"/>
      <c r="WQB6" s="138"/>
      <c r="WQC6" s="138"/>
      <c r="WQD6" s="138"/>
      <c r="WQE6" s="138"/>
      <c r="WQF6" s="138"/>
      <c r="WQG6" s="138"/>
      <c r="WQH6" s="138"/>
      <c r="WQI6" s="138"/>
      <c r="WQJ6" s="138"/>
      <c r="WQK6" s="138"/>
      <c r="WQL6" s="138"/>
      <c r="WQM6" s="138"/>
      <c r="WQN6" s="138"/>
      <c r="WQO6" s="138"/>
      <c r="WQP6" s="138"/>
      <c r="WQQ6" s="138"/>
      <c r="WQR6" s="138"/>
      <c r="WQS6" s="138"/>
      <c r="WQT6" s="138"/>
      <c r="WQU6" s="138"/>
      <c r="WQV6" s="138"/>
      <c r="WQW6" s="138"/>
      <c r="WQX6" s="138"/>
      <c r="WQY6" s="138"/>
      <c r="WQZ6" s="138"/>
      <c r="WRA6" s="138"/>
      <c r="WRB6" s="138"/>
      <c r="WRC6" s="138"/>
      <c r="WRD6" s="138"/>
      <c r="WRE6" s="138"/>
      <c r="WRF6" s="138"/>
      <c r="WRG6" s="138"/>
      <c r="WRH6" s="138"/>
      <c r="WRI6" s="138"/>
      <c r="WRJ6" s="138"/>
      <c r="WRK6" s="138"/>
      <c r="WRL6" s="138"/>
      <c r="WRM6" s="138"/>
      <c r="WRN6" s="138"/>
      <c r="WRO6" s="138"/>
      <c r="WRP6" s="138"/>
      <c r="WRQ6" s="138"/>
      <c r="WRR6" s="138"/>
      <c r="WRS6" s="138"/>
      <c r="WRT6" s="138"/>
      <c r="WRU6" s="138"/>
      <c r="WRV6" s="138"/>
      <c r="WRW6" s="138"/>
      <c r="WRX6" s="138"/>
      <c r="WRY6" s="138"/>
      <c r="WRZ6" s="138"/>
      <c r="WSA6" s="138"/>
      <c r="WSB6" s="138"/>
      <c r="WSC6" s="138"/>
      <c r="WSD6" s="138"/>
      <c r="WSE6" s="138"/>
      <c r="WSF6" s="138"/>
      <c r="WSG6" s="138"/>
      <c r="WSH6" s="138"/>
      <c r="WSI6" s="138"/>
      <c r="WSJ6" s="138"/>
      <c r="WSK6" s="138"/>
      <c r="WSL6" s="138"/>
      <c r="WSM6" s="138"/>
      <c r="WSN6" s="138"/>
      <c r="WSO6" s="138"/>
      <c r="WSP6" s="138"/>
      <c r="WSQ6" s="138"/>
      <c r="WSR6" s="138"/>
      <c r="WSS6" s="138"/>
      <c r="WST6" s="138"/>
      <c r="WSU6" s="138"/>
      <c r="WSV6" s="138"/>
      <c r="WSW6" s="138"/>
      <c r="WSX6" s="138"/>
      <c r="WSY6" s="138"/>
      <c r="WSZ6" s="138"/>
      <c r="WTA6" s="138"/>
      <c r="WTB6" s="138"/>
      <c r="WTC6" s="138"/>
      <c r="WTD6" s="138"/>
      <c r="WTE6" s="138"/>
      <c r="WTF6" s="138"/>
      <c r="WTG6" s="138"/>
      <c r="WTH6" s="138"/>
      <c r="WTI6" s="138"/>
      <c r="WTJ6" s="138"/>
      <c r="WTK6" s="138"/>
      <c r="WTL6" s="138"/>
      <c r="WTM6" s="138"/>
      <c r="WTN6" s="138"/>
      <c r="WTO6" s="138"/>
      <c r="WTP6" s="138"/>
      <c r="WTQ6" s="138"/>
      <c r="WTR6" s="138"/>
      <c r="WTS6" s="138"/>
      <c r="WTT6" s="138"/>
      <c r="WTU6" s="138"/>
      <c r="WTV6" s="138"/>
      <c r="WTW6" s="138"/>
      <c r="WTX6" s="138"/>
      <c r="WTY6" s="138"/>
      <c r="WTZ6" s="138"/>
      <c r="WUA6" s="138"/>
      <c r="WUB6" s="138"/>
      <c r="WUC6" s="138"/>
      <c r="WUD6" s="138"/>
      <c r="WUE6" s="138"/>
      <c r="WUF6" s="138"/>
      <c r="WUG6" s="138"/>
      <c r="WUH6" s="138"/>
      <c r="WUI6" s="138"/>
      <c r="WUJ6" s="138"/>
      <c r="WUK6" s="138"/>
      <c r="WUL6" s="138"/>
      <c r="WUM6" s="138"/>
      <c r="WUN6" s="138"/>
      <c r="WUO6" s="138"/>
      <c r="WUP6" s="138"/>
      <c r="WUQ6" s="138"/>
      <c r="WUR6" s="138"/>
      <c r="WUS6" s="138"/>
      <c r="WUT6" s="138"/>
      <c r="WUU6" s="138"/>
      <c r="WUV6" s="138"/>
      <c r="WUW6" s="138"/>
      <c r="WUX6" s="138"/>
      <c r="WUY6" s="138"/>
      <c r="WUZ6" s="138"/>
      <c r="WVA6" s="138"/>
      <c r="WVB6" s="138"/>
      <c r="WVC6" s="138"/>
      <c r="WVD6" s="138"/>
      <c r="WVE6" s="138"/>
      <c r="WVF6" s="138"/>
      <c r="WVG6" s="138"/>
      <c r="WVH6" s="138"/>
      <c r="WVI6" s="138"/>
      <c r="WVJ6" s="138"/>
      <c r="WVK6" s="138"/>
      <c r="WVL6" s="138"/>
      <c r="WVM6" s="138"/>
      <c r="WVN6" s="138"/>
      <c r="WVO6" s="138"/>
      <c r="WVP6" s="138"/>
      <c r="WVQ6" s="138"/>
      <c r="WVR6" s="138"/>
      <c r="WVS6" s="138"/>
      <c r="WVT6" s="138"/>
      <c r="WVU6" s="138"/>
      <c r="WVV6" s="138"/>
      <c r="WVW6" s="138"/>
      <c r="WVX6" s="138"/>
      <c r="WVY6" s="138"/>
      <c r="WVZ6" s="138"/>
      <c r="WWA6" s="138"/>
      <c r="WWB6" s="138"/>
      <c r="WWC6" s="138"/>
      <c r="WWD6" s="138"/>
      <c r="WWE6" s="138"/>
      <c r="WWF6" s="138"/>
      <c r="WWG6" s="138"/>
      <c r="WWH6" s="138"/>
      <c r="WWI6" s="138"/>
      <c r="WWJ6" s="138"/>
      <c r="WWK6" s="138"/>
      <c r="WWL6" s="138"/>
      <c r="WWM6" s="138"/>
      <c r="WWN6" s="138"/>
      <c r="WWO6" s="138"/>
      <c r="WWP6" s="138"/>
      <c r="WWQ6" s="138"/>
      <c r="WWR6" s="138"/>
      <c r="WWS6" s="138"/>
      <c r="WWT6" s="138"/>
      <c r="WWU6" s="138"/>
      <c r="WWV6" s="138"/>
      <c r="WWW6" s="138"/>
      <c r="WWX6" s="138"/>
      <c r="WWY6" s="138"/>
      <c r="WWZ6" s="138"/>
      <c r="WXA6" s="138"/>
      <c r="WXB6" s="138"/>
      <c r="WXC6" s="138"/>
      <c r="WXD6" s="138"/>
      <c r="WXE6" s="138"/>
      <c r="WXF6" s="138"/>
      <c r="WXG6" s="138"/>
      <c r="WXH6" s="138"/>
      <c r="WXI6" s="138"/>
      <c r="WXJ6" s="138"/>
      <c r="WXK6" s="138"/>
      <c r="WXL6" s="138"/>
      <c r="WXM6" s="138"/>
      <c r="WXN6" s="138"/>
      <c r="WXO6" s="138"/>
      <c r="WXP6" s="138"/>
      <c r="WXQ6" s="138"/>
      <c r="WXR6" s="138"/>
      <c r="WXS6" s="138"/>
      <c r="WXT6" s="138"/>
      <c r="WXU6" s="138"/>
      <c r="WXV6" s="138"/>
      <c r="WXW6" s="138"/>
      <c r="WXX6" s="138"/>
      <c r="WXY6" s="138"/>
      <c r="WXZ6" s="138"/>
      <c r="WYA6" s="138"/>
      <c r="WYB6" s="138"/>
      <c r="WYC6" s="138"/>
      <c r="WYD6" s="138"/>
      <c r="WYE6" s="138"/>
      <c r="WYF6" s="138"/>
      <c r="WYG6" s="138"/>
      <c r="WYH6" s="138"/>
      <c r="WYI6" s="138"/>
      <c r="WYJ6" s="138"/>
      <c r="WYK6" s="138"/>
      <c r="WYL6" s="138"/>
      <c r="WYM6" s="138"/>
      <c r="WYN6" s="138"/>
      <c r="WYO6" s="138"/>
      <c r="WYP6" s="138"/>
      <c r="WYQ6" s="138"/>
      <c r="WYR6" s="138"/>
      <c r="WYS6" s="138"/>
      <c r="WYT6" s="138"/>
      <c r="WYU6" s="138"/>
      <c r="WYV6" s="138"/>
      <c r="WYW6" s="138"/>
      <c r="WYX6" s="138"/>
      <c r="WYY6" s="138"/>
      <c r="WYZ6" s="138"/>
      <c r="WZA6" s="138"/>
      <c r="WZB6" s="138"/>
      <c r="WZC6" s="138"/>
      <c r="WZD6" s="138"/>
      <c r="WZE6" s="138"/>
      <c r="WZF6" s="138"/>
      <c r="WZG6" s="138"/>
      <c r="WZH6" s="138"/>
      <c r="WZI6" s="138"/>
      <c r="WZJ6" s="138"/>
      <c r="WZK6" s="138"/>
      <c r="WZL6" s="138"/>
      <c r="WZM6" s="138"/>
      <c r="WZN6" s="138"/>
      <c r="WZO6" s="138"/>
      <c r="WZP6" s="138"/>
      <c r="WZQ6" s="138"/>
      <c r="WZR6" s="138"/>
      <c r="WZS6" s="138"/>
      <c r="WZT6" s="138"/>
      <c r="WZU6" s="138"/>
      <c r="WZV6" s="138"/>
      <c r="WZW6" s="138"/>
      <c r="WZX6" s="138"/>
      <c r="WZY6" s="138"/>
      <c r="WZZ6" s="138"/>
      <c r="XAA6" s="138"/>
      <c r="XAB6" s="138"/>
      <c r="XAC6" s="138"/>
      <c r="XAD6" s="138"/>
      <c r="XAE6" s="138"/>
      <c r="XAF6" s="138"/>
      <c r="XAG6" s="138"/>
      <c r="XAH6" s="138"/>
      <c r="XAI6" s="138"/>
      <c r="XAJ6" s="138"/>
      <c r="XAK6" s="138"/>
      <c r="XAL6" s="138"/>
      <c r="XAM6" s="138"/>
      <c r="XAN6" s="138"/>
      <c r="XAO6" s="138"/>
      <c r="XAP6" s="138"/>
      <c r="XAQ6" s="138"/>
      <c r="XAR6" s="138"/>
      <c r="XAS6" s="138"/>
      <c r="XAT6" s="138"/>
      <c r="XAU6" s="138"/>
      <c r="XAV6" s="138"/>
      <c r="XAW6" s="138"/>
      <c r="XAX6" s="138"/>
      <c r="XAY6" s="138"/>
      <c r="XAZ6" s="138"/>
      <c r="XBA6" s="138"/>
      <c r="XBB6" s="138"/>
      <c r="XBC6" s="138"/>
      <c r="XBD6" s="138"/>
      <c r="XBE6" s="138"/>
      <c r="XBF6" s="138"/>
      <c r="XBG6" s="138"/>
      <c r="XBH6" s="138"/>
      <c r="XBI6" s="138"/>
      <c r="XBJ6" s="138"/>
      <c r="XBK6" s="138"/>
      <c r="XBL6" s="138"/>
      <c r="XBM6" s="138"/>
      <c r="XBN6" s="138"/>
      <c r="XBO6" s="138"/>
      <c r="XBP6" s="138"/>
      <c r="XBQ6" s="138"/>
      <c r="XBR6" s="138"/>
      <c r="XBS6" s="138"/>
      <c r="XBT6" s="138"/>
      <c r="XBU6" s="138"/>
      <c r="XBV6" s="138"/>
      <c r="XBW6" s="138"/>
      <c r="XBX6" s="138"/>
      <c r="XBY6" s="138"/>
      <c r="XBZ6" s="138"/>
      <c r="XCA6" s="138"/>
      <c r="XCB6" s="138"/>
      <c r="XCC6" s="138"/>
      <c r="XCD6" s="138"/>
      <c r="XCE6" s="138"/>
      <c r="XCF6" s="138"/>
      <c r="XCG6" s="138"/>
      <c r="XCH6" s="138"/>
      <c r="XCI6" s="138"/>
      <c r="XCJ6" s="138"/>
      <c r="XCK6" s="138"/>
      <c r="XCL6" s="138"/>
      <c r="XCM6" s="138"/>
      <c r="XCN6" s="138"/>
      <c r="XCO6" s="138"/>
      <c r="XCP6" s="138"/>
      <c r="XCQ6" s="138"/>
      <c r="XCR6" s="138"/>
      <c r="XCS6" s="138"/>
      <c r="XCT6" s="138"/>
      <c r="XCU6" s="138"/>
      <c r="XCV6" s="138"/>
      <c r="XCW6" s="138"/>
      <c r="XCX6" s="138"/>
      <c r="XCY6" s="138"/>
      <c r="XCZ6" s="138"/>
      <c r="XDA6" s="138"/>
      <c r="XDB6" s="138"/>
      <c r="XDC6" s="138"/>
      <c r="XDD6" s="138"/>
      <c r="XDE6" s="138"/>
      <c r="XDF6" s="138"/>
      <c r="XDG6" s="138"/>
      <c r="XDH6" s="138"/>
      <c r="XDI6" s="138"/>
      <c r="XDJ6" s="138"/>
      <c r="XDK6" s="138"/>
      <c r="XDL6" s="138"/>
      <c r="XDM6" s="138"/>
      <c r="XDN6" s="138"/>
      <c r="XDO6" s="138"/>
      <c r="XDP6" s="138"/>
      <c r="XDQ6" s="138"/>
      <c r="XDR6" s="138"/>
      <c r="XDS6" s="138"/>
      <c r="XDT6" s="138"/>
      <c r="XDU6" s="138"/>
      <c r="XDV6" s="138"/>
      <c r="XDW6" s="138"/>
      <c r="XDX6" s="138"/>
      <c r="XDY6" s="138"/>
      <c r="XDZ6" s="138"/>
      <c r="XEA6" s="138"/>
      <c r="XEB6" s="138"/>
      <c r="XEC6" s="138"/>
      <c r="XED6" s="138"/>
      <c r="XEE6" s="138"/>
      <c r="XEF6" s="138"/>
      <c r="XEG6" s="138"/>
      <c r="XEH6" s="138"/>
      <c r="XEI6" s="138"/>
      <c r="XEJ6" s="138"/>
      <c r="XEK6" s="138"/>
      <c r="XEL6" s="138"/>
      <c r="XEM6" s="138"/>
      <c r="XEN6" s="138"/>
      <c r="XEO6" s="138"/>
      <c r="XEP6" s="138"/>
      <c r="XEQ6" s="138"/>
      <c r="XER6" s="138"/>
      <c r="XES6" s="138"/>
      <c r="XET6" s="138"/>
      <c r="XEU6" s="138"/>
      <c r="XEV6" s="138"/>
      <c r="XEW6" s="138"/>
      <c r="XEX6" s="138"/>
      <c r="XEY6" s="138"/>
    </row>
    <row r="7" spans="2:16379">
      <c r="B7" s="48"/>
      <c r="C7" s="138"/>
      <c r="D7" s="138"/>
      <c r="E7" s="138"/>
      <c r="F7" s="138"/>
      <c r="G7" s="138"/>
      <c r="H7" s="138"/>
      <c r="I7" s="138"/>
      <c r="J7" s="138"/>
      <c r="K7" s="138"/>
      <c r="L7" s="138"/>
      <c r="M7" s="138"/>
      <c r="N7" s="138"/>
      <c r="O7" s="138"/>
      <c r="P7" s="138"/>
      <c r="Q7" s="138"/>
      <c r="R7" s="919"/>
      <c r="S7" s="138"/>
      <c r="T7" s="138"/>
      <c r="U7" s="138"/>
      <c r="V7" s="138"/>
      <c r="W7" s="138"/>
      <c r="X7" s="138"/>
      <c r="Y7" s="138"/>
      <c r="Z7" s="138"/>
      <c r="AA7" s="138"/>
      <c r="AB7" s="138"/>
      <c r="AC7" s="138"/>
      <c r="AD7" s="138"/>
      <c r="AE7" s="138"/>
      <c r="AF7" s="138"/>
      <c r="AG7" s="138"/>
      <c r="AH7" s="138"/>
      <c r="AI7" s="138"/>
      <c r="AJ7" s="138"/>
      <c r="AK7" s="138"/>
      <c r="AL7" s="138"/>
      <c r="AM7" s="138"/>
      <c r="AN7" s="138"/>
      <c r="AO7" s="138"/>
      <c r="AP7" s="138"/>
      <c r="AQ7" s="138"/>
      <c r="AR7" s="138"/>
      <c r="AS7" s="138"/>
      <c r="AT7" s="138"/>
      <c r="AU7" s="138"/>
      <c r="AV7" s="138"/>
      <c r="AW7" s="138"/>
      <c r="AX7" s="138"/>
      <c r="AY7" s="138"/>
      <c r="AZ7" s="138"/>
      <c r="BA7" s="138"/>
      <c r="BB7" s="138"/>
      <c r="BC7" s="138"/>
      <c r="BD7" s="138"/>
      <c r="BE7" s="138"/>
      <c r="BF7" s="138"/>
      <c r="BG7" s="138"/>
      <c r="BH7" s="138"/>
      <c r="BI7" s="138"/>
      <c r="BJ7" s="138"/>
      <c r="BK7" s="138"/>
      <c r="BL7" s="138"/>
      <c r="BM7" s="138"/>
      <c r="BN7" s="138"/>
      <c r="BO7" s="138"/>
      <c r="BP7" s="138"/>
      <c r="BQ7" s="138"/>
      <c r="BR7" s="138"/>
      <c r="BS7" s="138"/>
      <c r="BT7" s="138"/>
      <c r="BU7" s="138"/>
      <c r="BV7" s="138"/>
      <c r="BW7" s="138"/>
      <c r="BX7" s="138"/>
      <c r="BY7" s="138"/>
      <c r="BZ7" s="138"/>
      <c r="CA7" s="138"/>
      <c r="CB7" s="138"/>
      <c r="CC7" s="138"/>
      <c r="CD7" s="138"/>
      <c r="CE7" s="138"/>
      <c r="CF7" s="138"/>
      <c r="CG7" s="138"/>
      <c r="CH7" s="138"/>
      <c r="CI7" s="138"/>
      <c r="CJ7" s="138"/>
      <c r="CK7" s="138"/>
      <c r="CL7" s="138"/>
      <c r="CM7" s="138"/>
      <c r="CN7" s="138"/>
      <c r="CO7" s="138"/>
      <c r="CP7" s="138"/>
      <c r="CQ7" s="138"/>
      <c r="CR7" s="138"/>
      <c r="CS7" s="138"/>
      <c r="CT7" s="138"/>
      <c r="CU7" s="138"/>
      <c r="CV7" s="138"/>
      <c r="CW7" s="138"/>
      <c r="CX7" s="138"/>
      <c r="CY7" s="138"/>
      <c r="CZ7" s="138"/>
      <c r="DA7" s="138"/>
      <c r="DB7" s="138"/>
      <c r="DC7" s="138"/>
      <c r="DD7" s="138"/>
      <c r="DE7" s="138"/>
      <c r="DF7" s="138"/>
      <c r="DG7" s="138"/>
      <c r="DH7" s="138"/>
      <c r="DI7" s="138"/>
      <c r="DJ7" s="138"/>
      <c r="DK7" s="138"/>
      <c r="DL7" s="138"/>
      <c r="DM7" s="138"/>
      <c r="DN7" s="138"/>
      <c r="DO7" s="138"/>
      <c r="DP7" s="138"/>
      <c r="DQ7" s="138"/>
      <c r="DR7" s="138"/>
      <c r="DS7" s="138"/>
      <c r="DT7" s="138"/>
      <c r="DU7" s="138"/>
      <c r="DV7" s="138"/>
      <c r="DW7" s="138"/>
      <c r="DX7" s="138"/>
      <c r="DY7" s="138"/>
      <c r="DZ7" s="138"/>
      <c r="EA7" s="138"/>
      <c r="EB7" s="138"/>
      <c r="EC7" s="138"/>
      <c r="ED7" s="138"/>
      <c r="EE7" s="138"/>
      <c r="EF7" s="138"/>
      <c r="EG7" s="138"/>
      <c r="EH7" s="138"/>
      <c r="EI7" s="138"/>
      <c r="EJ7" s="138"/>
      <c r="EK7" s="138"/>
      <c r="EL7" s="138"/>
      <c r="EM7" s="138"/>
      <c r="EN7" s="138"/>
      <c r="EO7" s="138"/>
      <c r="EP7" s="138"/>
      <c r="EQ7" s="138"/>
      <c r="ER7" s="138"/>
      <c r="ES7" s="138"/>
      <c r="ET7" s="138"/>
      <c r="EU7" s="138"/>
      <c r="EV7" s="138"/>
      <c r="EW7" s="138"/>
      <c r="EX7" s="138"/>
      <c r="EY7" s="138"/>
      <c r="EZ7" s="138"/>
      <c r="FA7" s="138"/>
      <c r="FB7" s="138"/>
      <c r="FC7" s="138"/>
      <c r="FD7" s="138"/>
      <c r="FE7" s="138"/>
      <c r="FF7" s="138"/>
      <c r="FG7" s="138"/>
      <c r="FH7" s="138"/>
      <c r="FI7" s="138"/>
      <c r="FJ7" s="138"/>
      <c r="FK7" s="138"/>
      <c r="FL7" s="138"/>
      <c r="FM7" s="138"/>
      <c r="FN7" s="138"/>
      <c r="FO7" s="138"/>
      <c r="FP7" s="138"/>
      <c r="FQ7" s="138"/>
      <c r="FR7" s="138"/>
      <c r="FS7" s="138"/>
      <c r="FT7" s="138"/>
      <c r="FU7" s="138"/>
      <c r="FV7" s="138"/>
      <c r="FW7" s="138"/>
      <c r="FX7" s="138"/>
      <c r="FY7" s="138"/>
      <c r="FZ7" s="138"/>
      <c r="GA7" s="138"/>
      <c r="GB7" s="138"/>
      <c r="GC7" s="138"/>
      <c r="GD7" s="138"/>
      <c r="GE7" s="138"/>
      <c r="GF7" s="138"/>
      <c r="GG7" s="138"/>
      <c r="GH7" s="138"/>
      <c r="GI7" s="138"/>
      <c r="GJ7" s="138"/>
      <c r="GK7" s="138"/>
      <c r="GL7" s="138"/>
      <c r="GM7" s="138"/>
      <c r="GN7" s="138"/>
      <c r="GO7" s="138"/>
      <c r="GP7" s="138"/>
      <c r="GQ7" s="138"/>
      <c r="GR7" s="138"/>
      <c r="GS7" s="138"/>
      <c r="GT7" s="138"/>
      <c r="GU7" s="138"/>
      <c r="GV7" s="138"/>
      <c r="GW7" s="138"/>
      <c r="GX7" s="138"/>
      <c r="GY7" s="138"/>
      <c r="GZ7" s="138"/>
      <c r="HA7" s="138"/>
      <c r="HB7" s="138"/>
      <c r="HC7" s="138"/>
      <c r="HD7" s="138"/>
      <c r="HE7" s="138"/>
      <c r="HF7" s="138"/>
      <c r="HG7" s="138"/>
      <c r="HH7" s="138"/>
      <c r="HI7" s="138"/>
      <c r="HJ7" s="138"/>
      <c r="HK7" s="138"/>
      <c r="HL7" s="138"/>
      <c r="HM7" s="138"/>
      <c r="HN7" s="138"/>
      <c r="HO7" s="138"/>
      <c r="HP7" s="138"/>
      <c r="HQ7" s="138"/>
      <c r="HR7" s="138"/>
      <c r="HS7" s="138"/>
      <c r="HT7" s="138"/>
      <c r="HU7" s="138"/>
      <c r="HV7" s="138"/>
      <c r="HW7" s="138"/>
      <c r="HX7" s="138"/>
      <c r="HY7" s="138"/>
      <c r="HZ7" s="138"/>
      <c r="IA7" s="138"/>
      <c r="IB7" s="138"/>
      <c r="IC7" s="138"/>
      <c r="ID7" s="138"/>
      <c r="IE7" s="138"/>
      <c r="IF7" s="138"/>
      <c r="IG7" s="138"/>
      <c r="IH7" s="138"/>
      <c r="II7" s="138"/>
      <c r="IJ7" s="138"/>
      <c r="IK7" s="138"/>
      <c r="IL7" s="138"/>
      <c r="IM7" s="138"/>
      <c r="IN7" s="138"/>
      <c r="IO7" s="138"/>
      <c r="IP7" s="138"/>
      <c r="IQ7" s="138"/>
      <c r="IR7" s="138"/>
      <c r="IS7" s="138"/>
      <c r="IT7" s="138"/>
      <c r="IU7" s="138"/>
      <c r="IV7" s="138"/>
      <c r="IW7" s="138"/>
      <c r="IX7" s="138"/>
      <c r="IY7" s="138"/>
      <c r="IZ7" s="138"/>
      <c r="JA7" s="138"/>
      <c r="JB7" s="138"/>
      <c r="JC7" s="138"/>
      <c r="JD7" s="138"/>
      <c r="JE7" s="138"/>
      <c r="JF7" s="138"/>
      <c r="JG7" s="138"/>
      <c r="JH7" s="138"/>
      <c r="JI7" s="138"/>
      <c r="JJ7" s="138"/>
      <c r="JK7" s="138"/>
      <c r="JL7" s="138"/>
      <c r="JM7" s="138"/>
      <c r="JN7" s="138"/>
      <c r="JO7" s="138"/>
      <c r="JP7" s="138"/>
      <c r="JQ7" s="138"/>
      <c r="JR7" s="138"/>
      <c r="JS7" s="138"/>
      <c r="JT7" s="138"/>
      <c r="JU7" s="138"/>
      <c r="JV7" s="138"/>
      <c r="JW7" s="138"/>
      <c r="JX7" s="138"/>
      <c r="JY7" s="138"/>
      <c r="JZ7" s="138"/>
      <c r="KA7" s="138"/>
      <c r="KB7" s="138"/>
      <c r="KC7" s="138"/>
      <c r="KD7" s="138"/>
      <c r="KE7" s="138"/>
      <c r="KF7" s="138"/>
      <c r="KG7" s="138"/>
      <c r="KH7" s="138"/>
      <c r="KI7" s="138"/>
      <c r="KJ7" s="138"/>
      <c r="KK7" s="138"/>
      <c r="KL7" s="138"/>
      <c r="KM7" s="138"/>
      <c r="KN7" s="138"/>
      <c r="KO7" s="138"/>
      <c r="KP7" s="138"/>
      <c r="KQ7" s="138"/>
      <c r="KR7" s="138"/>
      <c r="KS7" s="138"/>
      <c r="KT7" s="138"/>
      <c r="KU7" s="138"/>
      <c r="KV7" s="138"/>
      <c r="KW7" s="138"/>
      <c r="KX7" s="138"/>
      <c r="KY7" s="138"/>
      <c r="KZ7" s="138"/>
      <c r="LA7" s="138"/>
      <c r="LB7" s="138"/>
      <c r="LC7" s="138"/>
      <c r="LD7" s="138"/>
      <c r="LE7" s="138"/>
      <c r="LF7" s="138"/>
      <c r="LG7" s="138"/>
      <c r="LH7" s="138"/>
      <c r="LI7" s="138"/>
      <c r="LJ7" s="138"/>
      <c r="LK7" s="138"/>
      <c r="LL7" s="138"/>
      <c r="LM7" s="138"/>
      <c r="LN7" s="138"/>
      <c r="LO7" s="138"/>
      <c r="LP7" s="138"/>
      <c r="LQ7" s="138"/>
      <c r="LR7" s="138"/>
      <c r="LS7" s="138"/>
      <c r="LT7" s="138"/>
      <c r="LU7" s="138"/>
      <c r="LV7" s="138"/>
      <c r="LW7" s="138"/>
      <c r="LX7" s="138"/>
      <c r="LY7" s="138"/>
      <c r="LZ7" s="138"/>
      <c r="MA7" s="138"/>
      <c r="MB7" s="138"/>
      <c r="MC7" s="138"/>
      <c r="MD7" s="138"/>
      <c r="ME7" s="138"/>
      <c r="MF7" s="138"/>
      <c r="MG7" s="138"/>
      <c r="MH7" s="138"/>
      <c r="MI7" s="138"/>
      <c r="MJ7" s="138"/>
      <c r="MK7" s="138"/>
      <c r="ML7" s="138"/>
      <c r="MM7" s="138"/>
      <c r="MN7" s="138"/>
      <c r="MO7" s="138"/>
      <c r="MP7" s="138"/>
      <c r="MQ7" s="138"/>
      <c r="MR7" s="138"/>
      <c r="MS7" s="138"/>
      <c r="MT7" s="138"/>
      <c r="MU7" s="138"/>
      <c r="MV7" s="138"/>
      <c r="MW7" s="138"/>
      <c r="MX7" s="138"/>
      <c r="MY7" s="138"/>
      <c r="MZ7" s="138"/>
      <c r="NA7" s="138"/>
      <c r="NB7" s="138"/>
      <c r="NC7" s="138"/>
      <c r="ND7" s="138"/>
      <c r="NE7" s="138"/>
      <c r="NF7" s="138"/>
      <c r="NG7" s="138"/>
      <c r="NH7" s="138"/>
      <c r="NI7" s="138"/>
      <c r="NJ7" s="138"/>
      <c r="NK7" s="138"/>
      <c r="NL7" s="138"/>
      <c r="NM7" s="138"/>
      <c r="NN7" s="138"/>
      <c r="NO7" s="138"/>
      <c r="NP7" s="138"/>
      <c r="NQ7" s="138"/>
      <c r="NR7" s="138"/>
      <c r="NS7" s="138"/>
      <c r="NT7" s="138"/>
      <c r="NU7" s="138"/>
      <c r="NV7" s="138"/>
      <c r="NW7" s="138"/>
      <c r="NX7" s="138"/>
      <c r="NY7" s="138"/>
      <c r="NZ7" s="138"/>
      <c r="OA7" s="138"/>
      <c r="OB7" s="138"/>
      <c r="OC7" s="138"/>
      <c r="OD7" s="138"/>
      <c r="OE7" s="138"/>
      <c r="OF7" s="138"/>
      <c r="OG7" s="138"/>
      <c r="OH7" s="138"/>
      <c r="OI7" s="138"/>
      <c r="OJ7" s="138"/>
      <c r="OK7" s="138"/>
      <c r="OL7" s="138"/>
      <c r="OM7" s="138"/>
      <c r="ON7" s="138"/>
      <c r="OO7" s="138"/>
      <c r="OP7" s="138"/>
      <c r="OQ7" s="138"/>
      <c r="OR7" s="138"/>
      <c r="OS7" s="138"/>
      <c r="OT7" s="138"/>
      <c r="OU7" s="138"/>
      <c r="OV7" s="138"/>
      <c r="OW7" s="138"/>
      <c r="OX7" s="138"/>
      <c r="OY7" s="138"/>
      <c r="OZ7" s="138"/>
      <c r="PA7" s="138"/>
      <c r="PB7" s="138"/>
      <c r="PC7" s="138"/>
      <c r="PD7" s="138"/>
      <c r="PE7" s="138"/>
      <c r="PF7" s="138"/>
      <c r="PG7" s="138"/>
      <c r="PH7" s="138"/>
      <c r="PI7" s="138"/>
      <c r="PJ7" s="138"/>
      <c r="PK7" s="138"/>
      <c r="PL7" s="138"/>
      <c r="PM7" s="138"/>
      <c r="PN7" s="138"/>
      <c r="PO7" s="138"/>
      <c r="PP7" s="138"/>
      <c r="PQ7" s="138"/>
      <c r="PR7" s="138"/>
      <c r="PS7" s="138"/>
      <c r="PT7" s="138"/>
      <c r="PU7" s="138"/>
      <c r="PV7" s="138"/>
      <c r="PW7" s="138"/>
      <c r="PX7" s="138"/>
      <c r="PY7" s="138"/>
      <c r="PZ7" s="138"/>
      <c r="QA7" s="138"/>
      <c r="QB7" s="138"/>
      <c r="QC7" s="138"/>
      <c r="QD7" s="138"/>
      <c r="QE7" s="138"/>
      <c r="QF7" s="138"/>
      <c r="QG7" s="138"/>
      <c r="QH7" s="138"/>
      <c r="QI7" s="138"/>
      <c r="QJ7" s="138"/>
      <c r="QK7" s="138"/>
      <c r="QL7" s="138"/>
      <c r="QM7" s="138"/>
      <c r="QN7" s="138"/>
      <c r="QO7" s="138"/>
      <c r="QP7" s="138"/>
      <c r="QQ7" s="138"/>
      <c r="QR7" s="138"/>
      <c r="QS7" s="138"/>
      <c r="QT7" s="138"/>
      <c r="QU7" s="138"/>
      <c r="QV7" s="138"/>
      <c r="QW7" s="138"/>
      <c r="QX7" s="138"/>
      <c r="QY7" s="138"/>
      <c r="QZ7" s="138"/>
      <c r="RA7" s="138"/>
      <c r="RB7" s="138"/>
      <c r="RC7" s="138"/>
      <c r="RD7" s="138"/>
      <c r="RE7" s="138"/>
      <c r="RF7" s="138"/>
      <c r="RG7" s="138"/>
      <c r="RH7" s="138"/>
      <c r="RI7" s="138"/>
      <c r="RJ7" s="138"/>
      <c r="RK7" s="138"/>
      <c r="RL7" s="138"/>
      <c r="RM7" s="138"/>
      <c r="RN7" s="138"/>
      <c r="RO7" s="138"/>
      <c r="RP7" s="138"/>
      <c r="RQ7" s="138"/>
      <c r="RR7" s="138"/>
      <c r="RS7" s="138"/>
      <c r="RT7" s="138"/>
      <c r="RU7" s="138"/>
      <c r="RV7" s="138"/>
      <c r="RW7" s="138"/>
      <c r="RX7" s="138"/>
      <c r="RY7" s="138"/>
      <c r="RZ7" s="138"/>
      <c r="SA7" s="138"/>
      <c r="SB7" s="138"/>
      <c r="SC7" s="138"/>
      <c r="SD7" s="138"/>
      <c r="SE7" s="138"/>
      <c r="SF7" s="138"/>
      <c r="SG7" s="138"/>
      <c r="SH7" s="138"/>
      <c r="SI7" s="138"/>
      <c r="SJ7" s="138"/>
      <c r="SK7" s="138"/>
      <c r="SL7" s="138"/>
      <c r="SM7" s="138"/>
      <c r="SN7" s="138"/>
      <c r="SO7" s="138"/>
      <c r="SP7" s="138"/>
      <c r="SQ7" s="138"/>
      <c r="SR7" s="138"/>
      <c r="SS7" s="138"/>
      <c r="ST7" s="138"/>
      <c r="SU7" s="138"/>
      <c r="SV7" s="138"/>
      <c r="SW7" s="138"/>
      <c r="SX7" s="138"/>
      <c r="SY7" s="138"/>
      <c r="SZ7" s="138"/>
      <c r="TA7" s="138"/>
      <c r="TB7" s="138"/>
      <c r="TC7" s="138"/>
      <c r="TD7" s="138"/>
      <c r="TE7" s="138"/>
      <c r="TF7" s="138"/>
      <c r="TG7" s="138"/>
      <c r="TH7" s="138"/>
      <c r="TI7" s="138"/>
      <c r="TJ7" s="138"/>
      <c r="TK7" s="138"/>
      <c r="TL7" s="138"/>
      <c r="TM7" s="138"/>
      <c r="TN7" s="138"/>
      <c r="TO7" s="138"/>
      <c r="TP7" s="138"/>
      <c r="TQ7" s="138"/>
      <c r="TR7" s="138"/>
      <c r="TS7" s="138"/>
      <c r="TT7" s="138"/>
      <c r="TU7" s="138"/>
      <c r="TV7" s="138"/>
      <c r="TW7" s="138"/>
      <c r="TX7" s="138"/>
      <c r="TY7" s="138"/>
      <c r="TZ7" s="138"/>
      <c r="UA7" s="138"/>
      <c r="UB7" s="138"/>
      <c r="UC7" s="138"/>
      <c r="UD7" s="138"/>
      <c r="UE7" s="138"/>
      <c r="UF7" s="138"/>
      <c r="UG7" s="138"/>
      <c r="UH7" s="138"/>
      <c r="UI7" s="138"/>
      <c r="UJ7" s="138"/>
      <c r="UK7" s="138"/>
      <c r="UL7" s="138"/>
      <c r="UM7" s="138"/>
      <c r="UN7" s="138"/>
      <c r="UO7" s="138"/>
      <c r="UP7" s="138"/>
      <c r="UQ7" s="138"/>
      <c r="UR7" s="138"/>
      <c r="US7" s="138"/>
      <c r="UT7" s="138"/>
      <c r="UU7" s="138"/>
      <c r="UV7" s="138"/>
      <c r="UW7" s="138"/>
      <c r="UX7" s="138"/>
      <c r="UY7" s="138"/>
      <c r="UZ7" s="138"/>
      <c r="VA7" s="138"/>
      <c r="VB7" s="138"/>
      <c r="VC7" s="138"/>
      <c r="VD7" s="138"/>
      <c r="VE7" s="138"/>
      <c r="VF7" s="138"/>
      <c r="VG7" s="138"/>
      <c r="VH7" s="138"/>
      <c r="VI7" s="138"/>
      <c r="VJ7" s="138"/>
      <c r="VK7" s="138"/>
      <c r="VL7" s="138"/>
      <c r="VM7" s="138"/>
      <c r="VN7" s="138"/>
      <c r="VO7" s="138"/>
      <c r="VP7" s="138"/>
      <c r="VQ7" s="138"/>
      <c r="VR7" s="138"/>
      <c r="VS7" s="138"/>
      <c r="VT7" s="138"/>
      <c r="VU7" s="138"/>
      <c r="VV7" s="138"/>
      <c r="VW7" s="138"/>
      <c r="VX7" s="138"/>
      <c r="VY7" s="138"/>
      <c r="VZ7" s="138"/>
      <c r="WA7" s="138"/>
      <c r="WB7" s="138"/>
      <c r="WC7" s="138"/>
      <c r="WD7" s="138"/>
      <c r="WE7" s="138"/>
      <c r="WF7" s="138"/>
      <c r="WG7" s="138"/>
      <c r="WH7" s="138"/>
      <c r="WI7" s="138"/>
      <c r="WJ7" s="138"/>
      <c r="WK7" s="138"/>
      <c r="WL7" s="138"/>
      <c r="WM7" s="138"/>
      <c r="WN7" s="138"/>
      <c r="WO7" s="138"/>
      <c r="WP7" s="138"/>
      <c r="WQ7" s="138"/>
      <c r="WR7" s="138"/>
      <c r="WS7" s="138"/>
      <c r="WT7" s="138"/>
      <c r="WU7" s="138"/>
      <c r="WV7" s="138"/>
      <c r="WW7" s="138"/>
      <c r="WX7" s="138"/>
      <c r="WY7" s="138"/>
      <c r="WZ7" s="138"/>
      <c r="XA7" s="138"/>
      <c r="XB7" s="138"/>
      <c r="XC7" s="138"/>
      <c r="XD7" s="138"/>
      <c r="XE7" s="138"/>
      <c r="XF7" s="138"/>
      <c r="XG7" s="138"/>
      <c r="XH7" s="138"/>
      <c r="XI7" s="138"/>
      <c r="XJ7" s="138"/>
      <c r="XK7" s="138"/>
      <c r="XL7" s="138"/>
      <c r="XM7" s="138"/>
      <c r="XN7" s="138"/>
      <c r="XO7" s="138"/>
      <c r="XP7" s="138"/>
      <c r="XQ7" s="138"/>
      <c r="XR7" s="138"/>
      <c r="XS7" s="138"/>
      <c r="XT7" s="138"/>
      <c r="XU7" s="138"/>
      <c r="XV7" s="138"/>
      <c r="XW7" s="138"/>
      <c r="XX7" s="138"/>
      <c r="XY7" s="138"/>
      <c r="XZ7" s="138"/>
      <c r="YA7" s="138"/>
      <c r="YB7" s="138"/>
      <c r="YC7" s="138"/>
      <c r="YD7" s="138"/>
      <c r="YE7" s="138"/>
      <c r="YF7" s="138"/>
      <c r="YG7" s="138"/>
      <c r="YH7" s="138"/>
      <c r="YI7" s="138"/>
      <c r="YJ7" s="138"/>
      <c r="YK7" s="138"/>
      <c r="YL7" s="138"/>
      <c r="YM7" s="138"/>
      <c r="YN7" s="138"/>
      <c r="YO7" s="138"/>
      <c r="YP7" s="138"/>
      <c r="YQ7" s="138"/>
      <c r="YR7" s="138"/>
      <c r="YS7" s="138"/>
      <c r="YT7" s="138"/>
      <c r="YU7" s="138"/>
      <c r="YV7" s="138"/>
      <c r="YW7" s="138"/>
      <c r="YX7" s="138"/>
      <c r="YY7" s="138"/>
      <c r="YZ7" s="138"/>
      <c r="ZA7" s="138"/>
      <c r="ZB7" s="138"/>
      <c r="ZC7" s="138"/>
      <c r="ZD7" s="138"/>
      <c r="ZE7" s="138"/>
      <c r="ZF7" s="138"/>
      <c r="ZG7" s="138"/>
      <c r="ZH7" s="138"/>
      <c r="ZI7" s="138"/>
      <c r="ZJ7" s="138"/>
      <c r="ZK7" s="138"/>
      <c r="ZL7" s="138"/>
      <c r="ZM7" s="138"/>
      <c r="ZN7" s="138"/>
      <c r="ZO7" s="138"/>
      <c r="ZP7" s="138"/>
      <c r="ZQ7" s="138"/>
      <c r="ZR7" s="138"/>
      <c r="ZS7" s="138"/>
      <c r="ZT7" s="138"/>
      <c r="ZU7" s="138"/>
      <c r="ZV7" s="138"/>
      <c r="ZW7" s="138"/>
      <c r="ZX7" s="138"/>
      <c r="ZY7" s="138"/>
      <c r="ZZ7" s="138"/>
      <c r="AAA7" s="138"/>
      <c r="AAB7" s="138"/>
      <c r="AAC7" s="138"/>
      <c r="AAD7" s="138"/>
      <c r="AAE7" s="138"/>
      <c r="AAF7" s="138"/>
      <c r="AAG7" s="138"/>
      <c r="AAH7" s="138"/>
      <c r="AAI7" s="138"/>
      <c r="AAJ7" s="138"/>
      <c r="AAK7" s="138"/>
      <c r="AAL7" s="138"/>
      <c r="AAM7" s="138"/>
      <c r="AAN7" s="138"/>
      <c r="AAO7" s="138"/>
      <c r="AAP7" s="138"/>
      <c r="AAQ7" s="138"/>
      <c r="AAR7" s="138"/>
      <c r="AAS7" s="138"/>
      <c r="AAT7" s="138"/>
      <c r="AAU7" s="138"/>
      <c r="AAV7" s="138"/>
      <c r="AAW7" s="138"/>
      <c r="AAX7" s="138"/>
      <c r="AAY7" s="138"/>
      <c r="AAZ7" s="138"/>
      <c r="ABA7" s="138"/>
      <c r="ABB7" s="138"/>
      <c r="ABC7" s="138"/>
      <c r="ABD7" s="138"/>
      <c r="ABE7" s="138"/>
      <c r="ABF7" s="138"/>
      <c r="ABG7" s="138"/>
      <c r="ABH7" s="138"/>
      <c r="ABI7" s="138"/>
      <c r="ABJ7" s="138"/>
      <c r="ABK7" s="138"/>
      <c r="ABL7" s="138"/>
      <c r="ABM7" s="138"/>
      <c r="ABN7" s="138"/>
      <c r="ABO7" s="138"/>
      <c r="ABP7" s="138"/>
      <c r="ABQ7" s="138"/>
      <c r="ABR7" s="138"/>
      <c r="ABS7" s="138"/>
      <c r="ABT7" s="138"/>
      <c r="ABU7" s="138"/>
      <c r="ABV7" s="138"/>
      <c r="ABW7" s="138"/>
      <c r="ABX7" s="138"/>
      <c r="ABY7" s="138"/>
      <c r="ABZ7" s="138"/>
      <c r="ACA7" s="138"/>
      <c r="ACB7" s="138"/>
      <c r="ACC7" s="138"/>
      <c r="ACD7" s="138"/>
      <c r="ACE7" s="138"/>
      <c r="ACF7" s="138"/>
      <c r="ACG7" s="138"/>
      <c r="ACH7" s="138"/>
      <c r="ACI7" s="138"/>
      <c r="ACJ7" s="138"/>
      <c r="ACK7" s="138"/>
      <c r="ACL7" s="138"/>
      <c r="ACM7" s="138"/>
      <c r="ACN7" s="138"/>
      <c r="ACO7" s="138"/>
      <c r="ACP7" s="138"/>
      <c r="ACQ7" s="138"/>
      <c r="ACR7" s="138"/>
      <c r="ACS7" s="138"/>
      <c r="ACT7" s="138"/>
      <c r="ACU7" s="138"/>
      <c r="ACV7" s="138"/>
      <c r="ACW7" s="138"/>
      <c r="ACX7" s="138"/>
      <c r="ACY7" s="138"/>
      <c r="ACZ7" s="138"/>
      <c r="ADA7" s="138"/>
      <c r="ADB7" s="138"/>
      <c r="ADC7" s="138"/>
      <c r="ADD7" s="138"/>
      <c r="ADE7" s="138"/>
      <c r="ADF7" s="138"/>
      <c r="ADG7" s="138"/>
      <c r="ADH7" s="138"/>
      <c r="ADI7" s="138"/>
      <c r="ADJ7" s="138"/>
      <c r="ADK7" s="138"/>
      <c r="ADL7" s="138"/>
      <c r="ADM7" s="138"/>
      <c r="ADN7" s="138"/>
      <c r="ADO7" s="138"/>
      <c r="ADP7" s="138"/>
      <c r="ADQ7" s="138"/>
      <c r="ADR7" s="138"/>
      <c r="ADS7" s="138"/>
      <c r="ADT7" s="138"/>
      <c r="ADU7" s="138"/>
      <c r="ADV7" s="138"/>
      <c r="ADW7" s="138"/>
      <c r="ADX7" s="138"/>
      <c r="ADY7" s="138"/>
      <c r="ADZ7" s="138"/>
      <c r="AEA7" s="138"/>
      <c r="AEB7" s="138"/>
      <c r="AEC7" s="138"/>
      <c r="AED7" s="138"/>
      <c r="AEE7" s="138"/>
      <c r="AEF7" s="138"/>
      <c r="AEG7" s="138"/>
      <c r="AEH7" s="138"/>
      <c r="AEI7" s="138"/>
      <c r="AEJ7" s="138"/>
      <c r="AEK7" s="138"/>
      <c r="AEL7" s="138"/>
      <c r="AEM7" s="138"/>
      <c r="AEN7" s="138"/>
      <c r="AEO7" s="138"/>
      <c r="AEP7" s="138"/>
      <c r="AEQ7" s="138"/>
      <c r="AER7" s="138"/>
      <c r="AES7" s="138"/>
      <c r="AET7" s="138"/>
      <c r="AEU7" s="138"/>
      <c r="AEV7" s="138"/>
      <c r="AEW7" s="138"/>
      <c r="AEX7" s="138"/>
      <c r="AEY7" s="138"/>
      <c r="AEZ7" s="138"/>
      <c r="AFA7" s="138"/>
      <c r="AFB7" s="138"/>
      <c r="AFC7" s="138"/>
      <c r="AFD7" s="138"/>
      <c r="AFE7" s="138"/>
      <c r="AFF7" s="138"/>
      <c r="AFG7" s="138"/>
      <c r="AFH7" s="138"/>
      <c r="AFI7" s="138"/>
      <c r="AFJ7" s="138"/>
      <c r="AFK7" s="138"/>
      <c r="AFL7" s="138"/>
      <c r="AFM7" s="138"/>
      <c r="AFN7" s="138"/>
      <c r="AFO7" s="138"/>
      <c r="AFP7" s="138"/>
      <c r="AFQ7" s="138"/>
      <c r="AFR7" s="138"/>
      <c r="AFS7" s="138"/>
      <c r="AFT7" s="138"/>
      <c r="AFU7" s="138"/>
      <c r="AFV7" s="138"/>
      <c r="AFW7" s="138"/>
      <c r="AFX7" s="138"/>
      <c r="AFY7" s="138"/>
      <c r="AFZ7" s="138"/>
      <c r="AGA7" s="138"/>
      <c r="AGB7" s="138"/>
      <c r="AGC7" s="138"/>
      <c r="AGD7" s="138"/>
      <c r="AGE7" s="138"/>
      <c r="AGF7" s="138"/>
      <c r="AGG7" s="138"/>
      <c r="AGH7" s="138"/>
      <c r="AGI7" s="138"/>
      <c r="AGJ7" s="138"/>
      <c r="AGK7" s="138"/>
      <c r="AGL7" s="138"/>
      <c r="AGM7" s="138"/>
      <c r="AGN7" s="138"/>
      <c r="AGO7" s="138"/>
      <c r="AGP7" s="138"/>
      <c r="AGQ7" s="138"/>
      <c r="AGR7" s="138"/>
      <c r="AGS7" s="138"/>
      <c r="AGT7" s="138"/>
      <c r="AGU7" s="138"/>
      <c r="AGV7" s="138"/>
      <c r="AGW7" s="138"/>
      <c r="AGX7" s="138"/>
      <c r="AGY7" s="138"/>
      <c r="AGZ7" s="138"/>
      <c r="AHA7" s="138"/>
      <c r="AHB7" s="138"/>
      <c r="AHC7" s="138"/>
      <c r="AHD7" s="138"/>
      <c r="AHE7" s="138"/>
      <c r="AHF7" s="138"/>
      <c r="AHG7" s="138"/>
      <c r="AHH7" s="138"/>
      <c r="AHI7" s="138"/>
      <c r="AHJ7" s="138"/>
      <c r="AHK7" s="138"/>
      <c r="AHL7" s="138"/>
      <c r="AHM7" s="138"/>
      <c r="AHN7" s="138"/>
      <c r="AHO7" s="138"/>
      <c r="AHP7" s="138"/>
      <c r="AHQ7" s="138"/>
      <c r="AHR7" s="138"/>
      <c r="AHS7" s="138"/>
      <c r="AHT7" s="138"/>
      <c r="AHU7" s="138"/>
      <c r="AHV7" s="138"/>
      <c r="AHW7" s="138"/>
      <c r="AHX7" s="138"/>
      <c r="AHY7" s="138"/>
      <c r="AHZ7" s="138"/>
      <c r="AIA7" s="138"/>
      <c r="AIB7" s="138"/>
      <c r="AIC7" s="138"/>
      <c r="AID7" s="138"/>
      <c r="AIE7" s="138"/>
      <c r="AIF7" s="138"/>
      <c r="AIG7" s="138"/>
      <c r="AIH7" s="138"/>
      <c r="AII7" s="138"/>
      <c r="AIJ7" s="138"/>
      <c r="AIK7" s="138"/>
      <c r="AIL7" s="138"/>
      <c r="AIM7" s="138"/>
      <c r="AIN7" s="138"/>
      <c r="AIO7" s="138"/>
      <c r="AIP7" s="138"/>
      <c r="AIQ7" s="138"/>
      <c r="AIR7" s="138"/>
      <c r="AIS7" s="138"/>
      <c r="AIT7" s="138"/>
      <c r="AIU7" s="138"/>
      <c r="AIV7" s="138"/>
      <c r="AIW7" s="138"/>
      <c r="AIX7" s="138"/>
      <c r="AIY7" s="138"/>
      <c r="AIZ7" s="138"/>
      <c r="AJA7" s="138"/>
      <c r="AJB7" s="138"/>
      <c r="AJC7" s="138"/>
      <c r="AJD7" s="138"/>
      <c r="AJE7" s="138"/>
      <c r="AJF7" s="138"/>
      <c r="AJG7" s="138"/>
      <c r="AJH7" s="138"/>
      <c r="AJI7" s="138"/>
      <c r="AJJ7" s="138"/>
      <c r="AJK7" s="138"/>
      <c r="AJL7" s="138"/>
      <c r="AJM7" s="138"/>
      <c r="AJN7" s="138"/>
      <c r="AJO7" s="138"/>
      <c r="AJP7" s="138"/>
      <c r="AJQ7" s="138"/>
      <c r="AJR7" s="138"/>
      <c r="AJS7" s="138"/>
      <c r="AJT7" s="138"/>
      <c r="AJU7" s="138"/>
      <c r="AJV7" s="138"/>
      <c r="AJW7" s="138"/>
      <c r="AJX7" s="138"/>
      <c r="AJY7" s="138"/>
      <c r="AJZ7" s="138"/>
      <c r="AKA7" s="138"/>
      <c r="AKB7" s="138"/>
      <c r="AKC7" s="138"/>
      <c r="AKD7" s="138"/>
      <c r="AKE7" s="138"/>
      <c r="AKF7" s="138"/>
      <c r="AKG7" s="138"/>
      <c r="AKH7" s="138"/>
      <c r="AKI7" s="138"/>
      <c r="AKJ7" s="138"/>
      <c r="AKK7" s="138"/>
      <c r="AKL7" s="138"/>
      <c r="AKM7" s="138"/>
      <c r="AKN7" s="138"/>
      <c r="AKO7" s="138"/>
      <c r="AKP7" s="138"/>
      <c r="AKQ7" s="138"/>
      <c r="AKR7" s="138"/>
      <c r="AKS7" s="138"/>
      <c r="AKT7" s="138"/>
      <c r="AKU7" s="138"/>
      <c r="AKV7" s="138"/>
      <c r="AKW7" s="138"/>
      <c r="AKX7" s="138"/>
      <c r="AKY7" s="138"/>
      <c r="AKZ7" s="138"/>
      <c r="ALA7" s="138"/>
      <c r="ALB7" s="138"/>
      <c r="ALC7" s="138"/>
      <c r="ALD7" s="138"/>
      <c r="ALE7" s="138"/>
      <c r="ALF7" s="138"/>
      <c r="ALG7" s="138"/>
      <c r="ALH7" s="138"/>
      <c r="ALI7" s="138"/>
      <c r="ALJ7" s="138"/>
      <c r="ALK7" s="138"/>
      <c r="ALL7" s="138"/>
      <c r="ALM7" s="138"/>
      <c r="ALN7" s="138"/>
      <c r="ALO7" s="138"/>
      <c r="ALP7" s="138"/>
      <c r="ALQ7" s="138"/>
      <c r="ALR7" s="138"/>
      <c r="ALS7" s="138"/>
      <c r="ALT7" s="138"/>
      <c r="ALU7" s="138"/>
      <c r="ALV7" s="138"/>
      <c r="ALW7" s="138"/>
      <c r="ALX7" s="138"/>
      <c r="ALY7" s="138"/>
      <c r="ALZ7" s="138"/>
      <c r="AMA7" s="138"/>
      <c r="AMB7" s="138"/>
      <c r="AMC7" s="138"/>
      <c r="AMD7" s="138"/>
      <c r="AME7" s="138"/>
      <c r="AMF7" s="138"/>
      <c r="AMG7" s="138"/>
      <c r="AMH7" s="138"/>
      <c r="AMI7" s="138"/>
      <c r="AMJ7" s="138"/>
      <c r="AMK7" s="138"/>
      <c r="AML7" s="138"/>
      <c r="AMM7" s="138"/>
      <c r="AMN7" s="138"/>
      <c r="AMO7" s="138"/>
      <c r="AMP7" s="138"/>
      <c r="AMQ7" s="138"/>
      <c r="AMR7" s="138"/>
      <c r="AMS7" s="138"/>
      <c r="AMT7" s="138"/>
      <c r="AMU7" s="138"/>
      <c r="AMV7" s="138"/>
      <c r="AMW7" s="138"/>
      <c r="AMX7" s="138"/>
      <c r="AMY7" s="138"/>
      <c r="AMZ7" s="138"/>
      <c r="ANA7" s="138"/>
      <c r="ANB7" s="138"/>
      <c r="ANC7" s="138"/>
      <c r="AND7" s="138"/>
      <c r="ANE7" s="138"/>
      <c r="ANF7" s="138"/>
      <c r="ANG7" s="138"/>
      <c r="ANH7" s="138"/>
      <c r="ANI7" s="138"/>
      <c r="ANJ7" s="138"/>
      <c r="ANK7" s="138"/>
      <c r="ANL7" s="138"/>
      <c r="ANM7" s="138"/>
      <c r="ANN7" s="138"/>
      <c r="ANO7" s="138"/>
      <c r="ANP7" s="138"/>
      <c r="ANQ7" s="138"/>
      <c r="ANR7" s="138"/>
      <c r="ANS7" s="138"/>
      <c r="ANT7" s="138"/>
      <c r="ANU7" s="138"/>
      <c r="ANV7" s="138"/>
      <c r="ANW7" s="138"/>
      <c r="ANX7" s="138"/>
      <c r="ANY7" s="138"/>
      <c r="ANZ7" s="138"/>
      <c r="AOA7" s="138"/>
      <c r="AOB7" s="138"/>
      <c r="AOC7" s="138"/>
      <c r="AOD7" s="138"/>
      <c r="AOE7" s="138"/>
      <c r="AOF7" s="138"/>
      <c r="AOG7" s="138"/>
      <c r="AOH7" s="138"/>
      <c r="AOI7" s="138"/>
      <c r="AOJ7" s="138"/>
      <c r="AOK7" s="138"/>
      <c r="AOL7" s="138"/>
      <c r="AOM7" s="138"/>
      <c r="AON7" s="138"/>
      <c r="AOO7" s="138"/>
      <c r="AOP7" s="138"/>
      <c r="AOQ7" s="138"/>
      <c r="AOR7" s="138"/>
      <c r="AOS7" s="138"/>
      <c r="AOT7" s="138"/>
      <c r="AOU7" s="138"/>
      <c r="AOV7" s="138"/>
      <c r="AOW7" s="138"/>
      <c r="AOX7" s="138"/>
      <c r="AOY7" s="138"/>
      <c r="AOZ7" s="138"/>
      <c r="APA7" s="138"/>
      <c r="APB7" s="138"/>
      <c r="APC7" s="138"/>
      <c r="APD7" s="138"/>
      <c r="APE7" s="138"/>
      <c r="APF7" s="138"/>
      <c r="APG7" s="138"/>
      <c r="APH7" s="138"/>
      <c r="API7" s="138"/>
      <c r="APJ7" s="138"/>
      <c r="APK7" s="138"/>
      <c r="APL7" s="138"/>
      <c r="APM7" s="138"/>
      <c r="APN7" s="138"/>
      <c r="APO7" s="138"/>
      <c r="APP7" s="138"/>
      <c r="APQ7" s="138"/>
      <c r="APR7" s="138"/>
      <c r="APS7" s="138"/>
      <c r="APT7" s="138"/>
      <c r="APU7" s="138"/>
      <c r="APV7" s="138"/>
      <c r="APW7" s="138"/>
      <c r="APX7" s="138"/>
      <c r="APY7" s="138"/>
      <c r="APZ7" s="138"/>
      <c r="AQA7" s="138"/>
      <c r="AQB7" s="138"/>
      <c r="AQC7" s="138"/>
      <c r="AQD7" s="138"/>
      <c r="AQE7" s="138"/>
      <c r="AQF7" s="138"/>
      <c r="AQG7" s="138"/>
      <c r="AQH7" s="138"/>
      <c r="AQI7" s="138"/>
      <c r="AQJ7" s="138"/>
      <c r="AQK7" s="138"/>
      <c r="AQL7" s="138"/>
      <c r="AQM7" s="138"/>
      <c r="AQN7" s="138"/>
      <c r="AQO7" s="138"/>
      <c r="AQP7" s="138"/>
      <c r="AQQ7" s="138"/>
      <c r="AQR7" s="138"/>
      <c r="AQS7" s="138"/>
      <c r="AQT7" s="138"/>
      <c r="AQU7" s="138"/>
      <c r="AQV7" s="138"/>
      <c r="AQW7" s="138"/>
      <c r="AQX7" s="138"/>
      <c r="AQY7" s="138"/>
      <c r="AQZ7" s="138"/>
      <c r="ARA7" s="138"/>
      <c r="ARB7" s="138"/>
      <c r="ARC7" s="138"/>
      <c r="ARD7" s="138"/>
      <c r="ARE7" s="138"/>
      <c r="ARF7" s="138"/>
      <c r="ARG7" s="138"/>
      <c r="ARH7" s="138"/>
      <c r="ARI7" s="138"/>
      <c r="ARJ7" s="138"/>
      <c r="ARK7" s="138"/>
      <c r="ARL7" s="138"/>
      <c r="ARM7" s="138"/>
      <c r="ARN7" s="138"/>
      <c r="ARO7" s="138"/>
      <c r="ARP7" s="138"/>
      <c r="ARQ7" s="138"/>
      <c r="ARR7" s="138"/>
      <c r="ARS7" s="138"/>
      <c r="ART7" s="138"/>
      <c r="ARU7" s="138"/>
      <c r="ARV7" s="138"/>
      <c r="ARW7" s="138"/>
      <c r="ARX7" s="138"/>
      <c r="ARY7" s="138"/>
      <c r="ARZ7" s="138"/>
      <c r="ASA7" s="138"/>
      <c r="ASB7" s="138"/>
      <c r="ASC7" s="138"/>
      <c r="ASD7" s="138"/>
      <c r="ASE7" s="138"/>
      <c r="ASF7" s="138"/>
      <c r="ASG7" s="138"/>
      <c r="ASH7" s="138"/>
      <c r="ASI7" s="138"/>
      <c r="ASJ7" s="138"/>
      <c r="ASK7" s="138"/>
      <c r="ASL7" s="138"/>
      <c r="ASM7" s="138"/>
      <c r="ASN7" s="138"/>
      <c r="ASO7" s="138"/>
      <c r="ASP7" s="138"/>
      <c r="ASQ7" s="138"/>
      <c r="ASR7" s="138"/>
      <c r="ASS7" s="138"/>
      <c r="AST7" s="138"/>
      <c r="ASU7" s="138"/>
      <c r="ASV7" s="138"/>
      <c r="ASW7" s="138"/>
      <c r="ASX7" s="138"/>
      <c r="ASY7" s="138"/>
      <c r="ASZ7" s="138"/>
      <c r="ATA7" s="138"/>
      <c r="ATB7" s="138"/>
      <c r="ATC7" s="138"/>
      <c r="ATD7" s="138"/>
      <c r="ATE7" s="138"/>
      <c r="ATF7" s="138"/>
      <c r="ATG7" s="138"/>
      <c r="ATH7" s="138"/>
      <c r="ATI7" s="138"/>
      <c r="ATJ7" s="138"/>
      <c r="ATK7" s="138"/>
      <c r="ATL7" s="138"/>
      <c r="ATM7" s="138"/>
      <c r="ATN7" s="138"/>
      <c r="ATO7" s="138"/>
      <c r="ATP7" s="138"/>
      <c r="ATQ7" s="138"/>
      <c r="ATR7" s="138"/>
      <c r="ATS7" s="138"/>
      <c r="ATT7" s="138"/>
      <c r="ATU7" s="138"/>
      <c r="ATV7" s="138"/>
      <c r="ATW7" s="138"/>
      <c r="ATX7" s="138"/>
      <c r="ATY7" s="138"/>
      <c r="ATZ7" s="138"/>
      <c r="AUA7" s="138"/>
      <c r="AUB7" s="138"/>
      <c r="AUC7" s="138"/>
      <c r="AUD7" s="138"/>
      <c r="AUE7" s="138"/>
      <c r="AUF7" s="138"/>
      <c r="AUG7" s="138"/>
      <c r="AUH7" s="138"/>
      <c r="AUI7" s="138"/>
      <c r="AUJ7" s="138"/>
      <c r="AUK7" s="138"/>
      <c r="AUL7" s="138"/>
      <c r="AUM7" s="138"/>
      <c r="AUN7" s="138"/>
      <c r="AUO7" s="138"/>
      <c r="AUP7" s="138"/>
      <c r="AUQ7" s="138"/>
      <c r="AUR7" s="138"/>
      <c r="AUS7" s="138"/>
      <c r="AUT7" s="138"/>
      <c r="AUU7" s="138"/>
      <c r="AUV7" s="138"/>
      <c r="AUW7" s="138"/>
      <c r="AUX7" s="138"/>
      <c r="AUY7" s="138"/>
      <c r="AUZ7" s="138"/>
      <c r="AVA7" s="138"/>
      <c r="AVB7" s="138"/>
      <c r="AVC7" s="138"/>
      <c r="AVD7" s="138"/>
      <c r="AVE7" s="138"/>
      <c r="AVF7" s="138"/>
      <c r="AVG7" s="138"/>
      <c r="AVH7" s="138"/>
      <c r="AVI7" s="138"/>
      <c r="AVJ7" s="138"/>
      <c r="AVK7" s="138"/>
      <c r="AVL7" s="138"/>
      <c r="AVM7" s="138"/>
      <c r="AVN7" s="138"/>
      <c r="AVO7" s="138"/>
      <c r="AVP7" s="138"/>
      <c r="AVQ7" s="138"/>
      <c r="AVR7" s="138"/>
      <c r="AVS7" s="138"/>
      <c r="AVT7" s="138"/>
      <c r="AVU7" s="138"/>
      <c r="AVV7" s="138"/>
      <c r="AVW7" s="138"/>
      <c r="AVX7" s="138"/>
      <c r="AVY7" s="138"/>
      <c r="AVZ7" s="138"/>
      <c r="AWA7" s="138"/>
      <c r="AWB7" s="138"/>
      <c r="AWC7" s="138"/>
      <c r="AWD7" s="138"/>
      <c r="AWE7" s="138"/>
      <c r="AWF7" s="138"/>
      <c r="AWG7" s="138"/>
      <c r="AWH7" s="138"/>
      <c r="AWI7" s="138"/>
      <c r="AWJ7" s="138"/>
      <c r="AWK7" s="138"/>
      <c r="AWL7" s="138"/>
      <c r="AWM7" s="138"/>
      <c r="AWN7" s="138"/>
      <c r="AWO7" s="138"/>
      <c r="AWP7" s="138"/>
      <c r="AWQ7" s="138"/>
      <c r="AWR7" s="138"/>
      <c r="AWS7" s="138"/>
      <c r="AWT7" s="138"/>
      <c r="AWU7" s="138"/>
      <c r="AWV7" s="138"/>
      <c r="AWW7" s="138"/>
      <c r="AWX7" s="138"/>
      <c r="AWY7" s="138"/>
      <c r="AWZ7" s="138"/>
      <c r="AXA7" s="138"/>
      <c r="AXB7" s="138"/>
      <c r="AXC7" s="138"/>
      <c r="AXD7" s="138"/>
      <c r="AXE7" s="138"/>
      <c r="AXF7" s="138"/>
      <c r="AXG7" s="138"/>
      <c r="AXH7" s="138"/>
      <c r="AXI7" s="138"/>
      <c r="AXJ7" s="138"/>
      <c r="AXK7" s="138"/>
      <c r="AXL7" s="138"/>
      <c r="AXM7" s="138"/>
      <c r="AXN7" s="138"/>
      <c r="AXO7" s="138"/>
      <c r="AXP7" s="138"/>
      <c r="AXQ7" s="138"/>
      <c r="AXR7" s="138"/>
      <c r="AXS7" s="138"/>
      <c r="AXT7" s="138"/>
      <c r="AXU7" s="138"/>
      <c r="AXV7" s="138"/>
      <c r="AXW7" s="138"/>
      <c r="AXX7" s="138"/>
      <c r="AXY7" s="138"/>
      <c r="AXZ7" s="138"/>
      <c r="AYA7" s="138"/>
      <c r="AYB7" s="138"/>
      <c r="AYC7" s="138"/>
      <c r="AYD7" s="138"/>
      <c r="AYE7" s="138"/>
      <c r="AYF7" s="138"/>
      <c r="AYG7" s="138"/>
      <c r="AYH7" s="138"/>
      <c r="AYI7" s="138"/>
      <c r="AYJ7" s="138"/>
      <c r="AYK7" s="138"/>
      <c r="AYL7" s="138"/>
      <c r="AYM7" s="138"/>
      <c r="AYN7" s="138"/>
      <c r="AYO7" s="138"/>
      <c r="AYP7" s="138"/>
      <c r="AYQ7" s="138"/>
      <c r="AYR7" s="138"/>
      <c r="AYS7" s="138"/>
      <c r="AYT7" s="138"/>
      <c r="AYU7" s="138"/>
      <c r="AYV7" s="138"/>
      <c r="AYW7" s="138"/>
      <c r="AYX7" s="138"/>
      <c r="AYY7" s="138"/>
      <c r="AYZ7" s="138"/>
      <c r="AZA7" s="138"/>
      <c r="AZB7" s="138"/>
      <c r="AZC7" s="138"/>
      <c r="AZD7" s="138"/>
      <c r="AZE7" s="138"/>
      <c r="AZF7" s="138"/>
      <c r="AZG7" s="138"/>
      <c r="AZH7" s="138"/>
      <c r="AZI7" s="138"/>
      <c r="AZJ7" s="138"/>
      <c r="AZK7" s="138"/>
      <c r="AZL7" s="138"/>
      <c r="AZM7" s="138"/>
      <c r="AZN7" s="138"/>
      <c r="AZO7" s="138"/>
      <c r="AZP7" s="138"/>
      <c r="AZQ7" s="138"/>
      <c r="AZR7" s="138"/>
      <c r="AZS7" s="138"/>
      <c r="AZT7" s="138"/>
      <c r="AZU7" s="138"/>
      <c r="AZV7" s="138"/>
      <c r="AZW7" s="138"/>
      <c r="AZX7" s="138"/>
      <c r="AZY7" s="138"/>
      <c r="AZZ7" s="138"/>
      <c r="BAA7" s="138"/>
      <c r="BAB7" s="138"/>
      <c r="BAC7" s="138"/>
      <c r="BAD7" s="138"/>
      <c r="BAE7" s="138"/>
      <c r="BAF7" s="138"/>
      <c r="BAG7" s="138"/>
      <c r="BAH7" s="138"/>
      <c r="BAI7" s="138"/>
      <c r="BAJ7" s="138"/>
      <c r="BAK7" s="138"/>
      <c r="BAL7" s="138"/>
      <c r="BAM7" s="138"/>
      <c r="BAN7" s="138"/>
      <c r="BAO7" s="138"/>
      <c r="BAP7" s="138"/>
      <c r="BAQ7" s="138"/>
      <c r="BAR7" s="138"/>
      <c r="BAS7" s="138"/>
      <c r="BAT7" s="138"/>
      <c r="BAU7" s="138"/>
      <c r="BAV7" s="138"/>
      <c r="BAW7" s="138"/>
      <c r="BAX7" s="138"/>
      <c r="BAY7" s="138"/>
      <c r="BAZ7" s="138"/>
      <c r="BBA7" s="138"/>
      <c r="BBB7" s="138"/>
      <c r="BBC7" s="138"/>
      <c r="BBD7" s="138"/>
      <c r="BBE7" s="138"/>
      <c r="BBF7" s="138"/>
      <c r="BBG7" s="138"/>
      <c r="BBH7" s="138"/>
      <c r="BBI7" s="138"/>
      <c r="BBJ7" s="138"/>
      <c r="BBK7" s="138"/>
      <c r="BBL7" s="138"/>
      <c r="BBM7" s="138"/>
      <c r="BBN7" s="138"/>
      <c r="BBO7" s="138"/>
      <c r="BBP7" s="138"/>
      <c r="BBQ7" s="138"/>
      <c r="BBR7" s="138"/>
      <c r="BBS7" s="138"/>
      <c r="BBT7" s="138"/>
      <c r="BBU7" s="138"/>
      <c r="BBV7" s="138"/>
      <c r="BBW7" s="138"/>
      <c r="BBX7" s="138"/>
      <c r="BBY7" s="138"/>
      <c r="BBZ7" s="138"/>
      <c r="BCA7" s="138"/>
      <c r="BCB7" s="138"/>
      <c r="BCC7" s="138"/>
      <c r="BCD7" s="138"/>
      <c r="BCE7" s="138"/>
      <c r="BCF7" s="138"/>
      <c r="BCG7" s="138"/>
      <c r="BCH7" s="138"/>
      <c r="BCI7" s="138"/>
      <c r="BCJ7" s="138"/>
      <c r="BCK7" s="138"/>
      <c r="BCL7" s="138"/>
      <c r="BCM7" s="138"/>
      <c r="BCN7" s="138"/>
      <c r="BCO7" s="138"/>
      <c r="BCP7" s="138"/>
      <c r="BCQ7" s="138"/>
      <c r="BCR7" s="138"/>
      <c r="BCS7" s="138"/>
      <c r="BCT7" s="138"/>
      <c r="BCU7" s="138"/>
      <c r="BCV7" s="138"/>
      <c r="BCW7" s="138"/>
      <c r="BCX7" s="138"/>
      <c r="BCY7" s="138"/>
      <c r="BCZ7" s="138"/>
      <c r="BDA7" s="138"/>
      <c r="BDB7" s="138"/>
      <c r="BDC7" s="138"/>
      <c r="BDD7" s="138"/>
      <c r="BDE7" s="138"/>
      <c r="BDF7" s="138"/>
      <c r="BDG7" s="138"/>
      <c r="BDH7" s="138"/>
      <c r="BDI7" s="138"/>
      <c r="BDJ7" s="138"/>
      <c r="BDK7" s="138"/>
      <c r="BDL7" s="138"/>
      <c r="BDM7" s="138"/>
      <c r="BDN7" s="138"/>
      <c r="BDO7" s="138"/>
      <c r="BDP7" s="138"/>
      <c r="BDQ7" s="138"/>
      <c r="BDR7" s="138"/>
      <c r="BDS7" s="138"/>
      <c r="BDT7" s="138"/>
      <c r="BDU7" s="138"/>
      <c r="BDV7" s="138"/>
      <c r="BDW7" s="138"/>
      <c r="BDX7" s="138"/>
      <c r="BDY7" s="138"/>
      <c r="BDZ7" s="138"/>
      <c r="BEA7" s="138"/>
      <c r="BEB7" s="138"/>
      <c r="BEC7" s="138"/>
      <c r="BED7" s="138"/>
      <c r="BEE7" s="138"/>
      <c r="BEF7" s="138"/>
      <c r="BEG7" s="138"/>
      <c r="BEH7" s="138"/>
      <c r="BEI7" s="138"/>
      <c r="BEJ7" s="138"/>
      <c r="BEK7" s="138"/>
      <c r="BEL7" s="138"/>
      <c r="BEM7" s="138"/>
      <c r="BEN7" s="138"/>
      <c r="BEO7" s="138"/>
      <c r="BEP7" s="138"/>
      <c r="BEQ7" s="138"/>
      <c r="BER7" s="138"/>
      <c r="BES7" s="138"/>
      <c r="BET7" s="138"/>
      <c r="BEU7" s="138"/>
      <c r="BEV7" s="138"/>
      <c r="BEW7" s="138"/>
      <c r="BEX7" s="138"/>
      <c r="BEY7" s="138"/>
      <c r="BEZ7" s="138"/>
      <c r="BFA7" s="138"/>
      <c r="BFB7" s="138"/>
      <c r="BFC7" s="138"/>
      <c r="BFD7" s="138"/>
      <c r="BFE7" s="138"/>
      <c r="BFF7" s="138"/>
      <c r="BFG7" s="138"/>
      <c r="BFH7" s="138"/>
      <c r="BFI7" s="138"/>
      <c r="BFJ7" s="138"/>
      <c r="BFK7" s="138"/>
      <c r="BFL7" s="138"/>
      <c r="BFM7" s="138"/>
      <c r="BFN7" s="138"/>
      <c r="BFO7" s="138"/>
      <c r="BFP7" s="138"/>
      <c r="BFQ7" s="138"/>
      <c r="BFR7" s="138"/>
      <c r="BFS7" s="138"/>
      <c r="BFT7" s="138"/>
      <c r="BFU7" s="138"/>
      <c r="BFV7" s="138"/>
      <c r="BFW7" s="138"/>
      <c r="BFX7" s="138"/>
      <c r="BFY7" s="138"/>
      <c r="BFZ7" s="138"/>
      <c r="BGA7" s="138"/>
      <c r="BGB7" s="138"/>
      <c r="BGC7" s="138"/>
      <c r="BGD7" s="138"/>
      <c r="BGE7" s="138"/>
      <c r="BGF7" s="138"/>
      <c r="BGG7" s="138"/>
      <c r="BGH7" s="138"/>
      <c r="BGI7" s="138"/>
      <c r="BGJ7" s="138"/>
      <c r="BGK7" s="138"/>
      <c r="BGL7" s="138"/>
      <c r="BGM7" s="138"/>
      <c r="BGN7" s="138"/>
      <c r="BGO7" s="138"/>
      <c r="BGP7" s="138"/>
      <c r="BGQ7" s="138"/>
      <c r="BGR7" s="138"/>
      <c r="BGS7" s="138"/>
      <c r="BGT7" s="138"/>
      <c r="BGU7" s="138"/>
      <c r="BGV7" s="138"/>
      <c r="BGW7" s="138"/>
      <c r="BGX7" s="138"/>
      <c r="BGY7" s="138"/>
      <c r="BGZ7" s="138"/>
      <c r="BHA7" s="138"/>
      <c r="BHB7" s="138"/>
      <c r="BHC7" s="138"/>
      <c r="BHD7" s="138"/>
      <c r="BHE7" s="138"/>
      <c r="BHF7" s="138"/>
      <c r="BHG7" s="138"/>
      <c r="BHH7" s="138"/>
      <c r="BHI7" s="138"/>
      <c r="BHJ7" s="138"/>
      <c r="BHK7" s="138"/>
      <c r="BHL7" s="138"/>
      <c r="BHM7" s="138"/>
      <c r="BHN7" s="138"/>
      <c r="BHO7" s="138"/>
      <c r="BHP7" s="138"/>
      <c r="BHQ7" s="138"/>
      <c r="BHR7" s="138"/>
      <c r="BHS7" s="138"/>
      <c r="BHT7" s="138"/>
      <c r="BHU7" s="138"/>
      <c r="BHV7" s="138"/>
      <c r="BHW7" s="138"/>
      <c r="BHX7" s="138"/>
      <c r="BHY7" s="138"/>
      <c r="BHZ7" s="138"/>
      <c r="BIA7" s="138"/>
      <c r="BIB7" s="138"/>
      <c r="BIC7" s="138"/>
      <c r="BID7" s="138"/>
      <c r="BIE7" s="138"/>
      <c r="BIF7" s="138"/>
      <c r="BIG7" s="138"/>
      <c r="BIH7" s="138"/>
      <c r="BII7" s="138"/>
      <c r="BIJ7" s="138"/>
      <c r="BIK7" s="138"/>
      <c r="BIL7" s="138"/>
      <c r="BIM7" s="138"/>
      <c r="BIN7" s="138"/>
      <c r="BIO7" s="138"/>
      <c r="BIP7" s="138"/>
      <c r="BIQ7" s="138"/>
      <c r="BIR7" s="138"/>
      <c r="BIS7" s="138"/>
      <c r="BIT7" s="138"/>
      <c r="BIU7" s="138"/>
      <c r="BIV7" s="138"/>
      <c r="BIW7" s="138"/>
      <c r="BIX7" s="138"/>
      <c r="BIY7" s="138"/>
      <c r="BIZ7" s="138"/>
      <c r="BJA7" s="138"/>
      <c r="BJB7" s="138"/>
      <c r="BJC7" s="138"/>
      <c r="BJD7" s="138"/>
      <c r="BJE7" s="138"/>
      <c r="BJF7" s="138"/>
      <c r="BJG7" s="138"/>
      <c r="BJH7" s="138"/>
      <c r="BJI7" s="138"/>
      <c r="BJJ7" s="138"/>
      <c r="BJK7" s="138"/>
      <c r="BJL7" s="138"/>
      <c r="BJM7" s="138"/>
      <c r="BJN7" s="138"/>
      <c r="BJO7" s="138"/>
      <c r="BJP7" s="138"/>
      <c r="BJQ7" s="138"/>
      <c r="BJR7" s="138"/>
      <c r="BJS7" s="138"/>
      <c r="BJT7" s="138"/>
      <c r="BJU7" s="138"/>
      <c r="BJV7" s="138"/>
      <c r="BJW7" s="138"/>
      <c r="BJX7" s="138"/>
      <c r="BJY7" s="138"/>
      <c r="BJZ7" s="138"/>
      <c r="BKA7" s="138"/>
      <c r="BKB7" s="138"/>
      <c r="BKC7" s="138"/>
      <c r="BKD7" s="138"/>
      <c r="BKE7" s="138"/>
      <c r="BKF7" s="138"/>
      <c r="BKG7" s="138"/>
      <c r="BKH7" s="138"/>
      <c r="BKI7" s="138"/>
      <c r="BKJ7" s="138"/>
      <c r="BKK7" s="138"/>
      <c r="BKL7" s="138"/>
      <c r="BKM7" s="138"/>
      <c r="BKN7" s="138"/>
      <c r="BKO7" s="138"/>
      <c r="BKP7" s="138"/>
      <c r="BKQ7" s="138"/>
      <c r="BKR7" s="138"/>
      <c r="BKS7" s="138"/>
      <c r="BKT7" s="138"/>
      <c r="BKU7" s="138"/>
      <c r="BKV7" s="138"/>
      <c r="BKW7" s="138"/>
      <c r="BKX7" s="138"/>
      <c r="BKY7" s="138"/>
      <c r="BKZ7" s="138"/>
      <c r="BLA7" s="138"/>
      <c r="BLB7" s="138"/>
      <c r="BLC7" s="138"/>
      <c r="BLD7" s="138"/>
      <c r="BLE7" s="138"/>
      <c r="BLF7" s="138"/>
      <c r="BLG7" s="138"/>
      <c r="BLH7" s="138"/>
      <c r="BLI7" s="138"/>
      <c r="BLJ7" s="138"/>
      <c r="BLK7" s="138"/>
      <c r="BLL7" s="138"/>
      <c r="BLM7" s="138"/>
      <c r="BLN7" s="138"/>
      <c r="BLO7" s="138"/>
      <c r="BLP7" s="138"/>
      <c r="BLQ7" s="138"/>
      <c r="BLR7" s="138"/>
      <c r="BLS7" s="138"/>
      <c r="BLT7" s="138"/>
      <c r="BLU7" s="138"/>
      <c r="BLV7" s="138"/>
      <c r="BLW7" s="138"/>
      <c r="BLX7" s="138"/>
      <c r="BLY7" s="138"/>
      <c r="BLZ7" s="138"/>
      <c r="BMA7" s="138"/>
      <c r="BMB7" s="138"/>
      <c r="BMC7" s="138"/>
      <c r="BMD7" s="138"/>
      <c r="BME7" s="138"/>
      <c r="BMF7" s="138"/>
      <c r="BMG7" s="138"/>
      <c r="BMH7" s="138"/>
      <c r="BMI7" s="138"/>
      <c r="BMJ7" s="138"/>
      <c r="BMK7" s="138"/>
      <c r="BML7" s="138"/>
      <c r="BMM7" s="138"/>
      <c r="BMN7" s="138"/>
      <c r="BMO7" s="138"/>
      <c r="BMP7" s="138"/>
      <c r="BMQ7" s="138"/>
      <c r="BMR7" s="138"/>
      <c r="BMS7" s="138"/>
      <c r="BMT7" s="138"/>
      <c r="BMU7" s="138"/>
      <c r="BMV7" s="138"/>
      <c r="BMW7" s="138"/>
      <c r="BMX7" s="138"/>
      <c r="BMY7" s="138"/>
      <c r="BMZ7" s="138"/>
      <c r="BNA7" s="138"/>
      <c r="BNB7" s="138"/>
      <c r="BNC7" s="138"/>
      <c r="BND7" s="138"/>
      <c r="BNE7" s="138"/>
      <c r="BNF7" s="138"/>
      <c r="BNG7" s="138"/>
      <c r="BNH7" s="138"/>
      <c r="BNI7" s="138"/>
      <c r="BNJ7" s="138"/>
      <c r="BNK7" s="138"/>
      <c r="BNL7" s="138"/>
      <c r="BNM7" s="138"/>
      <c r="BNN7" s="138"/>
      <c r="BNO7" s="138"/>
      <c r="BNP7" s="138"/>
      <c r="BNQ7" s="138"/>
      <c r="BNR7" s="138"/>
      <c r="BNS7" s="138"/>
      <c r="BNT7" s="138"/>
      <c r="BNU7" s="138"/>
      <c r="BNV7" s="138"/>
      <c r="BNW7" s="138"/>
      <c r="BNX7" s="138"/>
      <c r="BNY7" s="138"/>
      <c r="BNZ7" s="138"/>
      <c r="BOA7" s="138"/>
      <c r="BOB7" s="138"/>
      <c r="BOC7" s="138"/>
      <c r="BOD7" s="138"/>
      <c r="BOE7" s="138"/>
      <c r="BOF7" s="138"/>
      <c r="BOG7" s="138"/>
      <c r="BOH7" s="138"/>
      <c r="BOI7" s="138"/>
      <c r="BOJ7" s="138"/>
      <c r="BOK7" s="138"/>
      <c r="BOL7" s="138"/>
      <c r="BOM7" s="138"/>
      <c r="BON7" s="138"/>
      <c r="BOO7" s="138"/>
      <c r="BOP7" s="138"/>
      <c r="BOQ7" s="138"/>
      <c r="BOR7" s="138"/>
      <c r="BOS7" s="138"/>
      <c r="BOT7" s="138"/>
      <c r="BOU7" s="138"/>
      <c r="BOV7" s="138"/>
      <c r="BOW7" s="138"/>
      <c r="BOX7" s="138"/>
      <c r="BOY7" s="138"/>
      <c r="BOZ7" s="138"/>
      <c r="BPA7" s="138"/>
      <c r="BPB7" s="138"/>
      <c r="BPC7" s="138"/>
      <c r="BPD7" s="138"/>
      <c r="BPE7" s="138"/>
      <c r="BPF7" s="138"/>
      <c r="BPG7" s="138"/>
      <c r="BPH7" s="138"/>
      <c r="BPI7" s="138"/>
      <c r="BPJ7" s="138"/>
      <c r="BPK7" s="138"/>
      <c r="BPL7" s="138"/>
      <c r="BPM7" s="138"/>
      <c r="BPN7" s="138"/>
      <c r="BPO7" s="138"/>
      <c r="BPP7" s="138"/>
      <c r="BPQ7" s="138"/>
      <c r="BPR7" s="138"/>
      <c r="BPS7" s="138"/>
      <c r="BPT7" s="138"/>
      <c r="BPU7" s="138"/>
      <c r="BPV7" s="138"/>
      <c r="BPW7" s="138"/>
      <c r="BPX7" s="138"/>
      <c r="BPY7" s="138"/>
      <c r="BPZ7" s="138"/>
      <c r="BQA7" s="138"/>
      <c r="BQB7" s="138"/>
      <c r="BQC7" s="138"/>
      <c r="BQD7" s="138"/>
      <c r="BQE7" s="138"/>
      <c r="BQF7" s="138"/>
      <c r="BQG7" s="138"/>
      <c r="BQH7" s="138"/>
      <c r="BQI7" s="138"/>
      <c r="BQJ7" s="138"/>
      <c r="BQK7" s="138"/>
      <c r="BQL7" s="138"/>
      <c r="BQM7" s="138"/>
      <c r="BQN7" s="138"/>
      <c r="BQO7" s="138"/>
      <c r="BQP7" s="138"/>
      <c r="BQQ7" s="138"/>
      <c r="BQR7" s="138"/>
      <c r="BQS7" s="138"/>
      <c r="BQT7" s="138"/>
      <c r="BQU7" s="138"/>
      <c r="BQV7" s="138"/>
      <c r="BQW7" s="138"/>
      <c r="BQX7" s="138"/>
      <c r="BQY7" s="138"/>
      <c r="BQZ7" s="138"/>
      <c r="BRA7" s="138"/>
      <c r="BRB7" s="138"/>
      <c r="BRC7" s="138"/>
      <c r="BRD7" s="138"/>
      <c r="BRE7" s="138"/>
      <c r="BRF7" s="138"/>
      <c r="BRG7" s="138"/>
      <c r="BRH7" s="138"/>
      <c r="BRI7" s="138"/>
      <c r="BRJ7" s="138"/>
      <c r="BRK7" s="138"/>
      <c r="BRL7" s="138"/>
      <c r="BRM7" s="138"/>
      <c r="BRN7" s="138"/>
      <c r="BRO7" s="138"/>
      <c r="BRP7" s="138"/>
      <c r="BRQ7" s="138"/>
      <c r="BRR7" s="138"/>
      <c r="BRS7" s="138"/>
      <c r="BRT7" s="138"/>
      <c r="BRU7" s="138"/>
      <c r="BRV7" s="138"/>
      <c r="BRW7" s="138"/>
      <c r="BRX7" s="138"/>
      <c r="BRY7" s="138"/>
      <c r="BRZ7" s="138"/>
      <c r="BSA7" s="138"/>
      <c r="BSB7" s="138"/>
      <c r="BSC7" s="138"/>
      <c r="BSD7" s="138"/>
      <c r="BSE7" s="138"/>
      <c r="BSF7" s="138"/>
      <c r="BSG7" s="138"/>
      <c r="BSH7" s="138"/>
      <c r="BSI7" s="138"/>
      <c r="BSJ7" s="138"/>
      <c r="BSK7" s="138"/>
      <c r="BSL7" s="138"/>
      <c r="BSM7" s="138"/>
      <c r="BSN7" s="138"/>
      <c r="BSO7" s="138"/>
      <c r="BSP7" s="138"/>
      <c r="BSQ7" s="138"/>
      <c r="BSR7" s="138"/>
      <c r="BSS7" s="138"/>
      <c r="BST7" s="138"/>
      <c r="BSU7" s="138"/>
      <c r="BSV7" s="138"/>
      <c r="BSW7" s="138"/>
      <c r="BSX7" s="138"/>
      <c r="BSY7" s="138"/>
      <c r="BSZ7" s="138"/>
      <c r="BTA7" s="138"/>
      <c r="BTB7" s="138"/>
      <c r="BTC7" s="138"/>
      <c r="BTD7" s="138"/>
      <c r="BTE7" s="138"/>
      <c r="BTF7" s="138"/>
      <c r="BTG7" s="138"/>
      <c r="BTH7" s="138"/>
      <c r="BTI7" s="138"/>
      <c r="BTJ7" s="138"/>
      <c r="BTK7" s="138"/>
      <c r="BTL7" s="138"/>
      <c r="BTM7" s="138"/>
      <c r="BTN7" s="138"/>
      <c r="BTO7" s="138"/>
      <c r="BTP7" s="138"/>
      <c r="BTQ7" s="138"/>
      <c r="BTR7" s="138"/>
      <c r="BTS7" s="138"/>
      <c r="BTT7" s="138"/>
      <c r="BTU7" s="138"/>
      <c r="BTV7" s="138"/>
      <c r="BTW7" s="138"/>
      <c r="BTX7" s="138"/>
      <c r="BTY7" s="138"/>
      <c r="BTZ7" s="138"/>
      <c r="BUA7" s="138"/>
      <c r="BUB7" s="138"/>
      <c r="BUC7" s="138"/>
      <c r="BUD7" s="138"/>
      <c r="BUE7" s="138"/>
      <c r="BUF7" s="138"/>
      <c r="BUG7" s="138"/>
      <c r="BUH7" s="138"/>
      <c r="BUI7" s="138"/>
      <c r="BUJ7" s="138"/>
      <c r="BUK7" s="138"/>
      <c r="BUL7" s="138"/>
      <c r="BUM7" s="138"/>
      <c r="BUN7" s="138"/>
      <c r="BUO7" s="138"/>
      <c r="BUP7" s="138"/>
      <c r="BUQ7" s="138"/>
      <c r="BUR7" s="138"/>
      <c r="BUS7" s="138"/>
      <c r="BUT7" s="138"/>
      <c r="BUU7" s="138"/>
      <c r="BUV7" s="138"/>
      <c r="BUW7" s="138"/>
      <c r="BUX7" s="138"/>
      <c r="BUY7" s="138"/>
      <c r="BUZ7" s="138"/>
      <c r="BVA7" s="138"/>
      <c r="BVB7" s="138"/>
      <c r="BVC7" s="138"/>
      <c r="BVD7" s="138"/>
      <c r="BVE7" s="138"/>
      <c r="BVF7" s="138"/>
      <c r="BVG7" s="138"/>
      <c r="BVH7" s="138"/>
      <c r="BVI7" s="138"/>
      <c r="BVJ7" s="138"/>
      <c r="BVK7" s="138"/>
      <c r="BVL7" s="138"/>
      <c r="BVM7" s="138"/>
      <c r="BVN7" s="138"/>
      <c r="BVO7" s="138"/>
      <c r="BVP7" s="138"/>
      <c r="BVQ7" s="138"/>
      <c r="BVR7" s="138"/>
      <c r="BVS7" s="138"/>
      <c r="BVT7" s="138"/>
      <c r="BVU7" s="138"/>
      <c r="BVV7" s="138"/>
      <c r="BVW7" s="138"/>
      <c r="BVX7" s="138"/>
      <c r="BVY7" s="138"/>
      <c r="BVZ7" s="138"/>
      <c r="BWA7" s="138"/>
      <c r="BWB7" s="138"/>
      <c r="BWC7" s="138"/>
      <c r="BWD7" s="138"/>
      <c r="BWE7" s="138"/>
      <c r="BWF7" s="138"/>
      <c r="BWG7" s="138"/>
      <c r="BWH7" s="138"/>
      <c r="BWI7" s="138"/>
      <c r="BWJ7" s="138"/>
      <c r="BWK7" s="138"/>
      <c r="BWL7" s="138"/>
      <c r="BWM7" s="138"/>
      <c r="BWN7" s="138"/>
      <c r="BWO7" s="138"/>
      <c r="BWP7" s="138"/>
      <c r="BWQ7" s="138"/>
      <c r="BWR7" s="138"/>
      <c r="BWS7" s="138"/>
      <c r="BWT7" s="138"/>
      <c r="BWU7" s="138"/>
      <c r="BWV7" s="138"/>
      <c r="BWW7" s="138"/>
      <c r="BWX7" s="138"/>
      <c r="BWY7" s="138"/>
      <c r="BWZ7" s="138"/>
      <c r="BXA7" s="138"/>
      <c r="BXB7" s="138"/>
      <c r="BXC7" s="138"/>
      <c r="BXD7" s="138"/>
      <c r="BXE7" s="138"/>
      <c r="BXF7" s="138"/>
      <c r="BXG7" s="138"/>
      <c r="BXH7" s="138"/>
      <c r="BXI7" s="138"/>
      <c r="BXJ7" s="138"/>
      <c r="BXK7" s="138"/>
      <c r="BXL7" s="138"/>
      <c r="BXM7" s="138"/>
      <c r="BXN7" s="138"/>
      <c r="BXO7" s="138"/>
      <c r="BXP7" s="138"/>
      <c r="BXQ7" s="138"/>
      <c r="BXR7" s="138"/>
      <c r="BXS7" s="138"/>
      <c r="BXT7" s="138"/>
      <c r="BXU7" s="138"/>
      <c r="BXV7" s="138"/>
      <c r="BXW7" s="138"/>
      <c r="BXX7" s="138"/>
      <c r="BXY7" s="138"/>
      <c r="BXZ7" s="138"/>
      <c r="BYA7" s="138"/>
      <c r="BYB7" s="138"/>
      <c r="BYC7" s="138"/>
      <c r="BYD7" s="138"/>
      <c r="BYE7" s="138"/>
      <c r="BYF7" s="138"/>
      <c r="BYG7" s="138"/>
      <c r="BYH7" s="138"/>
      <c r="BYI7" s="138"/>
      <c r="BYJ7" s="138"/>
      <c r="BYK7" s="138"/>
      <c r="BYL7" s="138"/>
      <c r="BYM7" s="138"/>
      <c r="BYN7" s="138"/>
      <c r="BYO7" s="138"/>
      <c r="BYP7" s="138"/>
      <c r="BYQ7" s="138"/>
      <c r="BYR7" s="138"/>
      <c r="BYS7" s="138"/>
      <c r="BYT7" s="138"/>
      <c r="BYU7" s="138"/>
      <c r="BYV7" s="138"/>
      <c r="BYW7" s="138"/>
      <c r="BYX7" s="138"/>
      <c r="BYY7" s="138"/>
      <c r="BYZ7" s="138"/>
      <c r="BZA7" s="138"/>
      <c r="BZB7" s="138"/>
      <c r="BZC7" s="138"/>
      <c r="BZD7" s="138"/>
      <c r="BZE7" s="138"/>
      <c r="BZF7" s="138"/>
      <c r="BZG7" s="138"/>
      <c r="BZH7" s="138"/>
      <c r="BZI7" s="138"/>
      <c r="BZJ7" s="138"/>
      <c r="BZK7" s="138"/>
      <c r="BZL7" s="138"/>
      <c r="BZM7" s="138"/>
      <c r="BZN7" s="138"/>
      <c r="BZO7" s="138"/>
      <c r="BZP7" s="138"/>
      <c r="BZQ7" s="138"/>
      <c r="BZR7" s="138"/>
      <c r="BZS7" s="138"/>
      <c r="BZT7" s="138"/>
      <c r="BZU7" s="138"/>
      <c r="BZV7" s="138"/>
      <c r="BZW7" s="138"/>
      <c r="BZX7" s="138"/>
      <c r="BZY7" s="138"/>
      <c r="BZZ7" s="138"/>
      <c r="CAA7" s="138"/>
      <c r="CAB7" s="138"/>
      <c r="CAC7" s="138"/>
      <c r="CAD7" s="138"/>
      <c r="CAE7" s="138"/>
      <c r="CAF7" s="138"/>
      <c r="CAG7" s="138"/>
      <c r="CAH7" s="138"/>
      <c r="CAI7" s="138"/>
      <c r="CAJ7" s="138"/>
      <c r="CAK7" s="138"/>
      <c r="CAL7" s="138"/>
      <c r="CAM7" s="138"/>
      <c r="CAN7" s="138"/>
      <c r="CAO7" s="138"/>
      <c r="CAP7" s="138"/>
      <c r="CAQ7" s="138"/>
      <c r="CAR7" s="138"/>
      <c r="CAS7" s="138"/>
      <c r="CAT7" s="138"/>
      <c r="CAU7" s="138"/>
      <c r="CAV7" s="138"/>
      <c r="CAW7" s="138"/>
      <c r="CAX7" s="138"/>
      <c r="CAY7" s="138"/>
      <c r="CAZ7" s="138"/>
      <c r="CBA7" s="138"/>
      <c r="CBB7" s="138"/>
      <c r="CBC7" s="138"/>
      <c r="CBD7" s="138"/>
      <c r="CBE7" s="138"/>
      <c r="CBF7" s="138"/>
      <c r="CBG7" s="138"/>
      <c r="CBH7" s="138"/>
      <c r="CBI7" s="138"/>
      <c r="CBJ7" s="138"/>
      <c r="CBK7" s="138"/>
      <c r="CBL7" s="138"/>
      <c r="CBM7" s="138"/>
      <c r="CBN7" s="138"/>
      <c r="CBO7" s="138"/>
      <c r="CBP7" s="138"/>
      <c r="CBQ7" s="138"/>
      <c r="CBR7" s="138"/>
      <c r="CBS7" s="138"/>
      <c r="CBT7" s="138"/>
      <c r="CBU7" s="138"/>
      <c r="CBV7" s="138"/>
      <c r="CBW7" s="138"/>
      <c r="CBX7" s="138"/>
      <c r="CBY7" s="138"/>
      <c r="CBZ7" s="138"/>
      <c r="CCA7" s="138"/>
      <c r="CCB7" s="138"/>
      <c r="CCC7" s="138"/>
      <c r="CCD7" s="138"/>
      <c r="CCE7" s="138"/>
      <c r="CCF7" s="138"/>
      <c r="CCG7" s="138"/>
      <c r="CCH7" s="138"/>
      <c r="CCI7" s="138"/>
      <c r="CCJ7" s="138"/>
      <c r="CCK7" s="138"/>
      <c r="CCL7" s="138"/>
      <c r="CCM7" s="138"/>
      <c r="CCN7" s="138"/>
      <c r="CCO7" s="138"/>
      <c r="CCP7" s="138"/>
      <c r="CCQ7" s="138"/>
      <c r="CCR7" s="138"/>
      <c r="CCS7" s="138"/>
      <c r="CCT7" s="138"/>
      <c r="CCU7" s="138"/>
      <c r="CCV7" s="138"/>
      <c r="CCW7" s="138"/>
      <c r="CCX7" s="138"/>
      <c r="CCY7" s="138"/>
      <c r="CCZ7" s="138"/>
      <c r="CDA7" s="138"/>
      <c r="CDB7" s="138"/>
      <c r="CDC7" s="138"/>
      <c r="CDD7" s="138"/>
      <c r="CDE7" s="138"/>
      <c r="CDF7" s="138"/>
      <c r="CDG7" s="138"/>
      <c r="CDH7" s="138"/>
      <c r="CDI7" s="138"/>
      <c r="CDJ7" s="138"/>
      <c r="CDK7" s="138"/>
      <c r="CDL7" s="138"/>
      <c r="CDM7" s="138"/>
      <c r="CDN7" s="138"/>
      <c r="CDO7" s="138"/>
      <c r="CDP7" s="138"/>
      <c r="CDQ7" s="138"/>
      <c r="CDR7" s="138"/>
      <c r="CDS7" s="138"/>
      <c r="CDT7" s="138"/>
      <c r="CDU7" s="138"/>
      <c r="CDV7" s="138"/>
      <c r="CDW7" s="138"/>
      <c r="CDX7" s="138"/>
      <c r="CDY7" s="138"/>
      <c r="CDZ7" s="138"/>
      <c r="CEA7" s="138"/>
      <c r="CEB7" s="138"/>
      <c r="CEC7" s="138"/>
      <c r="CED7" s="138"/>
      <c r="CEE7" s="138"/>
      <c r="CEF7" s="138"/>
      <c r="CEG7" s="138"/>
      <c r="CEH7" s="138"/>
      <c r="CEI7" s="138"/>
      <c r="CEJ7" s="138"/>
      <c r="CEK7" s="138"/>
      <c r="CEL7" s="138"/>
      <c r="CEM7" s="138"/>
      <c r="CEN7" s="138"/>
      <c r="CEO7" s="138"/>
      <c r="CEP7" s="138"/>
      <c r="CEQ7" s="138"/>
      <c r="CER7" s="138"/>
      <c r="CES7" s="138"/>
      <c r="CET7" s="138"/>
      <c r="CEU7" s="138"/>
      <c r="CEV7" s="138"/>
      <c r="CEW7" s="138"/>
      <c r="CEX7" s="138"/>
      <c r="CEY7" s="138"/>
      <c r="CEZ7" s="138"/>
      <c r="CFA7" s="138"/>
      <c r="CFB7" s="138"/>
      <c r="CFC7" s="138"/>
      <c r="CFD7" s="138"/>
      <c r="CFE7" s="138"/>
      <c r="CFF7" s="138"/>
      <c r="CFG7" s="138"/>
      <c r="CFH7" s="138"/>
      <c r="CFI7" s="138"/>
      <c r="CFJ7" s="138"/>
      <c r="CFK7" s="138"/>
      <c r="CFL7" s="138"/>
      <c r="CFM7" s="138"/>
      <c r="CFN7" s="138"/>
      <c r="CFO7" s="138"/>
      <c r="CFP7" s="138"/>
      <c r="CFQ7" s="138"/>
      <c r="CFR7" s="138"/>
      <c r="CFS7" s="138"/>
      <c r="CFT7" s="138"/>
      <c r="CFU7" s="138"/>
      <c r="CFV7" s="138"/>
      <c r="CFW7" s="138"/>
      <c r="CFX7" s="138"/>
      <c r="CFY7" s="138"/>
      <c r="CFZ7" s="138"/>
      <c r="CGA7" s="138"/>
      <c r="CGB7" s="138"/>
      <c r="CGC7" s="138"/>
      <c r="CGD7" s="138"/>
      <c r="CGE7" s="138"/>
      <c r="CGF7" s="138"/>
      <c r="CGG7" s="138"/>
      <c r="CGH7" s="138"/>
      <c r="CGI7" s="138"/>
      <c r="CGJ7" s="138"/>
      <c r="CGK7" s="138"/>
      <c r="CGL7" s="138"/>
      <c r="CGM7" s="138"/>
      <c r="CGN7" s="138"/>
      <c r="CGO7" s="138"/>
      <c r="CGP7" s="138"/>
      <c r="CGQ7" s="138"/>
      <c r="CGR7" s="138"/>
      <c r="CGS7" s="138"/>
      <c r="CGT7" s="138"/>
      <c r="CGU7" s="138"/>
      <c r="CGV7" s="138"/>
      <c r="CGW7" s="138"/>
      <c r="CGX7" s="138"/>
      <c r="CGY7" s="138"/>
      <c r="CGZ7" s="138"/>
      <c r="CHA7" s="138"/>
      <c r="CHB7" s="138"/>
      <c r="CHC7" s="138"/>
      <c r="CHD7" s="138"/>
      <c r="CHE7" s="138"/>
      <c r="CHF7" s="138"/>
      <c r="CHG7" s="138"/>
      <c r="CHH7" s="138"/>
      <c r="CHI7" s="138"/>
      <c r="CHJ7" s="138"/>
      <c r="CHK7" s="138"/>
      <c r="CHL7" s="138"/>
      <c r="CHM7" s="138"/>
      <c r="CHN7" s="138"/>
      <c r="CHO7" s="138"/>
      <c r="CHP7" s="138"/>
      <c r="CHQ7" s="138"/>
      <c r="CHR7" s="138"/>
      <c r="CHS7" s="138"/>
      <c r="CHT7" s="138"/>
      <c r="CHU7" s="138"/>
      <c r="CHV7" s="138"/>
      <c r="CHW7" s="138"/>
      <c r="CHX7" s="138"/>
      <c r="CHY7" s="138"/>
      <c r="CHZ7" s="138"/>
      <c r="CIA7" s="138"/>
      <c r="CIB7" s="138"/>
      <c r="CIC7" s="138"/>
      <c r="CID7" s="138"/>
      <c r="CIE7" s="138"/>
      <c r="CIF7" s="138"/>
      <c r="CIG7" s="138"/>
      <c r="CIH7" s="138"/>
      <c r="CII7" s="138"/>
      <c r="CIJ7" s="138"/>
      <c r="CIK7" s="138"/>
      <c r="CIL7" s="138"/>
      <c r="CIM7" s="138"/>
      <c r="CIN7" s="138"/>
      <c r="CIO7" s="138"/>
      <c r="CIP7" s="138"/>
      <c r="CIQ7" s="138"/>
      <c r="CIR7" s="138"/>
      <c r="CIS7" s="138"/>
      <c r="CIT7" s="138"/>
      <c r="CIU7" s="138"/>
      <c r="CIV7" s="138"/>
      <c r="CIW7" s="138"/>
      <c r="CIX7" s="138"/>
      <c r="CIY7" s="138"/>
      <c r="CIZ7" s="138"/>
      <c r="CJA7" s="138"/>
      <c r="CJB7" s="138"/>
      <c r="CJC7" s="138"/>
      <c r="CJD7" s="138"/>
      <c r="CJE7" s="138"/>
      <c r="CJF7" s="138"/>
      <c r="CJG7" s="138"/>
      <c r="CJH7" s="138"/>
      <c r="CJI7" s="138"/>
      <c r="CJJ7" s="138"/>
      <c r="CJK7" s="138"/>
      <c r="CJL7" s="138"/>
      <c r="CJM7" s="138"/>
      <c r="CJN7" s="138"/>
      <c r="CJO7" s="138"/>
      <c r="CJP7" s="138"/>
      <c r="CJQ7" s="138"/>
      <c r="CJR7" s="138"/>
      <c r="CJS7" s="138"/>
      <c r="CJT7" s="138"/>
      <c r="CJU7" s="138"/>
      <c r="CJV7" s="138"/>
      <c r="CJW7" s="138"/>
      <c r="CJX7" s="138"/>
      <c r="CJY7" s="138"/>
      <c r="CJZ7" s="138"/>
      <c r="CKA7" s="138"/>
      <c r="CKB7" s="138"/>
      <c r="CKC7" s="138"/>
      <c r="CKD7" s="138"/>
      <c r="CKE7" s="138"/>
      <c r="CKF7" s="138"/>
      <c r="CKG7" s="138"/>
      <c r="CKH7" s="138"/>
      <c r="CKI7" s="138"/>
      <c r="CKJ7" s="138"/>
      <c r="CKK7" s="138"/>
      <c r="CKL7" s="138"/>
      <c r="CKM7" s="138"/>
      <c r="CKN7" s="138"/>
      <c r="CKO7" s="138"/>
      <c r="CKP7" s="138"/>
      <c r="CKQ7" s="138"/>
      <c r="CKR7" s="138"/>
      <c r="CKS7" s="138"/>
      <c r="CKT7" s="138"/>
      <c r="CKU7" s="138"/>
      <c r="CKV7" s="138"/>
      <c r="CKW7" s="138"/>
      <c r="CKX7" s="138"/>
      <c r="CKY7" s="138"/>
      <c r="CKZ7" s="138"/>
      <c r="CLA7" s="138"/>
      <c r="CLB7" s="138"/>
      <c r="CLC7" s="138"/>
      <c r="CLD7" s="138"/>
      <c r="CLE7" s="138"/>
      <c r="CLF7" s="138"/>
      <c r="CLG7" s="138"/>
      <c r="CLH7" s="138"/>
      <c r="CLI7" s="138"/>
      <c r="CLJ7" s="138"/>
      <c r="CLK7" s="138"/>
      <c r="CLL7" s="138"/>
      <c r="CLM7" s="138"/>
      <c r="CLN7" s="138"/>
      <c r="CLO7" s="138"/>
      <c r="CLP7" s="138"/>
      <c r="CLQ7" s="138"/>
      <c r="CLR7" s="138"/>
      <c r="CLS7" s="138"/>
      <c r="CLT7" s="138"/>
      <c r="CLU7" s="138"/>
      <c r="CLV7" s="138"/>
      <c r="CLW7" s="138"/>
      <c r="CLX7" s="138"/>
      <c r="CLY7" s="138"/>
      <c r="CLZ7" s="138"/>
      <c r="CMA7" s="138"/>
      <c r="CMB7" s="138"/>
      <c r="CMC7" s="138"/>
      <c r="CMD7" s="138"/>
      <c r="CME7" s="138"/>
      <c r="CMF7" s="138"/>
      <c r="CMG7" s="138"/>
      <c r="CMH7" s="138"/>
      <c r="CMI7" s="138"/>
      <c r="CMJ7" s="138"/>
      <c r="CMK7" s="138"/>
      <c r="CML7" s="138"/>
      <c r="CMM7" s="138"/>
      <c r="CMN7" s="138"/>
      <c r="CMO7" s="138"/>
      <c r="CMP7" s="138"/>
      <c r="CMQ7" s="138"/>
      <c r="CMR7" s="138"/>
      <c r="CMS7" s="138"/>
      <c r="CMT7" s="138"/>
      <c r="CMU7" s="138"/>
      <c r="CMV7" s="138"/>
      <c r="CMW7" s="138"/>
      <c r="CMX7" s="138"/>
      <c r="CMY7" s="138"/>
      <c r="CMZ7" s="138"/>
      <c r="CNA7" s="138"/>
      <c r="CNB7" s="138"/>
      <c r="CNC7" s="138"/>
      <c r="CND7" s="138"/>
      <c r="CNE7" s="138"/>
      <c r="CNF7" s="138"/>
      <c r="CNG7" s="138"/>
      <c r="CNH7" s="138"/>
      <c r="CNI7" s="138"/>
      <c r="CNJ7" s="138"/>
      <c r="CNK7" s="138"/>
      <c r="CNL7" s="138"/>
      <c r="CNM7" s="138"/>
      <c r="CNN7" s="138"/>
      <c r="CNO7" s="138"/>
      <c r="CNP7" s="138"/>
      <c r="CNQ7" s="138"/>
      <c r="CNR7" s="138"/>
      <c r="CNS7" s="138"/>
      <c r="CNT7" s="138"/>
      <c r="CNU7" s="138"/>
      <c r="CNV7" s="138"/>
      <c r="CNW7" s="138"/>
      <c r="CNX7" s="138"/>
      <c r="CNY7" s="138"/>
      <c r="CNZ7" s="138"/>
      <c r="COA7" s="138"/>
      <c r="COB7" s="138"/>
      <c r="COC7" s="138"/>
      <c r="COD7" s="138"/>
      <c r="COE7" s="138"/>
      <c r="COF7" s="138"/>
      <c r="COG7" s="138"/>
      <c r="COH7" s="138"/>
      <c r="COI7" s="138"/>
      <c r="COJ7" s="138"/>
      <c r="COK7" s="138"/>
      <c r="COL7" s="138"/>
      <c r="COM7" s="138"/>
      <c r="CON7" s="138"/>
      <c r="COO7" s="138"/>
      <c r="COP7" s="138"/>
      <c r="COQ7" s="138"/>
      <c r="COR7" s="138"/>
      <c r="COS7" s="138"/>
      <c r="COT7" s="138"/>
      <c r="COU7" s="138"/>
      <c r="COV7" s="138"/>
      <c r="COW7" s="138"/>
      <c r="COX7" s="138"/>
      <c r="COY7" s="138"/>
      <c r="COZ7" s="138"/>
      <c r="CPA7" s="138"/>
      <c r="CPB7" s="138"/>
      <c r="CPC7" s="138"/>
      <c r="CPD7" s="138"/>
      <c r="CPE7" s="138"/>
      <c r="CPF7" s="138"/>
      <c r="CPG7" s="138"/>
      <c r="CPH7" s="138"/>
      <c r="CPI7" s="138"/>
      <c r="CPJ7" s="138"/>
      <c r="CPK7" s="138"/>
      <c r="CPL7" s="138"/>
      <c r="CPM7" s="138"/>
      <c r="CPN7" s="138"/>
      <c r="CPO7" s="138"/>
      <c r="CPP7" s="138"/>
      <c r="CPQ7" s="138"/>
      <c r="CPR7" s="138"/>
      <c r="CPS7" s="138"/>
      <c r="CPT7" s="138"/>
      <c r="CPU7" s="138"/>
      <c r="CPV7" s="138"/>
      <c r="CPW7" s="138"/>
      <c r="CPX7" s="138"/>
      <c r="CPY7" s="138"/>
      <c r="CPZ7" s="138"/>
      <c r="CQA7" s="138"/>
      <c r="CQB7" s="138"/>
      <c r="CQC7" s="138"/>
      <c r="CQD7" s="138"/>
      <c r="CQE7" s="138"/>
      <c r="CQF7" s="138"/>
      <c r="CQG7" s="138"/>
      <c r="CQH7" s="138"/>
      <c r="CQI7" s="138"/>
      <c r="CQJ7" s="138"/>
      <c r="CQK7" s="138"/>
      <c r="CQL7" s="138"/>
      <c r="CQM7" s="138"/>
      <c r="CQN7" s="138"/>
      <c r="CQO7" s="138"/>
      <c r="CQP7" s="138"/>
      <c r="CQQ7" s="138"/>
      <c r="CQR7" s="138"/>
      <c r="CQS7" s="138"/>
      <c r="CQT7" s="138"/>
      <c r="CQU7" s="138"/>
      <c r="CQV7" s="138"/>
      <c r="CQW7" s="138"/>
      <c r="CQX7" s="138"/>
      <c r="CQY7" s="138"/>
      <c r="CQZ7" s="138"/>
      <c r="CRA7" s="138"/>
      <c r="CRB7" s="138"/>
      <c r="CRC7" s="138"/>
      <c r="CRD7" s="138"/>
      <c r="CRE7" s="138"/>
      <c r="CRF7" s="138"/>
      <c r="CRG7" s="138"/>
      <c r="CRH7" s="138"/>
      <c r="CRI7" s="138"/>
      <c r="CRJ7" s="138"/>
      <c r="CRK7" s="138"/>
      <c r="CRL7" s="138"/>
      <c r="CRM7" s="138"/>
      <c r="CRN7" s="138"/>
      <c r="CRO7" s="138"/>
      <c r="CRP7" s="138"/>
      <c r="CRQ7" s="138"/>
      <c r="CRR7" s="138"/>
      <c r="CRS7" s="138"/>
      <c r="CRT7" s="138"/>
      <c r="CRU7" s="138"/>
      <c r="CRV7" s="138"/>
      <c r="CRW7" s="138"/>
      <c r="CRX7" s="138"/>
      <c r="CRY7" s="138"/>
      <c r="CRZ7" s="138"/>
      <c r="CSA7" s="138"/>
      <c r="CSB7" s="138"/>
      <c r="CSC7" s="138"/>
      <c r="CSD7" s="138"/>
      <c r="CSE7" s="138"/>
      <c r="CSF7" s="138"/>
      <c r="CSG7" s="138"/>
      <c r="CSH7" s="138"/>
      <c r="CSI7" s="138"/>
      <c r="CSJ7" s="138"/>
      <c r="CSK7" s="138"/>
      <c r="CSL7" s="138"/>
      <c r="CSM7" s="138"/>
      <c r="CSN7" s="138"/>
      <c r="CSO7" s="138"/>
      <c r="CSP7" s="138"/>
      <c r="CSQ7" s="138"/>
      <c r="CSR7" s="138"/>
      <c r="CSS7" s="138"/>
      <c r="CST7" s="138"/>
      <c r="CSU7" s="138"/>
      <c r="CSV7" s="138"/>
      <c r="CSW7" s="138"/>
      <c r="CSX7" s="138"/>
      <c r="CSY7" s="138"/>
      <c r="CSZ7" s="138"/>
      <c r="CTA7" s="138"/>
      <c r="CTB7" s="138"/>
      <c r="CTC7" s="138"/>
      <c r="CTD7" s="138"/>
      <c r="CTE7" s="138"/>
      <c r="CTF7" s="138"/>
      <c r="CTG7" s="138"/>
      <c r="CTH7" s="138"/>
      <c r="CTI7" s="138"/>
      <c r="CTJ7" s="138"/>
      <c r="CTK7" s="138"/>
      <c r="CTL7" s="138"/>
      <c r="CTM7" s="138"/>
      <c r="CTN7" s="138"/>
      <c r="CTO7" s="138"/>
      <c r="CTP7" s="138"/>
      <c r="CTQ7" s="138"/>
      <c r="CTR7" s="138"/>
      <c r="CTS7" s="138"/>
      <c r="CTT7" s="138"/>
      <c r="CTU7" s="138"/>
      <c r="CTV7" s="138"/>
      <c r="CTW7" s="138"/>
      <c r="CTX7" s="138"/>
      <c r="CTY7" s="138"/>
      <c r="CTZ7" s="138"/>
      <c r="CUA7" s="138"/>
      <c r="CUB7" s="138"/>
      <c r="CUC7" s="138"/>
      <c r="CUD7" s="138"/>
      <c r="CUE7" s="138"/>
      <c r="CUF7" s="138"/>
      <c r="CUG7" s="138"/>
      <c r="CUH7" s="138"/>
      <c r="CUI7" s="138"/>
      <c r="CUJ7" s="138"/>
      <c r="CUK7" s="138"/>
      <c r="CUL7" s="138"/>
      <c r="CUM7" s="138"/>
      <c r="CUN7" s="138"/>
      <c r="CUO7" s="138"/>
      <c r="CUP7" s="138"/>
      <c r="CUQ7" s="138"/>
      <c r="CUR7" s="138"/>
      <c r="CUS7" s="138"/>
      <c r="CUT7" s="138"/>
      <c r="CUU7" s="138"/>
      <c r="CUV7" s="138"/>
      <c r="CUW7" s="138"/>
      <c r="CUX7" s="138"/>
      <c r="CUY7" s="138"/>
      <c r="CUZ7" s="138"/>
      <c r="CVA7" s="138"/>
      <c r="CVB7" s="138"/>
      <c r="CVC7" s="138"/>
      <c r="CVD7" s="138"/>
      <c r="CVE7" s="138"/>
      <c r="CVF7" s="138"/>
      <c r="CVG7" s="138"/>
      <c r="CVH7" s="138"/>
      <c r="CVI7" s="138"/>
      <c r="CVJ7" s="138"/>
      <c r="CVK7" s="138"/>
      <c r="CVL7" s="138"/>
      <c r="CVM7" s="138"/>
      <c r="CVN7" s="138"/>
      <c r="CVO7" s="138"/>
      <c r="CVP7" s="138"/>
      <c r="CVQ7" s="138"/>
      <c r="CVR7" s="138"/>
      <c r="CVS7" s="138"/>
      <c r="CVT7" s="138"/>
      <c r="CVU7" s="138"/>
      <c r="CVV7" s="138"/>
      <c r="CVW7" s="138"/>
      <c r="CVX7" s="138"/>
      <c r="CVY7" s="138"/>
      <c r="CVZ7" s="138"/>
      <c r="CWA7" s="138"/>
      <c r="CWB7" s="138"/>
      <c r="CWC7" s="138"/>
      <c r="CWD7" s="138"/>
      <c r="CWE7" s="138"/>
      <c r="CWF7" s="138"/>
      <c r="CWG7" s="138"/>
      <c r="CWH7" s="138"/>
      <c r="CWI7" s="138"/>
      <c r="CWJ7" s="138"/>
      <c r="CWK7" s="138"/>
      <c r="CWL7" s="138"/>
      <c r="CWM7" s="138"/>
      <c r="CWN7" s="138"/>
      <c r="CWO7" s="138"/>
      <c r="CWP7" s="138"/>
      <c r="CWQ7" s="138"/>
      <c r="CWR7" s="138"/>
      <c r="CWS7" s="138"/>
      <c r="CWT7" s="138"/>
      <c r="CWU7" s="138"/>
      <c r="CWV7" s="138"/>
      <c r="CWW7" s="138"/>
      <c r="CWX7" s="138"/>
      <c r="CWY7" s="138"/>
      <c r="CWZ7" s="138"/>
      <c r="CXA7" s="138"/>
      <c r="CXB7" s="138"/>
      <c r="CXC7" s="138"/>
      <c r="CXD7" s="138"/>
      <c r="CXE7" s="138"/>
      <c r="CXF7" s="138"/>
      <c r="CXG7" s="138"/>
      <c r="CXH7" s="138"/>
      <c r="CXI7" s="138"/>
      <c r="CXJ7" s="138"/>
      <c r="CXK7" s="138"/>
      <c r="CXL7" s="138"/>
      <c r="CXM7" s="138"/>
      <c r="CXN7" s="138"/>
      <c r="CXO7" s="138"/>
      <c r="CXP7" s="138"/>
      <c r="CXQ7" s="138"/>
      <c r="CXR7" s="138"/>
      <c r="CXS7" s="138"/>
      <c r="CXT7" s="138"/>
      <c r="CXU7" s="138"/>
      <c r="CXV7" s="138"/>
      <c r="CXW7" s="138"/>
      <c r="CXX7" s="138"/>
      <c r="CXY7" s="138"/>
      <c r="CXZ7" s="138"/>
      <c r="CYA7" s="138"/>
      <c r="CYB7" s="138"/>
      <c r="CYC7" s="138"/>
      <c r="CYD7" s="138"/>
      <c r="CYE7" s="138"/>
      <c r="CYF7" s="138"/>
      <c r="CYG7" s="138"/>
      <c r="CYH7" s="138"/>
      <c r="CYI7" s="138"/>
      <c r="CYJ7" s="138"/>
      <c r="CYK7" s="138"/>
      <c r="CYL7" s="138"/>
      <c r="CYM7" s="138"/>
      <c r="CYN7" s="138"/>
      <c r="CYO7" s="138"/>
      <c r="CYP7" s="138"/>
      <c r="CYQ7" s="138"/>
      <c r="CYR7" s="138"/>
      <c r="CYS7" s="138"/>
      <c r="CYT7" s="138"/>
      <c r="CYU7" s="138"/>
      <c r="CYV7" s="138"/>
      <c r="CYW7" s="138"/>
      <c r="CYX7" s="138"/>
      <c r="CYY7" s="138"/>
      <c r="CYZ7" s="138"/>
      <c r="CZA7" s="138"/>
      <c r="CZB7" s="138"/>
      <c r="CZC7" s="138"/>
      <c r="CZD7" s="138"/>
      <c r="CZE7" s="138"/>
      <c r="CZF7" s="138"/>
      <c r="CZG7" s="138"/>
      <c r="CZH7" s="138"/>
      <c r="CZI7" s="138"/>
      <c r="CZJ7" s="138"/>
      <c r="CZK7" s="138"/>
      <c r="CZL7" s="138"/>
      <c r="CZM7" s="138"/>
      <c r="CZN7" s="138"/>
      <c r="CZO7" s="138"/>
      <c r="CZP7" s="138"/>
      <c r="CZQ7" s="138"/>
      <c r="CZR7" s="138"/>
      <c r="CZS7" s="138"/>
      <c r="CZT7" s="138"/>
      <c r="CZU7" s="138"/>
      <c r="CZV7" s="138"/>
      <c r="CZW7" s="138"/>
      <c r="CZX7" s="138"/>
      <c r="CZY7" s="138"/>
      <c r="CZZ7" s="138"/>
      <c r="DAA7" s="138"/>
      <c r="DAB7" s="138"/>
      <c r="DAC7" s="138"/>
      <c r="DAD7" s="138"/>
      <c r="DAE7" s="138"/>
      <c r="DAF7" s="138"/>
      <c r="DAG7" s="138"/>
      <c r="DAH7" s="138"/>
      <c r="DAI7" s="138"/>
      <c r="DAJ7" s="138"/>
      <c r="DAK7" s="138"/>
      <c r="DAL7" s="138"/>
      <c r="DAM7" s="138"/>
      <c r="DAN7" s="138"/>
      <c r="DAO7" s="138"/>
      <c r="DAP7" s="138"/>
      <c r="DAQ7" s="138"/>
      <c r="DAR7" s="138"/>
      <c r="DAS7" s="138"/>
      <c r="DAT7" s="138"/>
      <c r="DAU7" s="138"/>
      <c r="DAV7" s="138"/>
      <c r="DAW7" s="138"/>
      <c r="DAX7" s="138"/>
      <c r="DAY7" s="138"/>
      <c r="DAZ7" s="138"/>
      <c r="DBA7" s="138"/>
      <c r="DBB7" s="138"/>
      <c r="DBC7" s="138"/>
      <c r="DBD7" s="138"/>
      <c r="DBE7" s="138"/>
      <c r="DBF7" s="138"/>
      <c r="DBG7" s="138"/>
      <c r="DBH7" s="138"/>
      <c r="DBI7" s="138"/>
      <c r="DBJ7" s="138"/>
      <c r="DBK7" s="138"/>
      <c r="DBL7" s="138"/>
      <c r="DBM7" s="138"/>
      <c r="DBN7" s="138"/>
      <c r="DBO7" s="138"/>
      <c r="DBP7" s="138"/>
      <c r="DBQ7" s="138"/>
      <c r="DBR7" s="138"/>
      <c r="DBS7" s="138"/>
      <c r="DBT7" s="138"/>
      <c r="DBU7" s="138"/>
      <c r="DBV7" s="138"/>
      <c r="DBW7" s="138"/>
      <c r="DBX7" s="138"/>
      <c r="DBY7" s="138"/>
      <c r="DBZ7" s="138"/>
      <c r="DCA7" s="138"/>
      <c r="DCB7" s="138"/>
      <c r="DCC7" s="138"/>
      <c r="DCD7" s="138"/>
      <c r="DCE7" s="138"/>
      <c r="DCF7" s="138"/>
      <c r="DCG7" s="138"/>
      <c r="DCH7" s="138"/>
      <c r="DCI7" s="138"/>
      <c r="DCJ7" s="138"/>
      <c r="DCK7" s="138"/>
      <c r="DCL7" s="138"/>
      <c r="DCM7" s="138"/>
      <c r="DCN7" s="138"/>
      <c r="DCO7" s="138"/>
      <c r="DCP7" s="138"/>
      <c r="DCQ7" s="138"/>
      <c r="DCR7" s="138"/>
      <c r="DCS7" s="138"/>
      <c r="DCT7" s="138"/>
      <c r="DCU7" s="138"/>
      <c r="DCV7" s="138"/>
      <c r="DCW7" s="138"/>
      <c r="DCX7" s="138"/>
      <c r="DCY7" s="138"/>
      <c r="DCZ7" s="138"/>
      <c r="DDA7" s="138"/>
      <c r="DDB7" s="138"/>
      <c r="DDC7" s="138"/>
      <c r="DDD7" s="138"/>
      <c r="DDE7" s="138"/>
      <c r="DDF7" s="138"/>
      <c r="DDG7" s="138"/>
      <c r="DDH7" s="138"/>
      <c r="DDI7" s="138"/>
      <c r="DDJ7" s="138"/>
      <c r="DDK7" s="138"/>
      <c r="DDL7" s="138"/>
      <c r="DDM7" s="138"/>
      <c r="DDN7" s="138"/>
      <c r="DDO7" s="138"/>
      <c r="DDP7" s="138"/>
      <c r="DDQ7" s="138"/>
      <c r="DDR7" s="138"/>
      <c r="DDS7" s="138"/>
      <c r="DDT7" s="138"/>
      <c r="DDU7" s="138"/>
      <c r="DDV7" s="138"/>
      <c r="DDW7" s="138"/>
      <c r="DDX7" s="138"/>
      <c r="DDY7" s="138"/>
      <c r="DDZ7" s="138"/>
      <c r="DEA7" s="138"/>
      <c r="DEB7" s="138"/>
      <c r="DEC7" s="138"/>
      <c r="DED7" s="138"/>
      <c r="DEE7" s="138"/>
      <c r="DEF7" s="138"/>
      <c r="DEG7" s="138"/>
      <c r="DEH7" s="138"/>
      <c r="DEI7" s="138"/>
      <c r="DEJ7" s="138"/>
      <c r="DEK7" s="138"/>
      <c r="DEL7" s="138"/>
      <c r="DEM7" s="138"/>
      <c r="DEN7" s="138"/>
      <c r="DEO7" s="138"/>
      <c r="DEP7" s="138"/>
      <c r="DEQ7" s="138"/>
      <c r="DER7" s="138"/>
      <c r="DES7" s="138"/>
      <c r="DET7" s="138"/>
      <c r="DEU7" s="138"/>
      <c r="DEV7" s="138"/>
      <c r="DEW7" s="138"/>
      <c r="DEX7" s="138"/>
      <c r="DEY7" s="138"/>
      <c r="DEZ7" s="138"/>
      <c r="DFA7" s="138"/>
      <c r="DFB7" s="138"/>
      <c r="DFC7" s="138"/>
      <c r="DFD7" s="138"/>
      <c r="DFE7" s="138"/>
      <c r="DFF7" s="138"/>
      <c r="DFG7" s="138"/>
      <c r="DFH7" s="138"/>
      <c r="DFI7" s="138"/>
      <c r="DFJ7" s="138"/>
      <c r="DFK7" s="138"/>
      <c r="DFL7" s="138"/>
      <c r="DFM7" s="138"/>
      <c r="DFN7" s="138"/>
      <c r="DFO7" s="138"/>
      <c r="DFP7" s="138"/>
      <c r="DFQ7" s="138"/>
      <c r="DFR7" s="138"/>
      <c r="DFS7" s="138"/>
      <c r="DFT7" s="138"/>
      <c r="DFU7" s="138"/>
      <c r="DFV7" s="138"/>
      <c r="DFW7" s="138"/>
      <c r="DFX7" s="138"/>
      <c r="DFY7" s="138"/>
      <c r="DFZ7" s="138"/>
      <c r="DGA7" s="138"/>
      <c r="DGB7" s="138"/>
      <c r="DGC7" s="138"/>
      <c r="DGD7" s="138"/>
      <c r="DGE7" s="138"/>
      <c r="DGF7" s="138"/>
      <c r="DGG7" s="138"/>
      <c r="DGH7" s="138"/>
      <c r="DGI7" s="138"/>
      <c r="DGJ7" s="138"/>
      <c r="DGK7" s="138"/>
      <c r="DGL7" s="138"/>
      <c r="DGM7" s="138"/>
      <c r="DGN7" s="138"/>
      <c r="DGO7" s="138"/>
      <c r="DGP7" s="138"/>
      <c r="DGQ7" s="138"/>
      <c r="DGR7" s="138"/>
      <c r="DGS7" s="138"/>
      <c r="DGT7" s="138"/>
      <c r="DGU7" s="138"/>
      <c r="DGV7" s="138"/>
      <c r="DGW7" s="138"/>
      <c r="DGX7" s="138"/>
      <c r="DGY7" s="138"/>
      <c r="DGZ7" s="138"/>
      <c r="DHA7" s="138"/>
      <c r="DHB7" s="138"/>
      <c r="DHC7" s="138"/>
      <c r="DHD7" s="138"/>
      <c r="DHE7" s="138"/>
      <c r="DHF7" s="138"/>
      <c r="DHG7" s="138"/>
      <c r="DHH7" s="138"/>
      <c r="DHI7" s="138"/>
      <c r="DHJ7" s="138"/>
      <c r="DHK7" s="138"/>
      <c r="DHL7" s="138"/>
      <c r="DHM7" s="138"/>
      <c r="DHN7" s="138"/>
      <c r="DHO7" s="138"/>
      <c r="DHP7" s="138"/>
      <c r="DHQ7" s="138"/>
      <c r="DHR7" s="138"/>
      <c r="DHS7" s="138"/>
      <c r="DHT7" s="138"/>
      <c r="DHU7" s="138"/>
      <c r="DHV7" s="138"/>
      <c r="DHW7" s="138"/>
      <c r="DHX7" s="138"/>
      <c r="DHY7" s="138"/>
      <c r="DHZ7" s="138"/>
      <c r="DIA7" s="138"/>
      <c r="DIB7" s="138"/>
      <c r="DIC7" s="138"/>
      <c r="DID7" s="138"/>
      <c r="DIE7" s="138"/>
      <c r="DIF7" s="138"/>
      <c r="DIG7" s="138"/>
      <c r="DIH7" s="138"/>
      <c r="DII7" s="138"/>
      <c r="DIJ7" s="138"/>
      <c r="DIK7" s="138"/>
      <c r="DIL7" s="138"/>
      <c r="DIM7" s="138"/>
      <c r="DIN7" s="138"/>
      <c r="DIO7" s="138"/>
      <c r="DIP7" s="138"/>
      <c r="DIQ7" s="138"/>
      <c r="DIR7" s="138"/>
      <c r="DIS7" s="138"/>
      <c r="DIT7" s="138"/>
      <c r="DIU7" s="138"/>
      <c r="DIV7" s="138"/>
      <c r="DIW7" s="138"/>
      <c r="DIX7" s="138"/>
      <c r="DIY7" s="138"/>
      <c r="DIZ7" s="138"/>
      <c r="DJA7" s="138"/>
      <c r="DJB7" s="138"/>
      <c r="DJC7" s="138"/>
      <c r="DJD7" s="138"/>
      <c r="DJE7" s="138"/>
      <c r="DJF7" s="138"/>
      <c r="DJG7" s="138"/>
      <c r="DJH7" s="138"/>
      <c r="DJI7" s="138"/>
      <c r="DJJ7" s="138"/>
      <c r="DJK7" s="138"/>
      <c r="DJL7" s="138"/>
      <c r="DJM7" s="138"/>
      <c r="DJN7" s="138"/>
      <c r="DJO7" s="138"/>
      <c r="DJP7" s="138"/>
      <c r="DJQ7" s="138"/>
      <c r="DJR7" s="138"/>
      <c r="DJS7" s="138"/>
      <c r="DJT7" s="138"/>
      <c r="DJU7" s="138"/>
      <c r="DJV7" s="138"/>
      <c r="DJW7" s="138"/>
      <c r="DJX7" s="138"/>
      <c r="DJY7" s="138"/>
      <c r="DJZ7" s="138"/>
      <c r="DKA7" s="138"/>
      <c r="DKB7" s="138"/>
      <c r="DKC7" s="138"/>
      <c r="DKD7" s="138"/>
      <c r="DKE7" s="138"/>
      <c r="DKF7" s="138"/>
      <c r="DKG7" s="138"/>
      <c r="DKH7" s="138"/>
      <c r="DKI7" s="138"/>
      <c r="DKJ7" s="138"/>
      <c r="DKK7" s="138"/>
      <c r="DKL7" s="138"/>
      <c r="DKM7" s="138"/>
      <c r="DKN7" s="138"/>
      <c r="DKO7" s="138"/>
      <c r="DKP7" s="138"/>
      <c r="DKQ7" s="138"/>
      <c r="DKR7" s="138"/>
      <c r="DKS7" s="138"/>
      <c r="DKT7" s="138"/>
      <c r="DKU7" s="138"/>
      <c r="DKV7" s="138"/>
      <c r="DKW7" s="138"/>
      <c r="DKX7" s="138"/>
      <c r="DKY7" s="138"/>
      <c r="DKZ7" s="138"/>
      <c r="DLA7" s="138"/>
      <c r="DLB7" s="138"/>
      <c r="DLC7" s="138"/>
      <c r="DLD7" s="138"/>
      <c r="DLE7" s="138"/>
      <c r="DLF7" s="138"/>
      <c r="DLG7" s="138"/>
      <c r="DLH7" s="138"/>
      <c r="DLI7" s="138"/>
      <c r="DLJ7" s="138"/>
      <c r="DLK7" s="138"/>
      <c r="DLL7" s="138"/>
      <c r="DLM7" s="138"/>
      <c r="DLN7" s="138"/>
      <c r="DLO7" s="138"/>
      <c r="DLP7" s="138"/>
      <c r="DLQ7" s="138"/>
      <c r="DLR7" s="138"/>
      <c r="DLS7" s="138"/>
      <c r="DLT7" s="138"/>
      <c r="DLU7" s="138"/>
      <c r="DLV7" s="138"/>
      <c r="DLW7" s="138"/>
      <c r="DLX7" s="138"/>
      <c r="DLY7" s="138"/>
      <c r="DLZ7" s="138"/>
      <c r="DMA7" s="138"/>
      <c r="DMB7" s="138"/>
      <c r="DMC7" s="138"/>
      <c r="DMD7" s="138"/>
      <c r="DME7" s="138"/>
      <c r="DMF7" s="138"/>
      <c r="DMG7" s="138"/>
      <c r="DMH7" s="138"/>
      <c r="DMI7" s="138"/>
      <c r="DMJ7" s="138"/>
      <c r="DMK7" s="138"/>
      <c r="DML7" s="138"/>
      <c r="DMM7" s="138"/>
      <c r="DMN7" s="138"/>
      <c r="DMO7" s="138"/>
      <c r="DMP7" s="138"/>
      <c r="DMQ7" s="138"/>
      <c r="DMR7" s="138"/>
      <c r="DMS7" s="138"/>
      <c r="DMT7" s="138"/>
      <c r="DMU7" s="138"/>
      <c r="DMV7" s="138"/>
      <c r="DMW7" s="138"/>
      <c r="DMX7" s="138"/>
      <c r="DMY7" s="138"/>
      <c r="DMZ7" s="138"/>
      <c r="DNA7" s="138"/>
      <c r="DNB7" s="138"/>
      <c r="DNC7" s="138"/>
      <c r="DND7" s="138"/>
      <c r="DNE7" s="138"/>
      <c r="DNF7" s="138"/>
      <c r="DNG7" s="138"/>
      <c r="DNH7" s="138"/>
      <c r="DNI7" s="138"/>
      <c r="DNJ7" s="138"/>
      <c r="DNK7" s="138"/>
      <c r="DNL7" s="138"/>
      <c r="DNM7" s="138"/>
      <c r="DNN7" s="138"/>
      <c r="DNO7" s="138"/>
      <c r="DNP7" s="138"/>
      <c r="DNQ7" s="138"/>
      <c r="DNR7" s="138"/>
      <c r="DNS7" s="138"/>
      <c r="DNT7" s="138"/>
      <c r="DNU7" s="138"/>
      <c r="DNV7" s="138"/>
      <c r="DNW7" s="138"/>
      <c r="DNX7" s="138"/>
      <c r="DNY7" s="138"/>
      <c r="DNZ7" s="138"/>
      <c r="DOA7" s="138"/>
      <c r="DOB7" s="138"/>
      <c r="DOC7" s="138"/>
      <c r="DOD7" s="138"/>
      <c r="DOE7" s="138"/>
      <c r="DOF7" s="138"/>
      <c r="DOG7" s="138"/>
      <c r="DOH7" s="138"/>
      <c r="DOI7" s="138"/>
      <c r="DOJ7" s="138"/>
      <c r="DOK7" s="138"/>
      <c r="DOL7" s="138"/>
      <c r="DOM7" s="138"/>
      <c r="DON7" s="138"/>
      <c r="DOO7" s="138"/>
      <c r="DOP7" s="138"/>
      <c r="DOQ7" s="138"/>
      <c r="DOR7" s="138"/>
      <c r="DOS7" s="138"/>
      <c r="DOT7" s="138"/>
      <c r="DOU7" s="138"/>
      <c r="DOV7" s="138"/>
      <c r="DOW7" s="138"/>
      <c r="DOX7" s="138"/>
      <c r="DOY7" s="138"/>
      <c r="DOZ7" s="138"/>
      <c r="DPA7" s="138"/>
      <c r="DPB7" s="138"/>
      <c r="DPC7" s="138"/>
      <c r="DPD7" s="138"/>
      <c r="DPE7" s="138"/>
      <c r="DPF7" s="138"/>
      <c r="DPG7" s="138"/>
      <c r="DPH7" s="138"/>
      <c r="DPI7" s="138"/>
      <c r="DPJ7" s="138"/>
      <c r="DPK7" s="138"/>
      <c r="DPL7" s="138"/>
      <c r="DPM7" s="138"/>
      <c r="DPN7" s="138"/>
      <c r="DPO7" s="138"/>
      <c r="DPP7" s="138"/>
      <c r="DPQ7" s="138"/>
      <c r="DPR7" s="138"/>
      <c r="DPS7" s="138"/>
      <c r="DPT7" s="138"/>
      <c r="DPU7" s="138"/>
      <c r="DPV7" s="138"/>
      <c r="DPW7" s="138"/>
      <c r="DPX7" s="138"/>
      <c r="DPY7" s="138"/>
      <c r="DPZ7" s="138"/>
      <c r="DQA7" s="138"/>
      <c r="DQB7" s="138"/>
      <c r="DQC7" s="138"/>
      <c r="DQD7" s="138"/>
      <c r="DQE7" s="138"/>
      <c r="DQF7" s="138"/>
      <c r="DQG7" s="138"/>
      <c r="DQH7" s="138"/>
      <c r="DQI7" s="138"/>
      <c r="DQJ7" s="138"/>
      <c r="DQK7" s="138"/>
      <c r="DQL7" s="138"/>
      <c r="DQM7" s="138"/>
      <c r="DQN7" s="138"/>
      <c r="DQO7" s="138"/>
      <c r="DQP7" s="138"/>
      <c r="DQQ7" s="138"/>
      <c r="DQR7" s="138"/>
      <c r="DQS7" s="138"/>
      <c r="DQT7" s="138"/>
      <c r="DQU7" s="138"/>
      <c r="DQV7" s="138"/>
      <c r="DQW7" s="138"/>
      <c r="DQX7" s="138"/>
      <c r="DQY7" s="138"/>
      <c r="DQZ7" s="138"/>
      <c r="DRA7" s="138"/>
      <c r="DRB7" s="138"/>
      <c r="DRC7" s="138"/>
      <c r="DRD7" s="138"/>
      <c r="DRE7" s="138"/>
      <c r="DRF7" s="138"/>
      <c r="DRG7" s="138"/>
      <c r="DRH7" s="138"/>
      <c r="DRI7" s="138"/>
      <c r="DRJ7" s="138"/>
      <c r="DRK7" s="138"/>
      <c r="DRL7" s="138"/>
      <c r="DRM7" s="138"/>
      <c r="DRN7" s="138"/>
      <c r="DRO7" s="138"/>
      <c r="DRP7" s="138"/>
      <c r="DRQ7" s="138"/>
      <c r="DRR7" s="138"/>
      <c r="DRS7" s="138"/>
      <c r="DRT7" s="138"/>
      <c r="DRU7" s="138"/>
      <c r="DRV7" s="138"/>
      <c r="DRW7" s="138"/>
      <c r="DRX7" s="138"/>
      <c r="DRY7" s="138"/>
      <c r="DRZ7" s="138"/>
      <c r="DSA7" s="138"/>
      <c r="DSB7" s="138"/>
      <c r="DSC7" s="138"/>
      <c r="DSD7" s="138"/>
      <c r="DSE7" s="138"/>
      <c r="DSF7" s="138"/>
      <c r="DSG7" s="138"/>
      <c r="DSH7" s="138"/>
      <c r="DSI7" s="138"/>
      <c r="DSJ7" s="138"/>
      <c r="DSK7" s="138"/>
      <c r="DSL7" s="138"/>
      <c r="DSM7" s="138"/>
      <c r="DSN7" s="138"/>
      <c r="DSO7" s="138"/>
      <c r="DSP7" s="138"/>
      <c r="DSQ7" s="138"/>
      <c r="DSR7" s="138"/>
      <c r="DSS7" s="138"/>
      <c r="DST7" s="138"/>
      <c r="DSU7" s="138"/>
      <c r="DSV7" s="138"/>
      <c r="DSW7" s="138"/>
      <c r="DSX7" s="138"/>
      <c r="DSY7" s="138"/>
      <c r="DSZ7" s="138"/>
      <c r="DTA7" s="138"/>
      <c r="DTB7" s="138"/>
      <c r="DTC7" s="138"/>
      <c r="DTD7" s="138"/>
      <c r="DTE7" s="138"/>
      <c r="DTF7" s="138"/>
      <c r="DTG7" s="138"/>
      <c r="DTH7" s="138"/>
      <c r="DTI7" s="138"/>
      <c r="DTJ7" s="138"/>
      <c r="DTK7" s="138"/>
      <c r="DTL7" s="138"/>
      <c r="DTM7" s="138"/>
      <c r="DTN7" s="138"/>
      <c r="DTO7" s="138"/>
      <c r="DTP7" s="138"/>
      <c r="DTQ7" s="138"/>
      <c r="DTR7" s="138"/>
      <c r="DTS7" s="138"/>
      <c r="DTT7" s="138"/>
      <c r="DTU7" s="138"/>
      <c r="DTV7" s="138"/>
      <c r="DTW7" s="138"/>
      <c r="DTX7" s="138"/>
      <c r="DTY7" s="138"/>
      <c r="DTZ7" s="138"/>
      <c r="DUA7" s="138"/>
      <c r="DUB7" s="138"/>
      <c r="DUC7" s="138"/>
      <c r="DUD7" s="138"/>
      <c r="DUE7" s="138"/>
      <c r="DUF7" s="138"/>
      <c r="DUG7" s="138"/>
      <c r="DUH7" s="138"/>
      <c r="DUI7" s="138"/>
      <c r="DUJ7" s="138"/>
      <c r="DUK7" s="138"/>
      <c r="DUL7" s="138"/>
      <c r="DUM7" s="138"/>
      <c r="DUN7" s="138"/>
      <c r="DUO7" s="138"/>
      <c r="DUP7" s="138"/>
      <c r="DUQ7" s="138"/>
      <c r="DUR7" s="138"/>
      <c r="DUS7" s="138"/>
      <c r="DUT7" s="138"/>
      <c r="DUU7" s="138"/>
      <c r="DUV7" s="138"/>
      <c r="DUW7" s="138"/>
      <c r="DUX7" s="138"/>
      <c r="DUY7" s="138"/>
      <c r="DUZ7" s="138"/>
      <c r="DVA7" s="138"/>
      <c r="DVB7" s="138"/>
      <c r="DVC7" s="138"/>
      <c r="DVD7" s="138"/>
      <c r="DVE7" s="138"/>
      <c r="DVF7" s="138"/>
      <c r="DVG7" s="138"/>
      <c r="DVH7" s="138"/>
      <c r="DVI7" s="138"/>
      <c r="DVJ7" s="138"/>
      <c r="DVK7" s="138"/>
      <c r="DVL7" s="138"/>
      <c r="DVM7" s="138"/>
      <c r="DVN7" s="138"/>
      <c r="DVO7" s="138"/>
      <c r="DVP7" s="138"/>
      <c r="DVQ7" s="138"/>
      <c r="DVR7" s="138"/>
      <c r="DVS7" s="138"/>
      <c r="DVT7" s="138"/>
      <c r="DVU7" s="138"/>
      <c r="DVV7" s="138"/>
      <c r="DVW7" s="138"/>
      <c r="DVX7" s="138"/>
      <c r="DVY7" s="138"/>
      <c r="DVZ7" s="138"/>
      <c r="DWA7" s="138"/>
      <c r="DWB7" s="138"/>
      <c r="DWC7" s="138"/>
      <c r="DWD7" s="138"/>
      <c r="DWE7" s="138"/>
      <c r="DWF7" s="138"/>
      <c r="DWG7" s="138"/>
      <c r="DWH7" s="138"/>
      <c r="DWI7" s="138"/>
      <c r="DWJ7" s="138"/>
      <c r="DWK7" s="138"/>
      <c r="DWL7" s="138"/>
      <c r="DWM7" s="138"/>
      <c r="DWN7" s="138"/>
      <c r="DWO7" s="138"/>
      <c r="DWP7" s="138"/>
      <c r="DWQ7" s="138"/>
      <c r="DWR7" s="138"/>
      <c r="DWS7" s="138"/>
      <c r="DWT7" s="138"/>
      <c r="DWU7" s="138"/>
      <c r="DWV7" s="138"/>
      <c r="DWW7" s="138"/>
      <c r="DWX7" s="138"/>
      <c r="DWY7" s="138"/>
      <c r="DWZ7" s="138"/>
      <c r="DXA7" s="138"/>
      <c r="DXB7" s="138"/>
      <c r="DXC7" s="138"/>
      <c r="DXD7" s="138"/>
      <c r="DXE7" s="138"/>
      <c r="DXF7" s="138"/>
      <c r="DXG7" s="138"/>
      <c r="DXH7" s="138"/>
      <c r="DXI7" s="138"/>
      <c r="DXJ7" s="138"/>
      <c r="DXK7" s="138"/>
      <c r="DXL7" s="138"/>
      <c r="DXM7" s="138"/>
      <c r="DXN7" s="138"/>
      <c r="DXO7" s="138"/>
      <c r="DXP7" s="138"/>
      <c r="DXQ7" s="138"/>
      <c r="DXR7" s="138"/>
      <c r="DXS7" s="138"/>
      <c r="DXT7" s="138"/>
      <c r="DXU7" s="138"/>
      <c r="DXV7" s="138"/>
      <c r="DXW7" s="138"/>
      <c r="DXX7" s="138"/>
      <c r="DXY7" s="138"/>
      <c r="DXZ7" s="138"/>
      <c r="DYA7" s="138"/>
      <c r="DYB7" s="138"/>
      <c r="DYC7" s="138"/>
      <c r="DYD7" s="138"/>
      <c r="DYE7" s="138"/>
      <c r="DYF7" s="138"/>
      <c r="DYG7" s="138"/>
      <c r="DYH7" s="138"/>
      <c r="DYI7" s="138"/>
      <c r="DYJ7" s="138"/>
      <c r="DYK7" s="138"/>
      <c r="DYL7" s="138"/>
      <c r="DYM7" s="138"/>
      <c r="DYN7" s="138"/>
      <c r="DYO7" s="138"/>
      <c r="DYP7" s="138"/>
      <c r="DYQ7" s="138"/>
      <c r="DYR7" s="138"/>
      <c r="DYS7" s="138"/>
      <c r="DYT7" s="138"/>
      <c r="DYU7" s="138"/>
      <c r="DYV7" s="138"/>
      <c r="DYW7" s="138"/>
      <c r="DYX7" s="138"/>
      <c r="DYY7" s="138"/>
      <c r="DYZ7" s="138"/>
      <c r="DZA7" s="138"/>
      <c r="DZB7" s="138"/>
      <c r="DZC7" s="138"/>
      <c r="DZD7" s="138"/>
      <c r="DZE7" s="138"/>
      <c r="DZF7" s="138"/>
      <c r="DZG7" s="138"/>
      <c r="DZH7" s="138"/>
      <c r="DZI7" s="138"/>
      <c r="DZJ7" s="138"/>
      <c r="DZK7" s="138"/>
      <c r="DZL7" s="138"/>
      <c r="DZM7" s="138"/>
      <c r="DZN7" s="138"/>
      <c r="DZO7" s="138"/>
      <c r="DZP7" s="138"/>
      <c r="DZQ7" s="138"/>
      <c r="DZR7" s="138"/>
      <c r="DZS7" s="138"/>
      <c r="DZT7" s="138"/>
      <c r="DZU7" s="138"/>
      <c r="DZV7" s="138"/>
      <c r="DZW7" s="138"/>
      <c r="DZX7" s="138"/>
      <c r="DZY7" s="138"/>
      <c r="DZZ7" s="138"/>
      <c r="EAA7" s="138"/>
      <c r="EAB7" s="138"/>
      <c r="EAC7" s="138"/>
      <c r="EAD7" s="138"/>
      <c r="EAE7" s="138"/>
      <c r="EAF7" s="138"/>
      <c r="EAG7" s="138"/>
      <c r="EAH7" s="138"/>
      <c r="EAI7" s="138"/>
      <c r="EAJ7" s="138"/>
      <c r="EAK7" s="138"/>
      <c r="EAL7" s="138"/>
      <c r="EAM7" s="138"/>
      <c r="EAN7" s="138"/>
      <c r="EAO7" s="138"/>
      <c r="EAP7" s="138"/>
      <c r="EAQ7" s="138"/>
      <c r="EAR7" s="138"/>
      <c r="EAS7" s="138"/>
      <c r="EAT7" s="138"/>
      <c r="EAU7" s="138"/>
      <c r="EAV7" s="138"/>
      <c r="EAW7" s="138"/>
      <c r="EAX7" s="138"/>
      <c r="EAY7" s="138"/>
      <c r="EAZ7" s="138"/>
      <c r="EBA7" s="138"/>
      <c r="EBB7" s="138"/>
      <c r="EBC7" s="138"/>
      <c r="EBD7" s="138"/>
      <c r="EBE7" s="138"/>
      <c r="EBF7" s="138"/>
      <c r="EBG7" s="138"/>
      <c r="EBH7" s="138"/>
      <c r="EBI7" s="138"/>
      <c r="EBJ7" s="138"/>
      <c r="EBK7" s="138"/>
      <c r="EBL7" s="138"/>
      <c r="EBM7" s="138"/>
      <c r="EBN7" s="138"/>
      <c r="EBO7" s="138"/>
      <c r="EBP7" s="138"/>
      <c r="EBQ7" s="138"/>
      <c r="EBR7" s="138"/>
      <c r="EBS7" s="138"/>
      <c r="EBT7" s="138"/>
      <c r="EBU7" s="138"/>
      <c r="EBV7" s="138"/>
      <c r="EBW7" s="138"/>
      <c r="EBX7" s="138"/>
      <c r="EBY7" s="138"/>
      <c r="EBZ7" s="138"/>
      <c r="ECA7" s="138"/>
      <c r="ECB7" s="138"/>
      <c r="ECC7" s="138"/>
      <c r="ECD7" s="138"/>
      <c r="ECE7" s="138"/>
      <c r="ECF7" s="138"/>
      <c r="ECG7" s="138"/>
      <c r="ECH7" s="138"/>
      <c r="ECI7" s="138"/>
      <c r="ECJ7" s="138"/>
      <c r="ECK7" s="138"/>
      <c r="ECL7" s="138"/>
      <c r="ECM7" s="138"/>
      <c r="ECN7" s="138"/>
      <c r="ECO7" s="138"/>
      <c r="ECP7" s="138"/>
      <c r="ECQ7" s="138"/>
      <c r="ECR7" s="138"/>
      <c r="ECS7" s="138"/>
      <c r="ECT7" s="138"/>
      <c r="ECU7" s="138"/>
      <c r="ECV7" s="138"/>
      <c r="ECW7" s="138"/>
      <c r="ECX7" s="138"/>
      <c r="ECY7" s="138"/>
      <c r="ECZ7" s="138"/>
      <c r="EDA7" s="138"/>
      <c r="EDB7" s="138"/>
      <c r="EDC7" s="138"/>
      <c r="EDD7" s="138"/>
      <c r="EDE7" s="138"/>
      <c r="EDF7" s="138"/>
      <c r="EDG7" s="138"/>
      <c r="EDH7" s="138"/>
      <c r="EDI7" s="138"/>
      <c r="EDJ7" s="138"/>
      <c r="EDK7" s="138"/>
      <c r="EDL7" s="138"/>
      <c r="EDM7" s="138"/>
      <c r="EDN7" s="138"/>
      <c r="EDO7" s="138"/>
      <c r="EDP7" s="138"/>
      <c r="EDQ7" s="138"/>
      <c r="EDR7" s="138"/>
      <c r="EDS7" s="138"/>
      <c r="EDT7" s="138"/>
      <c r="EDU7" s="138"/>
      <c r="EDV7" s="138"/>
      <c r="EDW7" s="138"/>
      <c r="EDX7" s="138"/>
      <c r="EDY7" s="138"/>
      <c r="EDZ7" s="138"/>
      <c r="EEA7" s="138"/>
      <c r="EEB7" s="138"/>
      <c r="EEC7" s="138"/>
      <c r="EED7" s="138"/>
      <c r="EEE7" s="138"/>
      <c r="EEF7" s="138"/>
      <c r="EEG7" s="138"/>
      <c r="EEH7" s="138"/>
      <c r="EEI7" s="138"/>
      <c r="EEJ7" s="138"/>
      <c r="EEK7" s="138"/>
      <c r="EEL7" s="138"/>
      <c r="EEM7" s="138"/>
      <c r="EEN7" s="138"/>
      <c r="EEO7" s="138"/>
      <c r="EEP7" s="138"/>
      <c r="EEQ7" s="138"/>
      <c r="EER7" s="138"/>
      <c r="EES7" s="138"/>
      <c r="EET7" s="138"/>
      <c r="EEU7" s="138"/>
      <c r="EEV7" s="138"/>
      <c r="EEW7" s="138"/>
      <c r="EEX7" s="138"/>
      <c r="EEY7" s="138"/>
      <c r="EEZ7" s="138"/>
      <c r="EFA7" s="138"/>
      <c r="EFB7" s="138"/>
      <c r="EFC7" s="138"/>
      <c r="EFD7" s="138"/>
      <c r="EFE7" s="138"/>
      <c r="EFF7" s="138"/>
      <c r="EFG7" s="138"/>
      <c r="EFH7" s="138"/>
      <c r="EFI7" s="138"/>
      <c r="EFJ7" s="138"/>
      <c r="EFK7" s="138"/>
      <c r="EFL7" s="138"/>
      <c r="EFM7" s="138"/>
      <c r="EFN7" s="138"/>
      <c r="EFO7" s="138"/>
      <c r="EFP7" s="138"/>
      <c r="EFQ7" s="138"/>
      <c r="EFR7" s="138"/>
      <c r="EFS7" s="138"/>
      <c r="EFT7" s="138"/>
      <c r="EFU7" s="138"/>
      <c r="EFV7" s="138"/>
      <c r="EFW7" s="138"/>
      <c r="EFX7" s="138"/>
      <c r="EFY7" s="138"/>
      <c r="EFZ7" s="138"/>
      <c r="EGA7" s="138"/>
      <c r="EGB7" s="138"/>
      <c r="EGC7" s="138"/>
      <c r="EGD7" s="138"/>
      <c r="EGE7" s="138"/>
      <c r="EGF7" s="138"/>
      <c r="EGG7" s="138"/>
      <c r="EGH7" s="138"/>
      <c r="EGI7" s="138"/>
      <c r="EGJ7" s="138"/>
      <c r="EGK7" s="138"/>
      <c r="EGL7" s="138"/>
      <c r="EGM7" s="138"/>
      <c r="EGN7" s="138"/>
      <c r="EGO7" s="138"/>
      <c r="EGP7" s="138"/>
      <c r="EGQ7" s="138"/>
      <c r="EGR7" s="138"/>
      <c r="EGS7" s="138"/>
      <c r="EGT7" s="138"/>
      <c r="EGU7" s="138"/>
      <c r="EGV7" s="138"/>
      <c r="EGW7" s="138"/>
      <c r="EGX7" s="138"/>
      <c r="EGY7" s="138"/>
      <c r="EGZ7" s="138"/>
      <c r="EHA7" s="138"/>
      <c r="EHB7" s="138"/>
      <c r="EHC7" s="138"/>
      <c r="EHD7" s="138"/>
      <c r="EHE7" s="138"/>
      <c r="EHF7" s="138"/>
      <c r="EHG7" s="138"/>
      <c r="EHH7" s="138"/>
      <c r="EHI7" s="138"/>
      <c r="EHJ7" s="138"/>
      <c r="EHK7" s="138"/>
      <c r="EHL7" s="138"/>
      <c r="EHM7" s="138"/>
      <c r="EHN7" s="138"/>
      <c r="EHO7" s="138"/>
      <c r="EHP7" s="138"/>
      <c r="EHQ7" s="138"/>
      <c r="EHR7" s="138"/>
      <c r="EHS7" s="138"/>
      <c r="EHT7" s="138"/>
      <c r="EHU7" s="138"/>
      <c r="EHV7" s="138"/>
      <c r="EHW7" s="138"/>
      <c r="EHX7" s="138"/>
      <c r="EHY7" s="138"/>
      <c r="EHZ7" s="138"/>
      <c r="EIA7" s="138"/>
      <c r="EIB7" s="138"/>
      <c r="EIC7" s="138"/>
      <c r="EID7" s="138"/>
      <c r="EIE7" s="138"/>
      <c r="EIF7" s="138"/>
      <c r="EIG7" s="138"/>
      <c r="EIH7" s="138"/>
      <c r="EII7" s="138"/>
      <c r="EIJ7" s="138"/>
      <c r="EIK7" s="138"/>
      <c r="EIL7" s="138"/>
      <c r="EIM7" s="138"/>
      <c r="EIN7" s="138"/>
      <c r="EIO7" s="138"/>
      <c r="EIP7" s="138"/>
      <c r="EIQ7" s="138"/>
      <c r="EIR7" s="138"/>
      <c r="EIS7" s="138"/>
      <c r="EIT7" s="138"/>
      <c r="EIU7" s="138"/>
      <c r="EIV7" s="138"/>
      <c r="EIW7" s="138"/>
      <c r="EIX7" s="138"/>
      <c r="EIY7" s="138"/>
      <c r="EIZ7" s="138"/>
      <c r="EJA7" s="138"/>
      <c r="EJB7" s="138"/>
      <c r="EJC7" s="138"/>
      <c r="EJD7" s="138"/>
      <c r="EJE7" s="138"/>
      <c r="EJF7" s="138"/>
      <c r="EJG7" s="138"/>
      <c r="EJH7" s="138"/>
      <c r="EJI7" s="138"/>
      <c r="EJJ7" s="138"/>
      <c r="EJK7" s="138"/>
      <c r="EJL7" s="138"/>
      <c r="EJM7" s="138"/>
      <c r="EJN7" s="138"/>
      <c r="EJO7" s="138"/>
      <c r="EJP7" s="138"/>
      <c r="EJQ7" s="138"/>
      <c r="EJR7" s="138"/>
      <c r="EJS7" s="138"/>
      <c r="EJT7" s="138"/>
      <c r="EJU7" s="138"/>
      <c r="EJV7" s="138"/>
      <c r="EJW7" s="138"/>
      <c r="EJX7" s="138"/>
      <c r="EJY7" s="138"/>
      <c r="EJZ7" s="138"/>
      <c r="EKA7" s="138"/>
      <c r="EKB7" s="138"/>
      <c r="EKC7" s="138"/>
      <c r="EKD7" s="138"/>
      <c r="EKE7" s="138"/>
      <c r="EKF7" s="138"/>
      <c r="EKG7" s="138"/>
      <c r="EKH7" s="138"/>
      <c r="EKI7" s="138"/>
      <c r="EKJ7" s="138"/>
      <c r="EKK7" s="138"/>
      <c r="EKL7" s="138"/>
      <c r="EKM7" s="138"/>
      <c r="EKN7" s="138"/>
      <c r="EKO7" s="138"/>
      <c r="EKP7" s="138"/>
      <c r="EKQ7" s="138"/>
      <c r="EKR7" s="138"/>
      <c r="EKS7" s="138"/>
      <c r="EKT7" s="138"/>
      <c r="EKU7" s="138"/>
      <c r="EKV7" s="138"/>
      <c r="EKW7" s="138"/>
      <c r="EKX7" s="138"/>
      <c r="EKY7" s="138"/>
      <c r="EKZ7" s="138"/>
      <c r="ELA7" s="138"/>
      <c r="ELB7" s="138"/>
      <c r="ELC7" s="138"/>
      <c r="ELD7" s="138"/>
      <c r="ELE7" s="138"/>
      <c r="ELF7" s="138"/>
      <c r="ELG7" s="138"/>
      <c r="ELH7" s="138"/>
      <c r="ELI7" s="138"/>
      <c r="ELJ7" s="138"/>
      <c r="ELK7" s="138"/>
      <c r="ELL7" s="138"/>
      <c r="ELM7" s="138"/>
      <c r="ELN7" s="138"/>
      <c r="ELO7" s="138"/>
      <c r="ELP7" s="138"/>
      <c r="ELQ7" s="138"/>
      <c r="ELR7" s="138"/>
      <c r="ELS7" s="138"/>
      <c r="ELT7" s="138"/>
      <c r="ELU7" s="138"/>
      <c r="ELV7" s="138"/>
      <c r="ELW7" s="138"/>
      <c r="ELX7" s="138"/>
      <c r="ELY7" s="138"/>
      <c r="ELZ7" s="138"/>
      <c r="EMA7" s="138"/>
      <c r="EMB7" s="138"/>
      <c r="EMC7" s="138"/>
      <c r="EMD7" s="138"/>
      <c r="EME7" s="138"/>
      <c r="EMF7" s="138"/>
      <c r="EMG7" s="138"/>
      <c r="EMH7" s="138"/>
      <c r="EMI7" s="138"/>
      <c r="EMJ7" s="138"/>
      <c r="EMK7" s="138"/>
      <c r="EML7" s="138"/>
      <c r="EMM7" s="138"/>
      <c r="EMN7" s="138"/>
      <c r="EMO7" s="138"/>
      <c r="EMP7" s="138"/>
      <c r="EMQ7" s="138"/>
      <c r="EMR7" s="138"/>
      <c r="EMS7" s="138"/>
      <c r="EMT7" s="138"/>
      <c r="EMU7" s="138"/>
      <c r="EMV7" s="138"/>
      <c r="EMW7" s="138"/>
      <c r="EMX7" s="138"/>
      <c r="EMY7" s="138"/>
      <c r="EMZ7" s="138"/>
      <c r="ENA7" s="138"/>
      <c r="ENB7" s="138"/>
      <c r="ENC7" s="138"/>
      <c r="END7" s="138"/>
      <c r="ENE7" s="138"/>
      <c r="ENF7" s="138"/>
      <c r="ENG7" s="138"/>
      <c r="ENH7" s="138"/>
      <c r="ENI7" s="138"/>
      <c r="ENJ7" s="138"/>
      <c r="ENK7" s="138"/>
      <c r="ENL7" s="138"/>
      <c r="ENM7" s="138"/>
      <c r="ENN7" s="138"/>
      <c r="ENO7" s="138"/>
      <c r="ENP7" s="138"/>
      <c r="ENQ7" s="138"/>
      <c r="ENR7" s="138"/>
      <c r="ENS7" s="138"/>
      <c r="ENT7" s="138"/>
      <c r="ENU7" s="138"/>
      <c r="ENV7" s="138"/>
      <c r="ENW7" s="138"/>
      <c r="ENX7" s="138"/>
      <c r="ENY7" s="138"/>
      <c r="ENZ7" s="138"/>
      <c r="EOA7" s="138"/>
      <c r="EOB7" s="138"/>
      <c r="EOC7" s="138"/>
      <c r="EOD7" s="138"/>
      <c r="EOE7" s="138"/>
      <c r="EOF7" s="138"/>
      <c r="EOG7" s="138"/>
      <c r="EOH7" s="138"/>
      <c r="EOI7" s="138"/>
      <c r="EOJ7" s="138"/>
      <c r="EOK7" s="138"/>
      <c r="EOL7" s="138"/>
      <c r="EOM7" s="138"/>
      <c r="EON7" s="138"/>
      <c r="EOO7" s="138"/>
      <c r="EOP7" s="138"/>
      <c r="EOQ7" s="138"/>
      <c r="EOR7" s="138"/>
      <c r="EOS7" s="138"/>
      <c r="EOT7" s="138"/>
      <c r="EOU7" s="138"/>
      <c r="EOV7" s="138"/>
      <c r="EOW7" s="138"/>
      <c r="EOX7" s="138"/>
      <c r="EOY7" s="138"/>
      <c r="EOZ7" s="138"/>
      <c r="EPA7" s="138"/>
      <c r="EPB7" s="138"/>
      <c r="EPC7" s="138"/>
      <c r="EPD7" s="138"/>
      <c r="EPE7" s="138"/>
      <c r="EPF7" s="138"/>
      <c r="EPG7" s="138"/>
      <c r="EPH7" s="138"/>
      <c r="EPI7" s="138"/>
      <c r="EPJ7" s="138"/>
      <c r="EPK7" s="138"/>
      <c r="EPL7" s="138"/>
      <c r="EPM7" s="138"/>
      <c r="EPN7" s="138"/>
      <c r="EPO7" s="138"/>
      <c r="EPP7" s="138"/>
      <c r="EPQ7" s="138"/>
      <c r="EPR7" s="138"/>
      <c r="EPS7" s="138"/>
      <c r="EPT7" s="138"/>
      <c r="EPU7" s="138"/>
      <c r="EPV7" s="138"/>
      <c r="EPW7" s="138"/>
      <c r="EPX7" s="138"/>
      <c r="EPY7" s="138"/>
      <c r="EPZ7" s="138"/>
      <c r="EQA7" s="138"/>
      <c r="EQB7" s="138"/>
      <c r="EQC7" s="138"/>
      <c r="EQD7" s="138"/>
      <c r="EQE7" s="138"/>
      <c r="EQF7" s="138"/>
      <c r="EQG7" s="138"/>
      <c r="EQH7" s="138"/>
      <c r="EQI7" s="138"/>
      <c r="EQJ7" s="138"/>
      <c r="EQK7" s="138"/>
      <c r="EQL7" s="138"/>
      <c r="EQM7" s="138"/>
      <c r="EQN7" s="138"/>
      <c r="EQO7" s="138"/>
      <c r="EQP7" s="138"/>
      <c r="EQQ7" s="138"/>
      <c r="EQR7" s="138"/>
      <c r="EQS7" s="138"/>
      <c r="EQT7" s="138"/>
      <c r="EQU7" s="138"/>
      <c r="EQV7" s="138"/>
      <c r="EQW7" s="138"/>
      <c r="EQX7" s="138"/>
      <c r="EQY7" s="138"/>
      <c r="EQZ7" s="138"/>
      <c r="ERA7" s="138"/>
      <c r="ERB7" s="138"/>
      <c r="ERC7" s="138"/>
      <c r="ERD7" s="138"/>
      <c r="ERE7" s="138"/>
      <c r="ERF7" s="138"/>
      <c r="ERG7" s="138"/>
      <c r="ERH7" s="138"/>
      <c r="ERI7" s="138"/>
      <c r="ERJ7" s="138"/>
      <c r="ERK7" s="138"/>
      <c r="ERL7" s="138"/>
      <c r="ERM7" s="138"/>
      <c r="ERN7" s="138"/>
      <c r="ERO7" s="138"/>
      <c r="ERP7" s="138"/>
      <c r="ERQ7" s="138"/>
      <c r="ERR7" s="138"/>
      <c r="ERS7" s="138"/>
      <c r="ERT7" s="138"/>
      <c r="ERU7" s="138"/>
      <c r="ERV7" s="138"/>
      <c r="ERW7" s="138"/>
      <c r="ERX7" s="138"/>
      <c r="ERY7" s="138"/>
      <c r="ERZ7" s="138"/>
      <c r="ESA7" s="138"/>
      <c r="ESB7" s="138"/>
      <c r="ESC7" s="138"/>
      <c r="ESD7" s="138"/>
      <c r="ESE7" s="138"/>
      <c r="ESF7" s="138"/>
      <c r="ESG7" s="138"/>
      <c r="ESH7" s="138"/>
      <c r="ESI7" s="138"/>
      <c r="ESJ7" s="138"/>
      <c r="ESK7" s="138"/>
      <c r="ESL7" s="138"/>
      <c r="ESM7" s="138"/>
      <c r="ESN7" s="138"/>
      <c r="ESO7" s="138"/>
      <c r="ESP7" s="138"/>
      <c r="ESQ7" s="138"/>
      <c r="ESR7" s="138"/>
      <c r="ESS7" s="138"/>
      <c r="EST7" s="138"/>
      <c r="ESU7" s="138"/>
      <c r="ESV7" s="138"/>
      <c r="ESW7" s="138"/>
      <c r="ESX7" s="138"/>
      <c r="ESY7" s="138"/>
      <c r="ESZ7" s="138"/>
      <c r="ETA7" s="138"/>
      <c r="ETB7" s="138"/>
      <c r="ETC7" s="138"/>
      <c r="ETD7" s="138"/>
      <c r="ETE7" s="138"/>
      <c r="ETF7" s="138"/>
      <c r="ETG7" s="138"/>
      <c r="ETH7" s="138"/>
      <c r="ETI7" s="138"/>
      <c r="ETJ7" s="138"/>
      <c r="ETK7" s="138"/>
      <c r="ETL7" s="138"/>
      <c r="ETM7" s="138"/>
      <c r="ETN7" s="138"/>
      <c r="ETO7" s="138"/>
      <c r="ETP7" s="138"/>
      <c r="ETQ7" s="138"/>
      <c r="ETR7" s="138"/>
      <c r="ETS7" s="138"/>
      <c r="ETT7" s="138"/>
      <c r="ETU7" s="138"/>
      <c r="ETV7" s="138"/>
      <c r="ETW7" s="138"/>
      <c r="ETX7" s="138"/>
      <c r="ETY7" s="138"/>
      <c r="ETZ7" s="138"/>
      <c r="EUA7" s="138"/>
      <c r="EUB7" s="138"/>
      <c r="EUC7" s="138"/>
      <c r="EUD7" s="138"/>
      <c r="EUE7" s="138"/>
      <c r="EUF7" s="138"/>
      <c r="EUG7" s="138"/>
      <c r="EUH7" s="138"/>
      <c r="EUI7" s="138"/>
      <c r="EUJ7" s="138"/>
      <c r="EUK7" s="138"/>
      <c r="EUL7" s="138"/>
      <c r="EUM7" s="138"/>
      <c r="EUN7" s="138"/>
      <c r="EUO7" s="138"/>
      <c r="EUP7" s="138"/>
      <c r="EUQ7" s="138"/>
      <c r="EUR7" s="138"/>
      <c r="EUS7" s="138"/>
      <c r="EUT7" s="138"/>
      <c r="EUU7" s="138"/>
      <c r="EUV7" s="138"/>
      <c r="EUW7" s="138"/>
      <c r="EUX7" s="138"/>
      <c r="EUY7" s="138"/>
      <c r="EUZ7" s="138"/>
      <c r="EVA7" s="138"/>
      <c r="EVB7" s="138"/>
      <c r="EVC7" s="138"/>
      <c r="EVD7" s="138"/>
      <c r="EVE7" s="138"/>
      <c r="EVF7" s="138"/>
      <c r="EVG7" s="138"/>
      <c r="EVH7" s="138"/>
      <c r="EVI7" s="138"/>
      <c r="EVJ7" s="138"/>
      <c r="EVK7" s="138"/>
      <c r="EVL7" s="138"/>
      <c r="EVM7" s="138"/>
      <c r="EVN7" s="138"/>
      <c r="EVO7" s="138"/>
      <c r="EVP7" s="138"/>
      <c r="EVQ7" s="138"/>
      <c r="EVR7" s="138"/>
      <c r="EVS7" s="138"/>
      <c r="EVT7" s="138"/>
      <c r="EVU7" s="138"/>
      <c r="EVV7" s="138"/>
      <c r="EVW7" s="138"/>
      <c r="EVX7" s="138"/>
      <c r="EVY7" s="138"/>
      <c r="EVZ7" s="138"/>
      <c r="EWA7" s="138"/>
      <c r="EWB7" s="138"/>
      <c r="EWC7" s="138"/>
      <c r="EWD7" s="138"/>
      <c r="EWE7" s="138"/>
      <c r="EWF7" s="138"/>
      <c r="EWG7" s="138"/>
      <c r="EWH7" s="138"/>
      <c r="EWI7" s="138"/>
      <c r="EWJ7" s="138"/>
      <c r="EWK7" s="138"/>
      <c r="EWL7" s="138"/>
      <c r="EWM7" s="138"/>
      <c r="EWN7" s="138"/>
      <c r="EWO7" s="138"/>
      <c r="EWP7" s="138"/>
      <c r="EWQ7" s="138"/>
      <c r="EWR7" s="138"/>
      <c r="EWS7" s="138"/>
      <c r="EWT7" s="138"/>
      <c r="EWU7" s="138"/>
      <c r="EWV7" s="138"/>
      <c r="EWW7" s="138"/>
      <c r="EWX7" s="138"/>
      <c r="EWY7" s="138"/>
      <c r="EWZ7" s="138"/>
      <c r="EXA7" s="138"/>
      <c r="EXB7" s="138"/>
      <c r="EXC7" s="138"/>
      <c r="EXD7" s="138"/>
      <c r="EXE7" s="138"/>
      <c r="EXF7" s="138"/>
      <c r="EXG7" s="138"/>
      <c r="EXH7" s="138"/>
      <c r="EXI7" s="138"/>
      <c r="EXJ7" s="138"/>
      <c r="EXK7" s="138"/>
      <c r="EXL7" s="138"/>
      <c r="EXM7" s="138"/>
      <c r="EXN7" s="138"/>
      <c r="EXO7" s="138"/>
      <c r="EXP7" s="138"/>
      <c r="EXQ7" s="138"/>
      <c r="EXR7" s="138"/>
      <c r="EXS7" s="138"/>
      <c r="EXT7" s="138"/>
      <c r="EXU7" s="138"/>
      <c r="EXV7" s="138"/>
      <c r="EXW7" s="138"/>
      <c r="EXX7" s="138"/>
      <c r="EXY7" s="138"/>
      <c r="EXZ7" s="138"/>
      <c r="EYA7" s="138"/>
      <c r="EYB7" s="138"/>
      <c r="EYC7" s="138"/>
      <c r="EYD7" s="138"/>
      <c r="EYE7" s="138"/>
      <c r="EYF7" s="138"/>
      <c r="EYG7" s="138"/>
      <c r="EYH7" s="138"/>
      <c r="EYI7" s="138"/>
      <c r="EYJ7" s="138"/>
      <c r="EYK7" s="138"/>
      <c r="EYL7" s="138"/>
      <c r="EYM7" s="138"/>
      <c r="EYN7" s="138"/>
      <c r="EYO7" s="138"/>
      <c r="EYP7" s="138"/>
      <c r="EYQ7" s="138"/>
      <c r="EYR7" s="138"/>
      <c r="EYS7" s="138"/>
      <c r="EYT7" s="138"/>
      <c r="EYU7" s="138"/>
      <c r="EYV7" s="138"/>
      <c r="EYW7" s="138"/>
      <c r="EYX7" s="138"/>
      <c r="EYY7" s="138"/>
      <c r="EYZ7" s="138"/>
      <c r="EZA7" s="138"/>
      <c r="EZB7" s="138"/>
      <c r="EZC7" s="138"/>
      <c r="EZD7" s="138"/>
      <c r="EZE7" s="138"/>
      <c r="EZF7" s="138"/>
      <c r="EZG7" s="138"/>
      <c r="EZH7" s="138"/>
      <c r="EZI7" s="138"/>
      <c r="EZJ7" s="138"/>
      <c r="EZK7" s="138"/>
      <c r="EZL7" s="138"/>
      <c r="EZM7" s="138"/>
      <c r="EZN7" s="138"/>
      <c r="EZO7" s="138"/>
      <c r="EZP7" s="138"/>
      <c r="EZQ7" s="138"/>
      <c r="EZR7" s="138"/>
      <c r="EZS7" s="138"/>
      <c r="EZT7" s="138"/>
      <c r="EZU7" s="138"/>
      <c r="EZV7" s="138"/>
      <c r="EZW7" s="138"/>
      <c r="EZX7" s="138"/>
      <c r="EZY7" s="138"/>
      <c r="EZZ7" s="138"/>
      <c r="FAA7" s="138"/>
      <c r="FAB7" s="138"/>
      <c r="FAC7" s="138"/>
      <c r="FAD7" s="138"/>
      <c r="FAE7" s="138"/>
      <c r="FAF7" s="138"/>
      <c r="FAG7" s="138"/>
      <c r="FAH7" s="138"/>
      <c r="FAI7" s="138"/>
      <c r="FAJ7" s="138"/>
      <c r="FAK7" s="138"/>
      <c r="FAL7" s="138"/>
      <c r="FAM7" s="138"/>
      <c r="FAN7" s="138"/>
      <c r="FAO7" s="138"/>
      <c r="FAP7" s="138"/>
      <c r="FAQ7" s="138"/>
      <c r="FAR7" s="138"/>
      <c r="FAS7" s="138"/>
      <c r="FAT7" s="138"/>
      <c r="FAU7" s="138"/>
      <c r="FAV7" s="138"/>
      <c r="FAW7" s="138"/>
      <c r="FAX7" s="138"/>
      <c r="FAY7" s="138"/>
      <c r="FAZ7" s="138"/>
      <c r="FBA7" s="138"/>
      <c r="FBB7" s="138"/>
      <c r="FBC7" s="138"/>
      <c r="FBD7" s="138"/>
      <c r="FBE7" s="138"/>
      <c r="FBF7" s="138"/>
      <c r="FBG7" s="138"/>
      <c r="FBH7" s="138"/>
      <c r="FBI7" s="138"/>
      <c r="FBJ7" s="138"/>
      <c r="FBK7" s="138"/>
      <c r="FBL7" s="138"/>
      <c r="FBM7" s="138"/>
      <c r="FBN7" s="138"/>
      <c r="FBO7" s="138"/>
      <c r="FBP7" s="138"/>
      <c r="FBQ7" s="138"/>
      <c r="FBR7" s="138"/>
      <c r="FBS7" s="138"/>
      <c r="FBT7" s="138"/>
      <c r="FBU7" s="138"/>
      <c r="FBV7" s="138"/>
      <c r="FBW7" s="138"/>
      <c r="FBX7" s="138"/>
      <c r="FBY7" s="138"/>
      <c r="FBZ7" s="138"/>
      <c r="FCA7" s="138"/>
      <c r="FCB7" s="138"/>
      <c r="FCC7" s="138"/>
      <c r="FCD7" s="138"/>
      <c r="FCE7" s="138"/>
      <c r="FCF7" s="138"/>
      <c r="FCG7" s="138"/>
      <c r="FCH7" s="138"/>
      <c r="FCI7" s="138"/>
      <c r="FCJ7" s="138"/>
      <c r="FCK7" s="138"/>
      <c r="FCL7" s="138"/>
      <c r="FCM7" s="138"/>
      <c r="FCN7" s="138"/>
      <c r="FCO7" s="138"/>
      <c r="FCP7" s="138"/>
      <c r="FCQ7" s="138"/>
      <c r="FCR7" s="138"/>
      <c r="FCS7" s="138"/>
      <c r="FCT7" s="138"/>
      <c r="FCU7" s="138"/>
      <c r="FCV7" s="138"/>
      <c r="FCW7" s="138"/>
      <c r="FCX7" s="138"/>
      <c r="FCY7" s="138"/>
      <c r="FCZ7" s="138"/>
      <c r="FDA7" s="138"/>
      <c r="FDB7" s="138"/>
      <c r="FDC7" s="138"/>
      <c r="FDD7" s="138"/>
      <c r="FDE7" s="138"/>
      <c r="FDF7" s="138"/>
      <c r="FDG7" s="138"/>
      <c r="FDH7" s="138"/>
      <c r="FDI7" s="138"/>
      <c r="FDJ7" s="138"/>
      <c r="FDK7" s="138"/>
      <c r="FDL7" s="138"/>
      <c r="FDM7" s="138"/>
      <c r="FDN7" s="138"/>
      <c r="FDO7" s="138"/>
      <c r="FDP7" s="138"/>
      <c r="FDQ7" s="138"/>
      <c r="FDR7" s="138"/>
      <c r="FDS7" s="138"/>
      <c r="FDT7" s="138"/>
      <c r="FDU7" s="138"/>
      <c r="FDV7" s="138"/>
      <c r="FDW7" s="138"/>
      <c r="FDX7" s="138"/>
      <c r="FDY7" s="138"/>
      <c r="FDZ7" s="138"/>
      <c r="FEA7" s="138"/>
      <c r="FEB7" s="138"/>
      <c r="FEC7" s="138"/>
      <c r="FED7" s="138"/>
      <c r="FEE7" s="138"/>
      <c r="FEF7" s="138"/>
      <c r="FEG7" s="138"/>
      <c r="FEH7" s="138"/>
      <c r="FEI7" s="138"/>
      <c r="FEJ7" s="138"/>
      <c r="FEK7" s="138"/>
      <c r="FEL7" s="138"/>
      <c r="FEM7" s="138"/>
      <c r="FEN7" s="138"/>
      <c r="FEO7" s="138"/>
      <c r="FEP7" s="138"/>
      <c r="FEQ7" s="138"/>
      <c r="FER7" s="138"/>
      <c r="FES7" s="138"/>
      <c r="FET7" s="138"/>
      <c r="FEU7" s="138"/>
      <c r="FEV7" s="138"/>
      <c r="FEW7" s="138"/>
      <c r="FEX7" s="138"/>
      <c r="FEY7" s="138"/>
      <c r="FEZ7" s="138"/>
      <c r="FFA7" s="138"/>
      <c r="FFB7" s="138"/>
      <c r="FFC7" s="138"/>
      <c r="FFD7" s="138"/>
      <c r="FFE7" s="138"/>
      <c r="FFF7" s="138"/>
      <c r="FFG7" s="138"/>
      <c r="FFH7" s="138"/>
      <c r="FFI7" s="138"/>
      <c r="FFJ7" s="138"/>
      <c r="FFK7" s="138"/>
      <c r="FFL7" s="138"/>
      <c r="FFM7" s="138"/>
      <c r="FFN7" s="138"/>
      <c r="FFO7" s="138"/>
      <c r="FFP7" s="138"/>
      <c r="FFQ7" s="138"/>
      <c r="FFR7" s="138"/>
      <c r="FFS7" s="138"/>
      <c r="FFT7" s="138"/>
      <c r="FFU7" s="138"/>
      <c r="FFV7" s="138"/>
      <c r="FFW7" s="138"/>
      <c r="FFX7" s="138"/>
      <c r="FFY7" s="138"/>
      <c r="FFZ7" s="138"/>
      <c r="FGA7" s="138"/>
      <c r="FGB7" s="138"/>
      <c r="FGC7" s="138"/>
      <c r="FGD7" s="138"/>
      <c r="FGE7" s="138"/>
      <c r="FGF7" s="138"/>
      <c r="FGG7" s="138"/>
      <c r="FGH7" s="138"/>
      <c r="FGI7" s="138"/>
      <c r="FGJ7" s="138"/>
      <c r="FGK7" s="138"/>
      <c r="FGL7" s="138"/>
      <c r="FGM7" s="138"/>
      <c r="FGN7" s="138"/>
      <c r="FGO7" s="138"/>
      <c r="FGP7" s="138"/>
      <c r="FGQ7" s="138"/>
      <c r="FGR7" s="138"/>
      <c r="FGS7" s="138"/>
      <c r="FGT7" s="138"/>
      <c r="FGU7" s="138"/>
      <c r="FGV7" s="138"/>
      <c r="FGW7" s="138"/>
      <c r="FGX7" s="138"/>
      <c r="FGY7" s="138"/>
      <c r="FGZ7" s="138"/>
      <c r="FHA7" s="138"/>
      <c r="FHB7" s="138"/>
      <c r="FHC7" s="138"/>
      <c r="FHD7" s="138"/>
      <c r="FHE7" s="138"/>
      <c r="FHF7" s="138"/>
      <c r="FHG7" s="138"/>
      <c r="FHH7" s="138"/>
      <c r="FHI7" s="138"/>
      <c r="FHJ7" s="138"/>
      <c r="FHK7" s="138"/>
      <c r="FHL7" s="138"/>
      <c r="FHM7" s="138"/>
      <c r="FHN7" s="138"/>
      <c r="FHO7" s="138"/>
      <c r="FHP7" s="138"/>
      <c r="FHQ7" s="138"/>
      <c r="FHR7" s="138"/>
      <c r="FHS7" s="138"/>
      <c r="FHT7" s="138"/>
      <c r="FHU7" s="138"/>
      <c r="FHV7" s="138"/>
      <c r="FHW7" s="138"/>
      <c r="FHX7" s="138"/>
      <c r="FHY7" s="138"/>
      <c r="FHZ7" s="138"/>
      <c r="FIA7" s="138"/>
      <c r="FIB7" s="138"/>
      <c r="FIC7" s="138"/>
      <c r="FID7" s="138"/>
      <c r="FIE7" s="138"/>
      <c r="FIF7" s="138"/>
      <c r="FIG7" s="138"/>
      <c r="FIH7" s="138"/>
      <c r="FII7" s="138"/>
      <c r="FIJ7" s="138"/>
      <c r="FIK7" s="138"/>
      <c r="FIL7" s="138"/>
      <c r="FIM7" s="138"/>
      <c r="FIN7" s="138"/>
      <c r="FIO7" s="138"/>
      <c r="FIP7" s="138"/>
      <c r="FIQ7" s="138"/>
      <c r="FIR7" s="138"/>
      <c r="FIS7" s="138"/>
      <c r="FIT7" s="138"/>
      <c r="FIU7" s="138"/>
      <c r="FIV7" s="138"/>
      <c r="FIW7" s="138"/>
      <c r="FIX7" s="138"/>
      <c r="FIY7" s="138"/>
      <c r="FIZ7" s="138"/>
      <c r="FJA7" s="138"/>
      <c r="FJB7" s="138"/>
      <c r="FJC7" s="138"/>
      <c r="FJD7" s="138"/>
      <c r="FJE7" s="138"/>
      <c r="FJF7" s="138"/>
      <c r="FJG7" s="138"/>
      <c r="FJH7" s="138"/>
      <c r="FJI7" s="138"/>
      <c r="FJJ7" s="138"/>
      <c r="FJK7" s="138"/>
      <c r="FJL7" s="138"/>
      <c r="FJM7" s="138"/>
      <c r="FJN7" s="138"/>
      <c r="FJO7" s="138"/>
      <c r="FJP7" s="138"/>
      <c r="FJQ7" s="138"/>
      <c r="FJR7" s="138"/>
      <c r="FJS7" s="138"/>
      <c r="FJT7" s="138"/>
      <c r="FJU7" s="138"/>
      <c r="FJV7" s="138"/>
      <c r="FJW7" s="138"/>
      <c r="FJX7" s="138"/>
      <c r="FJY7" s="138"/>
      <c r="FJZ7" s="138"/>
      <c r="FKA7" s="138"/>
      <c r="FKB7" s="138"/>
      <c r="FKC7" s="138"/>
      <c r="FKD7" s="138"/>
      <c r="FKE7" s="138"/>
      <c r="FKF7" s="138"/>
      <c r="FKG7" s="138"/>
      <c r="FKH7" s="138"/>
      <c r="FKI7" s="138"/>
      <c r="FKJ7" s="138"/>
      <c r="FKK7" s="138"/>
      <c r="FKL7" s="138"/>
      <c r="FKM7" s="138"/>
      <c r="FKN7" s="138"/>
      <c r="FKO7" s="138"/>
      <c r="FKP7" s="138"/>
      <c r="FKQ7" s="138"/>
      <c r="FKR7" s="138"/>
      <c r="FKS7" s="138"/>
      <c r="FKT7" s="138"/>
      <c r="FKU7" s="138"/>
      <c r="FKV7" s="138"/>
      <c r="FKW7" s="138"/>
      <c r="FKX7" s="138"/>
      <c r="FKY7" s="138"/>
      <c r="FKZ7" s="138"/>
      <c r="FLA7" s="138"/>
      <c r="FLB7" s="138"/>
      <c r="FLC7" s="138"/>
      <c r="FLD7" s="138"/>
      <c r="FLE7" s="138"/>
      <c r="FLF7" s="138"/>
      <c r="FLG7" s="138"/>
      <c r="FLH7" s="138"/>
      <c r="FLI7" s="138"/>
      <c r="FLJ7" s="138"/>
      <c r="FLK7" s="138"/>
      <c r="FLL7" s="138"/>
      <c r="FLM7" s="138"/>
      <c r="FLN7" s="138"/>
      <c r="FLO7" s="138"/>
      <c r="FLP7" s="138"/>
      <c r="FLQ7" s="138"/>
      <c r="FLR7" s="138"/>
      <c r="FLS7" s="138"/>
      <c r="FLT7" s="138"/>
      <c r="FLU7" s="138"/>
      <c r="FLV7" s="138"/>
      <c r="FLW7" s="138"/>
      <c r="FLX7" s="138"/>
      <c r="FLY7" s="138"/>
      <c r="FLZ7" s="138"/>
      <c r="FMA7" s="138"/>
      <c r="FMB7" s="138"/>
      <c r="FMC7" s="138"/>
      <c r="FMD7" s="138"/>
      <c r="FME7" s="138"/>
      <c r="FMF7" s="138"/>
      <c r="FMG7" s="138"/>
      <c r="FMH7" s="138"/>
      <c r="FMI7" s="138"/>
      <c r="FMJ7" s="138"/>
      <c r="FMK7" s="138"/>
      <c r="FML7" s="138"/>
      <c r="FMM7" s="138"/>
      <c r="FMN7" s="138"/>
      <c r="FMO7" s="138"/>
      <c r="FMP7" s="138"/>
      <c r="FMQ7" s="138"/>
      <c r="FMR7" s="138"/>
      <c r="FMS7" s="138"/>
      <c r="FMT7" s="138"/>
      <c r="FMU7" s="138"/>
      <c r="FMV7" s="138"/>
      <c r="FMW7" s="138"/>
      <c r="FMX7" s="138"/>
      <c r="FMY7" s="138"/>
      <c r="FMZ7" s="138"/>
      <c r="FNA7" s="138"/>
      <c r="FNB7" s="138"/>
      <c r="FNC7" s="138"/>
      <c r="FND7" s="138"/>
      <c r="FNE7" s="138"/>
      <c r="FNF7" s="138"/>
      <c r="FNG7" s="138"/>
      <c r="FNH7" s="138"/>
      <c r="FNI7" s="138"/>
      <c r="FNJ7" s="138"/>
      <c r="FNK7" s="138"/>
      <c r="FNL7" s="138"/>
      <c r="FNM7" s="138"/>
      <c r="FNN7" s="138"/>
      <c r="FNO7" s="138"/>
      <c r="FNP7" s="138"/>
      <c r="FNQ7" s="138"/>
      <c r="FNR7" s="138"/>
      <c r="FNS7" s="138"/>
      <c r="FNT7" s="138"/>
      <c r="FNU7" s="138"/>
      <c r="FNV7" s="138"/>
      <c r="FNW7" s="138"/>
      <c r="FNX7" s="138"/>
      <c r="FNY7" s="138"/>
      <c r="FNZ7" s="138"/>
      <c r="FOA7" s="138"/>
      <c r="FOB7" s="138"/>
      <c r="FOC7" s="138"/>
      <c r="FOD7" s="138"/>
      <c r="FOE7" s="138"/>
      <c r="FOF7" s="138"/>
      <c r="FOG7" s="138"/>
      <c r="FOH7" s="138"/>
      <c r="FOI7" s="138"/>
      <c r="FOJ7" s="138"/>
      <c r="FOK7" s="138"/>
      <c r="FOL7" s="138"/>
      <c r="FOM7" s="138"/>
      <c r="FON7" s="138"/>
      <c r="FOO7" s="138"/>
      <c r="FOP7" s="138"/>
      <c r="FOQ7" s="138"/>
      <c r="FOR7" s="138"/>
      <c r="FOS7" s="138"/>
      <c r="FOT7" s="138"/>
      <c r="FOU7" s="138"/>
      <c r="FOV7" s="138"/>
      <c r="FOW7" s="138"/>
      <c r="FOX7" s="138"/>
      <c r="FOY7" s="138"/>
      <c r="FOZ7" s="138"/>
      <c r="FPA7" s="138"/>
      <c r="FPB7" s="138"/>
      <c r="FPC7" s="138"/>
      <c r="FPD7" s="138"/>
      <c r="FPE7" s="138"/>
      <c r="FPF7" s="138"/>
      <c r="FPG7" s="138"/>
      <c r="FPH7" s="138"/>
      <c r="FPI7" s="138"/>
      <c r="FPJ7" s="138"/>
      <c r="FPK7" s="138"/>
      <c r="FPL7" s="138"/>
      <c r="FPM7" s="138"/>
      <c r="FPN7" s="138"/>
      <c r="FPO7" s="138"/>
      <c r="FPP7" s="138"/>
      <c r="FPQ7" s="138"/>
      <c r="FPR7" s="138"/>
      <c r="FPS7" s="138"/>
      <c r="FPT7" s="138"/>
      <c r="FPU7" s="138"/>
      <c r="FPV7" s="138"/>
      <c r="FPW7" s="138"/>
      <c r="FPX7" s="138"/>
      <c r="FPY7" s="138"/>
      <c r="FPZ7" s="138"/>
      <c r="FQA7" s="138"/>
      <c r="FQB7" s="138"/>
      <c r="FQC7" s="138"/>
      <c r="FQD7" s="138"/>
      <c r="FQE7" s="138"/>
      <c r="FQF7" s="138"/>
      <c r="FQG7" s="138"/>
      <c r="FQH7" s="138"/>
      <c r="FQI7" s="138"/>
      <c r="FQJ7" s="138"/>
      <c r="FQK7" s="138"/>
      <c r="FQL7" s="138"/>
      <c r="FQM7" s="138"/>
      <c r="FQN7" s="138"/>
      <c r="FQO7" s="138"/>
      <c r="FQP7" s="138"/>
      <c r="FQQ7" s="138"/>
      <c r="FQR7" s="138"/>
      <c r="FQS7" s="138"/>
      <c r="FQT7" s="138"/>
      <c r="FQU7" s="138"/>
      <c r="FQV7" s="138"/>
      <c r="FQW7" s="138"/>
      <c r="FQX7" s="138"/>
      <c r="FQY7" s="138"/>
      <c r="FQZ7" s="138"/>
      <c r="FRA7" s="138"/>
      <c r="FRB7" s="138"/>
      <c r="FRC7" s="138"/>
      <c r="FRD7" s="138"/>
      <c r="FRE7" s="138"/>
      <c r="FRF7" s="138"/>
      <c r="FRG7" s="138"/>
      <c r="FRH7" s="138"/>
      <c r="FRI7" s="138"/>
      <c r="FRJ7" s="138"/>
      <c r="FRK7" s="138"/>
      <c r="FRL7" s="138"/>
      <c r="FRM7" s="138"/>
      <c r="FRN7" s="138"/>
      <c r="FRO7" s="138"/>
      <c r="FRP7" s="138"/>
      <c r="FRQ7" s="138"/>
      <c r="FRR7" s="138"/>
      <c r="FRS7" s="138"/>
      <c r="FRT7" s="138"/>
      <c r="FRU7" s="138"/>
      <c r="FRV7" s="138"/>
      <c r="FRW7" s="138"/>
      <c r="FRX7" s="138"/>
      <c r="FRY7" s="138"/>
      <c r="FRZ7" s="138"/>
      <c r="FSA7" s="138"/>
      <c r="FSB7" s="138"/>
      <c r="FSC7" s="138"/>
      <c r="FSD7" s="138"/>
      <c r="FSE7" s="138"/>
      <c r="FSF7" s="138"/>
      <c r="FSG7" s="138"/>
      <c r="FSH7" s="138"/>
      <c r="FSI7" s="138"/>
      <c r="FSJ7" s="138"/>
      <c r="FSK7" s="138"/>
      <c r="FSL7" s="138"/>
      <c r="FSM7" s="138"/>
      <c r="FSN7" s="138"/>
      <c r="FSO7" s="138"/>
      <c r="FSP7" s="138"/>
      <c r="FSQ7" s="138"/>
      <c r="FSR7" s="138"/>
      <c r="FSS7" s="138"/>
      <c r="FST7" s="138"/>
      <c r="FSU7" s="138"/>
      <c r="FSV7" s="138"/>
      <c r="FSW7" s="138"/>
      <c r="FSX7" s="138"/>
      <c r="FSY7" s="138"/>
      <c r="FSZ7" s="138"/>
      <c r="FTA7" s="138"/>
      <c r="FTB7" s="138"/>
      <c r="FTC7" s="138"/>
      <c r="FTD7" s="138"/>
      <c r="FTE7" s="138"/>
      <c r="FTF7" s="138"/>
      <c r="FTG7" s="138"/>
      <c r="FTH7" s="138"/>
      <c r="FTI7" s="138"/>
      <c r="FTJ7" s="138"/>
      <c r="FTK7" s="138"/>
      <c r="FTL7" s="138"/>
      <c r="FTM7" s="138"/>
      <c r="FTN7" s="138"/>
      <c r="FTO7" s="138"/>
      <c r="FTP7" s="138"/>
      <c r="FTQ7" s="138"/>
      <c r="FTR7" s="138"/>
      <c r="FTS7" s="138"/>
      <c r="FTT7" s="138"/>
      <c r="FTU7" s="138"/>
      <c r="FTV7" s="138"/>
      <c r="FTW7" s="138"/>
      <c r="FTX7" s="138"/>
      <c r="FTY7" s="138"/>
      <c r="FTZ7" s="138"/>
      <c r="FUA7" s="138"/>
      <c r="FUB7" s="138"/>
      <c r="FUC7" s="138"/>
      <c r="FUD7" s="138"/>
      <c r="FUE7" s="138"/>
      <c r="FUF7" s="138"/>
      <c r="FUG7" s="138"/>
      <c r="FUH7" s="138"/>
      <c r="FUI7" s="138"/>
      <c r="FUJ7" s="138"/>
      <c r="FUK7" s="138"/>
      <c r="FUL7" s="138"/>
      <c r="FUM7" s="138"/>
      <c r="FUN7" s="138"/>
      <c r="FUO7" s="138"/>
      <c r="FUP7" s="138"/>
      <c r="FUQ7" s="138"/>
      <c r="FUR7" s="138"/>
      <c r="FUS7" s="138"/>
      <c r="FUT7" s="138"/>
      <c r="FUU7" s="138"/>
      <c r="FUV7" s="138"/>
      <c r="FUW7" s="138"/>
      <c r="FUX7" s="138"/>
      <c r="FUY7" s="138"/>
      <c r="FUZ7" s="138"/>
      <c r="FVA7" s="138"/>
      <c r="FVB7" s="138"/>
      <c r="FVC7" s="138"/>
      <c r="FVD7" s="138"/>
      <c r="FVE7" s="138"/>
      <c r="FVF7" s="138"/>
      <c r="FVG7" s="138"/>
      <c r="FVH7" s="138"/>
      <c r="FVI7" s="138"/>
      <c r="FVJ7" s="138"/>
      <c r="FVK7" s="138"/>
      <c r="FVL7" s="138"/>
      <c r="FVM7" s="138"/>
      <c r="FVN7" s="138"/>
      <c r="FVO7" s="138"/>
      <c r="FVP7" s="138"/>
      <c r="FVQ7" s="138"/>
      <c r="FVR7" s="138"/>
      <c r="FVS7" s="138"/>
      <c r="FVT7" s="138"/>
      <c r="FVU7" s="138"/>
      <c r="FVV7" s="138"/>
      <c r="FVW7" s="138"/>
      <c r="FVX7" s="138"/>
      <c r="FVY7" s="138"/>
      <c r="FVZ7" s="138"/>
      <c r="FWA7" s="138"/>
      <c r="FWB7" s="138"/>
      <c r="FWC7" s="138"/>
      <c r="FWD7" s="138"/>
      <c r="FWE7" s="138"/>
      <c r="FWF7" s="138"/>
      <c r="FWG7" s="138"/>
      <c r="FWH7" s="138"/>
      <c r="FWI7" s="138"/>
      <c r="FWJ7" s="138"/>
      <c r="FWK7" s="138"/>
      <c r="FWL7" s="138"/>
      <c r="FWM7" s="138"/>
      <c r="FWN7" s="138"/>
      <c r="FWO7" s="138"/>
      <c r="FWP7" s="138"/>
      <c r="FWQ7" s="138"/>
      <c r="FWR7" s="138"/>
      <c r="FWS7" s="138"/>
      <c r="FWT7" s="138"/>
      <c r="FWU7" s="138"/>
      <c r="FWV7" s="138"/>
      <c r="FWW7" s="138"/>
      <c r="FWX7" s="138"/>
      <c r="FWY7" s="138"/>
      <c r="FWZ7" s="138"/>
      <c r="FXA7" s="138"/>
      <c r="FXB7" s="138"/>
      <c r="FXC7" s="138"/>
      <c r="FXD7" s="138"/>
      <c r="FXE7" s="138"/>
      <c r="FXF7" s="138"/>
      <c r="FXG7" s="138"/>
      <c r="FXH7" s="138"/>
      <c r="FXI7" s="138"/>
      <c r="FXJ7" s="138"/>
      <c r="FXK7" s="138"/>
      <c r="FXL7" s="138"/>
      <c r="FXM7" s="138"/>
      <c r="FXN7" s="138"/>
      <c r="FXO7" s="138"/>
      <c r="FXP7" s="138"/>
      <c r="FXQ7" s="138"/>
      <c r="FXR7" s="138"/>
      <c r="FXS7" s="138"/>
      <c r="FXT7" s="138"/>
      <c r="FXU7" s="138"/>
      <c r="FXV7" s="138"/>
      <c r="FXW7" s="138"/>
      <c r="FXX7" s="138"/>
      <c r="FXY7" s="138"/>
      <c r="FXZ7" s="138"/>
      <c r="FYA7" s="138"/>
      <c r="FYB7" s="138"/>
      <c r="FYC7" s="138"/>
      <c r="FYD7" s="138"/>
      <c r="FYE7" s="138"/>
      <c r="FYF7" s="138"/>
      <c r="FYG7" s="138"/>
      <c r="FYH7" s="138"/>
      <c r="FYI7" s="138"/>
      <c r="FYJ7" s="138"/>
      <c r="FYK7" s="138"/>
      <c r="FYL7" s="138"/>
      <c r="FYM7" s="138"/>
      <c r="FYN7" s="138"/>
      <c r="FYO7" s="138"/>
      <c r="FYP7" s="138"/>
      <c r="FYQ7" s="138"/>
      <c r="FYR7" s="138"/>
      <c r="FYS7" s="138"/>
      <c r="FYT7" s="138"/>
      <c r="FYU7" s="138"/>
      <c r="FYV7" s="138"/>
      <c r="FYW7" s="138"/>
      <c r="FYX7" s="138"/>
      <c r="FYY7" s="138"/>
      <c r="FYZ7" s="138"/>
      <c r="FZA7" s="138"/>
      <c r="FZB7" s="138"/>
      <c r="FZC7" s="138"/>
      <c r="FZD7" s="138"/>
      <c r="FZE7" s="138"/>
      <c r="FZF7" s="138"/>
      <c r="FZG7" s="138"/>
      <c r="FZH7" s="138"/>
      <c r="FZI7" s="138"/>
      <c r="FZJ7" s="138"/>
      <c r="FZK7" s="138"/>
      <c r="FZL7" s="138"/>
      <c r="FZM7" s="138"/>
      <c r="FZN7" s="138"/>
      <c r="FZO7" s="138"/>
      <c r="FZP7" s="138"/>
      <c r="FZQ7" s="138"/>
      <c r="FZR7" s="138"/>
      <c r="FZS7" s="138"/>
      <c r="FZT7" s="138"/>
      <c r="FZU7" s="138"/>
      <c r="FZV7" s="138"/>
      <c r="FZW7" s="138"/>
      <c r="FZX7" s="138"/>
      <c r="FZY7" s="138"/>
      <c r="FZZ7" s="138"/>
      <c r="GAA7" s="138"/>
      <c r="GAB7" s="138"/>
      <c r="GAC7" s="138"/>
      <c r="GAD7" s="138"/>
      <c r="GAE7" s="138"/>
      <c r="GAF7" s="138"/>
      <c r="GAG7" s="138"/>
      <c r="GAH7" s="138"/>
      <c r="GAI7" s="138"/>
      <c r="GAJ7" s="138"/>
      <c r="GAK7" s="138"/>
      <c r="GAL7" s="138"/>
      <c r="GAM7" s="138"/>
      <c r="GAN7" s="138"/>
      <c r="GAO7" s="138"/>
      <c r="GAP7" s="138"/>
      <c r="GAQ7" s="138"/>
      <c r="GAR7" s="138"/>
      <c r="GAS7" s="138"/>
      <c r="GAT7" s="138"/>
      <c r="GAU7" s="138"/>
      <c r="GAV7" s="138"/>
      <c r="GAW7" s="138"/>
      <c r="GAX7" s="138"/>
      <c r="GAY7" s="138"/>
      <c r="GAZ7" s="138"/>
      <c r="GBA7" s="138"/>
      <c r="GBB7" s="138"/>
      <c r="GBC7" s="138"/>
      <c r="GBD7" s="138"/>
      <c r="GBE7" s="138"/>
      <c r="GBF7" s="138"/>
      <c r="GBG7" s="138"/>
      <c r="GBH7" s="138"/>
      <c r="GBI7" s="138"/>
      <c r="GBJ7" s="138"/>
      <c r="GBK7" s="138"/>
      <c r="GBL7" s="138"/>
      <c r="GBM7" s="138"/>
      <c r="GBN7" s="138"/>
      <c r="GBO7" s="138"/>
      <c r="GBP7" s="138"/>
      <c r="GBQ7" s="138"/>
      <c r="GBR7" s="138"/>
      <c r="GBS7" s="138"/>
      <c r="GBT7" s="138"/>
      <c r="GBU7" s="138"/>
      <c r="GBV7" s="138"/>
      <c r="GBW7" s="138"/>
      <c r="GBX7" s="138"/>
      <c r="GBY7" s="138"/>
      <c r="GBZ7" s="138"/>
      <c r="GCA7" s="138"/>
      <c r="GCB7" s="138"/>
      <c r="GCC7" s="138"/>
      <c r="GCD7" s="138"/>
      <c r="GCE7" s="138"/>
      <c r="GCF7" s="138"/>
      <c r="GCG7" s="138"/>
      <c r="GCH7" s="138"/>
      <c r="GCI7" s="138"/>
      <c r="GCJ7" s="138"/>
      <c r="GCK7" s="138"/>
      <c r="GCL7" s="138"/>
      <c r="GCM7" s="138"/>
      <c r="GCN7" s="138"/>
      <c r="GCO7" s="138"/>
      <c r="GCP7" s="138"/>
      <c r="GCQ7" s="138"/>
      <c r="GCR7" s="138"/>
      <c r="GCS7" s="138"/>
      <c r="GCT7" s="138"/>
      <c r="GCU7" s="138"/>
      <c r="GCV7" s="138"/>
      <c r="GCW7" s="138"/>
      <c r="GCX7" s="138"/>
      <c r="GCY7" s="138"/>
      <c r="GCZ7" s="138"/>
      <c r="GDA7" s="138"/>
      <c r="GDB7" s="138"/>
      <c r="GDC7" s="138"/>
      <c r="GDD7" s="138"/>
      <c r="GDE7" s="138"/>
      <c r="GDF7" s="138"/>
      <c r="GDG7" s="138"/>
      <c r="GDH7" s="138"/>
      <c r="GDI7" s="138"/>
      <c r="GDJ7" s="138"/>
      <c r="GDK7" s="138"/>
      <c r="GDL7" s="138"/>
      <c r="GDM7" s="138"/>
      <c r="GDN7" s="138"/>
      <c r="GDO7" s="138"/>
      <c r="GDP7" s="138"/>
      <c r="GDQ7" s="138"/>
      <c r="GDR7" s="138"/>
      <c r="GDS7" s="138"/>
      <c r="GDT7" s="138"/>
      <c r="GDU7" s="138"/>
      <c r="GDV7" s="138"/>
      <c r="GDW7" s="138"/>
      <c r="GDX7" s="138"/>
      <c r="GDY7" s="138"/>
      <c r="GDZ7" s="138"/>
      <c r="GEA7" s="138"/>
      <c r="GEB7" s="138"/>
      <c r="GEC7" s="138"/>
      <c r="GED7" s="138"/>
      <c r="GEE7" s="138"/>
      <c r="GEF7" s="138"/>
      <c r="GEG7" s="138"/>
      <c r="GEH7" s="138"/>
      <c r="GEI7" s="138"/>
      <c r="GEJ7" s="138"/>
      <c r="GEK7" s="138"/>
      <c r="GEL7" s="138"/>
      <c r="GEM7" s="138"/>
      <c r="GEN7" s="138"/>
      <c r="GEO7" s="138"/>
      <c r="GEP7" s="138"/>
      <c r="GEQ7" s="138"/>
      <c r="GER7" s="138"/>
      <c r="GES7" s="138"/>
      <c r="GET7" s="138"/>
      <c r="GEU7" s="138"/>
      <c r="GEV7" s="138"/>
      <c r="GEW7" s="138"/>
      <c r="GEX7" s="138"/>
      <c r="GEY7" s="138"/>
      <c r="GEZ7" s="138"/>
      <c r="GFA7" s="138"/>
      <c r="GFB7" s="138"/>
      <c r="GFC7" s="138"/>
      <c r="GFD7" s="138"/>
      <c r="GFE7" s="138"/>
      <c r="GFF7" s="138"/>
      <c r="GFG7" s="138"/>
      <c r="GFH7" s="138"/>
      <c r="GFI7" s="138"/>
      <c r="GFJ7" s="138"/>
      <c r="GFK7" s="138"/>
      <c r="GFL7" s="138"/>
      <c r="GFM7" s="138"/>
      <c r="GFN7" s="138"/>
      <c r="GFO7" s="138"/>
      <c r="GFP7" s="138"/>
      <c r="GFQ7" s="138"/>
      <c r="GFR7" s="138"/>
      <c r="GFS7" s="138"/>
      <c r="GFT7" s="138"/>
      <c r="GFU7" s="138"/>
      <c r="GFV7" s="138"/>
      <c r="GFW7" s="138"/>
      <c r="GFX7" s="138"/>
      <c r="GFY7" s="138"/>
      <c r="GFZ7" s="138"/>
      <c r="GGA7" s="138"/>
      <c r="GGB7" s="138"/>
      <c r="GGC7" s="138"/>
      <c r="GGD7" s="138"/>
      <c r="GGE7" s="138"/>
      <c r="GGF7" s="138"/>
      <c r="GGG7" s="138"/>
      <c r="GGH7" s="138"/>
      <c r="GGI7" s="138"/>
      <c r="GGJ7" s="138"/>
      <c r="GGK7" s="138"/>
      <c r="GGL7" s="138"/>
      <c r="GGM7" s="138"/>
      <c r="GGN7" s="138"/>
      <c r="GGO7" s="138"/>
      <c r="GGP7" s="138"/>
      <c r="GGQ7" s="138"/>
      <c r="GGR7" s="138"/>
      <c r="GGS7" s="138"/>
      <c r="GGT7" s="138"/>
      <c r="GGU7" s="138"/>
      <c r="GGV7" s="138"/>
      <c r="GGW7" s="138"/>
      <c r="GGX7" s="138"/>
      <c r="GGY7" s="138"/>
      <c r="GGZ7" s="138"/>
      <c r="GHA7" s="138"/>
      <c r="GHB7" s="138"/>
      <c r="GHC7" s="138"/>
      <c r="GHD7" s="138"/>
      <c r="GHE7" s="138"/>
      <c r="GHF7" s="138"/>
      <c r="GHG7" s="138"/>
      <c r="GHH7" s="138"/>
      <c r="GHI7" s="138"/>
      <c r="GHJ7" s="138"/>
      <c r="GHK7" s="138"/>
      <c r="GHL7" s="138"/>
      <c r="GHM7" s="138"/>
      <c r="GHN7" s="138"/>
      <c r="GHO7" s="138"/>
      <c r="GHP7" s="138"/>
      <c r="GHQ7" s="138"/>
      <c r="GHR7" s="138"/>
      <c r="GHS7" s="138"/>
      <c r="GHT7" s="138"/>
      <c r="GHU7" s="138"/>
      <c r="GHV7" s="138"/>
      <c r="GHW7" s="138"/>
      <c r="GHX7" s="138"/>
      <c r="GHY7" s="138"/>
      <c r="GHZ7" s="138"/>
      <c r="GIA7" s="138"/>
      <c r="GIB7" s="138"/>
      <c r="GIC7" s="138"/>
      <c r="GID7" s="138"/>
      <c r="GIE7" s="138"/>
      <c r="GIF7" s="138"/>
      <c r="GIG7" s="138"/>
      <c r="GIH7" s="138"/>
      <c r="GII7" s="138"/>
      <c r="GIJ7" s="138"/>
      <c r="GIK7" s="138"/>
      <c r="GIL7" s="138"/>
      <c r="GIM7" s="138"/>
      <c r="GIN7" s="138"/>
      <c r="GIO7" s="138"/>
      <c r="GIP7" s="138"/>
      <c r="GIQ7" s="138"/>
      <c r="GIR7" s="138"/>
      <c r="GIS7" s="138"/>
      <c r="GIT7" s="138"/>
      <c r="GIU7" s="138"/>
      <c r="GIV7" s="138"/>
      <c r="GIW7" s="138"/>
      <c r="GIX7" s="138"/>
      <c r="GIY7" s="138"/>
      <c r="GIZ7" s="138"/>
      <c r="GJA7" s="138"/>
      <c r="GJB7" s="138"/>
      <c r="GJC7" s="138"/>
      <c r="GJD7" s="138"/>
      <c r="GJE7" s="138"/>
      <c r="GJF7" s="138"/>
      <c r="GJG7" s="138"/>
      <c r="GJH7" s="138"/>
      <c r="GJI7" s="138"/>
      <c r="GJJ7" s="138"/>
      <c r="GJK7" s="138"/>
      <c r="GJL7" s="138"/>
      <c r="GJM7" s="138"/>
      <c r="GJN7" s="138"/>
      <c r="GJO7" s="138"/>
      <c r="GJP7" s="138"/>
      <c r="GJQ7" s="138"/>
      <c r="GJR7" s="138"/>
      <c r="GJS7" s="138"/>
      <c r="GJT7" s="138"/>
      <c r="GJU7" s="138"/>
      <c r="GJV7" s="138"/>
      <c r="GJW7" s="138"/>
      <c r="GJX7" s="138"/>
      <c r="GJY7" s="138"/>
      <c r="GJZ7" s="138"/>
      <c r="GKA7" s="138"/>
      <c r="GKB7" s="138"/>
      <c r="GKC7" s="138"/>
      <c r="GKD7" s="138"/>
      <c r="GKE7" s="138"/>
      <c r="GKF7" s="138"/>
      <c r="GKG7" s="138"/>
      <c r="GKH7" s="138"/>
      <c r="GKI7" s="138"/>
      <c r="GKJ7" s="138"/>
      <c r="GKK7" s="138"/>
      <c r="GKL7" s="138"/>
      <c r="GKM7" s="138"/>
      <c r="GKN7" s="138"/>
      <c r="GKO7" s="138"/>
      <c r="GKP7" s="138"/>
      <c r="GKQ7" s="138"/>
      <c r="GKR7" s="138"/>
      <c r="GKS7" s="138"/>
      <c r="GKT7" s="138"/>
      <c r="GKU7" s="138"/>
      <c r="GKV7" s="138"/>
      <c r="GKW7" s="138"/>
      <c r="GKX7" s="138"/>
      <c r="GKY7" s="138"/>
      <c r="GKZ7" s="138"/>
      <c r="GLA7" s="138"/>
      <c r="GLB7" s="138"/>
      <c r="GLC7" s="138"/>
      <c r="GLD7" s="138"/>
      <c r="GLE7" s="138"/>
      <c r="GLF7" s="138"/>
      <c r="GLG7" s="138"/>
      <c r="GLH7" s="138"/>
      <c r="GLI7" s="138"/>
      <c r="GLJ7" s="138"/>
      <c r="GLK7" s="138"/>
      <c r="GLL7" s="138"/>
      <c r="GLM7" s="138"/>
      <c r="GLN7" s="138"/>
      <c r="GLO7" s="138"/>
      <c r="GLP7" s="138"/>
      <c r="GLQ7" s="138"/>
      <c r="GLR7" s="138"/>
      <c r="GLS7" s="138"/>
      <c r="GLT7" s="138"/>
      <c r="GLU7" s="138"/>
      <c r="GLV7" s="138"/>
      <c r="GLW7" s="138"/>
      <c r="GLX7" s="138"/>
      <c r="GLY7" s="138"/>
      <c r="GLZ7" s="138"/>
      <c r="GMA7" s="138"/>
      <c r="GMB7" s="138"/>
      <c r="GMC7" s="138"/>
      <c r="GMD7" s="138"/>
      <c r="GME7" s="138"/>
      <c r="GMF7" s="138"/>
      <c r="GMG7" s="138"/>
      <c r="GMH7" s="138"/>
      <c r="GMI7" s="138"/>
      <c r="GMJ7" s="138"/>
      <c r="GMK7" s="138"/>
      <c r="GML7" s="138"/>
      <c r="GMM7" s="138"/>
      <c r="GMN7" s="138"/>
      <c r="GMO7" s="138"/>
      <c r="GMP7" s="138"/>
      <c r="GMQ7" s="138"/>
      <c r="GMR7" s="138"/>
      <c r="GMS7" s="138"/>
      <c r="GMT7" s="138"/>
      <c r="GMU7" s="138"/>
      <c r="GMV7" s="138"/>
      <c r="GMW7" s="138"/>
      <c r="GMX7" s="138"/>
      <c r="GMY7" s="138"/>
      <c r="GMZ7" s="138"/>
      <c r="GNA7" s="138"/>
      <c r="GNB7" s="138"/>
      <c r="GNC7" s="138"/>
      <c r="GND7" s="138"/>
      <c r="GNE7" s="138"/>
      <c r="GNF7" s="138"/>
      <c r="GNG7" s="138"/>
      <c r="GNH7" s="138"/>
      <c r="GNI7" s="138"/>
      <c r="GNJ7" s="138"/>
      <c r="GNK7" s="138"/>
      <c r="GNL7" s="138"/>
      <c r="GNM7" s="138"/>
      <c r="GNN7" s="138"/>
      <c r="GNO7" s="138"/>
      <c r="GNP7" s="138"/>
      <c r="GNQ7" s="138"/>
      <c r="GNR7" s="138"/>
      <c r="GNS7" s="138"/>
      <c r="GNT7" s="138"/>
      <c r="GNU7" s="138"/>
      <c r="GNV7" s="138"/>
      <c r="GNW7" s="138"/>
      <c r="GNX7" s="138"/>
      <c r="GNY7" s="138"/>
      <c r="GNZ7" s="138"/>
      <c r="GOA7" s="138"/>
      <c r="GOB7" s="138"/>
      <c r="GOC7" s="138"/>
      <c r="GOD7" s="138"/>
      <c r="GOE7" s="138"/>
      <c r="GOF7" s="138"/>
      <c r="GOG7" s="138"/>
      <c r="GOH7" s="138"/>
      <c r="GOI7" s="138"/>
      <c r="GOJ7" s="138"/>
      <c r="GOK7" s="138"/>
      <c r="GOL7" s="138"/>
      <c r="GOM7" s="138"/>
      <c r="GON7" s="138"/>
      <c r="GOO7" s="138"/>
      <c r="GOP7" s="138"/>
      <c r="GOQ7" s="138"/>
      <c r="GOR7" s="138"/>
      <c r="GOS7" s="138"/>
      <c r="GOT7" s="138"/>
      <c r="GOU7" s="138"/>
      <c r="GOV7" s="138"/>
      <c r="GOW7" s="138"/>
      <c r="GOX7" s="138"/>
      <c r="GOY7" s="138"/>
      <c r="GOZ7" s="138"/>
      <c r="GPA7" s="138"/>
      <c r="GPB7" s="138"/>
      <c r="GPC7" s="138"/>
      <c r="GPD7" s="138"/>
      <c r="GPE7" s="138"/>
      <c r="GPF7" s="138"/>
      <c r="GPG7" s="138"/>
      <c r="GPH7" s="138"/>
      <c r="GPI7" s="138"/>
      <c r="GPJ7" s="138"/>
      <c r="GPK7" s="138"/>
      <c r="GPL7" s="138"/>
      <c r="GPM7" s="138"/>
      <c r="GPN7" s="138"/>
      <c r="GPO7" s="138"/>
      <c r="GPP7" s="138"/>
      <c r="GPQ7" s="138"/>
      <c r="GPR7" s="138"/>
      <c r="GPS7" s="138"/>
      <c r="GPT7" s="138"/>
      <c r="GPU7" s="138"/>
      <c r="GPV7" s="138"/>
      <c r="GPW7" s="138"/>
      <c r="GPX7" s="138"/>
      <c r="GPY7" s="138"/>
      <c r="GPZ7" s="138"/>
      <c r="GQA7" s="138"/>
      <c r="GQB7" s="138"/>
      <c r="GQC7" s="138"/>
      <c r="GQD7" s="138"/>
      <c r="GQE7" s="138"/>
      <c r="GQF7" s="138"/>
      <c r="GQG7" s="138"/>
      <c r="GQH7" s="138"/>
      <c r="GQI7" s="138"/>
      <c r="GQJ7" s="138"/>
      <c r="GQK7" s="138"/>
      <c r="GQL7" s="138"/>
      <c r="GQM7" s="138"/>
      <c r="GQN7" s="138"/>
      <c r="GQO7" s="138"/>
      <c r="GQP7" s="138"/>
      <c r="GQQ7" s="138"/>
      <c r="GQR7" s="138"/>
      <c r="GQS7" s="138"/>
      <c r="GQT7" s="138"/>
      <c r="GQU7" s="138"/>
      <c r="GQV7" s="138"/>
      <c r="GQW7" s="138"/>
      <c r="GQX7" s="138"/>
      <c r="GQY7" s="138"/>
      <c r="GQZ7" s="138"/>
      <c r="GRA7" s="138"/>
      <c r="GRB7" s="138"/>
      <c r="GRC7" s="138"/>
      <c r="GRD7" s="138"/>
      <c r="GRE7" s="138"/>
      <c r="GRF7" s="138"/>
      <c r="GRG7" s="138"/>
      <c r="GRH7" s="138"/>
      <c r="GRI7" s="138"/>
      <c r="GRJ7" s="138"/>
      <c r="GRK7" s="138"/>
      <c r="GRL7" s="138"/>
      <c r="GRM7" s="138"/>
      <c r="GRN7" s="138"/>
      <c r="GRO7" s="138"/>
      <c r="GRP7" s="138"/>
      <c r="GRQ7" s="138"/>
      <c r="GRR7" s="138"/>
      <c r="GRS7" s="138"/>
      <c r="GRT7" s="138"/>
      <c r="GRU7" s="138"/>
      <c r="GRV7" s="138"/>
      <c r="GRW7" s="138"/>
      <c r="GRX7" s="138"/>
      <c r="GRY7" s="138"/>
      <c r="GRZ7" s="138"/>
      <c r="GSA7" s="138"/>
      <c r="GSB7" s="138"/>
      <c r="GSC7" s="138"/>
      <c r="GSD7" s="138"/>
      <c r="GSE7" s="138"/>
      <c r="GSF7" s="138"/>
      <c r="GSG7" s="138"/>
      <c r="GSH7" s="138"/>
      <c r="GSI7" s="138"/>
      <c r="GSJ7" s="138"/>
      <c r="GSK7" s="138"/>
      <c r="GSL7" s="138"/>
      <c r="GSM7" s="138"/>
      <c r="GSN7" s="138"/>
      <c r="GSO7" s="138"/>
      <c r="GSP7" s="138"/>
      <c r="GSQ7" s="138"/>
      <c r="GSR7" s="138"/>
      <c r="GSS7" s="138"/>
      <c r="GST7" s="138"/>
      <c r="GSU7" s="138"/>
      <c r="GSV7" s="138"/>
      <c r="GSW7" s="138"/>
      <c r="GSX7" s="138"/>
      <c r="GSY7" s="138"/>
      <c r="GSZ7" s="138"/>
      <c r="GTA7" s="138"/>
      <c r="GTB7" s="138"/>
      <c r="GTC7" s="138"/>
      <c r="GTD7" s="138"/>
      <c r="GTE7" s="138"/>
      <c r="GTF7" s="138"/>
      <c r="GTG7" s="138"/>
      <c r="GTH7" s="138"/>
      <c r="GTI7" s="138"/>
      <c r="GTJ7" s="138"/>
      <c r="GTK7" s="138"/>
      <c r="GTL7" s="138"/>
      <c r="GTM7" s="138"/>
      <c r="GTN7" s="138"/>
      <c r="GTO7" s="138"/>
      <c r="GTP7" s="138"/>
      <c r="GTQ7" s="138"/>
      <c r="GTR7" s="138"/>
      <c r="GTS7" s="138"/>
      <c r="GTT7" s="138"/>
      <c r="GTU7" s="138"/>
      <c r="GTV7" s="138"/>
      <c r="GTW7" s="138"/>
      <c r="GTX7" s="138"/>
      <c r="GTY7" s="138"/>
      <c r="GTZ7" s="138"/>
      <c r="GUA7" s="138"/>
      <c r="GUB7" s="138"/>
      <c r="GUC7" s="138"/>
      <c r="GUD7" s="138"/>
      <c r="GUE7" s="138"/>
      <c r="GUF7" s="138"/>
      <c r="GUG7" s="138"/>
      <c r="GUH7" s="138"/>
      <c r="GUI7" s="138"/>
      <c r="GUJ7" s="138"/>
      <c r="GUK7" s="138"/>
      <c r="GUL7" s="138"/>
      <c r="GUM7" s="138"/>
      <c r="GUN7" s="138"/>
      <c r="GUO7" s="138"/>
      <c r="GUP7" s="138"/>
      <c r="GUQ7" s="138"/>
      <c r="GUR7" s="138"/>
      <c r="GUS7" s="138"/>
      <c r="GUT7" s="138"/>
      <c r="GUU7" s="138"/>
      <c r="GUV7" s="138"/>
      <c r="GUW7" s="138"/>
      <c r="GUX7" s="138"/>
      <c r="GUY7" s="138"/>
      <c r="GUZ7" s="138"/>
      <c r="GVA7" s="138"/>
      <c r="GVB7" s="138"/>
      <c r="GVC7" s="138"/>
      <c r="GVD7" s="138"/>
      <c r="GVE7" s="138"/>
      <c r="GVF7" s="138"/>
      <c r="GVG7" s="138"/>
      <c r="GVH7" s="138"/>
      <c r="GVI7" s="138"/>
      <c r="GVJ7" s="138"/>
      <c r="GVK7" s="138"/>
      <c r="GVL7" s="138"/>
      <c r="GVM7" s="138"/>
      <c r="GVN7" s="138"/>
      <c r="GVO7" s="138"/>
      <c r="GVP7" s="138"/>
      <c r="GVQ7" s="138"/>
      <c r="GVR7" s="138"/>
      <c r="GVS7" s="138"/>
      <c r="GVT7" s="138"/>
      <c r="GVU7" s="138"/>
      <c r="GVV7" s="138"/>
      <c r="GVW7" s="138"/>
      <c r="GVX7" s="138"/>
      <c r="GVY7" s="138"/>
      <c r="GVZ7" s="138"/>
      <c r="GWA7" s="138"/>
      <c r="GWB7" s="138"/>
      <c r="GWC7" s="138"/>
      <c r="GWD7" s="138"/>
      <c r="GWE7" s="138"/>
      <c r="GWF7" s="138"/>
      <c r="GWG7" s="138"/>
      <c r="GWH7" s="138"/>
      <c r="GWI7" s="138"/>
      <c r="GWJ7" s="138"/>
      <c r="GWK7" s="138"/>
      <c r="GWL7" s="138"/>
      <c r="GWM7" s="138"/>
      <c r="GWN7" s="138"/>
      <c r="GWO7" s="138"/>
      <c r="GWP7" s="138"/>
      <c r="GWQ7" s="138"/>
      <c r="GWR7" s="138"/>
      <c r="GWS7" s="138"/>
      <c r="GWT7" s="138"/>
      <c r="GWU7" s="138"/>
      <c r="GWV7" s="138"/>
      <c r="GWW7" s="138"/>
      <c r="GWX7" s="138"/>
      <c r="GWY7" s="138"/>
      <c r="GWZ7" s="138"/>
      <c r="GXA7" s="138"/>
      <c r="GXB7" s="138"/>
      <c r="GXC7" s="138"/>
      <c r="GXD7" s="138"/>
      <c r="GXE7" s="138"/>
      <c r="GXF7" s="138"/>
      <c r="GXG7" s="138"/>
      <c r="GXH7" s="138"/>
      <c r="GXI7" s="138"/>
      <c r="GXJ7" s="138"/>
      <c r="GXK7" s="138"/>
      <c r="GXL7" s="138"/>
      <c r="GXM7" s="138"/>
      <c r="GXN7" s="138"/>
      <c r="GXO7" s="138"/>
      <c r="GXP7" s="138"/>
      <c r="GXQ7" s="138"/>
      <c r="GXR7" s="138"/>
      <c r="GXS7" s="138"/>
      <c r="GXT7" s="138"/>
      <c r="GXU7" s="138"/>
      <c r="GXV7" s="138"/>
      <c r="GXW7" s="138"/>
      <c r="GXX7" s="138"/>
      <c r="GXY7" s="138"/>
      <c r="GXZ7" s="138"/>
      <c r="GYA7" s="138"/>
      <c r="GYB7" s="138"/>
      <c r="GYC7" s="138"/>
      <c r="GYD7" s="138"/>
      <c r="GYE7" s="138"/>
      <c r="GYF7" s="138"/>
      <c r="GYG7" s="138"/>
      <c r="GYH7" s="138"/>
      <c r="GYI7" s="138"/>
      <c r="GYJ7" s="138"/>
      <c r="GYK7" s="138"/>
      <c r="GYL7" s="138"/>
      <c r="GYM7" s="138"/>
      <c r="GYN7" s="138"/>
      <c r="GYO7" s="138"/>
      <c r="GYP7" s="138"/>
      <c r="GYQ7" s="138"/>
      <c r="GYR7" s="138"/>
      <c r="GYS7" s="138"/>
      <c r="GYT7" s="138"/>
      <c r="GYU7" s="138"/>
      <c r="GYV7" s="138"/>
      <c r="GYW7" s="138"/>
      <c r="GYX7" s="138"/>
      <c r="GYY7" s="138"/>
      <c r="GYZ7" s="138"/>
      <c r="GZA7" s="138"/>
      <c r="GZB7" s="138"/>
      <c r="GZC7" s="138"/>
      <c r="GZD7" s="138"/>
      <c r="GZE7" s="138"/>
      <c r="GZF7" s="138"/>
      <c r="GZG7" s="138"/>
      <c r="GZH7" s="138"/>
      <c r="GZI7" s="138"/>
      <c r="GZJ7" s="138"/>
      <c r="GZK7" s="138"/>
      <c r="GZL7" s="138"/>
      <c r="GZM7" s="138"/>
      <c r="GZN7" s="138"/>
      <c r="GZO7" s="138"/>
      <c r="GZP7" s="138"/>
      <c r="GZQ7" s="138"/>
      <c r="GZR7" s="138"/>
      <c r="GZS7" s="138"/>
      <c r="GZT7" s="138"/>
      <c r="GZU7" s="138"/>
      <c r="GZV7" s="138"/>
      <c r="GZW7" s="138"/>
      <c r="GZX7" s="138"/>
      <c r="GZY7" s="138"/>
      <c r="GZZ7" s="138"/>
      <c r="HAA7" s="138"/>
      <c r="HAB7" s="138"/>
      <c r="HAC7" s="138"/>
      <c r="HAD7" s="138"/>
      <c r="HAE7" s="138"/>
      <c r="HAF7" s="138"/>
      <c r="HAG7" s="138"/>
      <c r="HAH7" s="138"/>
      <c r="HAI7" s="138"/>
      <c r="HAJ7" s="138"/>
      <c r="HAK7" s="138"/>
      <c r="HAL7" s="138"/>
      <c r="HAM7" s="138"/>
      <c r="HAN7" s="138"/>
      <c r="HAO7" s="138"/>
      <c r="HAP7" s="138"/>
      <c r="HAQ7" s="138"/>
      <c r="HAR7" s="138"/>
      <c r="HAS7" s="138"/>
      <c r="HAT7" s="138"/>
      <c r="HAU7" s="138"/>
      <c r="HAV7" s="138"/>
      <c r="HAW7" s="138"/>
      <c r="HAX7" s="138"/>
      <c r="HAY7" s="138"/>
      <c r="HAZ7" s="138"/>
      <c r="HBA7" s="138"/>
      <c r="HBB7" s="138"/>
      <c r="HBC7" s="138"/>
      <c r="HBD7" s="138"/>
      <c r="HBE7" s="138"/>
      <c r="HBF7" s="138"/>
      <c r="HBG7" s="138"/>
      <c r="HBH7" s="138"/>
      <c r="HBI7" s="138"/>
      <c r="HBJ7" s="138"/>
      <c r="HBK7" s="138"/>
      <c r="HBL7" s="138"/>
      <c r="HBM7" s="138"/>
      <c r="HBN7" s="138"/>
      <c r="HBO7" s="138"/>
      <c r="HBP7" s="138"/>
      <c r="HBQ7" s="138"/>
      <c r="HBR7" s="138"/>
      <c r="HBS7" s="138"/>
      <c r="HBT7" s="138"/>
      <c r="HBU7" s="138"/>
      <c r="HBV7" s="138"/>
      <c r="HBW7" s="138"/>
      <c r="HBX7" s="138"/>
      <c r="HBY7" s="138"/>
      <c r="HBZ7" s="138"/>
      <c r="HCA7" s="138"/>
      <c r="HCB7" s="138"/>
      <c r="HCC7" s="138"/>
      <c r="HCD7" s="138"/>
      <c r="HCE7" s="138"/>
      <c r="HCF7" s="138"/>
      <c r="HCG7" s="138"/>
      <c r="HCH7" s="138"/>
      <c r="HCI7" s="138"/>
      <c r="HCJ7" s="138"/>
      <c r="HCK7" s="138"/>
      <c r="HCL7" s="138"/>
      <c r="HCM7" s="138"/>
      <c r="HCN7" s="138"/>
      <c r="HCO7" s="138"/>
      <c r="HCP7" s="138"/>
      <c r="HCQ7" s="138"/>
      <c r="HCR7" s="138"/>
      <c r="HCS7" s="138"/>
      <c r="HCT7" s="138"/>
      <c r="HCU7" s="138"/>
      <c r="HCV7" s="138"/>
      <c r="HCW7" s="138"/>
      <c r="HCX7" s="138"/>
      <c r="HCY7" s="138"/>
      <c r="HCZ7" s="138"/>
      <c r="HDA7" s="138"/>
      <c r="HDB7" s="138"/>
      <c r="HDC7" s="138"/>
      <c r="HDD7" s="138"/>
      <c r="HDE7" s="138"/>
      <c r="HDF7" s="138"/>
      <c r="HDG7" s="138"/>
      <c r="HDH7" s="138"/>
      <c r="HDI7" s="138"/>
      <c r="HDJ7" s="138"/>
      <c r="HDK7" s="138"/>
      <c r="HDL7" s="138"/>
      <c r="HDM7" s="138"/>
      <c r="HDN7" s="138"/>
      <c r="HDO7" s="138"/>
      <c r="HDP7" s="138"/>
      <c r="HDQ7" s="138"/>
      <c r="HDR7" s="138"/>
      <c r="HDS7" s="138"/>
      <c r="HDT7" s="138"/>
      <c r="HDU7" s="138"/>
      <c r="HDV7" s="138"/>
      <c r="HDW7" s="138"/>
      <c r="HDX7" s="138"/>
      <c r="HDY7" s="138"/>
      <c r="HDZ7" s="138"/>
      <c r="HEA7" s="138"/>
      <c r="HEB7" s="138"/>
      <c r="HEC7" s="138"/>
      <c r="HED7" s="138"/>
      <c r="HEE7" s="138"/>
      <c r="HEF7" s="138"/>
      <c r="HEG7" s="138"/>
      <c r="HEH7" s="138"/>
      <c r="HEI7" s="138"/>
      <c r="HEJ7" s="138"/>
      <c r="HEK7" s="138"/>
      <c r="HEL7" s="138"/>
      <c r="HEM7" s="138"/>
      <c r="HEN7" s="138"/>
      <c r="HEO7" s="138"/>
      <c r="HEP7" s="138"/>
      <c r="HEQ7" s="138"/>
      <c r="HER7" s="138"/>
      <c r="HES7" s="138"/>
      <c r="HET7" s="138"/>
      <c r="HEU7" s="138"/>
      <c r="HEV7" s="138"/>
      <c r="HEW7" s="138"/>
      <c r="HEX7" s="138"/>
      <c r="HEY7" s="138"/>
      <c r="HEZ7" s="138"/>
      <c r="HFA7" s="138"/>
      <c r="HFB7" s="138"/>
      <c r="HFC7" s="138"/>
      <c r="HFD7" s="138"/>
      <c r="HFE7" s="138"/>
      <c r="HFF7" s="138"/>
      <c r="HFG7" s="138"/>
      <c r="HFH7" s="138"/>
      <c r="HFI7" s="138"/>
      <c r="HFJ7" s="138"/>
      <c r="HFK7" s="138"/>
      <c r="HFL7" s="138"/>
      <c r="HFM7" s="138"/>
      <c r="HFN7" s="138"/>
      <c r="HFO7" s="138"/>
      <c r="HFP7" s="138"/>
      <c r="HFQ7" s="138"/>
      <c r="HFR7" s="138"/>
      <c r="HFS7" s="138"/>
      <c r="HFT7" s="138"/>
      <c r="HFU7" s="138"/>
      <c r="HFV7" s="138"/>
      <c r="HFW7" s="138"/>
      <c r="HFX7" s="138"/>
      <c r="HFY7" s="138"/>
      <c r="HFZ7" s="138"/>
      <c r="HGA7" s="138"/>
      <c r="HGB7" s="138"/>
      <c r="HGC7" s="138"/>
      <c r="HGD7" s="138"/>
      <c r="HGE7" s="138"/>
      <c r="HGF7" s="138"/>
      <c r="HGG7" s="138"/>
      <c r="HGH7" s="138"/>
      <c r="HGI7" s="138"/>
      <c r="HGJ7" s="138"/>
      <c r="HGK7" s="138"/>
      <c r="HGL7" s="138"/>
      <c r="HGM7" s="138"/>
      <c r="HGN7" s="138"/>
      <c r="HGO7" s="138"/>
      <c r="HGP7" s="138"/>
      <c r="HGQ7" s="138"/>
      <c r="HGR7" s="138"/>
      <c r="HGS7" s="138"/>
      <c r="HGT7" s="138"/>
      <c r="HGU7" s="138"/>
      <c r="HGV7" s="138"/>
      <c r="HGW7" s="138"/>
      <c r="HGX7" s="138"/>
      <c r="HGY7" s="138"/>
      <c r="HGZ7" s="138"/>
      <c r="HHA7" s="138"/>
      <c r="HHB7" s="138"/>
      <c r="HHC7" s="138"/>
      <c r="HHD7" s="138"/>
      <c r="HHE7" s="138"/>
      <c r="HHF7" s="138"/>
      <c r="HHG7" s="138"/>
      <c r="HHH7" s="138"/>
      <c r="HHI7" s="138"/>
      <c r="HHJ7" s="138"/>
      <c r="HHK7" s="138"/>
      <c r="HHL7" s="138"/>
      <c r="HHM7" s="138"/>
      <c r="HHN7" s="138"/>
      <c r="HHO7" s="138"/>
      <c r="HHP7" s="138"/>
      <c r="HHQ7" s="138"/>
      <c r="HHR7" s="138"/>
      <c r="HHS7" s="138"/>
      <c r="HHT7" s="138"/>
      <c r="HHU7" s="138"/>
      <c r="HHV7" s="138"/>
      <c r="HHW7" s="138"/>
      <c r="HHX7" s="138"/>
      <c r="HHY7" s="138"/>
      <c r="HHZ7" s="138"/>
      <c r="HIA7" s="138"/>
      <c r="HIB7" s="138"/>
      <c r="HIC7" s="138"/>
      <c r="HID7" s="138"/>
      <c r="HIE7" s="138"/>
      <c r="HIF7" s="138"/>
      <c r="HIG7" s="138"/>
      <c r="HIH7" s="138"/>
      <c r="HII7" s="138"/>
      <c r="HIJ7" s="138"/>
      <c r="HIK7" s="138"/>
      <c r="HIL7" s="138"/>
      <c r="HIM7" s="138"/>
      <c r="HIN7" s="138"/>
      <c r="HIO7" s="138"/>
      <c r="HIP7" s="138"/>
      <c r="HIQ7" s="138"/>
      <c r="HIR7" s="138"/>
      <c r="HIS7" s="138"/>
      <c r="HIT7" s="138"/>
      <c r="HIU7" s="138"/>
      <c r="HIV7" s="138"/>
      <c r="HIW7" s="138"/>
      <c r="HIX7" s="138"/>
      <c r="HIY7" s="138"/>
      <c r="HIZ7" s="138"/>
      <c r="HJA7" s="138"/>
      <c r="HJB7" s="138"/>
      <c r="HJC7" s="138"/>
      <c r="HJD7" s="138"/>
      <c r="HJE7" s="138"/>
      <c r="HJF7" s="138"/>
      <c r="HJG7" s="138"/>
      <c r="HJH7" s="138"/>
      <c r="HJI7" s="138"/>
      <c r="HJJ7" s="138"/>
      <c r="HJK7" s="138"/>
      <c r="HJL7" s="138"/>
      <c r="HJM7" s="138"/>
      <c r="HJN7" s="138"/>
      <c r="HJO7" s="138"/>
      <c r="HJP7" s="138"/>
      <c r="HJQ7" s="138"/>
      <c r="HJR7" s="138"/>
      <c r="HJS7" s="138"/>
      <c r="HJT7" s="138"/>
      <c r="HJU7" s="138"/>
      <c r="HJV7" s="138"/>
      <c r="HJW7" s="138"/>
      <c r="HJX7" s="138"/>
      <c r="HJY7" s="138"/>
      <c r="HJZ7" s="138"/>
      <c r="HKA7" s="138"/>
      <c r="HKB7" s="138"/>
      <c r="HKC7" s="138"/>
      <c r="HKD7" s="138"/>
      <c r="HKE7" s="138"/>
      <c r="HKF7" s="138"/>
      <c r="HKG7" s="138"/>
      <c r="HKH7" s="138"/>
      <c r="HKI7" s="138"/>
      <c r="HKJ7" s="138"/>
      <c r="HKK7" s="138"/>
      <c r="HKL7" s="138"/>
      <c r="HKM7" s="138"/>
      <c r="HKN7" s="138"/>
      <c r="HKO7" s="138"/>
      <c r="HKP7" s="138"/>
      <c r="HKQ7" s="138"/>
      <c r="HKR7" s="138"/>
      <c r="HKS7" s="138"/>
      <c r="HKT7" s="138"/>
      <c r="HKU7" s="138"/>
      <c r="HKV7" s="138"/>
      <c r="HKW7" s="138"/>
      <c r="HKX7" s="138"/>
      <c r="HKY7" s="138"/>
      <c r="HKZ7" s="138"/>
      <c r="HLA7" s="138"/>
      <c r="HLB7" s="138"/>
      <c r="HLC7" s="138"/>
      <c r="HLD7" s="138"/>
      <c r="HLE7" s="138"/>
      <c r="HLF7" s="138"/>
      <c r="HLG7" s="138"/>
      <c r="HLH7" s="138"/>
      <c r="HLI7" s="138"/>
      <c r="HLJ7" s="138"/>
      <c r="HLK7" s="138"/>
      <c r="HLL7" s="138"/>
      <c r="HLM7" s="138"/>
      <c r="HLN7" s="138"/>
      <c r="HLO7" s="138"/>
      <c r="HLP7" s="138"/>
      <c r="HLQ7" s="138"/>
      <c r="HLR7" s="138"/>
      <c r="HLS7" s="138"/>
      <c r="HLT7" s="138"/>
      <c r="HLU7" s="138"/>
      <c r="HLV7" s="138"/>
      <c r="HLW7" s="138"/>
      <c r="HLX7" s="138"/>
      <c r="HLY7" s="138"/>
      <c r="HLZ7" s="138"/>
      <c r="HMA7" s="138"/>
      <c r="HMB7" s="138"/>
      <c r="HMC7" s="138"/>
      <c r="HMD7" s="138"/>
      <c r="HME7" s="138"/>
      <c r="HMF7" s="138"/>
      <c r="HMG7" s="138"/>
      <c r="HMH7" s="138"/>
      <c r="HMI7" s="138"/>
      <c r="HMJ7" s="138"/>
      <c r="HMK7" s="138"/>
      <c r="HML7" s="138"/>
      <c r="HMM7" s="138"/>
      <c r="HMN7" s="138"/>
      <c r="HMO7" s="138"/>
      <c r="HMP7" s="138"/>
      <c r="HMQ7" s="138"/>
      <c r="HMR7" s="138"/>
      <c r="HMS7" s="138"/>
      <c r="HMT7" s="138"/>
      <c r="HMU7" s="138"/>
      <c r="HMV7" s="138"/>
      <c r="HMW7" s="138"/>
      <c r="HMX7" s="138"/>
      <c r="HMY7" s="138"/>
      <c r="HMZ7" s="138"/>
      <c r="HNA7" s="138"/>
      <c r="HNB7" s="138"/>
      <c r="HNC7" s="138"/>
      <c r="HND7" s="138"/>
      <c r="HNE7" s="138"/>
      <c r="HNF7" s="138"/>
      <c r="HNG7" s="138"/>
      <c r="HNH7" s="138"/>
      <c r="HNI7" s="138"/>
      <c r="HNJ7" s="138"/>
      <c r="HNK7" s="138"/>
      <c r="HNL7" s="138"/>
      <c r="HNM7" s="138"/>
      <c r="HNN7" s="138"/>
      <c r="HNO7" s="138"/>
      <c r="HNP7" s="138"/>
      <c r="HNQ7" s="138"/>
      <c r="HNR7" s="138"/>
      <c r="HNS7" s="138"/>
      <c r="HNT7" s="138"/>
      <c r="HNU7" s="138"/>
      <c r="HNV7" s="138"/>
      <c r="HNW7" s="138"/>
      <c r="HNX7" s="138"/>
      <c r="HNY7" s="138"/>
      <c r="HNZ7" s="138"/>
      <c r="HOA7" s="138"/>
      <c r="HOB7" s="138"/>
      <c r="HOC7" s="138"/>
      <c r="HOD7" s="138"/>
      <c r="HOE7" s="138"/>
      <c r="HOF7" s="138"/>
      <c r="HOG7" s="138"/>
      <c r="HOH7" s="138"/>
      <c r="HOI7" s="138"/>
      <c r="HOJ7" s="138"/>
      <c r="HOK7" s="138"/>
      <c r="HOL7" s="138"/>
      <c r="HOM7" s="138"/>
      <c r="HON7" s="138"/>
      <c r="HOO7" s="138"/>
      <c r="HOP7" s="138"/>
      <c r="HOQ7" s="138"/>
      <c r="HOR7" s="138"/>
      <c r="HOS7" s="138"/>
      <c r="HOT7" s="138"/>
      <c r="HOU7" s="138"/>
      <c r="HOV7" s="138"/>
      <c r="HOW7" s="138"/>
      <c r="HOX7" s="138"/>
      <c r="HOY7" s="138"/>
      <c r="HOZ7" s="138"/>
      <c r="HPA7" s="138"/>
      <c r="HPB7" s="138"/>
      <c r="HPC7" s="138"/>
      <c r="HPD7" s="138"/>
      <c r="HPE7" s="138"/>
      <c r="HPF7" s="138"/>
      <c r="HPG7" s="138"/>
      <c r="HPH7" s="138"/>
      <c r="HPI7" s="138"/>
      <c r="HPJ7" s="138"/>
      <c r="HPK7" s="138"/>
      <c r="HPL7" s="138"/>
      <c r="HPM7" s="138"/>
      <c r="HPN7" s="138"/>
      <c r="HPO7" s="138"/>
      <c r="HPP7" s="138"/>
      <c r="HPQ7" s="138"/>
      <c r="HPR7" s="138"/>
      <c r="HPS7" s="138"/>
      <c r="HPT7" s="138"/>
      <c r="HPU7" s="138"/>
      <c r="HPV7" s="138"/>
      <c r="HPW7" s="138"/>
      <c r="HPX7" s="138"/>
      <c r="HPY7" s="138"/>
      <c r="HPZ7" s="138"/>
      <c r="HQA7" s="138"/>
      <c r="HQB7" s="138"/>
      <c r="HQC7" s="138"/>
      <c r="HQD7" s="138"/>
      <c r="HQE7" s="138"/>
      <c r="HQF7" s="138"/>
      <c r="HQG7" s="138"/>
      <c r="HQH7" s="138"/>
      <c r="HQI7" s="138"/>
      <c r="HQJ7" s="138"/>
      <c r="HQK7" s="138"/>
      <c r="HQL7" s="138"/>
      <c r="HQM7" s="138"/>
      <c r="HQN7" s="138"/>
      <c r="HQO7" s="138"/>
      <c r="HQP7" s="138"/>
      <c r="HQQ7" s="138"/>
      <c r="HQR7" s="138"/>
      <c r="HQS7" s="138"/>
      <c r="HQT7" s="138"/>
      <c r="HQU7" s="138"/>
      <c r="HQV7" s="138"/>
      <c r="HQW7" s="138"/>
      <c r="HQX7" s="138"/>
      <c r="HQY7" s="138"/>
      <c r="HQZ7" s="138"/>
      <c r="HRA7" s="138"/>
      <c r="HRB7" s="138"/>
      <c r="HRC7" s="138"/>
      <c r="HRD7" s="138"/>
      <c r="HRE7" s="138"/>
      <c r="HRF7" s="138"/>
      <c r="HRG7" s="138"/>
      <c r="HRH7" s="138"/>
      <c r="HRI7" s="138"/>
      <c r="HRJ7" s="138"/>
      <c r="HRK7" s="138"/>
      <c r="HRL7" s="138"/>
      <c r="HRM7" s="138"/>
      <c r="HRN7" s="138"/>
      <c r="HRO7" s="138"/>
      <c r="HRP7" s="138"/>
      <c r="HRQ7" s="138"/>
      <c r="HRR7" s="138"/>
      <c r="HRS7" s="138"/>
      <c r="HRT7" s="138"/>
      <c r="HRU7" s="138"/>
      <c r="HRV7" s="138"/>
      <c r="HRW7" s="138"/>
      <c r="HRX7" s="138"/>
      <c r="HRY7" s="138"/>
      <c r="HRZ7" s="138"/>
      <c r="HSA7" s="138"/>
      <c r="HSB7" s="138"/>
      <c r="HSC7" s="138"/>
      <c r="HSD7" s="138"/>
      <c r="HSE7" s="138"/>
      <c r="HSF7" s="138"/>
      <c r="HSG7" s="138"/>
      <c r="HSH7" s="138"/>
      <c r="HSI7" s="138"/>
      <c r="HSJ7" s="138"/>
      <c r="HSK7" s="138"/>
      <c r="HSL7" s="138"/>
      <c r="HSM7" s="138"/>
      <c r="HSN7" s="138"/>
      <c r="HSO7" s="138"/>
      <c r="HSP7" s="138"/>
      <c r="HSQ7" s="138"/>
      <c r="HSR7" s="138"/>
      <c r="HSS7" s="138"/>
      <c r="HST7" s="138"/>
      <c r="HSU7" s="138"/>
      <c r="HSV7" s="138"/>
      <c r="HSW7" s="138"/>
      <c r="HSX7" s="138"/>
      <c r="HSY7" s="138"/>
      <c r="HSZ7" s="138"/>
      <c r="HTA7" s="138"/>
      <c r="HTB7" s="138"/>
      <c r="HTC7" s="138"/>
      <c r="HTD7" s="138"/>
      <c r="HTE7" s="138"/>
      <c r="HTF7" s="138"/>
      <c r="HTG7" s="138"/>
      <c r="HTH7" s="138"/>
      <c r="HTI7" s="138"/>
      <c r="HTJ7" s="138"/>
      <c r="HTK7" s="138"/>
      <c r="HTL7" s="138"/>
      <c r="HTM7" s="138"/>
      <c r="HTN7" s="138"/>
      <c r="HTO7" s="138"/>
      <c r="HTP7" s="138"/>
      <c r="HTQ7" s="138"/>
      <c r="HTR7" s="138"/>
      <c r="HTS7" s="138"/>
      <c r="HTT7" s="138"/>
      <c r="HTU7" s="138"/>
      <c r="HTV7" s="138"/>
      <c r="HTW7" s="138"/>
      <c r="HTX7" s="138"/>
      <c r="HTY7" s="138"/>
      <c r="HTZ7" s="138"/>
      <c r="HUA7" s="138"/>
      <c r="HUB7" s="138"/>
      <c r="HUC7" s="138"/>
      <c r="HUD7" s="138"/>
      <c r="HUE7" s="138"/>
      <c r="HUF7" s="138"/>
      <c r="HUG7" s="138"/>
      <c r="HUH7" s="138"/>
      <c r="HUI7" s="138"/>
      <c r="HUJ7" s="138"/>
      <c r="HUK7" s="138"/>
      <c r="HUL7" s="138"/>
      <c r="HUM7" s="138"/>
      <c r="HUN7" s="138"/>
      <c r="HUO7" s="138"/>
      <c r="HUP7" s="138"/>
      <c r="HUQ7" s="138"/>
      <c r="HUR7" s="138"/>
      <c r="HUS7" s="138"/>
      <c r="HUT7" s="138"/>
      <c r="HUU7" s="138"/>
      <c r="HUV7" s="138"/>
      <c r="HUW7" s="138"/>
      <c r="HUX7" s="138"/>
      <c r="HUY7" s="138"/>
      <c r="HUZ7" s="138"/>
      <c r="HVA7" s="138"/>
      <c r="HVB7" s="138"/>
      <c r="HVC7" s="138"/>
      <c r="HVD7" s="138"/>
      <c r="HVE7" s="138"/>
      <c r="HVF7" s="138"/>
      <c r="HVG7" s="138"/>
      <c r="HVH7" s="138"/>
      <c r="HVI7" s="138"/>
      <c r="HVJ7" s="138"/>
      <c r="HVK7" s="138"/>
      <c r="HVL7" s="138"/>
      <c r="HVM7" s="138"/>
      <c r="HVN7" s="138"/>
      <c r="HVO7" s="138"/>
      <c r="HVP7" s="138"/>
      <c r="HVQ7" s="138"/>
      <c r="HVR7" s="138"/>
      <c r="HVS7" s="138"/>
      <c r="HVT7" s="138"/>
      <c r="HVU7" s="138"/>
      <c r="HVV7" s="138"/>
      <c r="HVW7" s="138"/>
      <c r="HVX7" s="138"/>
      <c r="HVY7" s="138"/>
      <c r="HVZ7" s="138"/>
      <c r="HWA7" s="138"/>
      <c r="HWB7" s="138"/>
      <c r="HWC7" s="138"/>
      <c r="HWD7" s="138"/>
      <c r="HWE7" s="138"/>
      <c r="HWF7" s="138"/>
      <c r="HWG7" s="138"/>
      <c r="HWH7" s="138"/>
      <c r="HWI7" s="138"/>
      <c r="HWJ7" s="138"/>
      <c r="HWK7" s="138"/>
      <c r="HWL7" s="138"/>
      <c r="HWM7" s="138"/>
      <c r="HWN7" s="138"/>
      <c r="HWO7" s="138"/>
      <c r="HWP7" s="138"/>
      <c r="HWQ7" s="138"/>
      <c r="HWR7" s="138"/>
      <c r="HWS7" s="138"/>
      <c r="HWT7" s="138"/>
      <c r="HWU7" s="138"/>
      <c r="HWV7" s="138"/>
      <c r="HWW7" s="138"/>
      <c r="HWX7" s="138"/>
      <c r="HWY7" s="138"/>
      <c r="HWZ7" s="138"/>
      <c r="HXA7" s="138"/>
      <c r="HXB7" s="138"/>
      <c r="HXC7" s="138"/>
      <c r="HXD7" s="138"/>
      <c r="HXE7" s="138"/>
      <c r="HXF7" s="138"/>
      <c r="HXG7" s="138"/>
      <c r="HXH7" s="138"/>
      <c r="HXI7" s="138"/>
      <c r="HXJ7" s="138"/>
      <c r="HXK7" s="138"/>
      <c r="HXL7" s="138"/>
      <c r="HXM7" s="138"/>
      <c r="HXN7" s="138"/>
      <c r="HXO7" s="138"/>
      <c r="HXP7" s="138"/>
      <c r="HXQ7" s="138"/>
      <c r="HXR7" s="138"/>
      <c r="HXS7" s="138"/>
      <c r="HXT7" s="138"/>
      <c r="HXU7" s="138"/>
      <c r="HXV7" s="138"/>
      <c r="HXW7" s="138"/>
      <c r="HXX7" s="138"/>
      <c r="HXY7" s="138"/>
      <c r="HXZ7" s="138"/>
      <c r="HYA7" s="138"/>
      <c r="HYB7" s="138"/>
      <c r="HYC7" s="138"/>
      <c r="HYD7" s="138"/>
      <c r="HYE7" s="138"/>
      <c r="HYF7" s="138"/>
      <c r="HYG7" s="138"/>
      <c r="HYH7" s="138"/>
      <c r="HYI7" s="138"/>
      <c r="HYJ7" s="138"/>
      <c r="HYK7" s="138"/>
      <c r="HYL7" s="138"/>
      <c r="HYM7" s="138"/>
      <c r="HYN7" s="138"/>
      <c r="HYO7" s="138"/>
      <c r="HYP7" s="138"/>
      <c r="HYQ7" s="138"/>
      <c r="HYR7" s="138"/>
      <c r="HYS7" s="138"/>
      <c r="HYT7" s="138"/>
      <c r="HYU7" s="138"/>
      <c r="HYV7" s="138"/>
      <c r="HYW7" s="138"/>
      <c r="HYX7" s="138"/>
      <c r="HYY7" s="138"/>
      <c r="HYZ7" s="138"/>
      <c r="HZA7" s="138"/>
      <c r="HZB7" s="138"/>
      <c r="HZC7" s="138"/>
      <c r="HZD7" s="138"/>
      <c r="HZE7" s="138"/>
      <c r="HZF7" s="138"/>
      <c r="HZG7" s="138"/>
      <c r="HZH7" s="138"/>
      <c r="HZI7" s="138"/>
      <c r="HZJ7" s="138"/>
      <c r="HZK7" s="138"/>
      <c r="HZL7" s="138"/>
      <c r="HZM7" s="138"/>
      <c r="HZN7" s="138"/>
      <c r="HZO7" s="138"/>
      <c r="HZP7" s="138"/>
      <c r="HZQ7" s="138"/>
      <c r="HZR7" s="138"/>
      <c r="HZS7" s="138"/>
      <c r="HZT7" s="138"/>
      <c r="HZU7" s="138"/>
      <c r="HZV7" s="138"/>
      <c r="HZW7" s="138"/>
      <c r="HZX7" s="138"/>
      <c r="HZY7" s="138"/>
      <c r="HZZ7" s="138"/>
      <c r="IAA7" s="138"/>
      <c r="IAB7" s="138"/>
      <c r="IAC7" s="138"/>
      <c r="IAD7" s="138"/>
      <c r="IAE7" s="138"/>
      <c r="IAF7" s="138"/>
      <c r="IAG7" s="138"/>
      <c r="IAH7" s="138"/>
      <c r="IAI7" s="138"/>
      <c r="IAJ7" s="138"/>
      <c r="IAK7" s="138"/>
      <c r="IAL7" s="138"/>
      <c r="IAM7" s="138"/>
      <c r="IAN7" s="138"/>
      <c r="IAO7" s="138"/>
      <c r="IAP7" s="138"/>
      <c r="IAQ7" s="138"/>
      <c r="IAR7" s="138"/>
      <c r="IAS7" s="138"/>
      <c r="IAT7" s="138"/>
      <c r="IAU7" s="138"/>
      <c r="IAV7" s="138"/>
      <c r="IAW7" s="138"/>
      <c r="IAX7" s="138"/>
      <c r="IAY7" s="138"/>
      <c r="IAZ7" s="138"/>
      <c r="IBA7" s="138"/>
      <c r="IBB7" s="138"/>
      <c r="IBC7" s="138"/>
      <c r="IBD7" s="138"/>
      <c r="IBE7" s="138"/>
      <c r="IBF7" s="138"/>
      <c r="IBG7" s="138"/>
      <c r="IBH7" s="138"/>
      <c r="IBI7" s="138"/>
      <c r="IBJ7" s="138"/>
      <c r="IBK7" s="138"/>
      <c r="IBL7" s="138"/>
      <c r="IBM7" s="138"/>
      <c r="IBN7" s="138"/>
      <c r="IBO7" s="138"/>
      <c r="IBP7" s="138"/>
      <c r="IBQ7" s="138"/>
      <c r="IBR7" s="138"/>
      <c r="IBS7" s="138"/>
      <c r="IBT7" s="138"/>
      <c r="IBU7" s="138"/>
      <c r="IBV7" s="138"/>
      <c r="IBW7" s="138"/>
      <c r="IBX7" s="138"/>
      <c r="IBY7" s="138"/>
      <c r="IBZ7" s="138"/>
      <c r="ICA7" s="138"/>
      <c r="ICB7" s="138"/>
      <c r="ICC7" s="138"/>
      <c r="ICD7" s="138"/>
      <c r="ICE7" s="138"/>
      <c r="ICF7" s="138"/>
      <c r="ICG7" s="138"/>
      <c r="ICH7" s="138"/>
      <c r="ICI7" s="138"/>
      <c r="ICJ7" s="138"/>
      <c r="ICK7" s="138"/>
      <c r="ICL7" s="138"/>
      <c r="ICM7" s="138"/>
      <c r="ICN7" s="138"/>
      <c r="ICO7" s="138"/>
      <c r="ICP7" s="138"/>
      <c r="ICQ7" s="138"/>
      <c r="ICR7" s="138"/>
      <c r="ICS7" s="138"/>
      <c r="ICT7" s="138"/>
      <c r="ICU7" s="138"/>
      <c r="ICV7" s="138"/>
      <c r="ICW7" s="138"/>
      <c r="ICX7" s="138"/>
      <c r="ICY7" s="138"/>
      <c r="ICZ7" s="138"/>
      <c r="IDA7" s="138"/>
      <c r="IDB7" s="138"/>
      <c r="IDC7" s="138"/>
      <c r="IDD7" s="138"/>
      <c r="IDE7" s="138"/>
      <c r="IDF7" s="138"/>
      <c r="IDG7" s="138"/>
      <c r="IDH7" s="138"/>
      <c r="IDI7" s="138"/>
      <c r="IDJ7" s="138"/>
      <c r="IDK7" s="138"/>
      <c r="IDL7" s="138"/>
      <c r="IDM7" s="138"/>
      <c r="IDN7" s="138"/>
      <c r="IDO7" s="138"/>
      <c r="IDP7" s="138"/>
      <c r="IDQ7" s="138"/>
      <c r="IDR7" s="138"/>
      <c r="IDS7" s="138"/>
      <c r="IDT7" s="138"/>
      <c r="IDU7" s="138"/>
      <c r="IDV7" s="138"/>
      <c r="IDW7" s="138"/>
      <c r="IDX7" s="138"/>
      <c r="IDY7" s="138"/>
      <c r="IDZ7" s="138"/>
      <c r="IEA7" s="138"/>
      <c r="IEB7" s="138"/>
      <c r="IEC7" s="138"/>
      <c r="IED7" s="138"/>
      <c r="IEE7" s="138"/>
      <c r="IEF7" s="138"/>
      <c r="IEG7" s="138"/>
      <c r="IEH7" s="138"/>
      <c r="IEI7" s="138"/>
      <c r="IEJ7" s="138"/>
      <c r="IEK7" s="138"/>
      <c r="IEL7" s="138"/>
      <c r="IEM7" s="138"/>
      <c r="IEN7" s="138"/>
      <c r="IEO7" s="138"/>
      <c r="IEP7" s="138"/>
      <c r="IEQ7" s="138"/>
      <c r="IER7" s="138"/>
      <c r="IES7" s="138"/>
      <c r="IET7" s="138"/>
      <c r="IEU7" s="138"/>
      <c r="IEV7" s="138"/>
      <c r="IEW7" s="138"/>
      <c r="IEX7" s="138"/>
      <c r="IEY7" s="138"/>
      <c r="IEZ7" s="138"/>
      <c r="IFA7" s="138"/>
      <c r="IFB7" s="138"/>
      <c r="IFC7" s="138"/>
      <c r="IFD7" s="138"/>
      <c r="IFE7" s="138"/>
      <c r="IFF7" s="138"/>
      <c r="IFG7" s="138"/>
      <c r="IFH7" s="138"/>
      <c r="IFI7" s="138"/>
      <c r="IFJ7" s="138"/>
      <c r="IFK7" s="138"/>
      <c r="IFL7" s="138"/>
      <c r="IFM7" s="138"/>
      <c r="IFN7" s="138"/>
      <c r="IFO7" s="138"/>
      <c r="IFP7" s="138"/>
      <c r="IFQ7" s="138"/>
      <c r="IFR7" s="138"/>
      <c r="IFS7" s="138"/>
      <c r="IFT7" s="138"/>
      <c r="IFU7" s="138"/>
      <c r="IFV7" s="138"/>
      <c r="IFW7" s="138"/>
      <c r="IFX7" s="138"/>
      <c r="IFY7" s="138"/>
      <c r="IFZ7" s="138"/>
      <c r="IGA7" s="138"/>
      <c r="IGB7" s="138"/>
      <c r="IGC7" s="138"/>
      <c r="IGD7" s="138"/>
      <c r="IGE7" s="138"/>
      <c r="IGF7" s="138"/>
      <c r="IGG7" s="138"/>
      <c r="IGH7" s="138"/>
      <c r="IGI7" s="138"/>
      <c r="IGJ7" s="138"/>
      <c r="IGK7" s="138"/>
      <c r="IGL7" s="138"/>
      <c r="IGM7" s="138"/>
      <c r="IGN7" s="138"/>
      <c r="IGO7" s="138"/>
      <c r="IGP7" s="138"/>
      <c r="IGQ7" s="138"/>
      <c r="IGR7" s="138"/>
      <c r="IGS7" s="138"/>
      <c r="IGT7" s="138"/>
      <c r="IGU7" s="138"/>
      <c r="IGV7" s="138"/>
      <c r="IGW7" s="138"/>
      <c r="IGX7" s="138"/>
      <c r="IGY7" s="138"/>
      <c r="IGZ7" s="138"/>
      <c r="IHA7" s="138"/>
      <c r="IHB7" s="138"/>
      <c r="IHC7" s="138"/>
      <c r="IHD7" s="138"/>
      <c r="IHE7" s="138"/>
      <c r="IHF7" s="138"/>
      <c r="IHG7" s="138"/>
      <c r="IHH7" s="138"/>
      <c r="IHI7" s="138"/>
      <c r="IHJ7" s="138"/>
      <c r="IHK7" s="138"/>
      <c r="IHL7" s="138"/>
      <c r="IHM7" s="138"/>
      <c r="IHN7" s="138"/>
      <c r="IHO7" s="138"/>
      <c r="IHP7" s="138"/>
      <c r="IHQ7" s="138"/>
      <c r="IHR7" s="138"/>
      <c r="IHS7" s="138"/>
      <c r="IHT7" s="138"/>
      <c r="IHU7" s="138"/>
      <c r="IHV7" s="138"/>
      <c r="IHW7" s="138"/>
      <c r="IHX7" s="138"/>
      <c r="IHY7" s="138"/>
      <c r="IHZ7" s="138"/>
      <c r="IIA7" s="138"/>
      <c r="IIB7" s="138"/>
      <c r="IIC7" s="138"/>
      <c r="IID7" s="138"/>
      <c r="IIE7" s="138"/>
      <c r="IIF7" s="138"/>
      <c r="IIG7" s="138"/>
      <c r="IIH7" s="138"/>
      <c r="III7" s="138"/>
      <c r="IIJ7" s="138"/>
      <c r="IIK7" s="138"/>
      <c r="IIL7" s="138"/>
      <c r="IIM7" s="138"/>
      <c r="IIN7" s="138"/>
      <c r="IIO7" s="138"/>
      <c r="IIP7" s="138"/>
      <c r="IIQ7" s="138"/>
      <c r="IIR7" s="138"/>
      <c r="IIS7" s="138"/>
      <c r="IIT7" s="138"/>
      <c r="IIU7" s="138"/>
      <c r="IIV7" s="138"/>
      <c r="IIW7" s="138"/>
      <c r="IIX7" s="138"/>
      <c r="IIY7" s="138"/>
      <c r="IIZ7" s="138"/>
      <c r="IJA7" s="138"/>
      <c r="IJB7" s="138"/>
      <c r="IJC7" s="138"/>
      <c r="IJD7" s="138"/>
      <c r="IJE7" s="138"/>
      <c r="IJF7" s="138"/>
      <c r="IJG7" s="138"/>
      <c r="IJH7" s="138"/>
      <c r="IJI7" s="138"/>
      <c r="IJJ7" s="138"/>
      <c r="IJK7" s="138"/>
      <c r="IJL7" s="138"/>
      <c r="IJM7" s="138"/>
      <c r="IJN7" s="138"/>
      <c r="IJO7" s="138"/>
      <c r="IJP7" s="138"/>
      <c r="IJQ7" s="138"/>
      <c r="IJR7" s="138"/>
      <c r="IJS7" s="138"/>
      <c r="IJT7" s="138"/>
      <c r="IJU7" s="138"/>
      <c r="IJV7" s="138"/>
      <c r="IJW7" s="138"/>
      <c r="IJX7" s="138"/>
      <c r="IJY7" s="138"/>
      <c r="IJZ7" s="138"/>
      <c r="IKA7" s="138"/>
      <c r="IKB7" s="138"/>
      <c r="IKC7" s="138"/>
      <c r="IKD7" s="138"/>
      <c r="IKE7" s="138"/>
      <c r="IKF7" s="138"/>
      <c r="IKG7" s="138"/>
      <c r="IKH7" s="138"/>
      <c r="IKI7" s="138"/>
      <c r="IKJ7" s="138"/>
      <c r="IKK7" s="138"/>
      <c r="IKL7" s="138"/>
      <c r="IKM7" s="138"/>
      <c r="IKN7" s="138"/>
      <c r="IKO7" s="138"/>
      <c r="IKP7" s="138"/>
      <c r="IKQ7" s="138"/>
      <c r="IKR7" s="138"/>
      <c r="IKS7" s="138"/>
      <c r="IKT7" s="138"/>
      <c r="IKU7" s="138"/>
      <c r="IKV7" s="138"/>
      <c r="IKW7" s="138"/>
      <c r="IKX7" s="138"/>
      <c r="IKY7" s="138"/>
      <c r="IKZ7" s="138"/>
      <c r="ILA7" s="138"/>
      <c r="ILB7" s="138"/>
      <c r="ILC7" s="138"/>
      <c r="ILD7" s="138"/>
      <c r="ILE7" s="138"/>
      <c r="ILF7" s="138"/>
      <c r="ILG7" s="138"/>
      <c r="ILH7" s="138"/>
      <c r="ILI7" s="138"/>
      <c r="ILJ7" s="138"/>
      <c r="ILK7" s="138"/>
      <c r="ILL7" s="138"/>
      <c r="ILM7" s="138"/>
      <c r="ILN7" s="138"/>
      <c r="ILO7" s="138"/>
      <c r="ILP7" s="138"/>
      <c r="ILQ7" s="138"/>
      <c r="ILR7" s="138"/>
      <c r="ILS7" s="138"/>
      <c r="ILT7" s="138"/>
      <c r="ILU7" s="138"/>
      <c r="ILV7" s="138"/>
      <c r="ILW7" s="138"/>
      <c r="ILX7" s="138"/>
      <c r="ILY7" s="138"/>
      <c r="ILZ7" s="138"/>
      <c r="IMA7" s="138"/>
      <c r="IMB7" s="138"/>
      <c r="IMC7" s="138"/>
      <c r="IMD7" s="138"/>
      <c r="IME7" s="138"/>
      <c r="IMF7" s="138"/>
      <c r="IMG7" s="138"/>
      <c r="IMH7" s="138"/>
      <c r="IMI7" s="138"/>
      <c r="IMJ7" s="138"/>
      <c r="IMK7" s="138"/>
      <c r="IML7" s="138"/>
      <c r="IMM7" s="138"/>
      <c r="IMN7" s="138"/>
      <c r="IMO7" s="138"/>
      <c r="IMP7" s="138"/>
      <c r="IMQ7" s="138"/>
      <c r="IMR7" s="138"/>
      <c r="IMS7" s="138"/>
      <c r="IMT7" s="138"/>
      <c r="IMU7" s="138"/>
      <c r="IMV7" s="138"/>
      <c r="IMW7" s="138"/>
      <c r="IMX7" s="138"/>
      <c r="IMY7" s="138"/>
      <c r="IMZ7" s="138"/>
      <c r="INA7" s="138"/>
      <c r="INB7" s="138"/>
      <c r="INC7" s="138"/>
      <c r="IND7" s="138"/>
      <c r="INE7" s="138"/>
      <c r="INF7" s="138"/>
      <c r="ING7" s="138"/>
      <c r="INH7" s="138"/>
      <c r="INI7" s="138"/>
      <c r="INJ7" s="138"/>
      <c r="INK7" s="138"/>
      <c r="INL7" s="138"/>
      <c r="INM7" s="138"/>
      <c r="INN7" s="138"/>
      <c r="INO7" s="138"/>
      <c r="INP7" s="138"/>
      <c r="INQ7" s="138"/>
      <c r="INR7" s="138"/>
      <c r="INS7" s="138"/>
      <c r="INT7" s="138"/>
      <c r="INU7" s="138"/>
      <c r="INV7" s="138"/>
      <c r="INW7" s="138"/>
      <c r="INX7" s="138"/>
      <c r="INY7" s="138"/>
      <c r="INZ7" s="138"/>
      <c r="IOA7" s="138"/>
      <c r="IOB7" s="138"/>
      <c r="IOC7" s="138"/>
      <c r="IOD7" s="138"/>
      <c r="IOE7" s="138"/>
      <c r="IOF7" s="138"/>
      <c r="IOG7" s="138"/>
      <c r="IOH7" s="138"/>
      <c r="IOI7" s="138"/>
      <c r="IOJ7" s="138"/>
      <c r="IOK7" s="138"/>
      <c r="IOL7" s="138"/>
      <c r="IOM7" s="138"/>
      <c r="ION7" s="138"/>
      <c r="IOO7" s="138"/>
      <c r="IOP7" s="138"/>
      <c r="IOQ7" s="138"/>
      <c r="IOR7" s="138"/>
      <c r="IOS7" s="138"/>
      <c r="IOT7" s="138"/>
      <c r="IOU7" s="138"/>
      <c r="IOV7" s="138"/>
      <c r="IOW7" s="138"/>
      <c r="IOX7" s="138"/>
      <c r="IOY7" s="138"/>
      <c r="IOZ7" s="138"/>
      <c r="IPA7" s="138"/>
      <c r="IPB7" s="138"/>
      <c r="IPC7" s="138"/>
      <c r="IPD7" s="138"/>
      <c r="IPE7" s="138"/>
      <c r="IPF7" s="138"/>
      <c r="IPG7" s="138"/>
      <c r="IPH7" s="138"/>
      <c r="IPI7" s="138"/>
      <c r="IPJ7" s="138"/>
      <c r="IPK7" s="138"/>
      <c r="IPL7" s="138"/>
      <c r="IPM7" s="138"/>
      <c r="IPN7" s="138"/>
      <c r="IPO7" s="138"/>
      <c r="IPP7" s="138"/>
      <c r="IPQ7" s="138"/>
      <c r="IPR7" s="138"/>
      <c r="IPS7" s="138"/>
      <c r="IPT7" s="138"/>
      <c r="IPU7" s="138"/>
      <c r="IPV7" s="138"/>
      <c r="IPW7" s="138"/>
      <c r="IPX7" s="138"/>
      <c r="IPY7" s="138"/>
      <c r="IPZ7" s="138"/>
      <c r="IQA7" s="138"/>
      <c r="IQB7" s="138"/>
      <c r="IQC7" s="138"/>
      <c r="IQD7" s="138"/>
      <c r="IQE7" s="138"/>
      <c r="IQF7" s="138"/>
      <c r="IQG7" s="138"/>
      <c r="IQH7" s="138"/>
      <c r="IQI7" s="138"/>
      <c r="IQJ7" s="138"/>
      <c r="IQK7" s="138"/>
      <c r="IQL7" s="138"/>
      <c r="IQM7" s="138"/>
      <c r="IQN7" s="138"/>
      <c r="IQO7" s="138"/>
      <c r="IQP7" s="138"/>
      <c r="IQQ7" s="138"/>
      <c r="IQR7" s="138"/>
      <c r="IQS7" s="138"/>
      <c r="IQT7" s="138"/>
      <c r="IQU7" s="138"/>
      <c r="IQV7" s="138"/>
      <c r="IQW7" s="138"/>
      <c r="IQX7" s="138"/>
      <c r="IQY7" s="138"/>
      <c r="IQZ7" s="138"/>
      <c r="IRA7" s="138"/>
      <c r="IRB7" s="138"/>
      <c r="IRC7" s="138"/>
      <c r="IRD7" s="138"/>
      <c r="IRE7" s="138"/>
      <c r="IRF7" s="138"/>
      <c r="IRG7" s="138"/>
      <c r="IRH7" s="138"/>
      <c r="IRI7" s="138"/>
      <c r="IRJ7" s="138"/>
      <c r="IRK7" s="138"/>
      <c r="IRL7" s="138"/>
      <c r="IRM7" s="138"/>
      <c r="IRN7" s="138"/>
      <c r="IRO7" s="138"/>
      <c r="IRP7" s="138"/>
      <c r="IRQ7" s="138"/>
      <c r="IRR7" s="138"/>
      <c r="IRS7" s="138"/>
      <c r="IRT7" s="138"/>
      <c r="IRU7" s="138"/>
      <c r="IRV7" s="138"/>
      <c r="IRW7" s="138"/>
      <c r="IRX7" s="138"/>
      <c r="IRY7" s="138"/>
      <c r="IRZ7" s="138"/>
      <c r="ISA7" s="138"/>
      <c r="ISB7" s="138"/>
      <c r="ISC7" s="138"/>
      <c r="ISD7" s="138"/>
      <c r="ISE7" s="138"/>
      <c r="ISF7" s="138"/>
      <c r="ISG7" s="138"/>
      <c r="ISH7" s="138"/>
      <c r="ISI7" s="138"/>
      <c r="ISJ7" s="138"/>
      <c r="ISK7" s="138"/>
      <c r="ISL7" s="138"/>
      <c r="ISM7" s="138"/>
      <c r="ISN7" s="138"/>
      <c r="ISO7" s="138"/>
      <c r="ISP7" s="138"/>
      <c r="ISQ7" s="138"/>
      <c r="ISR7" s="138"/>
      <c r="ISS7" s="138"/>
      <c r="IST7" s="138"/>
      <c r="ISU7" s="138"/>
      <c r="ISV7" s="138"/>
      <c r="ISW7" s="138"/>
      <c r="ISX7" s="138"/>
      <c r="ISY7" s="138"/>
      <c r="ISZ7" s="138"/>
      <c r="ITA7" s="138"/>
      <c r="ITB7" s="138"/>
      <c r="ITC7" s="138"/>
      <c r="ITD7" s="138"/>
      <c r="ITE7" s="138"/>
      <c r="ITF7" s="138"/>
      <c r="ITG7" s="138"/>
      <c r="ITH7" s="138"/>
      <c r="ITI7" s="138"/>
      <c r="ITJ7" s="138"/>
      <c r="ITK7" s="138"/>
      <c r="ITL7" s="138"/>
      <c r="ITM7" s="138"/>
      <c r="ITN7" s="138"/>
      <c r="ITO7" s="138"/>
      <c r="ITP7" s="138"/>
      <c r="ITQ7" s="138"/>
      <c r="ITR7" s="138"/>
      <c r="ITS7" s="138"/>
      <c r="ITT7" s="138"/>
      <c r="ITU7" s="138"/>
      <c r="ITV7" s="138"/>
      <c r="ITW7" s="138"/>
      <c r="ITX7" s="138"/>
      <c r="ITY7" s="138"/>
      <c r="ITZ7" s="138"/>
      <c r="IUA7" s="138"/>
      <c r="IUB7" s="138"/>
      <c r="IUC7" s="138"/>
      <c r="IUD7" s="138"/>
      <c r="IUE7" s="138"/>
      <c r="IUF7" s="138"/>
      <c r="IUG7" s="138"/>
      <c r="IUH7" s="138"/>
      <c r="IUI7" s="138"/>
      <c r="IUJ7" s="138"/>
      <c r="IUK7" s="138"/>
      <c r="IUL7" s="138"/>
      <c r="IUM7" s="138"/>
      <c r="IUN7" s="138"/>
      <c r="IUO7" s="138"/>
      <c r="IUP7" s="138"/>
      <c r="IUQ7" s="138"/>
      <c r="IUR7" s="138"/>
      <c r="IUS7" s="138"/>
      <c r="IUT7" s="138"/>
      <c r="IUU7" s="138"/>
      <c r="IUV7" s="138"/>
      <c r="IUW7" s="138"/>
      <c r="IUX7" s="138"/>
      <c r="IUY7" s="138"/>
      <c r="IUZ7" s="138"/>
      <c r="IVA7" s="138"/>
      <c r="IVB7" s="138"/>
      <c r="IVC7" s="138"/>
      <c r="IVD7" s="138"/>
      <c r="IVE7" s="138"/>
      <c r="IVF7" s="138"/>
      <c r="IVG7" s="138"/>
      <c r="IVH7" s="138"/>
      <c r="IVI7" s="138"/>
      <c r="IVJ7" s="138"/>
      <c r="IVK7" s="138"/>
      <c r="IVL7" s="138"/>
      <c r="IVM7" s="138"/>
      <c r="IVN7" s="138"/>
      <c r="IVO7" s="138"/>
      <c r="IVP7" s="138"/>
      <c r="IVQ7" s="138"/>
      <c r="IVR7" s="138"/>
      <c r="IVS7" s="138"/>
      <c r="IVT7" s="138"/>
      <c r="IVU7" s="138"/>
      <c r="IVV7" s="138"/>
      <c r="IVW7" s="138"/>
      <c r="IVX7" s="138"/>
      <c r="IVY7" s="138"/>
      <c r="IVZ7" s="138"/>
      <c r="IWA7" s="138"/>
      <c r="IWB7" s="138"/>
      <c r="IWC7" s="138"/>
      <c r="IWD7" s="138"/>
      <c r="IWE7" s="138"/>
      <c r="IWF7" s="138"/>
      <c r="IWG7" s="138"/>
      <c r="IWH7" s="138"/>
      <c r="IWI7" s="138"/>
      <c r="IWJ7" s="138"/>
      <c r="IWK7" s="138"/>
      <c r="IWL7" s="138"/>
      <c r="IWM7" s="138"/>
      <c r="IWN7" s="138"/>
      <c r="IWO7" s="138"/>
      <c r="IWP7" s="138"/>
      <c r="IWQ7" s="138"/>
      <c r="IWR7" s="138"/>
      <c r="IWS7" s="138"/>
      <c r="IWT7" s="138"/>
      <c r="IWU7" s="138"/>
      <c r="IWV7" s="138"/>
      <c r="IWW7" s="138"/>
      <c r="IWX7" s="138"/>
      <c r="IWY7" s="138"/>
      <c r="IWZ7" s="138"/>
      <c r="IXA7" s="138"/>
      <c r="IXB7" s="138"/>
      <c r="IXC7" s="138"/>
      <c r="IXD7" s="138"/>
      <c r="IXE7" s="138"/>
      <c r="IXF7" s="138"/>
      <c r="IXG7" s="138"/>
      <c r="IXH7" s="138"/>
      <c r="IXI7" s="138"/>
      <c r="IXJ7" s="138"/>
      <c r="IXK7" s="138"/>
      <c r="IXL7" s="138"/>
      <c r="IXM7" s="138"/>
      <c r="IXN7" s="138"/>
      <c r="IXO7" s="138"/>
      <c r="IXP7" s="138"/>
      <c r="IXQ7" s="138"/>
      <c r="IXR7" s="138"/>
      <c r="IXS7" s="138"/>
      <c r="IXT7" s="138"/>
      <c r="IXU7" s="138"/>
      <c r="IXV7" s="138"/>
      <c r="IXW7" s="138"/>
      <c r="IXX7" s="138"/>
      <c r="IXY7" s="138"/>
      <c r="IXZ7" s="138"/>
      <c r="IYA7" s="138"/>
      <c r="IYB7" s="138"/>
      <c r="IYC7" s="138"/>
      <c r="IYD7" s="138"/>
      <c r="IYE7" s="138"/>
      <c r="IYF7" s="138"/>
      <c r="IYG7" s="138"/>
      <c r="IYH7" s="138"/>
      <c r="IYI7" s="138"/>
      <c r="IYJ7" s="138"/>
      <c r="IYK7" s="138"/>
      <c r="IYL7" s="138"/>
      <c r="IYM7" s="138"/>
      <c r="IYN7" s="138"/>
      <c r="IYO7" s="138"/>
      <c r="IYP7" s="138"/>
      <c r="IYQ7" s="138"/>
      <c r="IYR7" s="138"/>
      <c r="IYS7" s="138"/>
      <c r="IYT7" s="138"/>
      <c r="IYU7" s="138"/>
      <c r="IYV7" s="138"/>
      <c r="IYW7" s="138"/>
      <c r="IYX7" s="138"/>
      <c r="IYY7" s="138"/>
      <c r="IYZ7" s="138"/>
      <c r="IZA7" s="138"/>
      <c r="IZB7" s="138"/>
      <c r="IZC7" s="138"/>
      <c r="IZD7" s="138"/>
      <c r="IZE7" s="138"/>
      <c r="IZF7" s="138"/>
      <c r="IZG7" s="138"/>
      <c r="IZH7" s="138"/>
      <c r="IZI7" s="138"/>
      <c r="IZJ7" s="138"/>
      <c r="IZK7" s="138"/>
      <c r="IZL7" s="138"/>
      <c r="IZM7" s="138"/>
      <c r="IZN7" s="138"/>
      <c r="IZO7" s="138"/>
      <c r="IZP7" s="138"/>
      <c r="IZQ7" s="138"/>
      <c r="IZR7" s="138"/>
      <c r="IZS7" s="138"/>
      <c r="IZT7" s="138"/>
      <c r="IZU7" s="138"/>
      <c r="IZV7" s="138"/>
      <c r="IZW7" s="138"/>
      <c r="IZX7" s="138"/>
      <c r="IZY7" s="138"/>
      <c r="IZZ7" s="138"/>
      <c r="JAA7" s="138"/>
      <c r="JAB7" s="138"/>
      <c r="JAC7" s="138"/>
      <c r="JAD7" s="138"/>
      <c r="JAE7" s="138"/>
      <c r="JAF7" s="138"/>
      <c r="JAG7" s="138"/>
      <c r="JAH7" s="138"/>
      <c r="JAI7" s="138"/>
      <c r="JAJ7" s="138"/>
      <c r="JAK7" s="138"/>
      <c r="JAL7" s="138"/>
      <c r="JAM7" s="138"/>
      <c r="JAN7" s="138"/>
      <c r="JAO7" s="138"/>
      <c r="JAP7" s="138"/>
      <c r="JAQ7" s="138"/>
      <c r="JAR7" s="138"/>
      <c r="JAS7" s="138"/>
      <c r="JAT7" s="138"/>
      <c r="JAU7" s="138"/>
      <c r="JAV7" s="138"/>
      <c r="JAW7" s="138"/>
      <c r="JAX7" s="138"/>
      <c r="JAY7" s="138"/>
      <c r="JAZ7" s="138"/>
      <c r="JBA7" s="138"/>
      <c r="JBB7" s="138"/>
      <c r="JBC7" s="138"/>
      <c r="JBD7" s="138"/>
      <c r="JBE7" s="138"/>
      <c r="JBF7" s="138"/>
      <c r="JBG7" s="138"/>
      <c r="JBH7" s="138"/>
      <c r="JBI7" s="138"/>
      <c r="JBJ7" s="138"/>
      <c r="JBK7" s="138"/>
      <c r="JBL7" s="138"/>
      <c r="JBM7" s="138"/>
      <c r="JBN7" s="138"/>
      <c r="JBO7" s="138"/>
      <c r="JBP7" s="138"/>
      <c r="JBQ7" s="138"/>
      <c r="JBR7" s="138"/>
      <c r="JBS7" s="138"/>
      <c r="JBT7" s="138"/>
      <c r="JBU7" s="138"/>
      <c r="JBV7" s="138"/>
      <c r="JBW7" s="138"/>
      <c r="JBX7" s="138"/>
      <c r="JBY7" s="138"/>
      <c r="JBZ7" s="138"/>
      <c r="JCA7" s="138"/>
      <c r="JCB7" s="138"/>
      <c r="JCC7" s="138"/>
      <c r="JCD7" s="138"/>
      <c r="JCE7" s="138"/>
      <c r="JCF7" s="138"/>
      <c r="JCG7" s="138"/>
      <c r="JCH7" s="138"/>
      <c r="JCI7" s="138"/>
      <c r="JCJ7" s="138"/>
      <c r="JCK7" s="138"/>
      <c r="JCL7" s="138"/>
      <c r="JCM7" s="138"/>
      <c r="JCN7" s="138"/>
      <c r="JCO7" s="138"/>
      <c r="JCP7" s="138"/>
      <c r="JCQ7" s="138"/>
      <c r="JCR7" s="138"/>
      <c r="JCS7" s="138"/>
      <c r="JCT7" s="138"/>
      <c r="JCU7" s="138"/>
      <c r="JCV7" s="138"/>
      <c r="JCW7" s="138"/>
      <c r="JCX7" s="138"/>
      <c r="JCY7" s="138"/>
      <c r="JCZ7" s="138"/>
      <c r="JDA7" s="138"/>
      <c r="JDB7" s="138"/>
      <c r="JDC7" s="138"/>
      <c r="JDD7" s="138"/>
      <c r="JDE7" s="138"/>
      <c r="JDF7" s="138"/>
      <c r="JDG7" s="138"/>
      <c r="JDH7" s="138"/>
      <c r="JDI7" s="138"/>
      <c r="JDJ7" s="138"/>
      <c r="JDK7" s="138"/>
      <c r="JDL7" s="138"/>
      <c r="JDM7" s="138"/>
      <c r="JDN7" s="138"/>
      <c r="JDO7" s="138"/>
      <c r="JDP7" s="138"/>
      <c r="JDQ7" s="138"/>
      <c r="JDR7" s="138"/>
      <c r="JDS7" s="138"/>
      <c r="JDT7" s="138"/>
      <c r="JDU7" s="138"/>
      <c r="JDV7" s="138"/>
      <c r="JDW7" s="138"/>
      <c r="JDX7" s="138"/>
      <c r="JDY7" s="138"/>
      <c r="JDZ7" s="138"/>
      <c r="JEA7" s="138"/>
      <c r="JEB7" s="138"/>
      <c r="JEC7" s="138"/>
      <c r="JED7" s="138"/>
      <c r="JEE7" s="138"/>
      <c r="JEF7" s="138"/>
      <c r="JEG7" s="138"/>
      <c r="JEH7" s="138"/>
      <c r="JEI7" s="138"/>
      <c r="JEJ7" s="138"/>
      <c r="JEK7" s="138"/>
      <c r="JEL7" s="138"/>
      <c r="JEM7" s="138"/>
      <c r="JEN7" s="138"/>
      <c r="JEO7" s="138"/>
      <c r="JEP7" s="138"/>
      <c r="JEQ7" s="138"/>
      <c r="JER7" s="138"/>
      <c r="JES7" s="138"/>
      <c r="JET7" s="138"/>
      <c r="JEU7" s="138"/>
      <c r="JEV7" s="138"/>
      <c r="JEW7" s="138"/>
      <c r="JEX7" s="138"/>
      <c r="JEY7" s="138"/>
      <c r="JEZ7" s="138"/>
      <c r="JFA7" s="138"/>
      <c r="JFB7" s="138"/>
      <c r="JFC7" s="138"/>
      <c r="JFD7" s="138"/>
      <c r="JFE7" s="138"/>
      <c r="JFF7" s="138"/>
      <c r="JFG7" s="138"/>
      <c r="JFH7" s="138"/>
      <c r="JFI7" s="138"/>
      <c r="JFJ7" s="138"/>
      <c r="JFK7" s="138"/>
      <c r="JFL7" s="138"/>
      <c r="JFM7" s="138"/>
      <c r="JFN7" s="138"/>
      <c r="JFO7" s="138"/>
      <c r="JFP7" s="138"/>
      <c r="JFQ7" s="138"/>
      <c r="JFR7" s="138"/>
      <c r="JFS7" s="138"/>
      <c r="JFT7" s="138"/>
      <c r="JFU7" s="138"/>
      <c r="JFV7" s="138"/>
      <c r="JFW7" s="138"/>
      <c r="JFX7" s="138"/>
      <c r="JFY7" s="138"/>
      <c r="JFZ7" s="138"/>
      <c r="JGA7" s="138"/>
      <c r="JGB7" s="138"/>
      <c r="JGC7" s="138"/>
      <c r="JGD7" s="138"/>
      <c r="JGE7" s="138"/>
      <c r="JGF7" s="138"/>
      <c r="JGG7" s="138"/>
      <c r="JGH7" s="138"/>
      <c r="JGI7" s="138"/>
      <c r="JGJ7" s="138"/>
      <c r="JGK7" s="138"/>
      <c r="JGL7" s="138"/>
      <c r="JGM7" s="138"/>
      <c r="JGN7" s="138"/>
      <c r="JGO7" s="138"/>
      <c r="JGP7" s="138"/>
      <c r="JGQ7" s="138"/>
      <c r="JGR7" s="138"/>
      <c r="JGS7" s="138"/>
      <c r="JGT7" s="138"/>
      <c r="JGU7" s="138"/>
      <c r="JGV7" s="138"/>
      <c r="JGW7" s="138"/>
      <c r="JGX7" s="138"/>
      <c r="JGY7" s="138"/>
      <c r="JGZ7" s="138"/>
      <c r="JHA7" s="138"/>
      <c r="JHB7" s="138"/>
      <c r="JHC7" s="138"/>
      <c r="JHD7" s="138"/>
      <c r="JHE7" s="138"/>
      <c r="JHF7" s="138"/>
      <c r="JHG7" s="138"/>
      <c r="JHH7" s="138"/>
      <c r="JHI7" s="138"/>
      <c r="JHJ7" s="138"/>
      <c r="JHK7" s="138"/>
      <c r="JHL7" s="138"/>
      <c r="JHM7" s="138"/>
      <c r="JHN7" s="138"/>
      <c r="JHO7" s="138"/>
      <c r="JHP7" s="138"/>
      <c r="JHQ7" s="138"/>
      <c r="JHR7" s="138"/>
      <c r="JHS7" s="138"/>
      <c r="JHT7" s="138"/>
      <c r="JHU7" s="138"/>
      <c r="JHV7" s="138"/>
      <c r="JHW7" s="138"/>
      <c r="JHX7" s="138"/>
      <c r="JHY7" s="138"/>
      <c r="JHZ7" s="138"/>
      <c r="JIA7" s="138"/>
      <c r="JIB7" s="138"/>
      <c r="JIC7" s="138"/>
      <c r="JID7" s="138"/>
      <c r="JIE7" s="138"/>
      <c r="JIF7" s="138"/>
      <c r="JIG7" s="138"/>
      <c r="JIH7" s="138"/>
      <c r="JII7" s="138"/>
      <c r="JIJ7" s="138"/>
      <c r="JIK7" s="138"/>
      <c r="JIL7" s="138"/>
      <c r="JIM7" s="138"/>
      <c r="JIN7" s="138"/>
      <c r="JIO7" s="138"/>
      <c r="JIP7" s="138"/>
      <c r="JIQ7" s="138"/>
      <c r="JIR7" s="138"/>
      <c r="JIS7" s="138"/>
      <c r="JIT7" s="138"/>
      <c r="JIU7" s="138"/>
      <c r="JIV7" s="138"/>
      <c r="JIW7" s="138"/>
      <c r="JIX7" s="138"/>
      <c r="JIY7" s="138"/>
      <c r="JIZ7" s="138"/>
      <c r="JJA7" s="138"/>
      <c r="JJB7" s="138"/>
      <c r="JJC7" s="138"/>
      <c r="JJD7" s="138"/>
      <c r="JJE7" s="138"/>
      <c r="JJF7" s="138"/>
      <c r="JJG7" s="138"/>
      <c r="JJH7" s="138"/>
      <c r="JJI7" s="138"/>
      <c r="JJJ7" s="138"/>
      <c r="JJK7" s="138"/>
      <c r="JJL7" s="138"/>
      <c r="JJM7" s="138"/>
      <c r="JJN7" s="138"/>
      <c r="JJO7" s="138"/>
      <c r="JJP7" s="138"/>
      <c r="JJQ7" s="138"/>
      <c r="JJR7" s="138"/>
      <c r="JJS7" s="138"/>
      <c r="JJT7" s="138"/>
      <c r="JJU7" s="138"/>
      <c r="JJV7" s="138"/>
      <c r="JJW7" s="138"/>
      <c r="JJX7" s="138"/>
      <c r="JJY7" s="138"/>
      <c r="JJZ7" s="138"/>
      <c r="JKA7" s="138"/>
      <c r="JKB7" s="138"/>
      <c r="JKC7" s="138"/>
      <c r="JKD7" s="138"/>
      <c r="JKE7" s="138"/>
      <c r="JKF7" s="138"/>
      <c r="JKG7" s="138"/>
      <c r="JKH7" s="138"/>
      <c r="JKI7" s="138"/>
      <c r="JKJ7" s="138"/>
      <c r="JKK7" s="138"/>
      <c r="JKL7" s="138"/>
      <c r="JKM7" s="138"/>
      <c r="JKN7" s="138"/>
      <c r="JKO7" s="138"/>
      <c r="JKP7" s="138"/>
      <c r="JKQ7" s="138"/>
      <c r="JKR7" s="138"/>
      <c r="JKS7" s="138"/>
      <c r="JKT7" s="138"/>
      <c r="JKU7" s="138"/>
      <c r="JKV7" s="138"/>
      <c r="JKW7" s="138"/>
      <c r="JKX7" s="138"/>
      <c r="JKY7" s="138"/>
      <c r="JKZ7" s="138"/>
      <c r="JLA7" s="138"/>
      <c r="JLB7" s="138"/>
      <c r="JLC7" s="138"/>
      <c r="JLD7" s="138"/>
      <c r="JLE7" s="138"/>
      <c r="JLF7" s="138"/>
      <c r="JLG7" s="138"/>
      <c r="JLH7" s="138"/>
      <c r="JLI7" s="138"/>
      <c r="JLJ7" s="138"/>
      <c r="JLK7" s="138"/>
      <c r="JLL7" s="138"/>
      <c r="JLM7" s="138"/>
      <c r="JLN7" s="138"/>
      <c r="JLO7" s="138"/>
      <c r="JLP7" s="138"/>
      <c r="JLQ7" s="138"/>
      <c r="JLR7" s="138"/>
      <c r="JLS7" s="138"/>
      <c r="JLT7" s="138"/>
      <c r="JLU7" s="138"/>
      <c r="JLV7" s="138"/>
      <c r="JLW7" s="138"/>
      <c r="JLX7" s="138"/>
      <c r="JLY7" s="138"/>
      <c r="JLZ7" s="138"/>
      <c r="JMA7" s="138"/>
      <c r="JMB7" s="138"/>
      <c r="JMC7" s="138"/>
      <c r="JMD7" s="138"/>
      <c r="JME7" s="138"/>
      <c r="JMF7" s="138"/>
      <c r="JMG7" s="138"/>
      <c r="JMH7" s="138"/>
      <c r="JMI7" s="138"/>
      <c r="JMJ7" s="138"/>
      <c r="JMK7" s="138"/>
      <c r="JML7" s="138"/>
      <c r="JMM7" s="138"/>
      <c r="JMN7" s="138"/>
      <c r="JMO7" s="138"/>
      <c r="JMP7" s="138"/>
      <c r="JMQ7" s="138"/>
      <c r="JMR7" s="138"/>
      <c r="JMS7" s="138"/>
      <c r="JMT7" s="138"/>
      <c r="JMU7" s="138"/>
      <c r="JMV7" s="138"/>
      <c r="JMW7" s="138"/>
      <c r="JMX7" s="138"/>
      <c r="JMY7" s="138"/>
      <c r="JMZ7" s="138"/>
      <c r="JNA7" s="138"/>
      <c r="JNB7" s="138"/>
      <c r="JNC7" s="138"/>
      <c r="JND7" s="138"/>
      <c r="JNE7" s="138"/>
      <c r="JNF7" s="138"/>
      <c r="JNG7" s="138"/>
      <c r="JNH7" s="138"/>
      <c r="JNI7" s="138"/>
      <c r="JNJ7" s="138"/>
      <c r="JNK7" s="138"/>
      <c r="JNL7" s="138"/>
      <c r="JNM7" s="138"/>
      <c r="JNN7" s="138"/>
      <c r="JNO7" s="138"/>
      <c r="JNP7" s="138"/>
      <c r="JNQ7" s="138"/>
      <c r="JNR7" s="138"/>
      <c r="JNS7" s="138"/>
      <c r="JNT7" s="138"/>
      <c r="JNU7" s="138"/>
      <c r="JNV7" s="138"/>
      <c r="JNW7" s="138"/>
      <c r="JNX7" s="138"/>
      <c r="JNY7" s="138"/>
      <c r="JNZ7" s="138"/>
      <c r="JOA7" s="138"/>
      <c r="JOB7" s="138"/>
      <c r="JOC7" s="138"/>
      <c r="JOD7" s="138"/>
      <c r="JOE7" s="138"/>
      <c r="JOF7" s="138"/>
      <c r="JOG7" s="138"/>
      <c r="JOH7" s="138"/>
      <c r="JOI7" s="138"/>
      <c r="JOJ7" s="138"/>
      <c r="JOK7" s="138"/>
      <c r="JOL7" s="138"/>
      <c r="JOM7" s="138"/>
      <c r="JON7" s="138"/>
      <c r="JOO7" s="138"/>
      <c r="JOP7" s="138"/>
      <c r="JOQ7" s="138"/>
      <c r="JOR7" s="138"/>
      <c r="JOS7" s="138"/>
      <c r="JOT7" s="138"/>
      <c r="JOU7" s="138"/>
      <c r="JOV7" s="138"/>
      <c r="JOW7" s="138"/>
      <c r="JOX7" s="138"/>
      <c r="JOY7" s="138"/>
      <c r="JOZ7" s="138"/>
      <c r="JPA7" s="138"/>
      <c r="JPB7" s="138"/>
      <c r="JPC7" s="138"/>
      <c r="JPD7" s="138"/>
      <c r="JPE7" s="138"/>
      <c r="JPF7" s="138"/>
      <c r="JPG7" s="138"/>
      <c r="JPH7" s="138"/>
      <c r="JPI7" s="138"/>
      <c r="JPJ7" s="138"/>
      <c r="JPK7" s="138"/>
      <c r="JPL7" s="138"/>
      <c r="JPM7" s="138"/>
      <c r="JPN7" s="138"/>
      <c r="JPO7" s="138"/>
      <c r="JPP7" s="138"/>
      <c r="JPQ7" s="138"/>
      <c r="JPR7" s="138"/>
      <c r="JPS7" s="138"/>
      <c r="JPT7" s="138"/>
      <c r="JPU7" s="138"/>
      <c r="JPV7" s="138"/>
      <c r="JPW7" s="138"/>
      <c r="JPX7" s="138"/>
      <c r="JPY7" s="138"/>
      <c r="JPZ7" s="138"/>
      <c r="JQA7" s="138"/>
      <c r="JQB7" s="138"/>
      <c r="JQC7" s="138"/>
      <c r="JQD7" s="138"/>
      <c r="JQE7" s="138"/>
      <c r="JQF7" s="138"/>
      <c r="JQG7" s="138"/>
      <c r="JQH7" s="138"/>
      <c r="JQI7" s="138"/>
      <c r="JQJ7" s="138"/>
      <c r="JQK7" s="138"/>
      <c r="JQL7" s="138"/>
      <c r="JQM7" s="138"/>
      <c r="JQN7" s="138"/>
      <c r="JQO7" s="138"/>
      <c r="JQP7" s="138"/>
      <c r="JQQ7" s="138"/>
      <c r="JQR7" s="138"/>
      <c r="JQS7" s="138"/>
      <c r="JQT7" s="138"/>
      <c r="JQU7" s="138"/>
      <c r="JQV7" s="138"/>
      <c r="JQW7" s="138"/>
      <c r="JQX7" s="138"/>
      <c r="JQY7" s="138"/>
      <c r="JQZ7" s="138"/>
      <c r="JRA7" s="138"/>
      <c r="JRB7" s="138"/>
      <c r="JRC7" s="138"/>
      <c r="JRD7" s="138"/>
      <c r="JRE7" s="138"/>
      <c r="JRF7" s="138"/>
      <c r="JRG7" s="138"/>
      <c r="JRH7" s="138"/>
      <c r="JRI7" s="138"/>
      <c r="JRJ7" s="138"/>
      <c r="JRK7" s="138"/>
      <c r="JRL7" s="138"/>
      <c r="JRM7" s="138"/>
      <c r="JRN7" s="138"/>
      <c r="JRO7" s="138"/>
      <c r="JRP7" s="138"/>
      <c r="JRQ7" s="138"/>
      <c r="JRR7" s="138"/>
      <c r="JRS7" s="138"/>
      <c r="JRT7" s="138"/>
      <c r="JRU7" s="138"/>
      <c r="JRV7" s="138"/>
      <c r="JRW7" s="138"/>
      <c r="JRX7" s="138"/>
      <c r="JRY7" s="138"/>
      <c r="JRZ7" s="138"/>
      <c r="JSA7" s="138"/>
      <c r="JSB7" s="138"/>
      <c r="JSC7" s="138"/>
      <c r="JSD7" s="138"/>
      <c r="JSE7" s="138"/>
      <c r="JSF7" s="138"/>
      <c r="JSG7" s="138"/>
      <c r="JSH7" s="138"/>
      <c r="JSI7" s="138"/>
      <c r="JSJ7" s="138"/>
      <c r="JSK7" s="138"/>
      <c r="JSL7" s="138"/>
      <c r="JSM7" s="138"/>
      <c r="JSN7" s="138"/>
      <c r="JSO7" s="138"/>
      <c r="JSP7" s="138"/>
      <c r="JSQ7" s="138"/>
      <c r="JSR7" s="138"/>
      <c r="JSS7" s="138"/>
      <c r="JST7" s="138"/>
      <c r="JSU7" s="138"/>
      <c r="JSV7" s="138"/>
      <c r="JSW7" s="138"/>
      <c r="JSX7" s="138"/>
      <c r="JSY7" s="138"/>
      <c r="JSZ7" s="138"/>
      <c r="JTA7" s="138"/>
      <c r="JTB7" s="138"/>
      <c r="JTC7" s="138"/>
      <c r="JTD7" s="138"/>
      <c r="JTE7" s="138"/>
      <c r="JTF7" s="138"/>
      <c r="JTG7" s="138"/>
      <c r="JTH7" s="138"/>
      <c r="JTI7" s="138"/>
      <c r="JTJ7" s="138"/>
      <c r="JTK7" s="138"/>
      <c r="JTL7" s="138"/>
      <c r="JTM7" s="138"/>
      <c r="JTN7" s="138"/>
      <c r="JTO7" s="138"/>
      <c r="JTP7" s="138"/>
      <c r="JTQ7" s="138"/>
      <c r="JTR7" s="138"/>
      <c r="JTS7" s="138"/>
      <c r="JTT7" s="138"/>
      <c r="JTU7" s="138"/>
      <c r="JTV7" s="138"/>
      <c r="JTW7" s="138"/>
      <c r="JTX7" s="138"/>
      <c r="JTY7" s="138"/>
      <c r="JTZ7" s="138"/>
      <c r="JUA7" s="138"/>
      <c r="JUB7" s="138"/>
      <c r="JUC7" s="138"/>
      <c r="JUD7" s="138"/>
      <c r="JUE7" s="138"/>
      <c r="JUF7" s="138"/>
      <c r="JUG7" s="138"/>
      <c r="JUH7" s="138"/>
      <c r="JUI7" s="138"/>
      <c r="JUJ7" s="138"/>
      <c r="JUK7" s="138"/>
      <c r="JUL7" s="138"/>
      <c r="JUM7" s="138"/>
      <c r="JUN7" s="138"/>
      <c r="JUO7" s="138"/>
      <c r="JUP7" s="138"/>
      <c r="JUQ7" s="138"/>
      <c r="JUR7" s="138"/>
      <c r="JUS7" s="138"/>
      <c r="JUT7" s="138"/>
      <c r="JUU7" s="138"/>
      <c r="JUV7" s="138"/>
      <c r="JUW7" s="138"/>
      <c r="JUX7" s="138"/>
      <c r="JUY7" s="138"/>
      <c r="JUZ7" s="138"/>
      <c r="JVA7" s="138"/>
      <c r="JVB7" s="138"/>
      <c r="JVC7" s="138"/>
      <c r="JVD7" s="138"/>
      <c r="JVE7" s="138"/>
      <c r="JVF7" s="138"/>
      <c r="JVG7" s="138"/>
      <c r="JVH7" s="138"/>
      <c r="JVI7" s="138"/>
      <c r="JVJ7" s="138"/>
      <c r="JVK7" s="138"/>
      <c r="JVL7" s="138"/>
      <c r="JVM7" s="138"/>
      <c r="JVN7" s="138"/>
      <c r="JVO7" s="138"/>
      <c r="JVP7" s="138"/>
      <c r="JVQ7" s="138"/>
      <c r="JVR7" s="138"/>
      <c r="JVS7" s="138"/>
      <c r="JVT7" s="138"/>
      <c r="JVU7" s="138"/>
      <c r="JVV7" s="138"/>
      <c r="JVW7" s="138"/>
      <c r="JVX7" s="138"/>
      <c r="JVY7" s="138"/>
      <c r="JVZ7" s="138"/>
      <c r="JWA7" s="138"/>
      <c r="JWB7" s="138"/>
      <c r="JWC7" s="138"/>
      <c r="JWD7" s="138"/>
      <c r="JWE7" s="138"/>
      <c r="JWF7" s="138"/>
      <c r="JWG7" s="138"/>
      <c r="JWH7" s="138"/>
      <c r="JWI7" s="138"/>
      <c r="JWJ7" s="138"/>
      <c r="JWK7" s="138"/>
      <c r="JWL7" s="138"/>
      <c r="JWM7" s="138"/>
      <c r="JWN7" s="138"/>
      <c r="JWO7" s="138"/>
      <c r="JWP7" s="138"/>
      <c r="JWQ7" s="138"/>
      <c r="JWR7" s="138"/>
      <c r="JWS7" s="138"/>
      <c r="JWT7" s="138"/>
      <c r="JWU7" s="138"/>
      <c r="JWV7" s="138"/>
      <c r="JWW7" s="138"/>
      <c r="JWX7" s="138"/>
      <c r="JWY7" s="138"/>
      <c r="JWZ7" s="138"/>
      <c r="JXA7" s="138"/>
      <c r="JXB7" s="138"/>
      <c r="JXC7" s="138"/>
      <c r="JXD7" s="138"/>
      <c r="JXE7" s="138"/>
      <c r="JXF7" s="138"/>
      <c r="JXG7" s="138"/>
      <c r="JXH7" s="138"/>
      <c r="JXI7" s="138"/>
      <c r="JXJ7" s="138"/>
      <c r="JXK7" s="138"/>
      <c r="JXL7" s="138"/>
      <c r="JXM7" s="138"/>
      <c r="JXN7" s="138"/>
      <c r="JXO7" s="138"/>
      <c r="JXP7" s="138"/>
      <c r="JXQ7" s="138"/>
      <c r="JXR7" s="138"/>
      <c r="JXS7" s="138"/>
      <c r="JXT7" s="138"/>
      <c r="JXU7" s="138"/>
      <c r="JXV7" s="138"/>
      <c r="JXW7" s="138"/>
      <c r="JXX7" s="138"/>
      <c r="JXY7" s="138"/>
      <c r="JXZ7" s="138"/>
      <c r="JYA7" s="138"/>
      <c r="JYB7" s="138"/>
      <c r="JYC7" s="138"/>
      <c r="JYD7" s="138"/>
      <c r="JYE7" s="138"/>
      <c r="JYF7" s="138"/>
      <c r="JYG7" s="138"/>
      <c r="JYH7" s="138"/>
      <c r="JYI7" s="138"/>
      <c r="JYJ7" s="138"/>
      <c r="JYK7" s="138"/>
      <c r="JYL7" s="138"/>
      <c r="JYM7" s="138"/>
      <c r="JYN7" s="138"/>
      <c r="JYO7" s="138"/>
      <c r="JYP7" s="138"/>
      <c r="JYQ7" s="138"/>
      <c r="JYR7" s="138"/>
      <c r="JYS7" s="138"/>
      <c r="JYT7" s="138"/>
      <c r="JYU7" s="138"/>
      <c r="JYV7" s="138"/>
      <c r="JYW7" s="138"/>
      <c r="JYX7" s="138"/>
      <c r="JYY7" s="138"/>
      <c r="JYZ7" s="138"/>
      <c r="JZA7" s="138"/>
      <c r="JZB7" s="138"/>
      <c r="JZC7" s="138"/>
      <c r="JZD7" s="138"/>
      <c r="JZE7" s="138"/>
      <c r="JZF7" s="138"/>
      <c r="JZG7" s="138"/>
      <c r="JZH7" s="138"/>
      <c r="JZI7" s="138"/>
      <c r="JZJ7" s="138"/>
      <c r="JZK7" s="138"/>
      <c r="JZL7" s="138"/>
      <c r="JZM7" s="138"/>
      <c r="JZN7" s="138"/>
      <c r="JZO7" s="138"/>
      <c r="JZP7" s="138"/>
      <c r="JZQ7" s="138"/>
      <c r="JZR7" s="138"/>
      <c r="JZS7" s="138"/>
      <c r="JZT7" s="138"/>
      <c r="JZU7" s="138"/>
      <c r="JZV7" s="138"/>
      <c r="JZW7" s="138"/>
      <c r="JZX7" s="138"/>
      <c r="JZY7" s="138"/>
      <c r="JZZ7" s="138"/>
      <c r="KAA7" s="138"/>
      <c r="KAB7" s="138"/>
      <c r="KAC7" s="138"/>
      <c r="KAD7" s="138"/>
      <c r="KAE7" s="138"/>
      <c r="KAF7" s="138"/>
      <c r="KAG7" s="138"/>
      <c r="KAH7" s="138"/>
      <c r="KAI7" s="138"/>
      <c r="KAJ7" s="138"/>
      <c r="KAK7" s="138"/>
      <c r="KAL7" s="138"/>
      <c r="KAM7" s="138"/>
      <c r="KAN7" s="138"/>
      <c r="KAO7" s="138"/>
      <c r="KAP7" s="138"/>
      <c r="KAQ7" s="138"/>
      <c r="KAR7" s="138"/>
      <c r="KAS7" s="138"/>
      <c r="KAT7" s="138"/>
      <c r="KAU7" s="138"/>
      <c r="KAV7" s="138"/>
      <c r="KAW7" s="138"/>
      <c r="KAX7" s="138"/>
      <c r="KAY7" s="138"/>
      <c r="KAZ7" s="138"/>
      <c r="KBA7" s="138"/>
      <c r="KBB7" s="138"/>
      <c r="KBC7" s="138"/>
      <c r="KBD7" s="138"/>
      <c r="KBE7" s="138"/>
      <c r="KBF7" s="138"/>
      <c r="KBG7" s="138"/>
      <c r="KBH7" s="138"/>
      <c r="KBI7" s="138"/>
      <c r="KBJ7" s="138"/>
      <c r="KBK7" s="138"/>
      <c r="KBL7" s="138"/>
      <c r="KBM7" s="138"/>
      <c r="KBN7" s="138"/>
      <c r="KBO7" s="138"/>
      <c r="KBP7" s="138"/>
      <c r="KBQ7" s="138"/>
      <c r="KBR7" s="138"/>
      <c r="KBS7" s="138"/>
      <c r="KBT7" s="138"/>
      <c r="KBU7" s="138"/>
      <c r="KBV7" s="138"/>
      <c r="KBW7" s="138"/>
      <c r="KBX7" s="138"/>
      <c r="KBY7" s="138"/>
      <c r="KBZ7" s="138"/>
      <c r="KCA7" s="138"/>
      <c r="KCB7" s="138"/>
      <c r="KCC7" s="138"/>
      <c r="KCD7" s="138"/>
      <c r="KCE7" s="138"/>
      <c r="KCF7" s="138"/>
      <c r="KCG7" s="138"/>
      <c r="KCH7" s="138"/>
      <c r="KCI7" s="138"/>
      <c r="KCJ7" s="138"/>
      <c r="KCK7" s="138"/>
      <c r="KCL7" s="138"/>
      <c r="KCM7" s="138"/>
      <c r="KCN7" s="138"/>
      <c r="KCO7" s="138"/>
      <c r="KCP7" s="138"/>
      <c r="KCQ7" s="138"/>
      <c r="KCR7" s="138"/>
      <c r="KCS7" s="138"/>
      <c r="KCT7" s="138"/>
      <c r="KCU7" s="138"/>
      <c r="KCV7" s="138"/>
      <c r="KCW7" s="138"/>
      <c r="KCX7" s="138"/>
      <c r="KCY7" s="138"/>
      <c r="KCZ7" s="138"/>
      <c r="KDA7" s="138"/>
      <c r="KDB7" s="138"/>
      <c r="KDC7" s="138"/>
      <c r="KDD7" s="138"/>
      <c r="KDE7" s="138"/>
      <c r="KDF7" s="138"/>
      <c r="KDG7" s="138"/>
      <c r="KDH7" s="138"/>
      <c r="KDI7" s="138"/>
      <c r="KDJ7" s="138"/>
      <c r="KDK7" s="138"/>
      <c r="KDL7" s="138"/>
      <c r="KDM7" s="138"/>
      <c r="KDN7" s="138"/>
      <c r="KDO7" s="138"/>
      <c r="KDP7" s="138"/>
      <c r="KDQ7" s="138"/>
      <c r="KDR7" s="138"/>
      <c r="KDS7" s="138"/>
      <c r="KDT7" s="138"/>
      <c r="KDU7" s="138"/>
      <c r="KDV7" s="138"/>
      <c r="KDW7" s="138"/>
      <c r="KDX7" s="138"/>
      <c r="KDY7" s="138"/>
      <c r="KDZ7" s="138"/>
      <c r="KEA7" s="138"/>
      <c r="KEB7" s="138"/>
      <c r="KEC7" s="138"/>
      <c r="KED7" s="138"/>
      <c r="KEE7" s="138"/>
      <c r="KEF7" s="138"/>
      <c r="KEG7" s="138"/>
      <c r="KEH7" s="138"/>
      <c r="KEI7" s="138"/>
      <c r="KEJ7" s="138"/>
      <c r="KEK7" s="138"/>
      <c r="KEL7" s="138"/>
      <c r="KEM7" s="138"/>
      <c r="KEN7" s="138"/>
      <c r="KEO7" s="138"/>
      <c r="KEP7" s="138"/>
      <c r="KEQ7" s="138"/>
      <c r="KER7" s="138"/>
      <c r="KES7" s="138"/>
      <c r="KET7" s="138"/>
      <c r="KEU7" s="138"/>
      <c r="KEV7" s="138"/>
      <c r="KEW7" s="138"/>
      <c r="KEX7" s="138"/>
      <c r="KEY7" s="138"/>
      <c r="KEZ7" s="138"/>
      <c r="KFA7" s="138"/>
      <c r="KFB7" s="138"/>
      <c r="KFC7" s="138"/>
      <c r="KFD7" s="138"/>
      <c r="KFE7" s="138"/>
      <c r="KFF7" s="138"/>
      <c r="KFG7" s="138"/>
      <c r="KFH7" s="138"/>
      <c r="KFI7" s="138"/>
      <c r="KFJ7" s="138"/>
      <c r="KFK7" s="138"/>
      <c r="KFL7" s="138"/>
      <c r="KFM7" s="138"/>
      <c r="KFN7" s="138"/>
      <c r="KFO7" s="138"/>
      <c r="KFP7" s="138"/>
      <c r="KFQ7" s="138"/>
      <c r="KFR7" s="138"/>
      <c r="KFS7" s="138"/>
      <c r="KFT7" s="138"/>
      <c r="KFU7" s="138"/>
      <c r="KFV7" s="138"/>
      <c r="KFW7" s="138"/>
      <c r="KFX7" s="138"/>
      <c r="KFY7" s="138"/>
      <c r="KFZ7" s="138"/>
      <c r="KGA7" s="138"/>
      <c r="KGB7" s="138"/>
      <c r="KGC7" s="138"/>
      <c r="KGD7" s="138"/>
      <c r="KGE7" s="138"/>
      <c r="KGF7" s="138"/>
      <c r="KGG7" s="138"/>
      <c r="KGH7" s="138"/>
      <c r="KGI7" s="138"/>
      <c r="KGJ7" s="138"/>
      <c r="KGK7" s="138"/>
      <c r="KGL7" s="138"/>
      <c r="KGM7" s="138"/>
      <c r="KGN7" s="138"/>
      <c r="KGO7" s="138"/>
      <c r="KGP7" s="138"/>
      <c r="KGQ7" s="138"/>
      <c r="KGR7" s="138"/>
      <c r="KGS7" s="138"/>
      <c r="KGT7" s="138"/>
      <c r="KGU7" s="138"/>
      <c r="KGV7" s="138"/>
      <c r="KGW7" s="138"/>
      <c r="KGX7" s="138"/>
      <c r="KGY7" s="138"/>
      <c r="KGZ7" s="138"/>
      <c r="KHA7" s="138"/>
      <c r="KHB7" s="138"/>
      <c r="KHC7" s="138"/>
      <c r="KHD7" s="138"/>
      <c r="KHE7" s="138"/>
      <c r="KHF7" s="138"/>
      <c r="KHG7" s="138"/>
      <c r="KHH7" s="138"/>
      <c r="KHI7" s="138"/>
      <c r="KHJ7" s="138"/>
      <c r="KHK7" s="138"/>
      <c r="KHL7" s="138"/>
      <c r="KHM7" s="138"/>
      <c r="KHN7" s="138"/>
      <c r="KHO7" s="138"/>
      <c r="KHP7" s="138"/>
      <c r="KHQ7" s="138"/>
      <c r="KHR7" s="138"/>
      <c r="KHS7" s="138"/>
      <c r="KHT7" s="138"/>
      <c r="KHU7" s="138"/>
      <c r="KHV7" s="138"/>
      <c r="KHW7" s="138"/>
      <c r="KHX7" s="138"/>
      <c r="KHY7" s="138"/>
      <c r="KHZ7" s="138"/>
      <c r="KIA7" s="138"/>
      <c r="KIB7" s="138"/>
      <c r="KIC7" s="138"/>
      <c r="KID7" s="138"/>
      <c r="KIE7" s="138"/>
      <c r="KIF7" s="138"/>
      <c r="KIG7" s="138"/>
      <c r="KIH7" s="138"/>
      <c r="KII7" s="138"/>
      <c r="KIJ7" s="138"/>
      <c r="KIK7" s="138"/>
      <c r="KIL7" s="138"/>
      <c r="KIM7" s="138"/>
      <c r="KIN7" s="138"/>
      <c r="KIO7" s="138"/>
      <c r="KIP7" s="138"/>
      <c r="KIQ7" s="138"/>
      <c r="KIR7" s="138"/>
      <c r="KIS7" s="138"/>
      <c r="KIT7" s="138"/>
      <c r="KIU7" s="138"/>
      <c r="KIV7" s="138"/>
      <c r="KIW7" s="138"/>
      <c r="KIX7" s="138"/>
      <c r="KIY7" s="138"/>
      <c r="KIZ7" s="138"/>
      <c r="KJA7" s="138"/>
      <c r="KJB7" s="138"/>
      <c r="KJC7" s="138"/>
      <c r="KJD7" s="138"/>
      <c r="KJE7" s="138"/>
      <c r="KJF7" s="138"/>
      <c r="KJG7" s="138"/>
      <c r="KJH7" s="138"/>
      <c r="KJI7" s="138"/>
      <c r="KJJ7" s="138"/>
      <c r="KJK7" s="138"/>
      <c r="KJL7" s="138"/>
      <c r="KJM7" s="138"/>
      <c r="KJN7" s="138"/>
      <c r="KJO7" s="138"/>
      <c r="KJP7" s="138"/>
      <c r="KJQ7" s="138"/>
      <c r="KJR7" s="138"/>
      <c r="KJS7" s="138"/>
      <c r="KJT7" s="138"/>
      <c r="KJU7" s="138"/>
      <c r="KJV7" s="138"/>
      <c r="KJW7" s="138"/>
      <c r="KJX7" s="138"/>
      <c r="KJY7" s="138"/>
      <c r="KJZ7" s="138"/>
      <c r="KKA7" s="138"/>
      <c r="KKB7" s="138"/>
      <c r="KKC7" s="138"/>
      <c r="KKD7" s="138"/>
      <c r="KKE7" s="138"/>
      <c r="KKF7" s="138"/>
      <c r="KKG7" s="138"/>
      <c r="KKH7" s="138"/>
      <c r="KKI7" s="138"/>
      <c r="KKJ7" s="138"/>
      <c r="KKK7" s="138"/>
      <c r="KKL7" s="138"/>
      <c r="KKM7" s="138"/>
      <c r="KKN7" s="138"/>
      <c r="KKO7" s="138"/>
      <c r="KKP7" s="138"/>
      <c r="KKQ7" s="138"/>
      <c r="KKR7" s="138"/>
      <c r="KKS7" s="138"/>
      <c r="KKT7" s="138"/>
      <c r="KKU7" s="138"/>
      <c r="KKV7" s="138"/>
      <c r="KKW7" s="138"/>
      <c r="KKX7" s="138"/>
      <c r="KKY7" s="138"/>
      <c r="KKZ7" s="138"/>
      <c r="KLA7" s="138"/>
      <c r="KLB7" s="138"/>
      <c r="KLC7" s="138"/>
      <c r="KLD7" s="138"/>
      <c r="KLE7" s="138"/>
      <c r="KLF7" s="138"/>
      <c r="KLG7" s="138"/>
      <c r="KLH7" s="138"/>
      <c r="KLI7" s="138"/>
      <c r="KLJ7" s="138"/>
      <c r="KLK7" s="138"/>
      <c r="KLL7" s="138"/>
      <c r="KLM7" s="138"/>
      <c r="KLN7" s="138"/>
      <c r="KLO7" s="138"/>
      <c r="KLP7" s="138"/>
      <c r="KLQ7" s="138"/>
      <c r="KLR7" s="138"/>
      <c r="KLS7" s="138"/>
      <c r="KLT7" s="138"/>
      <c r="KLU7" s="138"/>
      <c r="KLV7" s="138"/>
      <c r="KLW7" s="138"/>
      <c r="KLX7" s="138"/>
      <c r="KLY7" s="138"/>
      <c r="KLZ7" s="138"/>
      <c r="KMA7" s="138"/>
      <c r="KMB7" s="138"/>
      <c r="KMC7" s="138"/>
      <c r="KMD7" s="138"/>
      <c r="KME7" s="138"/>
      <c r="KMF7" s="138"/>
      <c r="KMG7" s="138"/>
      <c r="KMH7" s="138"/>
      <c r="KMI7" s="138"/>
      <c r="KMJ7" s="138"/>
      <c r="KMK7" s="138"/>
      <c r="KML7" s="138"/>
      <c r="KMM7" s="138"/>
      <c r="KMN7" s="138"/>
      <c r="KMO7" s="138"/>
      <c r="KMP7" s="138"/>
      <c r="KMQ7" s="138"/>
      <c r="KMR7" s="138"/>
      <c r="KMS7" s="138"/>
      <c r="KMT7" s="138"/>
      <c r="KMU7" s="138"/>
      <c r="KMV7" s="138"/>
      <c r="KMW7" s="138"/>
      <c r="KMX7" s="138"/>
      <c r="KMY7" s="138"/>
      <c r="KMZ7" s="138"/>
      <c r="KNA7" s="138"/>
      <c r="KNB7" s="138"/>
      <c r="KNC7" s="138"/>
      <c r="KND7" s="138"/>
      <c r="KNE7" s="138"/>
      <c r="KNF7" s="138"/>
      <c r="KNG7" s="138"/>
      <c r="KNH7" s="138"/>
      <c r="KNI7" s="138"/>
      <c r="KNJ7" s="138"/>
      <c r="KNK7" s="138"/>
      <c r="KNL7" s="138"/>
      <c r="KNM7" s="138"/>
      <c r="KNN7" s="138"/>
      <c r="KNO7" s="138"/>
      <c r="KNP7" s="138"/>
      <c r="KNQ7" s="138"/>
      <c r="KNR7" s="138"/>
      <c r="KNS7" s="138"/>
      <c r="KNT7" s="138"/>
      <c r="KNU7" s="138"/>
      <c r="KNV7" s="138"/>
      <c r="KNW7" s="138"/>
      <c r="KNX7" s="138"/>
      <c r="KNY7" s="138"/>
      <c r="KNZ7" s="138"/>
      <c r="KOA7" s="138"/>
      <c r="KOB7" s="138"/>
      <c r="KOC7" s="138"/>
      <c r="KOD7" s="138"/>
      <c r="KOE7" s="138"/>
      <c r="KOF7" s="138"/>
      <c r="KOG7" s="138"/>
      <c r="KOH7" s="138"/>
      <c r="KOI7" s="138"/>
      <c r="KOJ7" s="138"/>
      <c r="KOK7" s="138"/>
      <c r="KOL7" s="138"/>
      <c r="KOM7" s="138"/>
      <c r="KON7" s="138"/>
      <c r="KOO7" s="138"/>
      <c r="KOP7" s="138"/>
      <c r="KOQ7" s="138"/>
      <c r="KOR7" s="138"/>
      <c r="KOS7" s="138"/>
      <c r="KOT7" s="138"/>
      <c r="KOU7" s="138"/>
      <c r="KOV7" s="138"/>
      <c r="KOW7" s="138"/>
      <c r="KOX7" s="138"/>
      <c r="KOY7" s="138"/>
      <c r="KOZ7" s="138"/>
      <c r="KPA7" s="138"/>
      <c r="KPB7" s="138"/>
      <c r="KPC7" s="138"/>
      <c r="KPD7" s="138"/>
      <c r="KPE7" s="138"/>
      <c r="KPF7" s="138"/>
      <c r="KPG7" s="138"/>
      <c r="KPH7" s="138"/>
      <c r="KPI7" s="138"/>
      <c r="KPJ7" s="138"/>
      <c r="KPK7" s="138"/>
      <c r="KPL7" s="138"/>
      <c r="KPM7" s="138"/>
      <c r="KPN7" s="138"/>
      <c r="KPO7" s="138"/>
      <c r="KPP7" s="138"/>
      <c r="KPQ7" s="138"/>
      <c r="KPR7" s="138"/>
      <c r="KPS7" s="138"/>
      <c r="KPT7" s="138"/>
      <c r="KPU7" s="138"/>
      <c r="KPV7" s="138"/>
      <c r="KPW7" s="138"/>
      <c r="KPX7" s="138"/>
      <c r="KPY7" s="138"/>
      <c r="KPZ7" s="138"/>
      <c r="KQA7" s="138"/>
      <c r="KQB7" s="138"/>
      <c r="KQC7" s="138"/>
      <c r="KQD7" s="138"/>
      <c r="KQE7" s="138"/>
      <c r="KQF7" s="138"/>
      <c r="KQG7" s="138"/>
      <c r="KQH7" s="138"/>
      <c r="KQI7" s="138"/>
      <c r="KQJ7" s="138"/>
      <c r="KQK7" s="138"/>
      <c r="KQL7" s="138"/>
      <c r="KQM7" s="138"/>
      <c r="KQN7" s="138"/>
      <c r="KQO7" s="138"/>
      <c r="KQP7" s="138"/>
      <c r="KQQ7" s="138"/>
      <c r="KQR7" s="138"/>
      <c r="KQS7" s="138"/>
      <c r="KQT7" s="138"/>
      <c r="KQU7" s="138"/>
      <c r="KQV7" s="138"/>
      <c r="KQW7" s="138"/>
      <c r="KQX7" s="138"/>
      <c r="KQY7" s="138"/>
      <c r="KQZ7" s="138"/>
      <c r="KRA7" s="138"/>
      <c r="KRB7" s="138"/>
      <c r="KRC7" s="138"/>
      <c r="KRD7" s="138"/>
      <c r="KRE7" s="138"/>
      <c r="KRF7" s="138"/>
      <c r="KRG7" s="138"/>
      <c r="KRH7" s="138"/>
      <c r="KRI7" s="138"/>
      <c r="KRJ7" s="138"/>
      <c r="KRK7" s="138"/>
      <c r="KRL7" s="138"/>
      <c r="KRM7" s="138"/>
      <c r="KRN7" s="138"/>
      <c r="KRO7" s="138"/>
      <c r="KRP7" s="138"/>
      <c r="KRQ7" s="138"/>
      <c r="KRR7" s="138"/>
      <c r="KRS7" s="138"/>
      <c r="KRT7" s="138"/>
      <c r="KRU7" s="138"/>
      <c r="KRV7" s="138"/>
      <c r="KRW7" s="138"/>
      <c r="KRX7" s="138"/>
      <c r="KRY7" s="138"/>
      <c r="KRZ7" s="138"/>
      <c r="KSA7" s="138"/>
      <c r="KSB7" s="138"/>
      <c r="KSC7" s="138"/>
      <c r="KSD7" s="138"/>
      <c r="KSE7" s="138"/>
      <c r="KSF7" s="138"/>
      <c r="KSG7" s="138"/>
      <c r="KSH7" s="138"/>
      <c r="KSI7" s="138"/>
      <c r="KSJ7" s="138"/>
      <c r="KSK7" s="138"/>
      <c r="KSL7" s="138"/>
      <c r="KSM7" s="138"/>
      <c r="KSN7" s="138"/>
      <c r="KSO7" s="138"/>
      <c r="KSP7" s="138"/>
      <c r="KSQ7" s="138"/>
      <c r="KSR7" s="138"/>
      <c r="KSS7" s="138"/>
      <c r="KST7" s="138"/>
      <c r="KSU7" s="138"/>
      <c r="KSV7" s="138"/>
      <c r="KSW7" s="138"/>
      <c r="KSX7" s="138"/>
      <c r="KSY7" s="138"/>
      <c r="KSZ7" s="138"/>
      <c r="KTA7" s="138"/>
      <c r="KTB7" s="138"/>
      <c r="KTC7" s="138"/>
      <c r="KTD7" s="138"/>
      <c r="KTE7" s="138"/>
      <c r="KTF7" s="138"/>
      <c r="KTG7" s="138"/>
      <c r="KTH7" s="138"/>
      <c r="KTI7" s="138"/>
      <c r="KTJ7" s="138"/>
      <c r="KTK7" s="138"/>
      <c r="KTL7" s="138"/>
      <c r="KTM7" s="138"/>
      <c r="KTN7" s="138"/>
      <c r="KTO7" s="138"/>
      <c r="KTP7" s="138"/>
      <c r="KTQ7" s="138"/>
      <c r="KTR7" s="138"/>
      <c r="KTS7" s="138"/>
      <c r="KTT7" s="138"/>
      <c r="KTU7" s="138"/>
      <c r="KTV7" s="138"/>
      <c r="KTW7" s="138"/>
      <c r="KTX7" s="138"/>
      <c r="KTY7" s="138"/>
      <c r="KTZ7" s="138"/>
      <c r="KUA7" s="138"/>
      <c r="KUB7" s="138"/>
      <c r="KUC7" s="138"/>
      <c r="KUD7" s="138"/>
      <c r="KUE7" s="138"/>
      <c r="KUF7" s="138"/>
      <c r="KUG7" s="138"/>
      <c r="KUH7" s="138"/>
      <c r="KUI7" s="138"/>
      <c r="KUJ7" s="138"/>
      <c r="KUK7" s="138"/>
      <c r="KUL7" s="138"/>
      <c r="KUM7" s="138"/>
      <c r="KUN7" s="138"/>
      <c r="KUO7" s="138"/>
      <c r="KUP7" s="138"/>
      <c r="KUQ7" s="138"/>
      <c r="KUR7" s="138"/>
      <c r="KUS7" s="138"/>
      <c r="KUT7" s="138"/>
      <c r="KUU7" s="138"/>
      <c r="KUV7" s="138"/>
      <c r="KUW7" s="138"/>
      <c r="KUX7" s="138"/>
      <c r="KUY7" s="138"/>
      <c r="KUZ7" s="138"/>
      <c r="KVA7" s="138"/>
      <c r="KVB7" s="138"/>
      <c r="KVC7" s="138"/>
      <c r="KVD7" s="138"/>
      <c r="KVE7" s="138"/>
      <c r="KVF7" s="138"/>
      <c r="KVG7" s="138"/>
      <c r="KVH7" s="138"/>
      <c r="KVI7" s="138"/>
      <c r="KVJ7" s="138"/>
      <c r="KVK7" s="138"/>
      <c r="KVL7" s="138"/>
      <c r="KVM7" s="138"/>
      <c r="KVN7" s="138"/>
      <c r="KVO7" s="138"/>
      <c r="KVP7" s="138"/>
      <c r="KVQ7" s="138"/>
      <c r="KVR7" s="138"/>
      <c r="KVS7" s="138"/>
      <c r="KVT7" s="138"/>
      <c r="KVU7" s="138"/>
      <c r="KVV7" s="138"/>
      <c r="KVW7" s="138"/>
      <c r="KVX7" s="138"/>
      <c r="KVY7" s="138"/>
      <c r="KVZ7" s="138"/>
      <c r="KWA7" s="138"/>
      <c r="KWB7" s="138"/>
      <c r="KWC7" s="138"/>
      <c r="KWD7" s="138"/>
      <c r="KWE7" s="138"/>
      <c r="KWF7" s="138"/>
      <c r="KWG7" s="138"/>
      <c r="KWH7" s="138"/>
      <c r="KWI7" s="138"/>
      <c r="KWJ7" s="138"/>
      <c r="KWK7" s="138"/>
      <c r="KWL7" s="138"/>
      <c r="KWM7" s="138"/>
      <c r="KWN7" s="138"/>
      <c r="KWO7" s="138"/>
      <c r="KWP7" s="138"/>
      <c r="KWQ7" s="138"/>
      <c r="KWR7" s="138"/>
      <c r="KWS7" s="138"/>
      <c r="KWT7" s="138"/>
      <c r="KWU7" s="138"/>
      <c r="KWV7" s="138"/>
      <c r="KWW7" s="138"/>
      <c r="KWX7" s="138"/>
      <c r="KWY7" s="138"/>
      <c r="KWZ7" s="138"/>
      <c r="KXA7" s="138"/>
      <c r="KXB7" s="138"/>
      <c r="KXC7" s="138"/>
      <c r="KXD7" s="138"/>
      <c r="KXE7" s="138"/>
      <c r="KXF7" s="138"/>
      <c r="KXG7" s="138"/>
      <c r="KXH7" s="138"/>
      <c r="KXI7" s="138"/>
      <c r="KXJ7" s="138"/>
      <c r="KXK7" s="138"/>
      <c r="KXL7" s="138"/>
      <c r="KXM7" s="138"/>
      <c r="KXN7" s="138"/>
      <c r="KXO7" s="138"/>
      <c r="KXP7" s="138"/>
      <c r="KXQ7" s="138"/>
      <c r="KXR7" s="138"/>
      <c r="KXS7" s="138"/>
      <c r="KXT7" s="138"/>
      <c r="KXU7" s="138"/>
      <c r="KXV7" s="138"/>
      <c r="KXW7" s="138"/>
      <c r="KXX7" s="138"/>
      <c r="KXY7" s="138"/>
      <c r="KXZ7" s="138"/>
      <c r="KYA7" s="138"/>
      <c r="KYB7" s="138"/>
      <c r="KYC7" s="138"/>
      <c r="KYD7" s="138"/>
      <c r="KYE7" s="138"/>
      <c r="KYF7" s="138"/>
      <c r="KYG7" s="138"/>
      <c r="KYH7" s="138"/>
      <c r="KYI7" s="138"/>
      <c r="KYJ7" s="138"/>
      <c r="KYK7" s="138"/>
      <c r="KYL7" s="138"/>
      <c r="KYM7" s="138"/>
      <c r="KYN7" s="138"/>
      <c r="KYO7" s="138"/>
      <c r="KYP7" s="138"/>
      <c r="KYQ7" s="138"/>
      <c r="KYR7" s="138"/>
      <c r="KYS7" s="138"/>
      <c r="KYT7" s="138"/>
      <c r="KYU7" s="138"/>
      <c r="KYV7" s="138"/>
      <c r="KYW7" s="138"/>
      <c r="KYX7" s="138"/>
      <c r="KYY7" s="138"/>
      <c r="KYZ7" s="138"/>
      <c r="KZA7" s="138"/>
      <c r="KZB7" s="138"/>
      <c r="KZC7" s="138"/>
      <c r="KZD7" s="138"/>
      <c r="KZE7" s="138"/>
      <c r="KZF7" s="138"/>
      <c r="KZG7" s="138"/>
      <c r="KZH7" s="138"/>
      <c r="KZI7" s="138"/>
      <c r="KZJ7" s="138"/>
      <c r="KZK7" s="138"/>
      <c r="KZL7" s="138"/>
      <c r="KZM7" s="138"/>
      <c r="KZN7" s="138"/>
      <c r="KZO7" s="138"/>
      <c r="KZP7" s="138"/>
      <c r="KZQ7" s="138"/>
      <c r="KZR7" s="138"/>
      <c r="KZS7" s="138"/>
      <c r="KZT7" s="138"/>
      <c r="KZU7" s="138"/>
      <c r="KZV7" s="138"/>
      <c r="KZW7" s="138"/>
      <c r="KZX7" s="138"/>
      <c r="KZY7" s="138"/>
      <c r="KZZ7" s="138"/>
      <c r="LAA7" s="138"/>
      <c r="LAB7" s="138"/>
      <c r="LAC7" s="138"/>
      <c r="LAD7" s="138"/>
      <c r="LAE7" s="138"/>
      <c r="LAF7" s="138"/>
      <c r="LAG7" s="138"/>
      <c r="LAH7" s="138"/>
      <c r="LAI7" s="138"/>
      <c r="LAJ7" s="138"/>
      <c r="LAK7" s="138"/>
      <c r="LAL7" s="138"/>
      <c r="LAM7" s="138"/>
      <c r="LAN7" s="138"/>
      <c r="LAO7" s="138"/>
      <c r="LAP7" s="138"/>
      <c r="LAQ7" s="138"/>
      <c r="LAR7" s="138"/>
      <c r="LAS7" s="138"/>
      <c r="LAT7" s="138"/>
      <c r="LAU7" s="138"/>
      <c r="LAV7" s="138"/>
      <c r="LAW7" s="138"/>
      <c r="LAX7" s="138"/>
      <c r="LAY7" s="138"/>
      <c r="LAZ7" s="138"/>
      <c r="LBA7" s="138"/>
      <c r="LBB7" s="138"/>
      <c r="LBC7" s="138"/>
      <c r="LBD7" s="138"/>
      <c r="LBE7" s="138"/>
      <c r="LBF7" s="138"/>
      <c r="LBG7" s="138"/>
      <c r="LBH7" s="138"/>
      <c r="LBI7" s="138"/>
      <c r="LBJ7" s="138"/>
      <c r="LBK7" s="138"/>
      <c r="LBL7" s="138"/>
      <c r="LBM7" s="138"/>
      <c r="LBN7" s="138"/>
      <c r="LBO7" s="138"/>
      <c r="LBP7" s="138"/>
      <c r="LBQ7" s="138"/>
      <c r="LBR7" s="138"/>
      <c r="LBS7" s="138"/>
      <c r="LBT7" s="138"/>
      <c r="LBU7" s="138"/>
      <c r="LBV7" s="138"/>
      <c r="LBW7" s="138"/>
      <c r="LBX7" s="138"/>
      <c r="LBY7" s="138"/>
      <c r="LBZ7" s="138"/>
      <c r="LCA7" s="138"/>
      <c r="LCB7" s="138"/>
      <c r="LCC7" s="138"/>
      <c r="LCD7" s="138"/>
      <c r="LCE7" s="138"/>
      <c r="LCF7" s="138"/>
      <c r="LCG7" s="138"/>
      <c r="LCH7" s="138"/>
      <c r="LCI7" s="138"/>
      <c r="LCJ7" s="138"/>
      <c r="LCK7" s="138"/>
      <c r="LCL7" s="138"/>
      <c r="LCM7" s="138"/>
      <c r="LCN7" s="138"/>
      <c r="LCO7" s="138"/>
      <c r="LCP7" s="138"/>
      <c r="LCQ7" s="138"/>
      <c r="LCR7" s="138"/>
      <c r="LCS7" s="138"/>
      <c r="LCT7" s="138"/>
      <c r="LCU7" s="138"/>
      <c r="LCV7" s="138"/>
      <c r="LCW7" s="138"/>
      <c r="LCX7" s="138"/>
      <c r="LCY7" s="138"/>
      <c r="LCZ7" s="138"/>
      <c r="LDA7" s="138"/>
      <c r="LDB7" s="138"/>
      <c r="LDC7" s="138"/>
      <c r="LDD7" s="138"/>
      <c r="LDE7" s="138"/>
      <c r="LDF7" s="138"/>
      <c r="LDG7" s="138"/>
      <c r="LDH7" s="138"/>
      <c r="LDI7" s="138"/>
      <c r="LDJ7" s="138"/>
      <c r="LDK7" s="138"/>
      <c r="LDL7" s="138"/>
      <c r="LDM7" s="138"/>
      <c r="LDN7" s="138"/>
      <c r="LDO7" s="138"/>
      <c r="LDP7" s="138"/>
      <c r="LDQ7" s="138"/>
      <c r="LDR7" s="138"/>
      <c r="LDS7" s="138"/>
      <c r="LDT7" s="138"/>
      <c r="LDU7" s="138"/>
      <c r="LDV7" s="138"/>
      <c r="LDW7" s="138"/>
      <c r="LDX7" s="138"/>
      <c r="LDY7" s="138"/>
      <c r="LDZ7" s="138"/>
      <c r="LEA7" s="138"/>
      <c r="LEB7" s="138"/>
      <c r="LEC7" s="138"/>
      <c r="LED7" s="138"/>
      <c r="LEE7" s="138"/>
      <c r="LEF7" s="138"/>
      <c r="LEG7" s="138"/>
      <c r="LEH7" s="138"/>
      <c r="LEI7" s="138"/>
      <c r="LEJ7" s="138"/>
      <c r="LEK7" s="138"/>
      <c r="LEL7" s="138"/>
      <c r="LEM7" s="138"/>
      <c r="LEN7" s="138"/>
      <c r="LEO7" s="138"/>
      <c r="LEP7" s="138"/>
      <c r="LEQ7" s="138"/>
      <c r="LER7" s="138"/>
      <c r="LES7" s="138"/>
      <c r="LET7" s="138"/>
      <c r="LEU7" s="138"/>
      <c r="LEV7" s="138"/>
      <c r="LEW7" s="138"/>
      <c r="LEX7" s="138"/>
      <c r="LEY7" s="138"/>
      <c r="LEZ7" s="138"/>
      <c r="LFA7" s="138"/>
      <c r="LFB7" s="138"/>
      <c r="LFC7" s="138"/>
      <c r="LFD7" s="138"/>
      <c r="LFE7" s="138"/>
      <c r="LFF7" s="138"/>
      <c r="LFG7" s="138"/>
      <c r="LFH7" s="138"/>
      <c r="LFI7" s="138"/>
      <c r="LFJ7" s="138"/>
      <c r="LFK7" s="138"/>
      <c r="LFL7" s="138"/>
      <c r="LFM7" s="138"/>
      <c r="LFN7" s="138"/>
      <c r="LFO7" s="138"/>
      <c r="LFP7" s="138"/>
      <c r="LFQ7" s="138"/>
      <c r="LFR7" s="138"/>
      <c r="LFS7" s="138"/>
      <c r="LFT7" s="138"/>
      <c r="LFU7" s="138"/>
      <c r="LFV7" s="138"/>
      <c r="LFW7" s="138"/>
      <c r="LFX7" s="138"/>
      <c r="LFY7" s="138"/>
      <c r="LFZ7" s="138"/>
      <c r="LGA7" s="138"/>
      <c r="LGB7" s="138"/>
      <c r="LGC7" s="138"/>
      <c r="LGD7" s="138"/>
      <c r="LGE7" s="138"/>
      <c r="LGF7" s="138"/>
      <c r="LGG7" s="138"/>
      <c r="LGH7" s="138"/>
      <c r="LGI7" s="138"/>
      <c r="LGJ7" s="138"/>
      <c r="LGK7" s="138"/>
      <c r="LGL7" s="138"/>
      <c r="LGM7" s="138"/>
      <c r="LGN7" s="138"/>
      <c r="LGO7" s="138"/>
      <c r="LGP7" s="138"/>
      <c r="LGQ7" s="138"/>
      <c r="LGR7" s="138"/>
      <c r="LGS7" s="138"/>
      <c r="LGT7" s="138"/>
      <c r="LGU7" s="138"/>
      <c r="LGV7" s="138"/>
      <c r="LGW7" s="138"/>
      <c r="LGX7" s="138"/>
      <c r="LGY7" s="138"/>
      <c r="LGZ7" s="138"/>
      <c r="LHA7" s="138"/>
      <c r="LHB7" s="138"/>
      <c r="LHC7" s="138"/>
      <c r="LHD7" s="138"/>
      <c r="LHE7" s="138"/>
      <c r="LHF7" s="138"/>
      <c r="LHG7" s="138"/>
      <c r="LHH7" s="138"/>
      <c r="LHI7" s="138"/>
      <c r="LHJ7" s="138"/>
      <c r="LHK7" s="138"/>
      <c r="LHL7" s="138"/>
      <c r="LHM7" s="138"/>
      <c r="LHN7" s="138"/>
      <c r="LHO7" s="138"/>
      <c r="LHP7" s="138"/>
      <c r="LHQ7" s="138"/>
      <c r="LHR7" s="138"/>
      <c r="LHS7" s="138"/>
      <c r="LHT7" s="138"/>
      <c r="LHU7" s="138"/>
      <c r="LHV7" s="138"/>
      <c r="LHW7" s="138"/>
      <c r="LHX7" s="138"/>
      <c r="LHY7" s="138"/>
      <c r="LHZ7" s="138"/>
      <c r="LIA7" s="138"/>
      <c r="LIB7" s="138"/>
      <c r="LIC7" s="138"/>
      <c r="LID7" s="138"/>
      <c r="LIE7" s="138"/>
      <c r="LIF7" s="138"/>
      <c r="LIG7" s="138"/>
      <c r="LIH7" s="138"/>
      <c r="LII7" s="138"/>
      <c r="LIJ7" s="138"/>
      <c r="LIK7" s="138"/>
      <c r="LIL7" s="138"/>
      <c r="LIM7" s="138"/>
      <c r="LIN7" s="138"/>
      <c r="LIO7" s="138"/>
      <c r="LIP7" s="138"/>
      <c r="LIQ7" s="138"/>
      <c r="LIR7" s="138"/>
      <c r="LIS7" s="138"/>
      <c r="LIT7" s="138"/>
      <c r="LIU7" s="138"/>
      <c r="LIV7" s="138"/>
      <c r="LIW7" s="138"/>
      <c r="LIX7" s="138"/>
      <c r="LIY7" s="138"/>
      <c r="LIZ7" s="138"/>
      <c r="LJA7" s="138"/>
      <c r="LJB7" s="138"/>
      <c r="LJC7" s="138"/>
      <c r="LJD7" s="138"/>
      <c r="LJE7" s="138"/>
      <c r="LJF7" s="138"/>
      <c r="LJG7" s="138"/>
      <c r="LJH7" s="138"/>
      <c r="LJI7" s="138"/>
      <c r="LJJ7" s="138"/>
      <c r="LJK7" s="138"/>
      <c r="LJL7" s="138"/>
      <c r="LJM7" s="138"/>
      <c r="LJN7" s="138"/>
      <c r="LJO7" s="138"/>
      <c r="LJP7" s="138"/>
      <c r="LJQ7" s="138"/>
      <c r="LJR7" s="138"/>
      <c r="LJS7" s="138"/>
      <c r="LJT7" s="138"/>
      <c r="LJU7" s="138"/>
      <c r="LJV7" s="138"/>
      <c r="LJW7" s="138"/>
      <c r="LJX7" s="138"/>
      <c r="LJY7" s="138"/>
      <c r="LJZ7" s="138"/>
      <c r="LKA7" s="138"/>
      <c r="LKB7" s="138"/>
      <c r="LKC7" s="138"/>
      <c r="LKD7" s="138"/>
      <c r="LKE7" s="138"/>
      <c r="LKF7" s="138"/>
      <c r="LKG7" s="138"/>
      <c r="LKH7" s="138"/>
      <c r="LKI7" s="138"/>
      <c r="LKJ7" s="138"/>
      <c r="LKK7" s="138"/>
      <c r="LKL7" s="138"/>
      <c r="LKM7" s="138"/>
      <c r="LKN7" s="138"/>
      <c r="LKO7" s="138"/>
      <c r="LKP7" s="138"/>
      <c r="LKQ7" s="138"/>
      <c r="LKR7" s="138"/>
      <c r="LKS7" s="138"/>
      <c r="LKT7" s="138"/>
      <c r="LKU7" s="138"/>
      <c r="LKV7" s="138"/>
      <c r="LKW7" s="138"/>
      <c r="LKX7" s="138"/>
      <c r="LKY7" s="138"/>
      <c r="LKZ7" s="138"/>
      <c r="LLA7" s="138"/>
      <c r="LLB7" s="138"/>
      <c r="LLC7" s="138"/>
      <c r="LLD7" s="138"/>
      <c r="LLE7" s="138"/>
      <c r="LLF7" s="138"/>
      <c r="LLG7" s="138"/>
      <c r="LLH7" s="138"/>
      <c r="LLI7" s="138"/>
      <c r="LLJ7" s="138"/>
      <c r="LLK7" s="138"/>
      <c r="LLL7" s="138"/>
      <c r="LLM7" s="138"/>
      <c r="LLN7" s="138"/>
      <c r="LLO7" s="138"/>
      <c r="LLP7" s="138"/>
      <c r="LLQ7" s="138"/>
      <c r="LLR7" s="138"/>
      <c r="LLS7" s="138"/>
      <c r="LLT7" s="138"/>
      <c r="LLU7" s="138"/>
      <c r="LLV7" s="138"/>
      <c r="LLW7" s="138"/>
      <c r="LLX7" s="138"/>
      <c r="LLY7" s="138"/>
      <c r="LLZ7" s="138"/>
      <c r="LMA7" s="138"/>
      <c r="LMB7" s="138"/>
      <c r="LMC7" s="138"/>
      <c r="LMD7" s="138"/>
      <c r="LME7" s="138"/>
      <c r="LMF7" s="138"/>
      <c r="LMG7" s="138"/>
      <c r="LMH7" s="138"/>
      <c r="LMI7" s="138"/>
      <c r="LMJ7" s="138"/>
      <c r="LMK7" s="138"/>
      <c r="LML7" s="138"/>
      <c r="LMM7" s="138"/>
      <c r="LMN7" s="138"/>
      <c r="LMO7" s="138"/>
      <c r="LMP7" s="138"/>
      <c r="LMQ7" s="138"/>
      <c r="LMR7" s="138"/>
      <c r="LMS7" s="138"/>
      <c r="LMT7" s="138"/>
      <c r="LMU7" s="138"/>
      <c r="LMV7" s="138"/>
      <c r="LMW7" s="138"/>
      <c r="LMX7" s="138"/>
      <c r="LMY7" s="138"/>
      <c r="LMZ7" s="138"/>
      <c r="LNA7" s="138"/>
      <c r="LNB7" s="138"/>
      <c r="LNC7" s="138"/>
      <c r="LND7" s="138"/>
      <c r="LNE7" s="138"/>
      <c r="LNF7" s="138"/>
      <c r="LNG7" s="138"/>
      <c r="LNH7" s="138"/>
      <c r="LNI7" s="138"/>
      <c r="LNJ7" s="138"/>
      <c r="LNK7" s="138"/>
      <c r="LNL7" s="138"/>
      <c r="LNM7" s="138"/>
      <c r="LNN7" s="138"/>
      <c r="LNO7" s="138"/>
      <c r="LNP7" s="138"/>
      <c r="LNQ7" s="138"/>
      <c r="LNR7" s="138"/>
      <c r="LNS7" s="138"/>
      <c r="LNT7" s="138"/>
      <c r="LNU7" s="138"/>
      <c r="LNV7" s="138"/>
      <c r="LNW7" s="138"/>
      <c r="LNX7" s="138"/>
      <c r="LNY7" s="138"/>
      <c r="LNZ7" s="138"/>
      <c r="LOA7" s="138"/>
      <c r="LOB7" s="138"/>
      <c r="LOC7" s="138"/>
      <c r="LOD7" s="138"/>
      <c r="LOE7" s="138"/>
      <c r="LOF7" s="138"/>
      <c r="LOG7" s="138"/>
      <c r="LOH7" s="138"/>
      <c r="LOI7" s="138"/>
      <c r="LOJ7" s="138"/>
      <c r="LOK7" s="138"/>
      <c r="LOL7" s="138"/>
      <c r="LOM7" s="138"/>
      <c r="LON7" s="138"/>
      <c r="LOO7" s="138"/>
      <c r="LOP7" s="138"/>
      <c r="LOQ7" s="138"/>
      <c r="LOR7" s="138"/>
      <c r="LOS7" s="138"/>
      <c r="LOT7" s="138"/>
      <c r="LOU7" s="138"/>
      <c r="LOV7" s="138"/>
      <c r="LOW7" s="138"/>
      <c r="LOX7" s="138"/>
      <c r="LOY7" s="138"/>
      <c r="LOZ7" s="138"/>
      <c r="LPA7" s="138"/>
      <c r="LPB7" s="138"/>
      <c r="LPC7" s="138"/>
      <c r="LPD7" s="138"/>
      <c r="LPE7" s="138"/>
      <c r="LPF7" s="138"/>
      <c r="LPG7" s="138"/>
      <c r="LPH7" s="138"/>
      <c r="LPI7" s="138"/>
      <c r="LPJ7" s="138"/>
      <c r="LPK7" s="138"/>
      <c r="LPL7" s="138"/>
      <c r="LPM7" s="138"/>
      <c r="LPN7" s="138"/>
      <c r="LPO7" s="138"/>
      <c r="LPP7" s="138"/>
      <c r="LPQ7" s="138"/>
      <c r="LPR7" s="138"/>
      <c r="LPS7" s="138"/>
      <c r="LPT7" s="138"/>
      <c r="LPU7" s="138"/>
      <c r="LPV7" s="138"/>
      <c r="LPW7" s="138"/>
      <c r="LPX7" s="138"/>
      <c r="LPY7" s="138"/>
      <c r="LPZ7" s="138"/>
      <c r="LQA7" s="138"/>
      <c r="LQB7" s="138"/>
      <c r="LQC7" s="138"/>
      <c r="LQD7" s="138"/>
      <c r="LQE7" s="138"/>
      <c r="LQF7" s="138"/>
      <c r="LQG7" s="138"/>
      <c r="LQH7" s="138"/>
      <c r="LQI7" s="138"/>
      <c r="LQJ7" s="138"/>
      <c r="LQK7" s="138"/>
      <c r="LQL7" s="138"/>
      <c r="LQM7" s="138"/>
      <c r="LQN7" s="138"/>
      <c r="LQO7" s="138"/>
      <c r="LQP7" s="138"/>
      <c r="LQQ7" s="138"/>
      <c r="LQR7" s="138"/>
      <c r="LQS7" s="138"/>
      <c r="LQT7" s="138"/>
      <c r="LQU7" s="138"/>
      <c r="LQV7" s="138"/>
      <c r="LQW7" s="138"/>
      <c r="LQX7" s="138"/>
      <c r="LQY7" s="138"/>
      <c r="LQZ7" s="138"/>
      <c r="LRA7" s="138"/>
      <c r="LRB7" s="138"/>
      <c r="LRC7" s="138"/>
      <c r="LRD7" s="138"/>
      <c r="LRE7" s="138"/>
      <c r="LRF7" s="138"/>
      <c r="LRG7" s="138"/>
      <c r="LRH7" s="138"/>
      <c r="LRI7" s="138"/>
      <c r="LRJ7" s="138"/>
      <c r="LRK7" s="138"/>
      <c r="LRL7" s="138"/>
      <c r="LRM7" s="138"/>
      <c r="LRN7" s="138"/>
      <c r="LRO7" s="138"/>
      <c r="LRP7" s="138"/>
      <c r="LRQ7" s="138"/>
      <c r="LRR7" s="138"/>
      <c r="LRS7" s="138"/>
      <c r="LRT7" s="138"/>
      <c r="LRU7" s="138"/>
      <c r="LRV7" s="138"/>
      <c r="LRW7" s="138"/>
      <c r="LRX7" s="138"/>
      <c r="LRY7" s="138"/>
      <c r="LRZ7" s="138"/>
      <c r="LSA7" s="138"/>
      <c r="LSB7" s="138"/>
      <c r="LSC7" s="138"/>
      <c r="LSD7" s="138"/>
      <c r="LSE7" s="138"/>
      <c r="LSF7" s="138"/>
      <c r="LSG7" s="138"/>
      <c r="LSH7" s="138"/>
      <c r="LSI7" s="138"/>
      <c r="LSJ7" s="138"/>
      <c r="LSK7" s="138"/>
      <c r="LSL7" s="138"/>
      <c r="LSM7" s="138"/>
      <c r="LSN7" s="138"/>
      <c r="LSO7" s="138"/>
      <c r="LSP7" s="138"/>
      <c r="LSQ7" s="138"/>
      <c r="LSR7" s="138"/>
      <c r="LSS7" s="138"/>
      <c r="LST7" s="138"/>
      <c r="LSU7" s="138"/>
      <c r="LSV7" s="138"/>
      <c r="LSW7" s="138"/>
      <c r="LSX7" s="138"/>
      <c r="LSY7" s="138"/>
      <c r="LSZ7" s="138"/>
      <c r="LTA7" s="138"/>
      <c r="LTB7" s="138"/>
      <c r="LTC7" s="138"/>
      <c r="LTD7" s="138"/>
      <c r="LTE7" s="138"/>
      <c r="LTF7" s="138"/>
      <c r="LTG7" s="138"/>
      <c r="LTH7" s="138"/>
      <c r="LTI7" s="138"/>
      <c r="LTJ7" s="138"/>
      <c r="LTK7" s="138"/>
      <c r="LTL7" s="138"/>
      <c r="LTM7" s="138"/>
      <c r="LTN7" s="138"/>
      <c r="LTO7" s="138"/>
      <c r="LTP7" s="138"/>
      <c r="LTQ7" s="138"/>
      <c r="LTR7" s="138"/>
      <c r="LTS7" s="138"/>
      <c r="LTT7" s="138"/>
      <c r="LTU7" s="138"/>
      <c r="LTV7" s="138"/>
      <c r="LTW7" s="138"/>
      <c r="LTX7" s="138"/>
      <c r="LTY7" s="138"/>
      <c r="LTZ7" s="138"/>
      <c r="LUA7" s="138"/>
      <c r="LUB7" s="138"/>
      <c r="LUC7" s="138"/>
      <c r="LUD7" s="138"/>
      <c r="LUE7" s="138"/>
      <c r="LUF7" s="138"/>
      <c r="LUG7" s="138"/>
      <c r="LUH7" s="138"/>
      <c r="LUI7" s="138"/>
      <c r="LUJ7" s="138"/>
      <c r="LUK7" s="138"/>
      <c r="LUL7" s="138"/>
      <c r="LUM7" s="138"/>
      <c r="LUN7" s="138"/>
      <c r="LUO7" s="138"/>
      <c r="LUP7" s="138"/>
      <c r="LUQ7" s="138"/>
      <c r="LUR7" s="138"/>
      <c r="LUS7" s="138"/>
      <c r="LUT7" s="138"/>
      <c r="LUU7" s="138"/>
      <c r="LUV7" s="138"/>
      <c r="LUW7" s="138"/>
      <c r="LUX7" s="138"/>
      <c r="LUY7" s="138"/>
      <c r="LUZ7" s="138"/>
      <c r="LVA7" s="138"/>
      <c r="LVB7" s="138"/>
      <c r="LVC7" s="138"/>
      <c r="LVD7" s="138"/>
      <c r="LVE7" s="138"/>
      <c r="LVF7" s="138"/>
      <c r="LVG7" s="138"/>
      <c r="LVH7" s="138"/>
      <c r="LVI7" s="138"/>
      <c r="LVJ7" s="138"/>
      <c r="LVK7" s="138"/>
      <c r="LVL7" s="138"/>
      <c r="LVM7" s="138"/>
      <c r="LVN7" s="138"/>
      <c r="LVO7" s="138"/>
      <c r="LVP7" s="138"/>
      <c r="LVQ7" s="138"/>
      <c r="LVR7" s="138"/>
      <c r="LVS7" s="138"/>
      <c r="LVT7" s="138"/>
      <c r="LVU7" s="138"/>
      <c r="LVV7" s="138"/>
      <c r="LVW7" s="138"/>
      <c r="LVX7" s="138"/>
      <c r="LVY7" s="138"/>
      <c r="LVZ7" s="138"/>
      <c r="LWA7" s="138"/>
      <c r="LWB7" s="138"/>
      <c r="LWC7" s="138"/>
      <c r="LWD7" s="138"/>
      <c r="LWE7" s="138"/>
      <c r="LWF7" s="138"/>
      <c r="LWG7" s="138"/>
      <c r="LWH7" s="138"/>
      <c r="LWI7" s="138"/>
      <c r="LWJ7" s="138"/>
      <c r="LWK7" s="138"/>
      <c r="LWL7" s="138"/>
      <c r="LWM7" s="138"/>
      <c r="LWN7" s="138"/>
      <c r="LWO7" s="138"/>
      <c r="LWP7" s="138"/>
      <c r="LWQ7" s="138"/>
      <c r="LWR7" s="138"/>
      <c r="LWS7" s="138"/>
      <c r="LWT7" s="138"/>
      <c r="LWU7" s="138"/>
      <c r="LWV7" s="138"/>
      <c r="LWW7" s="138"/>
      <c r="LWX7" s="138"/>
      <c r="LWY7" s="138"/>
      <c r="LWZ7" s="138"/>
      <c r="LXA7" s="138"/>
      <c r="LXB7" s="138"/>
      <c r="LXC7" s="138"/>
      <c r="LXD7" s="138"/>
      <c r="LXE7" s="138"/>
      <c r="LXF7" s="138"/>
      <c r="LXG7" s="138"/>
      <c r="LXH7" s="138"/>
      <c r="LXI7" s="138"/>
      <c r="LXJ7" s="138"/>
      <c r="LXK7" s="138"/>
      <c r="LXL7" s="138"/>
      <c r="LXM7" s="138"/>
      <c r="LXN7" s="138"/>
      <c r="LXO7" s="138"/>
      <c r="LXP7" s="138"/>
      <c r="LXQ7" s="138"/>
      <c r="LXR7" s="138"/>
      <c r="LXS7" s="138"/>
      <c r="LXT7" s="138"/>
      <c r="LXU7" s="138"/>
      <c r="LXV7" s="138"/>
      <c r="LXW7" s="138"/>
      <c r="LXX7" s="138"/>
      <c r="LXY7" s="138"/>
      <c r="LXZ7" s="138"/>
      <c r="LYA7" s="138"/>
      <c r="LYB7" s="138"/>
      <c r="LYC7" s="138"/>
      <c r="LYD7" s="138"/>
      <c r="LYE7" s="138"/>
      <c r="LYF7" s="138"/>
      <c r="LYG7" s="138"/>
      <c r="LYH7" s="138"/>
      <c r="LYI7" s="138"/>
      <c r="LYJ7" s="138"/>
      <c r="LYK7" s="138"/>
      <c r="LYL7" s="138"/>
      <c r="LYM7" s="138"/>
      <c r="LYN7" s="138"/>
      <c r="LYO7" s="138"/>
      <c r="LYP7" s="138"/>
      <c r="LYQ7" s="138"/>
      <c r="LYR7" s="138"/>
      <c r="LYS7" s="138"/>
      <c r="LYT7" s="138"/>
      <c r="LYU7" s="138"/>
      <c r="LYV7" s="138"/>
      <c r="LYW7" s="138"/>
      <c r="LYX7" s="138"/>
      <c r="LYY7" s="138"/>
      <c r="LYZ7" s="138"/>
      <c r="LZA7" s="138"/>
      <c r="LZB7" s="138"/>
      <c r="LZC7" s="138"/>
      <c r="LZD7" s="138"/>
      <c r="LZE7" s="138"/>
      <c r="LZF7" s="138"/>
      <c r="LZG7" s="138"/>
      <c r="LZH7" s="138"/>
      <c r="LZI7" s="138"/>
      <c r="LZJ7" s="138"/>
      <c r="LZK7" s="138"/>
      <c r="LZL7" s="138"/>
      <c r="LZM7" s="138"/>
      <c r="LZN7" s="138"/>
      <c r="LZO7" s="138"/>
      <c r="LZP7" s="138"/>
      <c r="LZQ7" s="138"/>
      <c r="LZR7" s="138"/>
      <c r="LZS7" s="138"/>
      <c r="LZT7" s="138"/>
      <c r="LZU7" s="138"/>
      <c r="LZV7" s="138"/>
      <c r="LZW7" s="138"/>
      <c r="LZX7" s="138"/>
      <c r="LZY7" s="138"/>
      <c r="LZZ7" s="138"/>
      <c r="MAA7" s="138"/>
      <c r="MAB7" s="138"/>
      <c r="MAC7" s="138"/>
      <c r="MAD7" s="138"/>
      <c r="MAE7" s="138"/>
      <c r="MAF7" s="138"/>
      <c r="MAG7" s="138"/>
      <c r="MAH7" s="138"/>
      <c r="MAI7" s="138"/>
      <c r="MAJ7" s="138"/>
      <c r="MAK7" s="138"/>
      <c r="MAL7" s="138"/>
      <c r="MAM7" s="138"/>
      <c r="MAN7" s="138"/>
      <c r="MAO7" s="138"/>
      <c r="MAP7" s="138"/>
      <c r="MAQ7" s="138"/>
      <c r="MAR7" s="138"/>
      <c r="MAS7" s="138"/>
      <c r="MAT7" s="138"/>
      <c r="MAU7" s="138"/>
      <c r="MAV7" s="138"/>
      <c r="MAW7" s="138"/>
      <c r="MAX7" s="138"/>
      <c r="MAY7" s="138"/>
      <c r="MAZ7" s="138"/>
      <c r="MBA7" s="138"/>
      <c r="MBB7" s="138"/>
      <c r="MBC7" s="138"/>
      <c r="MBD7" s="138"/>
      <c r="MBE7" s="138"/>
      <c r="MBF7" s="138"/>
      <c r="MBG7" s="138"/>
      <c r="MBH7" s="138"/>
      <c r="MBI7" s="138"/>
      <c r="MBJ7" s="138"/>
      <c r="MBK7" s="138"/>
      <c r="MBL7" s="138"/>
      <c r="MBM7" s="138"/>
      <c r="MBN7" s="138"/>
      <c r="MBO7" s="138"/>
      <c r="MBP7" s="138"/>
      <c r="MBQ7" s="138"/>
      <c r="MBR7" s="138"/>
      <c r="MBS7" s="138"/>
      <c r="MBT7" s="138"/>
      <c r="MBU7" s="138"/>
      <c r="MBV7" s="138"/>
      <c r="MBW7" s="138"/>
      <c r="MBX7" s="138"/>
      <c r="MBY7" s="138"/>
      <c r="MBZ7" s="138"/>
      <c r="MCA7" s="138"/>
      <c r="MCB7" s="138"/>
      <c r="MCC7" s="138"/>
      <c r="MCD7" s="138"/>
      <c r="MCE7" s="138"/>
      <c r="MCF7" s="138"/>
      <c r="MCG7" s="138"/>
      <c r="MCH7" s="138"/>
      <c r="MCI7" s="138"/>
      <c r="MCJ7" s="138"/>
      <c r="MCK7" s="138"/>
      <c r="MCL7" s="138"/>
      <c r="MCM7" s="138"/>
      <c r="MCN7" s="138"/>
      <c r="MCO7" s="138"/>
      <c r="MCP7" s="138"/>
      <c r="MCQ7" s="138"/>
      <c r="MCR7" s="138"/>
      <c r="MCS7" s="138"/>
      <c r="MCT7" s="138"/>
      <c r="MCU7" s="138"/>
      <c r="MCV7" s="138"/>
      <c r="MCW7" s="138"/>
      <c r="MCX7" s="138"/>
      <c r="MCY7" s="138"/>
      <c r="MCZ7" s="138"/>
      <c r="MDA7" s="138"/>
      <c r="MDB7" s="138"/>
      <c r="MDC7" s="138"/>
      <c r="MDD7" s="138"/>
      <c r="MDE7" s="138"/>
      <c r="MDF7" s="138"/>
      <c r="MDG7" s="138"/>
      <c r="MDH7" s="138"/>
      <c r="MDI7" s="138"/>
      <c r="MDJ7" s="138"/>
      <c r="MDK7" s="138"/>
      <c r="MDL7" s="138"/>
      <c r="MDM7" s="138"/>
      <c r="MDN7" s="138"/>
      <c r="MDO7" s="138"/>
      <c r="MDP7" s="138"/>
      <c r="MDQ7" s="138"/>
      <c r="MDR7" s="138"/>
      <c r="MDS7" s="138"/>
      <c r="MDT7" s="138"/>
      <c r="MDU7" s="138"/>
      <c r="MDV7" s="138"/>
      <c r="MDW7" s="138"/>
      <c r="MDX7" s="138"/>
      <c r="MDY7" s="138"/>
      <c r="MDZ7" s="138"/>
      <c r="MEA7" s="138"/>
      <c r="MEB7" s="138"/>
      <c r="MEC7" s="138"/>
      <c r="MED7" s="138"/>
      <c r="MEE7" s="138"/>
      <c r="MEF7" s="138"/>
      <c r="MEG7" s="138"/>
      <c r="MEH7" s="138"/>
      <c r="MEI7" s="138"/>
      <c r="MEJ7" s="138"/>
      <c r="MEK7" s="138"/>
      <c r="MEL7" s="138"/>
      <c r="MEM7" s="138"/>
      <c r="MEN7" s="138"/>
      <c r="MEO7" s="138"/>
      <c r="MEP7" s="138"/>
      <c r="MEQ7" s="138"/>
      <c r="MER7" s="138"/>
      <c r="MES7" s="138"/>
      <c r="MET7" s="138"/>
      <c r="MEU7" s="138"/>
      <c r="MEV7" s="138"/>
      <c r="MEW7" s="138"/>
      <c r="MEX7" s="138"/>
      <c r="MEY7" s="138"/>
      <c r="MEZ7" s="138"/>
      <c r="MFA7" s="138"/>
      <c r="MFB7" s="138"/>
      <c r="MFC7" s="138"/>
      <c r="MFD7" s="138"/>
      <c r="MFE7" s="138"/>
      <c r="MFF7" s="138"/>
      <c r="MFG7" s="138"/>
      <c r="MFH7" s="138"/>
      <c r="MFI7" s="138"/>
      <c r="MFJ7" s="138"/>
      <c r="MFK7" s="138"/>
      <c r="MFL7" s="138"/>
      <c r="MFM7" s="138"/>
      <c r="MFN7" s="138"/>
      <c r="MFO7" s="138"/>
      <c r="MFP7" s="138"/>
      <c r="MFQ7" s="138"/>
      <c r="MFR7" s="138"/>
      <c r="MFS7" s="138"/>
      <c r="MFT7" s="138"/>
      <c r="MFU7" s="138"/>
      <c r="MFV7" s="138"/>
      <c r="MFW7" s="138"/>
      <c r="MFX7" s="138"/>
      <c r="MFY7" s="138"/>
      <c r="MFZ7" s="138"/>
      <c r="MGA7" s="138"/>
      <c r="MGB7" s="138"/>
      <c r="MGC7" s="138"/>
      <c r="MGD7" s="138"/>
      <c r="MGE7" s="138"/>
      <c r="MGF7" s="138"/>
      <c r="MGG7" s="138"/>
      <c r="MGH7" s="138"/>
      <c r="MGI7" s="138"/>
      <c r="MGJ7" s="138"/>
      <c r="MGK7" s="138"/>
      <c r="MGL7" s="138"/>
      <c r="MGM7" s="138"/>
      <c r="MGN7" s="138"/>
      <c r="MGO7" s="138"/>
      <c r="MGP7" s="138"/>
      <c r="MGQ7" s="138"/>
      <c r="MGR7" s="138"/>
      <c r="MGS7" s="138"/>
      <c r="MGT7" s="138"/>
      <c r="MGU7" s="138"/>
      <c r="MGV7" s="138"/>
      <c r="MGW7" s="138"/>
      <c r="MGX7" s="138"/>
      <c r="MGY7" s="138"/>
      <c r="MGZ7" s="138"/>
      <c r="MHA7" s="138"/>
      <c r="MHB7" s="138"/>
      <c r="MHC7" s="138"/>
      <c r="MHD7" s="138"/>
      <c r="MHE7" s="138"/>
      <c r="MHF7" s="138"/>
      <c r="MHG7" s="138"/>
      <c r="MHH7" s="138"/>
      <c r="MHI7" s="138"/>
      <c r="MHJ7" s="138"/>
      <c r="MHK7" s="138"/>
      <c r="MHL7" s="138"/>
      <c r="MHM7" s="138"/>
      <c r="MHN7" s="138"/>
      <c r="MHO7" s="138"/>
      <c r="MHP7" s="138"/>
      <c r="MHQ7" s="138"/>
      <c r="MHR7" s="138"/>
      <c r="MHS7" s="138"/>
      <c r="MHT7" s="138"/>
      <c r="MHU7" s="138"/>
      <c r="MHV7" s="138"/>
      <c r="MHW7" s="138"/>
      <c r="MHX7" s="138"/>
      <c r="MHY7" s="138"/>
      <c r="MHZ7" s="138"/>
      <c r="MIA7" s="138"/>
      <c r="MIB7" s="138"/>
      <c r="MIC7" s="138"/>
      <c r="MID7" s="138"/>
      <c r="MIE7" s="138"/>
      <c r="MIF7" s="138"/>
      <c r="MIG7" s="138"/>
      <c r="MIH7" s="138"/>
      <c r="MII7" s="138"/>
      <c r="MIJ7" s="138"/>
      <c r="MIK7" s="138"/>
      <c r="MIL7" s="138"/>
      <c r="MIM7" s="138"/>
      <c r="MIN7" s="138"/>
      <c r="MIO7" s="138"/>
      <c r="MIP7" s="138"/>
      <c r="MIQ7" s="138"/>
      <c r="MIR7" s="138"/>
      <c r="MIS7" s="138"/>
      <c r="MIT7" s="138"/>
      <c r="MIU7" s="138"/>
      <c r="MIV7" s="138"/>
      <c r="MIW7" s="138"/>
      <c r="MIX7" s="138"/>
      <c r="MIY7" s="138"/>
      <c r="MIZ7" s="138"/>
      <c r="MJA7" s="138"/>
      <c r="MJB7" s="138"/>
      <c r="MJC7" s="138"/>
      <c r="MJD7" s="138"/>
      <c r="MJE7" s="138"/>
      <c r="MJF7" s="138"/>
      <c r="MJG7" s="138"/>
      <c r="MJH7" s="138"/>
      <c r="MJI7" s="138"/>
      <c r="MJJ7" s="138"/>
      <c r="MJK7" s="138"/>
      <c r="MJL7" s="138"/>
      <c r="MJM7" s="138"/>
      <c r="MJN7" s="138"/>
      <c r="MJO7" s="138"/>
      <c r="MJP7" s="138"/>
      <c r="MJQ7" s="138"/>
      <c r="MJR7" s="138"/>
      <c r="MJS7" s="138"/>
      <c r="MJT7" s="138"/>
      <c r="MJU7" s="138"/>
      <c r="MJV7" s="138"/>
      <c r="MJW7" s="138"/>
      <c r="MJX7" s="138"/>
      <c r="MJY7" s="138"/>
      <c r="MJZ7" s="138"/>
      <c r="MKA7" s="138"/>
      <c r="MKB7" s="138"/>
      <c r="MKC7" s="138"/>
      <c r="MKD7" s="138"/>
      <c r="MKE7" s="138"/>
      <c r="MKF7" s="138"/>
      <c r="MKG7" s="138"/>
      <c r="MKH7" s="138"/>
      <c r="MKI7" s="138"/>
      <c r="MKJ7" s="138"/>
      <c r="MKK7" s="138"/>
      <c r="MKL7" s="138"/>
      <c r="MKM7" s="138"/>
      <c r="MKN7" s="138"/>
      <c r="MKO7" s="138"/>
      <c r="MKP7" s="138"/>
      <c r="MKQ7" s="138"/>
      <c r="MKR7" s="138"/>
      <c r="MKS7" s="138"/>
      <c r="MKT7" s="138"/>
      <c r="MKU7" s="138"/>
      <c r="MKV7" s="138"/>
      <c r="MKW7" s="138"/>
      <c r="MKX7" s="138"/>
      <c r="MKY7" s="138"/>
      <c r="MKZ7" s="138"/>
      <c r="MLA7" s="138"/>
      <c r="MLB7" s="138"/>
      <c r="MLC7" s="138"/>
      <c r="MLD7" s="138"/>
      <c r="MLE7" s="138"/>
      <c r="MLF7" s="138"/>
      <c r="MLG7" s="138"/>
      <c r="MLH7" s="138"/>
      <c r="MLI7" s="138"/>
      <c r="MLJ7" s="138"/>
      <c r="MLK7" s="138"/>
      <c r="MLL7" s="138"/>
      <c r="MLM7" s="138"/>
      <c r="MLN7" s="138"/>
      <c r="MLO7" s="138"/>
      <c r="MLP7" s="138"/>
      <c r="MLQ7" s="138"/>
      <c r="MLR7" s="138"/>
      <c r="MLS7" s="138"/>
      <c r="MLT7" s="138"/>
      <c r="MLU7" s="138"/>
      <c r="MLV7" s="138"/>
      <c r="MLW7" s="138"/>
      <c r="MLX7" s="138"/>
      <c r="MLY7" s="138"/>
      <c r="MLZ7" s="138"/>
      <c r="MMA7" s="138"/>
      <c r="MMB7" s="138"/>
      <c r="MMC7" s="138"/>
      <c r="MMD7" s="138"/>
      <c r="MME7" s="138"/>
      <c r="MMF7" s="138"/>
      <c r="MMG7" s="138"/>
      <c r="MMH7" s="138"/>
      <c r="MMI7" s="138"/>
      <c r="MMJ7" s="138"/>
      <c r="MMK7" s="138"/>
      <c r="MML7" s="138"/>
      <c r="MMM7" s="138"/>
      <c r="MMN7" s="138"/>
      <c r="MMO7" s="138"/>
      <c r="MMP7" s="138"/>
      <c r="MMQ7" s="138"/>
      <c r="MMR7" s="138"/>
      <c r="MMS7" s="138"/>
      <c r="MMT7" s="138"/>
      <c r="MMU7" s="138"/>
      <c r="MMV7" s="138"/>
      <c r="MMW7" s="138"/>
      <c r="MMX7" s="138"/>
      <c r="MMY7" s="138"/>
      <c r="MMZ7" s="138"/>
      <c r="MNA7" s="138"/>
      <c r="MNB7" s="138"/>
      <c r="MNC7" s="138"/>
      <c r="MND7" s="138"/>
      <c r="MNE7" s="138"/>
      <c r="MNF7" s="138"/>
      <c r="MNG7" s="138"/>
      <c r="MNH7" s="138"/>
      <c r="MNI7" s="138"/>
      <c r="MNJ7" s="138"/>
      <c r="MNK7" s="138"/>
      <c r="MNL7" s="138"/>
      <c r="MNM7" s="138"/>
      <c r="MNN7" s="138"/>
      <c r="MNO7" s="138"/>
      <c r="MNP7" s="138"/>
      <c r="MNQ7" s="138"/>
      <c r="MNR7" s="138"/>
      <c r="MNS7" s="138"/>
      <c r="MNT7" s="138"/>
      <c r="MNU7" s="138"/>
      <c r="MNV7" s="138"/>
      <c r="MNW7" s="138"/>
      <c r="MNX7" s="138"/>
      <c r="MNY7" s="138"/>
      <c r="MNZ7" s="138"/>
      <c r="MOA7" s="138"/>
      <c r="MOB7" s="138"/>
      <c r="MOC7" s="138"/>
      <c r="MOD7" s="138"/>
      <c r="MOE7" s="138"/>
      <c r="MOF7" s="138"/>
      <c r="MOG7" s="138"/>
      <c r="MOH7" s="138"/>
      <c r="MOI7" s="138"/>
      <c r="MOJ7" s="138"/>
      <c r="MOK7" s="138"/>
      <c r="MOL7" s="138"/>
      <c r="MOM7" s="138"/>
      <c r="MON7" s="138"/>
      <c r="MOO7" s="138"/>
      <c r="MOP7" s="138"/>
      <c r="MOQ7" s="138"/>
      <c r="MOR7" s="138"/>
      <c r="MOS7" s="138"/>
      <c r="MOT7" s="138"/>
      <c r="MOU7" s="138"/>
      <c r="MOV7" s="138"/>
      <c r="MOW7" s="138"/>
      <c r="MOX7" s="138"/>
      <c r="MOY7" s="138"/>
      <c r="MOZ7" s="138"/>
      <c r="MPA7" s="138"/>
      <c r="MPB7" s="138"/>
      <c r="MPC7" s="138"/>
      <c r="MPD7" s="138"/>
      <c r="MPE7" s="138"/>
      <c r="MPF7" s="138"/>
      <c r="MPG7" s="138"/>
      <c r="MPH7" s="138"/>
      <c r="MPI7" s="138"/>
      <c r="MPJ7" s="138"/>
      <c r="MPK7" s="138"/>
      <c r="MPL7" s="138"/>
      <c r="MPM7" s="138"/>
      <c r="MPN7" s="138"/>
      <c r="MPO7" s="138"/>
      <c r="MPP7" s="138"/>
      <c r="MPQ7" s="138"/>
      <c r="MPR7" s="138"/>
      <c r="MPS7" s="138"/>
      <c r="MPT7" s="138"/>
      <c r="MPU7" s="138"/>
      <c r="MPV7" s="138"/>
      <c r="MPW7" s="138"/>
      <c r="MPX7" s="138"/>
      <c r="MPY7" s="138"/>
      <c r="MPZ7" s="138"/>
      <c r="MQA7" s="138"/>
      <c r="MQB7" s="138"/>
      <c r="MQC7" s="138"/>
      <c r="MQD7" s="138"/>
      <c r="MQE7" s="138"/>
      <c r="MQF7" s="138"/>
      <c r="MQG7" s="138"/>
      <c r="MQH7" s="138"/>
      <c r="MQI7" s="138"/>
      <c r="MQJ7" s="138"/>
      <c r="MQK7" s="138"/>
      <c r="MQL7" s="138"/>
      <c r="MQM7" s="138"/>
      <c r="MQN7" s="138"/>
      <c r="MQO7" s="138"/>
      <c r="MQP7" s="138"/>
      <c r="MQQ7" s="138"/>
      <c r="MQR7" s="138"/>
      <c r="MQS7" s="138"/>
      <c r="MQT7" s="138"/>
      <c r="MQU7" s="138"/>
      <c r="MQV7" s="138"/>
      <c r="MQW7" s="138"/>
      <c r="MQX7" s="138"/>
      <c r="MQY7" s="138"/>
      <c r="MQZ7" s="138"/>
      <c r="MRA7" s="138"/>
      <c r="MRB7" s="138"/>
      <c r="MRC7" s="138"/>
      <c r="MRD7" s="138"/>
      <c r="MRE7" s="138"/>
      <c r="MRF7" s="138"/>
      <c r="MRG7" s="138"/>
      <c r="MRH7" s="138"/>
      <c r="MRI7" s="138"/>
      <c r="MRJ7" s="138"/>
      <c r="MRK7" s="138"/>
      <c r="MRL7" s="138"/>
      <c r="MRM7" s="138"/>
      <c r="MRN7" s="138"/>
      <c r="MRO7" s="138"/>
      <c r="MRP7" s="138"/>
      <c r="MRQ7" s="138"/>
      <c r="MRR7" s="138"/>
      <c r="MRS7" s="138"/>
      <c r="MRT7" s="138"/>
      <c r="MRU7" s="138"/>
      <c r="MRV7" s="138"/>
      <c r="MRW7" s="138"/>
      <c r="MRX7" s="138"/>
      <c r="MRY7" s="138"/>
      <c r="MRZ7" s="138"/>
      <c r="MSA7" s="138"/>
      <c r="MSB7" s="138"/>
      <c r="MSC7" s="138"/>
      <c r="MSD7" s="138"/>
      <c r="MSE7" s="138"/>
      <c r="MSF7" s="138"/>
      <c r="MSG7" s="138"/>
      <c r="MSH7" s="138"/>
      <c r="MSI7" s="138"/>
      <c r="MSJ7" s="138"/>
      <c r="MSK7" s="138"/>
      <c r="MSL7" s="138"/>
      <c r="MSM7" s="138"/>
      <c r="MSN7" s="138"/>
      <c r="MSO7" s="138"/>
      <c r="MSP7" s="138"/>
      <c r="MSQ7" s="138"/>
      <c r="MSR7" s="138"/>
      <c r="MSS7" s="138"/>
      <c r="MST7" s="138"/>
      <c r="MSU7" s="138"/>
      <c r="MSV7" s="138"/>
      <c r="MSW7" s="138"/>
      <c r="MSX7" s="138"/>
      <c r="MSY7" s="138"/>
      <c r="MSZ7" s="138"/>
      <c r="MTA7" s="138"/>
      <c r="MTB7" s="138"/>
      <c r="MTC7" s="138"/>
      <c r="MTD7" s="138"/>
      <c r="MTE7" s="138"/>
      <c r="MTF7" s="138"/>
      <c r="MTG7" s="138"/>
      <c r="MTH7" s="138"/>
      <c r="MTI7" s="138"/>
      <c r="MTJ7" s="138"/>
      <c r="MTK7" s="138"/>
      <c r="MTL7" s="138"/>
      <c r="MTM7" s="138"/>
      <c r="MTN7" s="138"/>
      <c r="MTO7" s="138"/>
      <c r="MTP7" s="138"/>
      <c r="MTQ7" s="138"/>
      <c r="MTR7" s="138"/>
      <c r="MTS7" s="138"/>
      <c r="MTT7" s="138"/>
      <c r="MTU7" s="138"/>
      <c r="MTV7" s="138"/>
      <c r="MTW7" s="138"/>
      <c r="MTX7" s="138"/>
      <c r="MTY7" s="138"/>
      <c r="MTZ7" s="138"/>
      <c r="MUA7" s="138"/>
      <c r="MUB7" s="138"/>
      <c r="MUC7" s="138"/>
      <c r="MUD7" s="138"/>
      <c r="MUE7" s="138"/>
      <c r="MUF7" s="138"/>
      <c r="MUG7" s="138"/>
      <c r="MUH7" s="138"/>
      <c r="MUI7" s="138"/>
      <c r="MUJ7" s="138"/>
      <c r="MUK7" s="138"/>
      <c r="MUL7" s="138"/>
      <c r="MUM7" s="138"/>
      <c r="MUN7" s="138"/>
      <c r="MUO7" s="138"/>
      <c r="MUP7" s="138"/>
      <c r="MUQ7" s="138"/>
      <c r="MUR7" s="138"/>
      <c r="MUS7" s="138"/>
      <c r="MUT7" s="138"/>
      <c r="MUU7" s="138"/>
      <c r="MUV7" s="138"/>
      <c r="MUW7" s="138"/>
      <c r="MUX7" s="138"/>
      <c r="MUY7" s="138"/>
      <c r="MUZ7" s="138"/>
      <c r="MVA7" s="138"/>
      <c r="MVB7" s="138"/>
      <c r="MVC7" s="138"/>
      <c r="MVD7" s="138"/>
      <c r="MVE7" s="138"/>
      <c r="MVF7" s="138"/>
      <c r="MVG7" s="138"/>
      <c r="MVH7" s="138"/>
      <c r="MVI7" s="138"/>
      <c r="MVJ7" s="138"/>
      <c r="MVK7" s="138"/>
      <c r="MVL7" s="138"/>
      <c r="MVM7" s="138"/>
      <c r="MVN7" s="138"/>
      <c r="MVO7" s="138"/>
      <c r="MVP7" s="138"/>
      <c r="MVQ7" s="138"/>
      <c r="MVR7" s="138"/>
      <c r="MVS7" s="138"/>
      <c r="MVT7" s="138"/>
      <c r="MVU7" s="138"/>
      <c r="MVV7" s="138"/>
      <c r="MVW7" s="138"/>
      <c r="MVX7" s="138"/>
      <c r="MVY7" s="138"/>
      <c r="MVZ7" s="138"/>
      <c r="MWA7" s="138"/>
      <c r="MWB7" s="138"/>
      <c r="MWC7" s="138"/>
      <c r="MWD7" s="138"/>
      <c r="MWE7" s="138"/>
      <c r="MWF7" s="138"/>
      <c r="MWG7" s="138"/>
      <c r="MWH7" s="138"/>
      <c r="MWI7" s="138"/>
      <c r="MWJ7" s="138"/>
      <c r="MWK7" s="138"/>
      <c r="MWL7" s="138"/>
      <c r="MWM7" s="138"/>
      <c r="MWN7" s="138"/>
      <c r="MWO7" s="138"/>
      <c r="MWP7" s="138"/>
      <c r="MWQ7" s="138"/>
      <c r="MWR7" s="138"/>
      <c r="MWS7" s="138"/>
      <c r="MWT7" s="138"/>
      <c r="MWU7" s="138"/>
      <c r="MWV7" s="138"/>
      <c r="MWW7" s="138"/>
      <c r="MWX7" s="138"/>
      <c r="MWY7" s="138"/>
      <c r="MWZ7" s="138"/>
      <c r="MXA7" s="138"/>
      <c r="MXB7" s="138"/>
      <c r="MXC7" s="138"/>
      <c r="MXD7" s="138"/>
      <c r="MXE7" s="138"/>
      <c r="MXF7" s="138"/>
      <c r="MXG7" s="138"/>
      <c r="MXH7" s="138"/>
      <c r="MXI7" s="138"/>
      <c r="MXJ7" s="138"/>
      <c r="MXK7" s="138"/>
      <c r="MXL7" s="138"/>
      <c r="MXM7" s="138"/>
      <c r="MXN7" s="138"/>
      <c r="MXO7" s="138"/>
      <c r="MXP7" s="138"/>
      <c r="MXQ7" s="138"/>
      <c r="MXR7" s="138"/>
      <c r="MXS7" s="138"/>
      <c r="MXT7" s="138"/>
      <c r="MXU7" s="138"/>
      <c r="MXV7" s="138"/>
      <c r="MXW7" s="138"/>
      <c r="MXX7" s="138"/>
      <c r="MXY7" s="138"/>
      <c r="MXZ7" s="138"/>
      <c r="MYA7" s="138"/>
      <c r="MYB7" s="138"/>
      <c r="MYC7" s="138"/>
      <c r="MYD7" s="138"/>
      <c r="MYE7" s="138"/>
      <c r="MYF7" s="138"/>
      <c r="MYG7" s="138"/>
      <c r="MYH7" s="138"/>
      <c r="MYI7" s="138"/>
      <c r="MYJ7" s="138"/>
      <c r="MYK7" s="138"/>
      <c r="MYL7" s="138"/>
      <c r="MYM7" s="138"/>
      <c r="MYN7" s="138"/>
      <c r="MYO7" s="138"/>
      <c r="MYP7" s="138"/>
      <c r="MYQ7" s="138"/>
      <c r="MYR7" s="138"/>
      <c r="MYS7" s="138"/>
      <c r="MYT7" s="138"/>
      <c r="MYU7" s="138"/>
      <c r="MYV7" s="138"/>
      <c r="MYW7" s="138"/>
      <c r="MYX7" s="138"/>
      <c r="MYY7" s="138"/>
      <c r="MYZ7" s="138"/>
      <c r="MZA7" s="138"/>
      <c r="MZB7" s="138"/>
      <c r="MZC7" s="138"/>
      <c r="MZD7" s="138"/>
      <c r="MZE7" s="138"/>
      <c r="MZF7" s="138"/>
      <c r="MZG7" s="138"/>
      <c r="MZH7" s="138"/>
      <c r="MZI7" s="138"/>
      <c r="MZJ7" s="138"/>
      <c r="MZK7" s="138"/>
      <c r="MZL7" s="138"/>
      <c r="MZM7" s="138"/>
      <c r="MZN7" s="138"/>
      <c r="MZO7" s="138"/>
      <c r="MZP7" s="138"/>
      <c r="MZQ7" s="138"/>
      <c r="MZR7" s="138"/>
      <c r="MZS7" s="138"/>
      <c r="MZT7" s="138"/>
      <c r="MZU7" s="138"/>
      <c r="MZV7" s="138"/>
      <c r="MZW7" s="138"/>
      <c r="MZX7" s="138"/>
      <c r="MZY7" s="138"/>
      <c r="MZZ7" s="138"/>
      <c r="NAA7" s="138"/>
      <c r="NAB7" s="138"/>
      <c r="NAC7" s="138"/>
      <c r="NAD7" s="138"/>
      <c r="NAE7" s="138"/>
      <c r="NAF7" s="138"/>
      <c r="NAG7" s="138"/>
      <c r="NAH7" s="138"/>
      <c r="NAI7" s="138"/>
      <c r="NAJ7" s="138"/>
      <c r="NAK7" s="138"/>
      <c r="NAL7" s="138"/>
      <c r="NAM7" s="138"/>
      <c r="NAN7" s="138"/>
      <c r="NAO7" s="138"/>
      <c r="NAP7" s="138"/>
      <c r="NAQ7" s="138"/>
      <c r="NAR7" s="138"/>
      <c r="NAS7" s="138"/>
      <c r="NAT7" s="138"/>
      <c r="NAU7" s="138"/>
      <c r="NAV7" s="138"/>
      <c r="NAW7" s="138"/>
      <c r="NAX7" s="138"/>
      <c r="NAY7" s="138"/>
      <c r="NAZ7" s="138"/>
      <c r="NBA7" s="138"/>
      <c r="NBB7" s="138"/>
      <c r="NBC7" s="138"/>
      <c r="NBD7" s="138"/>
      <c r="NBE7" s="138"/>
      <c r="NBF7" s="138"/>
      <c r="NBG7" s="138"/>
      <c r="NBH7" s="138"/>
      <c r="NBI7" s="138"/>
      <c r="NBJ7" s="138"/>
      <c r="NBK7" s="138"/>
      <c r="NBL7" s="138"/>
      <c r="NBM7" s="138"/>
      <c r="NBN7" s="138"/>
      <c r="NBO7" s="138"/>
      <c r="NBP7" s="138"/>
      <c r="NBQ7" s="138"/>
      <c r="NBR7" s="138"/>
      <c r="NBS7" s="138"/>
      <c r="NBT7" s="138"/>
      <c r="NBU7" s="138"/>
      <c r="NBV7" s="138"/>
      <c r="NBW7" s="138"/>
      <c r="NBX7" s="138"/>
      <c r="NBY7" s="138"/>
      <c r="NBZ7" s="138"/>
      <c r="NCA7" s="138"/>
      <c r="NCB7" s="138"/>
      <c r="NCC7" s="138"/>
      <c r="NCD7" s="138"/>
      <c r="NCE7" s="138"/>
      <c r="NCF7" s="138"/>
      <c r="NCG7" s="138"/>
      <c r="NCH7" s="138"/>
      <c r="NCI7" s="138"/>
      <c r="NCJ7" s="138"/>
      <c r="NCK7" s="138"/>
      <c r="NCL7" s="138"/>
      <c r="NCM7" s="138"/>
      <c r="NCN7" s="138"/>
      <c r="NCO7" s="138"/>
      <c r="NCP7" s="138"/>
      <c r="NCQ7" s="138"/>
      <c r="NCR7" s="138"/>
      <c r="NCS7" s="138"/>
      <c r="NCT7" s="138"/>
      <c r="NCU7" s="138"/>
      <c r="NCV7" s="138"/>
      <c r="NCW7" s="138"/>
      <c r="NCX7" s="138"/>
      <c r="NCY7" s="138"/>
      <c r="NCZ7" s="138"/>
      <c r="NDA7" s="138"/>
      <c r="NDB7" s="138"/>
      <c r="NDC7" s="138"/>
      <c r="NDD7" s="138"/>
      <c r="NDE7" s="138"/>
      <c r="NDF7" s="138"/>
      <c r="NDG7" s="138"/>
      <c r="NDH7" s="138"/>
      <c r="NDI7" s="138"/>
      <c r="NDJ7" s="138"/>
      <c r="NDK7" s="138"/>
      <c r="NDL7" s="138"/>
      <c r="NDM7" s="138"/>
      <c r="NDN7" s="138"/>
      <c r="NDO7" s="138"/>
      <c r="NDP7" s="138"/>
      <c r="NDQ7" s="138"/>
      <c r="NDR7" s="138"/>
      <c r="NDS7" s="138"/>
      <c r="NDT7" s="138"/>
      <c r="NDU7" s="138"/>
      <c r="NDV7" s="138"/>
      <c r="NDW7" s="138"/>
      <c r="NDX7" s="138"/>
      <c r="NDY7" s="138"/>
      <c r="NDZ7" s="138"/>
      <c r="NEA7" s="138"/>
      <c r="NEB7" s="138"/>
      <c r="NEC7" s="138"/>
      <c r="NED7" s="138"/>
      <c r="NEE7" s="138"/>
      <c r="NEF7" s="138"/>
      <c r="NEG7" s="138"/>
      <c r="NEH7" s="138"/>
      <c r="NEI7" s="138"/>
      <c r="NEJ7" s="138"/>
      <c r="NEK7" s="138"/>
      <c r="NEL7" s="138"/>
      <c r="NEM7" s="138"/>
      <c r="NEN7" s="138"/>
      <c r="NEO7" s="138"/>
      <c r="NEP7" s="138"/>
      <c r="NEQ7" s="138"/>
      <c r="NER7" s="138"/>
      <c r="NES7" s="138"/>
      <c r="NET7" s="138"/>
      <c r="NEU7" s="138"/>
      <c r="NEV7" s="138"/>
      <c r="NEW7" s="138"/>
      <c r="NEX7" s="138"/>
      <c r="NEY7" s="138"/>
      <c r="NEZ7" s="138"/>
      <c r="NFA7" s="138"/>
      <c r="NFB7" s="138"/>
      <c r="NFC7" s="138"/>
      <c r="NFD7" s="138"/>
      <c r="NFE7" s="138"/>
      <c r="NFF7" s="138"/>
      <c r="NFG7" s="138"/>
      <c r="NFH7" s="138"/>
      <c r="NFI7" s="138"/>
      <c r="NFJ7" s="138"/>
      <c r="NFK7" s="138"/>
      <c r="NFL7" s="138"/>
      <c r="NFM7" s="138"/>
      <c r="NFN7" s="138"/>
      <c r="NFO7" s="138"/>
      <c r="NFP7" s="138"/>
      <c r="NFQ7" s="138"/>
      <c r="NFR7" s="138"/>
      <c r="NFS7" s="138"/>
      <c r="NFT7" s="138"/>
      <c r="NFU7" s="138"/>
      <c r="NFV7" s="138"/>
      <c r="NFW7" s="138"/>
      <c r="NFX7" s="138"/>
      <c r="NFY7" s="138"/>
      <c r="NFZ7" s="138"/>
      <c r="NGA7" s="138"/>
      <c r="NGB7" s="138"/>
      <c r="NGC7" s="138"/>
      <c r="NGD7" s="138"/>
      <c r="NGE7" s="138"/>
      <c r="NGF7" s="138"/>
      <c r="NGG7" s="138"/>
      <c r="NGH7" s="138"/>
      <c r="NGI7" s="138"/>
      <c r="NGJ7" s="138"/>
      <c r="NGK7" s="138"/>
      <c r="NGL7" s="138"/>
      <c r="NGM7" s="138"/>
      <c r="NGN7" s="138"/>
      <c r="NGO7" s="138"/>
      <c r="NGP7" s="138"/>
      <c r="NGQ7" s="138"/>
      <c r="NGR7" s="138"/>
      <c r="NGS7" s="138"/>
      <c r="NGT7" s="138"/>
      <c r="NGU7" s="138"/>
      <c r="NGV7" s="138"/>
      <c r="NGW7" s="138"/>
      <c r="NGX7" s="138"/>
      <c r="NGY7" s="138"/>
      <c r="NGZ7" s="138"/>
      <c r="NHA7" s="138"/>
      <c r="NHB7" s="138"/>
      <c r="NHC7" s="138"/>
      <c r="NHD7" s="138"/>
      <c r="NHE7" s="138"/>
      <c r="NHF7" s="138"/>
      <c r="NHG7" s="138"/>
      <c r="NHH7" s="138"/>
      <c r="NHI7" s="138"/>
      <c r="NHJ7" s="138"/>
      <c r="NHK7" s="138"/>
      <c r="NHL7" s="138"/>
      <c r="NHM7" s="138"/>
      <c r="NHN7" s="138"/>
      <c r="NHO7" s="138"/>
      <c r="NHP7" s="138"/>
      <c r="NHQ7" s="138"/>
      <c r="NHR7" s="138"/>
      <c r="NHS7" s="138"/>
      <c r="NHT7" s="138"/>
      <c r="NHU7" s="138"/>
      <c r="NHV7" s="138"/>
      <c r="NHW7" s="138"/>
      <c r="NHX7" s="138"/>
      <c r="NHY7" s="138"/>
      <c r="NHZ7" s="138"/>
      <c r="NIA7" s="138"/>
      <c r="NIB7" s="138"/>
      <c r="NIC7" s="138"/>
      <c r="NID7" s="138"/>
      <c r="NIE7" s="138"/>
      <c r="NIF7" s="138"/>
      <c r="NIG7" s="138"/>
      <c r="NIH7" s="138"/>
      <c r="NII7" s="138"/>
      <c r="NIJ7" s="138"/>
      <c r="NIK7" s="138"/>
      <c r="NIL7" s="138"/>
      <c r="NIM7" s="138"/>
      <c r="NIN7" s="138"/>
      <c r="NIO7" s="138"/>
      <c r="NIP7" s="138"/>
      <c r="NIQ7" s="138"/>
      <c r="NIR7" s="138"/>
      <c r="NIS7" s="138"/>
      <c r="NIT7" s="138"/>
      <c r="NIU7" s="138"/>
      <c r="NIV7" s="138"/>
      <c r="NIW7" s="138"/>
      <c r="NIX7" s="138"/>
      <c r="NIY7" s="138"/>
      <c r="NIZ7" s="138"/>
      <c r="NJA7" s="138"/>
      <c r="NJB7" s="138"/>
      <c r="NJC7" s="138"/>
      <c r="NJD7" s="138"/>
      <c r="NJE7" s="138"/>
      <c r="NJF7" s="138"/>
      <c r="NJG7" s="138"/>
      <c r="NJH7" s="138"/>
      <c r="NJI7" s="138"/>
      <c r="NJJ7" s="138"/>
      <c r="NJK7" s="138"/>
      <c r="NJL7" s="138"/>
      <c r="NJM7" s="138"/>
      <c r="NJN7" s="138"/>
      <c r="NJO7" s="138"/>
      <c r="NJP7" s="138"/>
      <c r="NJQ7" s="138"/>
      <c r="NJR7" s="138"/>
      <c r="NJS7" s="138"/>
      <c r="NJT7" s="138"/>
      <c r="NJU7" s="138"/>
      <c r="NJV7" s="138"/>
      <c r="NJW7" s="138"/>
      <c r="NJX7" s="138"/>
      <c r="NJY7" s="138"/>
      <c r="NJZ7" s="138"/>
      <c r="NKA7" s="138"/>
      <c r="NKB7" s="138"/>
      <c r="NKC7" s="138"/>
      <c r="NKD7" s="138"/>
      <c r="NKE7" s="138"/>
      <c r="NKF7" s="138"/>
      <c r="NKG7" s="138"/>
      <c r="NKH7" s="138"/>
      <c r="NKI7" s="138"/>
      <c r="NKJ7" s="138"/>
      <c r="NKK7" s="138"/>
      <c r="NKL7" s="138"/>
      <c r="NKM7" s="138"/>
      <c r="NKN7" s="138"/>
      <c r="NKO7" s="138"/>
      <c r="NKP7" s="138"/>
      <c r="NKQ7" s="138"/>
      <c r="NKR7" s="138"/>
      <c r="NKS7" s="138"/>
      <c r="NKT7" s="138"/>
      <c r="NKU7" s="138"/>
      <c r="NKV7" s="138"/>
      <c r="NKW7" s="138"/>
      <c r="NKX7" s="138"/>
      <c r="NKY7" s="138"/>
      <c r="NKZ7" s="138"/>
      <c r="NLA7" s="138"/>
      <c r="NLB7" s="138"/>
      <c r="NLC7" s="138"/>
      <c r="NLD7" s="138"/>
      <c r="NLE7" s="138"/>
      <c r="NLF7" s="138"/>
      <c r="NLG7" s="138"/>
      <c r="NLH7" s="138"/>
      <c r="NLI7" s="138"/>
      <c r="NLJ7" s="138"/>
      <c r="NLK7" s="138"/>
      <c r="NLL7" s="138"/>
      <c r="NLM7" s="138"/>
      <c r="NLN7" s="138"/>
      <c r="NLO7" s="138"/>
      <c r="NLP7" s="138"/>
      <c r="NLQ7" s="138"/>
      <c r="NLR7" s="138"/>
      <c r="NLS7" s="138"/>
      <c r="NLT7" s="138"/>
      <c r="NLU7" s="138"/>
      <c r="NLV7" s="138"/>
      <c r="NLW7" s="138"/>
      <c r="NLX7" s="138"/>
      <c r="NLY7" s="138"/>
      <c r="NLZ7" s="138"/>
      <c r="NMA7" s="138"/>
      <c r="NMB7" s="138"/>
      <c r="NMC7" s="138"/>
      <c r="NMD7" s="138"/>
      <c r="NME7" s="138"/>
      <c r="NMF7" s="138"/>
      <c r="NMG7" s="138"/>
      <c r="NMH7" s="138"/>
      <c r="NMI7" s="138"/>
      <c r="NMJ7" s="138"/>
      <c r="NMK7" s="138"/>
      <c r="NML7" s="138"/>
      <c r="NMM7" s="138"/>
      <c r="NMN7" s="138"/>
      <c r="NMO7" s="138"/>
      <c r="NMP7" s="138"/>
      <c r="NMQ7" s="138"/>
      <c r="NMR7" s="138"/>
      <c r="NMS7" s="138"/>
      <c r="NMT7" s="138"/>
      <c r="NMU7" s="138"/>
      <c r="NMV7" s="138"/>
      <c r="NMW7" s="138"/>
      <c r="NMX7" s="138"/>
      <c r="NMY7" s="138"/>
      <c r="NMZ7" s="138"/>
      <c r="NNA7" s="138"/>
      <c r="NNB7" s="138"/>
      <c r="NNC7" s="138"/>
      <c r="NND7" s="138"/>
      <c r="NNE7" s="138"/>
      <c r="NNF7" s="138"/>
      <c r="NNG7" s="138"/>
      <c r="NNH7" s="138"/>
      <c r="NNI7" s="138"/>
      <c r="NNJ7" s="138"/>
      <c r="NNK7" s="138"/>
      <c r="NNL7" s="138"/>
      <c r="NNM7" s="138"/>
      <c r="NNN7" s="138"/>
      <c r="NNO7" s="138"/>
      <c r="NNP7" s="138"/>
      <c r="NNQ7" s="138"/>
      <c r="NNR7" s="138"/>
      <c r="NNS7" s="138"/>
      <c r="NNT7" s="138"/>
      <c r="NNU7" s="138"/>
      <c r="NNV7" s="138"/>
      <c r="NNW7" s="138"/>
      <c r="NNX7" s="138"/>
      <c r="NNY7" s="138"/>
      <c r="NNZ7" s="138"/>
      <c r="NOA7" s="138"/>
      <c r="NOB7" s="138"/>
      <c r="NOC7" s="138"/>
      <c r="NOD7" s="138"/>
      <c r="NOE7" s="138"/>
      <c r="NOF7" s="138"/>
      <c r="NOG7" s="138"/>
      <c r="NOH7" s="138"/>
      <c r="NOI7" s="138"/>
      <c r="NOJ7" s="138"/>
      <c r="NOK7" s="138"/>
      <c r="NOL7" s="138"/>
      <c r="NOM7" s="138"/>
      <c r="NON7" s="138"/>
      <c r="NOO7" s="138"/>
      <c r="NOP7" s="138"/>
      <c r="NOQ7" s="138"/>
      <c r="NOR7" s="138"/>
      <c r="NOS7" s="138"/>
      <c r="NOT7" s="138"/>
      <c r="NOU7" s="138"/>
      <c r="NOV7" s="138"/>
      <c r="NOW7" s="138"/>
      <c r="NOX7" s="138"/>
      <c r="NOY7" s="138"/>
      <c r="NOZ7" s="138"/>
      <c r="NPA7" s="138"/>
      <c r="NPB7" s="138"/>
      <c r="NPC7" s="138"/>
      <c r="NPD7" s="138"/>
      <c r="NPE7" s="138"/>
      <c r="NPF7" s="138"/>
      <c r="NPG7" s="138"/>
      <c r="NPH7" s="138"/>
      <c r="NPI7" s="138"/>
      <c r="NPJ7" s="138"/>
      <c r="NPK7" s="138"/>
      <c r="NPL7" s="138"/>
      <c r="NPM7" s="138"/>
      <c r="NPN7" s="138"/>
      <c r="NPO7" s="138"/>
      <c r="NPP7" s="138"/>
      <c r="NPQ7" s="138"/>
      <c r="NPR7" s="138"/>
      <c r="NPS7" s="138"/>
      <c r="NPT7" s="138"/>
      <c r="NPU7" s="138"/>
      <c r="NPV7" s="138"/>
      <c r="NPW7" s="138"/>
      <c r="NPX7" s="138"/>
      <c r="NPY7" s="138"/>
      <c r="NPZ7" s="138"/>
      <c r="NQA7" s="138"/>
      <c r="NQB7" s="138"/>
      <c r="NQC7" s="138"/>
      <c r="NQD7" s="138"/>
      <c r="NQE7" s="138"/>
      <c r="NQF7" s="138"/>
      <c r="NQG7" s="138"/>
      <c r="NQH7" s="138"/>
      <c r="NQI7" s="138"/>
      <c r="NQJ7" s="138"/>
      <c r="NQK7" s="138"/>
      <c r="NQL7" s="138"/>
      <c r="NQM7" s="138"/>
      <c r="NQN7" s="138"/>
      <c r="NQO7" s="138"/>
      <c r="NQP7" s="138"/>
      <c r="NQQ7" s="138"/>
      <c r="NQR7" s="138"/>
      <c r="NQS7" s="138"/>
      <c r="NQT7" s="138"/>
      <c r="NQU7" s="138"/>
      <c r="NQV7" s="138"/>
      <c r="NQW7" s="138"/>
      <c r="NQX7" s="138"/>
      <c r="NQY7" s="138"/>
      <c r="NQZ7" s="138"/>
      <c r="NRA7" s="138"/>
      <c r="NRB7" s="138"/>
      <c r="NRC7" s="138"/>
      <c r="NRD7" s="138"/>
      <c r="NRE7" s="138"/>
      <c r="NRF7" s="138"/>
      <c r="NRG7" s="138"/>
      <c r="NRH7" s="138"/>
      <c r="NRI7" s="138"/>
      <c r="NRJ7" s="138"/>
      <c r="NRK7" s="138"/>
      <c r="NRL7" s="138"/>
      <c r="NRM7" s="138"/>
      <c r="NRN7" s="138"/>
      <c r="NRO7" s="138"/>
      <c r="NRP7" s="138"/>
      <c r="NRQ7" s="138"/>
      <c r="NRR7" s="138"/>
      <c r="NRS7" s="138"/>
      <c r="NRT7" s="138"/>
      <c r="NRU7" s="138"/>
      <c r="NRV7" s="138"/>
      <c r="NRW7" s="138"/>
      <c r="NRX7" s="138"/>
      <c r="NRY7" s="138"/>
      <c r="NRZ7" s="138"/>
      <c r="NSA7" s="138"/>
      <c r="NSB7" s="138"/>
      <c r="NSC7" s="138"/>
      <c r="NSD7" s="138"/>
      <c r="NSE7" s="138"/>
      <c r="NSF7" s="138"/>
      <c r="NSG7" s="138"/>
      <c r="NSH7" s="138"/>
      <c r="NSI7" s="138"/>
      <c r="NSJ7" s="138"/>
      <c r="NSK7" s="138"/>
      <c r="NSL7" s="138"/>
      <c r="NSM7" s="138"/>
      <c r="NSN7" s="138"/>
      <c r="NSO7" s="138"/>
      <c r="NSP7" s="138"/>
      <c r="NSQ7" s="138"/>
      <c r="NSR7" s="138"/>
      <c r="NSS7" s="138"/>
      <c r="NST7" s="138"/>
      <c r="NSU7" s="138"/>
      <c r="NSV7" s="138"/>
      <c r="NSW7" s="138"/>
      <c r="NSX7" s="138"/>
      <c r="NSY7" s="138"/>
      <c r="NSZ7" s="138"/>
      <c r="NTA7" s="138"/>
      <c r="NTB7" s="138"/>
      <c r="NTC7" s="138"/>
      <c r="NTD7" s="138"/>
      <c r="NTE7" s="138"/>
      <c r="NTF7" s="138"/>
      <c r="NTG7" s="138"/>
      <c r="NTH7" s="138"/>
      <c r="NTI7" s="138"/>
      <c r="NTJ7" s="138"/>
      <c r="NTK7" s="138"/>
      <c r="NTL7" s="138"/>
      <c r="NTM7" s="138"/>
      <c r="NTN7" s="138"/>
      <c r="NTO7" s="138"/>
      <c r="NTP7" s="138"/>
      <c r="NTQ7" s="138"/>
      <c r="NTR7" s="138"/>
      <c r="NTS7" s="138"/>
      <c r="NTT7" s="138"/>
      <c r="NTU7" s="138"/>
      <c r="NTV7" s="138"/>
      <c r="NTW7" s="138"/>
      <c r="NTX7" s="138"/>
      <c r="NTY7" s="138"/>
      <c r="NTZ7" s="138"/>
      <c r="NUA7" s="138"/>
      <c r="NUB7" s="138"/>
      <c r="NUC7" s="138"/>
      <c r="NUD7" s="138"/>
      <c r="NUE7" s="138"/>
      <c r="NUF7" s="138"/>
      <c r="NUG7" s="138"/>
      <c r="NUH7" s="138"/>
      <c r="NUI7" s="138"/>
      <c r="NUJ7" s="138"/>
      <c r="NUK7" s="138"/>
      <c r="NUL7" s="138"/>
      <c r="NUM7" s="138"/>
      <c r="NUN7" s="138"/>
      <c r="NUO7" s="138"/>
      <c r="NUP7" s="138"/>
      <c r="NUQ7" s="138"/>
      <c r="NUR7" s="138"/>
      <c r="NUS7" s="138"/>
      <c r="NUT7" s="138"/>
      <c r="NUU7" s="138"/>
      <c r="NUV7" s="138"/>
      <c r="NUW7" s="138"/>
      <c r="NUX7" s="138"/>
      <c r="NUY7" s="138"/>
      <c r="NUZ7" s="138"/>
      <c r="NVA7" s="138"/>
      <c r="NVB7" s="138"/>
      <c r="NVC7" s="138"/>
      <c r="NVD7" s="138"/>
      <c r="NVE7" s="138"/>
      <c r="NVF7" s="138"/>
      <c r="NVG7" s="138"/>
      <c r="NVH7" s="138"/>
      <c r="NVI7" s="138"/>
      <c r="NVJ7" s="138"/>
      <c r="NVK7" s="138"/>
      <c r="NVL7" s="138"/>
      <c r="NVM7" s="138"/>
      <c r="NVN7" s="138"/>
      <c r="NVO7" s="138"/>
      <c r="NVP7" s="138"/>
      <c r="NVQ7" s="138"/>
      <c r="NVR7" s="138"/>
      <c r="NVS7" s="138"/>
      <c r="NVT7" s="138"/>
      <c r="NVU7" s="138"/>
      <c r="NVV7" s="138"/>
      <c r="NVW7" s="138"/>
      <c r="NVX7" s="138"/>
      <c r="NVY7" s="138"/>
      <c r="NVZ7" s="138"/>
      <c r="NWA7" s="138"/>
      <c r="NWB7" s="138"/>
      <c r="NWC7" s="138"/>
      <c r="NWD7" s="138"/>
      <c r="NWE7" s="138"/>
      <c r="NWF7" s="138"/>
      <c r="NWG7" s="138"/>
      <c r="NWH7" s="138"/>
      <c r="NWI7" s="138"/>
      <c r="NWJ7" s="138"/>
      <c r="NWK7" s="138"/>
      <c r="NWL7" s="138"/>
      <c r="NWM7" s="138"/>
      <c r="NWN7" s="138"/>
      <c r="NWO7" s="138"/>
      <c r="NWP7" s="138"/>
      <c r="NWQ7" s="138"/>
      <c r="NWR7" s="138"/>
      <c r="NWS7" s="138"/>
      <c r="NWT7" s="138"/>
      <c r="NWU7" s="138"/>
      <c r="NWV7" s="138"/>
      <c r="NWW7" s="138"/>
      <c r="NWX7" s="138"/>
      <c r="NWY7" s="138"/>
      <c r="NWZ7" s="138"/>
      <c r="NXA7" s="138"/>
      <c r="NXB7" s="138"/>
      <c r="NXC7" s="138"/>
      <c r="NXD7" s="138"/>
      <c r="NXE7" s="138"/>
      <c r="NXF7" s="138"/>
      <c r="NXG7" s="138"/>
      <c r="NXH7" s="138"/>
      <c r="NXI7" s="138"/>
      <c r="NXJ7" s="138"/>
      <c r="NXK7" s="138"/>
      <c r="NXL7" s="138"/>
      <c r="NXM7" s="138"/>
      <c r="NXN7" s="138"/>
      <c r="NXO7" s="138"/>
      <c r="NXP7" s="138"/>
      <c r="NXQ7" s="138"/>
      <c r="NXR7" s="138"/>
      <c r="NXS7" s="138"/>
      <c r="NXT7" s="138"/>
      <c r="NXU7" s="138"/>
      <c r="NXV7" s="138"/>
      <c r="NXW7" s="138"/>
      <c r="NXX7" s="138"/>
      <c r="NXY7" s="138"/>
      <c r="NXZ7" s="138"/>
      <c r="NYA7" s="138"/>
      <c r="NYB7" s="138"/>
      <c r="NYC7" s="138"/>
      <c r="NYD7" s="138"/>
      <c r="NYE7" s="138"/>
      <c r="NYF7" s="138"/>
      <c r="NYG7" s="138"/>
      <c r="NYH7" s="138"/>
      <c r="NYI7" s="138"/>
      <c r="NYJ7" s="138"/>
      <c r="NYK7" s="138"/>
      <c r="NYL7" s="138"/>
      <c r="NYM7" s="138"/>
      <c r="NYN7" s="138"/>
      <c r="NYO7" s="138"/>
      <c r="NYP7" s="138"/>
      <c r="NYQ7" s="138"/>
      <c r="NYR7" s="138"/>
      <c r="NYS7" s="138"/>
      <c r="NYT7" s="138"/>
      <c r="NYU7" s="138"/>
      <c r="NYV7" s="138"/>
      <c r="NYW7" s="138"/>
      <c r="NYX7" s="138"/>
      <c r="NYY7" s="138"/>
      <c r="NYZ7" s="138"/>
      <c r="NZA7" s="138"/>
      <c r="NZB7" s="138"/>
      <c r="NZC7" s="138"/>
      <c r="NZD7" s="138"/>
      <c r="NZE7" s="138"/>
      <c r="NZF7" s="138"/>
      <c r="NZG7" s="138"/>
      <c r="NZH7" s="138"/>
      <c r="NZI7" s="138"/>
      <c r="NZJ7" s="138"/>
      <c r="NZK7" s="138"/>
      <c r="NZL7" s="138"/>
      <c r="NZM7" s="138"/>
      <c r="NZN7" s="138"/>
      <c r="NZO7" s="138"/>
      <c r="NZP7" s="138"/>
      <c r="NZQ7" s="138"/>
      <c r="NZR7" s="138"/>
      <c r="NZS7" s="138"/>
      <c r="NZT7" s="138"/>
      <c r="NZU7" s="138"/>
      <c r="NZV7" s="138"/>
      <c r="NZW7" s="138"/>
      <c r="NZX7" s="138"/>
      <c r="NZY7" s="138"/>
      <c r="NZZ7" s="138"/>
      <c r="OAA7" s="138"/>
      <c r="OAB7" s="138"/>
      <c r="OAC7" s="138"/>
      <c r="OAD7" s="138"/>
      <c r="OAE7" s="138"/>
      <c r="OAF7" s="138"/>
      <c r="OAG7" s="138"/>
      <c r="OAH7" s="138"/>
      <c r="OAI7" s="138"/>
      <c r="OAJ7" s="138"/>
      <c r="OAK7" s="138"/>
      <c r="OAL7" s="138"/>
      <c r="OAM7" s="138"/>
      <c r="OAN7" s="138"/>
      <c r="OAO7" s="138"/>
      <c r="OAP7" s="138"/>
      <c r="OAQ7" s="138"/>
      <c r="OAR7" s="138"/>
      <c r="OAS7" s="138"/>
      <c r="OAT7" s="138"/>
      <c r="OAU7" s="138"/>
      <c r="OAV7" s="138"/>
      <c r="OAW7" s="138"/>
      <c r="OAX7" s="138"/>
      <c r="OAY7" s="138"/>
      <c r="OAZ7" s="138"/>
      <c r="OBA7" s="138"/>
      <c r="OBB7" s="138"/>
      <c r="OBC7" s="138"/>
      <c r="OBD7" s="138"/>
      <c r="OBE7" s="138"/>
      <c r="OBF7" s="138"/>
      <c r="OBG7" s="138"/>
      <c r="OBH7" s="138"/>
      <c r="OBI7" s="138"/>
      <c r="OBJ7" s="138"/>
      <c r="OBK7" s="138"/>
      <c r="OBL7" s="138"/>
      <c r="OBM7" s="138"/>
      <c r="OBN7" s="138"/>
      <c r="OBO7" s="138"/>
      <c r="OBP7" s="138"/>
      <c r="OBQ7" s="138"/>
      <c r="OBR7" s="138"/>
      <c r="OBS7" s="138"/>
      <c r="OBT7" s="138"/>
      <c r="OBU7" s="138"/>
      <c r="OBV7" s="138"/>
      <c r="OBW7" s="138"/>
      <c r="OBX7" s="138"/>
      <c r="OBY7" s="138"/>
      <c r="OBZ7" s="138"/>
      <c r="OCA7" s="138"/>
      <c r="OCB7" s="138"/>
      <c r="OCC7" s="138"/>
      <c r="OCD7" s="138"/>
      <c r="OCE7" s="138"/>
      <c r="OCF7" s="138"/>
      <c r="OCG7" s="138"/>
      <c r="OCH7" s="138"/>
      <c r="OCI7" s="138"/>
      <c r="OCJ7" s="138"/>
      <c r="OCK7" s="138"/>
      <c r="OCL7" s="138"/>
      <c r="OCM7" s="138"/>
      <c r="OCN7" s="138"/>
      <c r="OCO7" s="138"/>
      <c r="OCP7" s="138"/>
      <c r="OCQ7" s="138"/>
      <c r="OCR7" s="138"/>
      <c r="OCS7" s="138"/>
      <c r="OCT7" s="138"/>
      <c r="OCU7" s="138"/>
      <c r="OCV7" s="138"/>
      <c r="OCW7" s="138"/>
      <c r="OCX7" s="138"/>
      <c r="OCY7" s="138"/>
      <c r="OCZ7" s="138"/>
      <c r="ODA7" s="138"/>
      <c r="ODB7" s="138"/>
      <c r="ODC7" s="138"/>
      <c r="ODD7" s="138"/>
      <c r="ODE7" s="138"/>
      <c r="ODF7" s="138"/>
      <c r="ODG7" s="138"/>
      <c r="ODH7" s="138"/>
      <c r="ODI7" s="138"/>
      <c r="ODJ7" s="138"/>
      <c r="ODK7" s="138"/>
      <c r="ODL7" s="138"/>
      <c r="ODM7" s="138"/>
      <c r="ODN7" s="138"/>
      <c r="ODO7" s="138"/>
      <c r="ODP7" s="138"/>
      <c r="ODQ7" s="138"/>
      <c r="ODR7" s="138"/>
      <c r="ODS7" s="138"/>
      <c r="ODT7" s="138"/>
      <c r="ODU7" s="138"/>
      <c r="ODV7" s="138"/>
      <c r="ODW7" s="138"/>
      <c r="ODX7" s="138"/>
      <c r="ODY7" s="138"/>
      <c r="ODZ7" s="138"/>
      <c r="OEA7" s="138"/>
      <c r="OEB7" s="138"/>
      <c r="OEC7" s="138"/>
      <c r="OED7" s="138"/>
      <c r="OEE7" s="138"/>
      <c r="OEF7" s="138"/>
      <c r="OEG7" s="138"/>
      <c r="OEH7" s="138"/>
      <c r="OEI7" s="138"/>
      <c r="OEJ7" s="138"/>
      <c r="OEK7" s="138"/>
      <c r="OEL7" s="138"/>
      <c r="OEM7" s="138"/>
      <c r="OEN7" s="138"/>
      <c r="OEO7" s="138"/>
      <c r="OEP7" s="138"/>
      <c r="OEQ7" s="138"/>
      <c r="OER7" s="138"/>
      <c r="OES7" s="138"/>
      <c r="OET7" s="138"/>
      <c r="OEU7" s="138"/>
      <c r="OEV7" s="138"/>
      <c r="OEW7" s="138"/>
      <c r="OEX7" s="138"/>
      <c r="OEY7" s="138"/>
      <c r="OEZ7" s="138"/>
      <c r="OFA7" s="138"/>
      <c r="OFB7" s="138"/>
      <c r="OFC7" s="138"/>
      <c r="OFD7" s="138"/>
      <c r="OFE7" s="138"/>
      <c r="OFF7" s="138"/>
      <c r="OFG7" s="138"/>
      <c r="OFH7" s="138"/>
      <c r="OFI7" s="138"/>
      <c r="OFJ7" s="138"/>
      <c r="OFK7" s="138"/>
      <c r="OFL7" s="138"/>
      <c r="OFM7" s="138"/>
      <c r="OFN7" s="138"/>
      <c r="OFO7" s="138"/>
      <c r="OFP7" s="138"/>
      <c r="OFQ7" s="138"/>
      <c r="OFR7" s="138"/>
      <c r="OFS7" s="138"/>
      <c r="OFT7" s="138"/>
      <c r="OFU7" s="138"/>
      <c r="OFV7" s="138"/>
      <c r="OFW7" s="138"/>
      <c r="OFX7" s="138"/>
      <c r="OFY7" s="138"/>
      <c r="OFZ7" s="138"/>
      <c r="OGA7" s="138"/>
      <c r="OGB7" s="138"/>
      <c r="OGC7" s="138"/>
      <c r="OGD7" s="138"/>
      <c r="OGE7" s="138"/>
      <c r="OGF7" s="138"/>
      <c r="OGG7" s="138"/>
      <c r="OGH7" s="138"/>
      <c r="OGI7" s="138"/>
      <c r="OGJ7" s="138"/>
      <c r="OGK7" s="138"/>
      <c r="OGL7" s="138"/>
      <c r="OGM7" s="138"/>
      <c r="OGN7" s="138"/>
      <c r="OGO7" s="138"/>
      <c r="OGP7" s="138"/>
      <c r="OGQ7" s="138"/>
      <c r="OGR7" s="138"/>
      <c r="OGS7" s="138"/>
      <c r="OGT7" s="138"/>
      <c r="OGU7" s="138"/>
      <c r="OGV7" s="138"/>
      <c r="OGW7" s="138"/>
      <c r="OGX7" s="138"/>
      <c r="OGY7" s="138"/>
      <c r="OGZ7" s="138"/>
      <c r="OHA7" s="138"/>
      <c r="OHB7" s="138"/>
      <c r="OHC7" s="138"/>
      <c r="OHD7" s="138"/>
      <c r="OHE7" s="138"/>
      <c r="OHF7" s="138"/>
      <c r="OHG7" s="138"/>
      <c r="OHH7" s="138"/>
      <c r="OHI7" s="138"/>
      <c r="OHJ7" s="138"/>
      <c r="OHK7" s="138"/>
      <c r="OHL7" s="138"/>
      <c r="OHM7" s="138"/>
      <c r="OHN7" s="138"/>
      <c r="OHO7" s="138"/>
      <c r="OHP7" s="138"/>
      <c r="OHQ7" s="138"/>
      <c r="OHR7" s="138"/>
      <c r="OHS7" s="138"/>
      <c r="OHT7" s="138"/>
      <c r="OHU7" s="138"/>
      <c r="OHV7" s="138"/>
      <c r="OHW7" s="138"/>
      <c r="OHX7" s="138"/>
      <c r="OHY7" s="138"/>
      <c r="OHZ7" s="138"/>
      <c r="OIA7" s="138"/>
      <c r="OIB7" s="138"/>
      <c r="OIC7" s="138"/>
      <c r="OID7" s="138"/>
      <c r="OIE7" s="138"/>
      <c r="OIF7" s="138"/>
      <c r="OIG7" s="138"/>
      <c r="OIH7" s="138"/>
      <c r="OII7" s="138"/>
      <c r="OIJ7" s="138"/>
      <c r="OIK7" s="138"/>
      <c r="OIL7" s="138"/>
      <c r="OIM7" s="138"/>
      <c r="OIN7" s="138"/>
      <c r="OIO7" s="138"/>
      <c r="OIP7" s="138"/>
      <c r="OIQ7" s="138"/>
      <c r="OIR7" s="138"/>
      <c r="OIS7" s="138"/>
      <c r="OIT7" s="138"/>
      <c r="OIU7" s="138"/>
      <c r="OIV7" s="138"/>
      <c r="OIW7" s="138"/>
      <c r="OIX7" s="138"/>
      <c r="OIY7" s="138"/>
      <c r="OIZ7" s="138"/>
      <c r="OJA7" s="138"/>
      <c r="OJB7" s="138"/>
      <c r="OJC7" s="138"/>
      <c r="OJD7" s="138"/>
      <c r="OJE7" s="138"/>
      <c r="OJF7" s="138"/>
      <c r="OJG7" s="138"/>
      <c r="OJH7" s="138"/>
      <c r="OJI7" s="138"/>
      <c r="OJJ7" s="138"/>
      <c r="OJK7" s="138"/>
      <c r="OJL7" s="138"/>
      <c r="OJM7" s="138"/>
      <c r="OJN7" s="138"/>
      <c r="OJO7" s="138"/>
      <c r="OJP7" s="138"/>
      <c r="OJQ7" s="138"/>
      <c r="OJR7" s="138"/>
      <c r="OJS7" s="138"/>
      <c r="OJT7" s="138"/>
      <c r="OJU7" s="138"/>
      <c r="OJV7" s="138"/>
      <c r="OJW7" s="138"/>
      <c r="OJX7" s="138"/>
      <c r="OJY7" s="138"/>
      <c r="OJZ7" s="138"/>
      <c r="OKA7" s="138"/>
      <c r="OKB7" s="138"/>
      <c r="OKC7" s="138"/>
      <c r="OKD7" s="138"/>
      <c r="OKE7" s="138"/>
      <c r="OKF7" s="138"/>
      <c r="OKG7" s="138"/>
      <c r="OKH7" s="138"/>
      <c r="OKI7" s="138"/>
      <c r="OKJ7" s="138"/>
      <c r="OKK7" s="138"/>
      <c r="OKL7" s="138"/>
      <c r="OKM7" s="138"/>
      <c r="OKN7" s="138"/>
      <c r="OKO7" s="138"/>
      <c r="OKP7" s="138"/>
      <c r="OKQ7" s="138"/>
      <c r="OKR7" s="138"/>
      <c r="OKS7" s="138"/>
      <c r="OKT7" s="138"/>
      <c r="OKU7" s="138"/>
      <c r="OKV7" s="138"/>
      <c r="OKW7" s="138"/>
      <c r="OKX7" s="138"/>
      <c r="OKY7" s="138"/>
      <c r="OKZ7" s="138"/>
      <c r="OLA7" s="138"/>
      <c r="OLB7" s="138"/>
      <c r="OLC7" s="138"/>
      <c r="OLD7" s="138"/>
      <c r="OLE7" s="138"/>
      <c r="OLF7" s="138"/>
      <c r="OLG7" s="138"/>
      <c r="OLH7" s="138"/>
      <c r="OLI7" s="138"/>
      <c r="OLJ7" s="138"/>
      <c r="OLK7" s="138"/>
      <c r="OLL7" s="138"/>
      <c r="OLM7" s="138"/>
      <c r="OLN7" s="138"/>
      <c r="OLO7" s="138"/>
      <c r="OLP7" s="138"/>
      <c r="OLQ7" s="138"/>
      <c r="OLR7" s="138"/>
      <c r="OLS7" s="138"/>
      <c r="OLT7" s="138"/>
      <c r="OLU7" s="138"/>
      <c r="OLV7" s="138"/>
      <c r="OLW7" s="138"/>
      <c r="OLX7" s="138"/>
      <c r="OLY7" s="138"/>
      <c r="OLZ7" s="138"/>
      <c r="OMA7" s="138"/>
      <c r="OMB7" s="138"/>
      <c r="OMC7" s="138"/>
      <c r="OMD7" s="138"/>
      <c r="OME7" s="138"/>
      <c r="OMF7" s="138"/>
      <c r="OMG7" s="138"/>
      <c r="OMH7" s="138"/>
      <c r="OMI7" s="138"/>
      <c r="OMJ7" s="138"/>
      <c r="OMK7" s="138"/>
      <c r="OML7" s="138"/>
      <c r="OMM7" s="138"/>
      <c r="OMN7" s="138"/>
      <c r="OMO7" s="138"/>
      <c r="OMP7" s="138"/>
      <c r="OMQ7" s="138"/>
      <c r="OMR7" s="138"/>
      <c r="OMS7" s="138"/>
      <c r="OMT7" s="138"/>
      <c r="OMU7" s="138"/>
      <c r="OMV7" s="138"/>
      <c r="OMW7" s="138"/>
      <c r="OMX7" s="138"/>
      <c r="OMY7" s="138"/>
      <c r="OMZ7" s="138"/>
      <c r="ONA7" s="138"/>
      <c r="ONB7" s="138"/>
      <c r="ONC7" s="138"/>
      <c r="OND7" s="138"/>
      <c r="ONE7" s="138"/>
      <c r="ONF7" s="138"/>
      <c r="ONG7" s="138"/>
      <c r="ONH7" s="138"/>
      <c r="ONI7" s="138"/>
      <c r="ONJ7" s="138"/>
      <c r="ONK7" s="138"/>
      <c r="ONL7" s="138"/>
      <c r="ONM7" s="138"/>
      <c r="ONN7" s="138"/>
      <c r="ONO7" s="138"/>
      <c r="ONP7" s="138"/>
      <c r="ONQ7" s="138"/>
      <c r="ONR7" s="138"/>
      <c r="ONS7" s="138"/>
      <c r="ONT7" s="138"/>
      <c r="ONU7" s="138"/>
      <c r="ONV7" s="138"/>
      <c r="ONW7" s="138"/>
      <c r="ONX7" s="138"/>
      <c r="ONY7" s="138"/>
      <c r="ONZ7" s="138"/>
      <c r="OOA7" s="138"/>
      <c r="OOB7" s="138"/>
      <c r="OOC7" s="138"/>
      <c r="OOD7" s="138"/>
      <c r="OOE7" s="138"/>
      <c r="OOF7" s="138"/>
      <c r="OOG7" s="138"/>
      <c r="OOH7" s="138"/>
      <c r="OOI7" s="138"/>
      <c r="OOJ7" s="138"/>
      <c r="OOK7" s="138"/>
      <c r="OOL7" s="138"/>
      <c r="OOM7" s="138"/>
      <c r="OON7" s="138"/>
      <c r="OOO7" s="138"/>
      <c r="OOP7" s="138"/>
      <c r="OOQ7" s="138"/>
      <c r="OOR7" s="138"/>
      <c r="OOS7" s="138"/>
      <c r="OOT7" s="138"/>
      <c r="OOU7" s="138"/>
      <c r="OOV7" s="138"/>
      <c r="OOW7" s="138"/>
      <c r="OOX7" s="138"/>
      <c r="OOY7" s="138"/>
      <c r="OOZ7" s="138"/>
      <c r="OPA7" s="138"/>
      <c r="OPB7" s="138"/>
      <c r="OPC7" s="138"/>
      <c r="OPD7" s="138"/>
      <c r="OPE7" s="138"/>
      <c r="OPF7" s="138"/>
      <c r="OPG7" s="138"/>
      <c r="OPH7" s="138"/>
      <c r="OPI7" s="138"/>
      <c r="OPJ7" s="138"/>
      <c r="OPK7" s="138"/>
      <c r="OPL7" s="138"/>
      <c r="OPM7" s="138"/>
      <c r="OPN7" s="138"/>
      <c r="OPO7" s="138"/>
      <c r="OPP7" s="138"/>
      <c r="OPQ7" s="138"/>
      <c r="OPR7" s="138"/>
      <c r="OPS7" s="138"/>
      <c r="OPT7" s="138"/>
      <c r="OPU7" s="138"/>
      <c r="OPV7" s="138"/>
      <c r="OPW7" s="138"/>
      <c r="OPX7" s="138"/>
      <c r="OPY7" s="138"/>
      <c r="OPZ7" s="138"/>
      <c r="OQA7" s="138"/>
      <c r="OQB7" s="138"/>
      <c r="OQC7" s="138"/>
      <c r="OQD7" s="138"/>
      <c r="OQE7" s="138"/>
      <c r="OQF7" s="138"/>
      <c r="OQG7" s="138"/>
      <c r="OQH7" s="138"/>
      <c r="OQI7" s="138"/>
      <c r="OQJ7" s="138"/>
      <c r="OQK7" s="138"/>
      <c r="OQL7" s="138"/>
      <c r="OQM7" s="138"/>
      <c r="OQN7" s="138"/>
      <c r="OQO7" s="138"/>
      <c r="OQP7" s="138"/>
      <c r="OQQ7" s="138"/>
      <c r="OQR7" s="138"/>
      <c r="OQS7" s="138"/>
      <c r="OQT7" s="138"/>
      <c r="OQU7" s="138"/>
      <c r="OQV7" s="138"/>
      <c r="OQW7" s="138"/>
      <c r="OQX7" s="138"/>
      <c r="OQY7" s="138"/>
      <c r="OQZ7" s="138"/>
      <c r="ORA7" s="138"/>
      <c r="ORB7" s="138"/>
      <c r="ORC7" s="138"/>
      <c r="ORD7" s="138"/>
      <c r="ORE7" s="138"/>
      <c r="ORF7" s="138"/>
      <c r="ORG7" s="138"/>
      <c r="ORH7" s="138"/>
      <c r="ORI7" s="138"/>
      <c r="ORJ7" s="138"/>
      <c r="ORK7" s="138"/>
      <c r="ORL7" s="138"/>
      <c r="ORM7" s="138"/>
      <c r="ORN7" s="138"/>
      <c r="ORO7" s="138"/>
      <c r="ORP7" s="138"/>
      <c r="ORQ7" s="138"/>
      <c r="ORR7" s="138"/>
      <c r="ORS7" s="138"/>
      <c r="ORT7" s="138"/>
      <c r="ORU7" s="138"/>
      <c r="ORV7" s="138"/>
      <c r="ORW7" s="138"/>
      <c r="ORX7" s="138"/>
      <c r="ORY7" s="138"/>
      <c r="ORZ7" s="138"/>
      <c r="OSA7" s="138"/>
      <c r="OSB7" s="138"/>
      <c r="OSC7" s="138"/>
      <c r="OSD7" s="138"/>
      <c r="OSE7" s="138"/>
      <c r="OSF7" s="138"/>
      <c r="OSG7" s="138"/>
      <c r="OSH7" s="138"/>
      <c r="OSI7" s="138"/>
      <c r="OSJ7" s="138"/>
      <c r="OSK7" s="138"/>
      <c r="OSL7" s="138"/>
      <c r="OSM7" s="138"/>
      <c r="OSN7" s="138"/>
      <c r="OSO7" s="138"/>
      <c r="OSP7" s="138"/>
      <c r="OSQ7" s="138"/>
      <c r="OSR7" s="138"/>
      <c r="OSS7" s="138"/>
      <c r="OST7" s="138"/>
      <c r="OSU7" s="138"/>
      <c r="OSV7" s="138"/>
      <c r="OSW7" s="138"/>
      <c r="OSX7" s="138"/>
      <c r="OSY7" s="138"/>
      <c r="OSZ7" s="138"/>
      <c r="OTA7" s="138"/>
      <c r="OTB7" s="138"/>
      <c r="OTC7" s="138"/>
      <c r="OTD7" s="138"/>
      <c r="OTE7" s="138"/>
      <c r="OTF7" s="138"/>
      <c r="OTG7" s="138"/>
      <c r="OTH7" s="138"/>
      <c r="OTI7" s="138"/>
      <c r="OTJ7" s="138"/>
      <c r="OTK7" s="138"/>
      <c r="OTL7" s="138"/>
      <c r="OTM7" s="138"/>
      <c r="OTN7" s="138"/>
      <c r="OTO7" s="138"/>
      <c r="OTP7" s="138"/>
      <c r="OTQ7" s="138"/>
      <c r="OTR7" s="138"/>
      <c r="OTS7" s="138"/>
      <c r="OTT7" s="138"/>
      <c r="OTU7" s="138"/>
      <c r="OTV7" s="138"/>
      <c r="OTW7" s="138"/>
      <c r="OTX7" s="138"/>
      <c r="OTY7" s="138"/>
      <c r="OTZ7" s="138"/>
      <c r="OUA7" s="138"/>
      <c r="OUB7" s="138"/>
      <c r="OUC7" s="138"/>
      <c r="OUD7" s="138"/>
      <c r="OUE7" s="138"/>
      <c r="OUF7" s="138"/>
      <c r="OUG7" s="138"/>
      <c r="OUH7" s="138"/>
      <c r="OUI7" s="138"/>
      <c r="OUJ7" s="138"/>
      <c r="OUK7" s="138"/>
      <c r="OUL7" s="138"/>
      <c r="OUM7" s="138"/>
      <c r="OUN7" s="138"/>
      <c r="OUO7" s="138"/>
      <c r="OUP7" s="138"/>
      <c r="OUQ7" s="138"/>
      <c r="OUR7" s="138"/>
      <c r="OUS7" s="138"/>
      <c r="OUT7" s="138"/>
      <c r="OUU7" s="138"/>
      <c r="OUV7" s="138"/>
      <c r="OUW7" s="138"/>
      <c r="OUX7" s="138"/>
      <c r="OUY7" s="138"/>
      <c r="OUZ7" s="138"/>
      <c r="OVA7" s="138"/>
      <c r="OVB7" s="138"/>
      <c r="OVC7" s="138"/>
      <c r="OVD7" s="138"/>
      <c r="OVE7" s="138"/>
      <c r="OVF7" s="138"/>
      <c r="OVG7" s="138"/>
      <c r="OVH7" s="138"/>
      <c r="OVI7" s="138"/>
      <c r="OVJ7" s="138"/>
      <c r="OVK7" s="138"/>
      <c r="OVL7" s="138"/>
      <c r="OVM7" s="138"/>
      <c r="OVN7" s="138"/>
      <c r="OVO7" s="138"/>
      <c r="OVP7" s="138"/>
      <c r="OVQ7" s="138"/>
      <c r="OVR7" s="138"/>
      <c r="OVS7" s="138"/>
      <c r="OVT7" s="138"/>
      <c r="OVU7" s="138"/>
      <c r="OVV7" s="138"/>
      <c r="OVW7" s="138"/>
      <c r="OVX7" s="138"/>
      <c r="OVY7" s="138"/>
      <c r="OVZ7" s="138"/>
      <c r="OWA7" s="138"/>
      <c r="OWB7" s="138"/>
      <c r="OWC7" s="138"/>
      <c r="OWD7" s="138"/>
      <c r="OWE7" s="138"/>
      <c r="OWF7" s="138"/>
      <c r="OWG7" s="138"/>
      <c r="OWH7" s="138"/>
      <c r="OWI7" s="138"/>
      <c r="OWJ7" s="138"/>
      <c r="OWK7" s="138"/>
      <c r="OWL7" s="138"/>
      <c r="OWM7" s="138"/>
      <c r="OWN7" s="138"/>
      <c r="OWO7" s="138"/>
      <c r="OWP7" s="138"/>
      <c r="OWQ7" s="138"/>
      <c r="OWR7" s="138"/>
      <c r="OWS7" s="138"/>
      <c r="OWT7" s="138"/>
      <c r="OWU7" s="138"/>
      <c r="OWV7" s="138"/>
      <c r="OWW7" s="138"/>
      <c r="OWX7" s="138"/>
      <c r="OWY7" s="138"/>
      <c r="OWZ7" s="138"/>
      <c r="OXA7" s="138"/>
      <c r="OXB7" s="138"/>
      <c r="OXC7" s="138"/>
      <c r="OXD7" s="138"/>
      <c r="OXE7" s="138"/>
      <c r="OXF7" s="138"/>
      <c r="OXG7" s="138"/>
      <c r="OXH7" s="138"/>
      <c r="OXI7" s="138"/>
      <c r="OXJ7" s="138"/>
      <c r="OXK7" s="138"/>
      <c r="OXL7" s="138"/>
      <c r="OXM7" s="138"/>
      <c r="OXN7" s="138"/>
      <c r="OXO7" s="138"/>
      <c r="OXP7" s="138"/>
      <c r="OXQ7" s="138"/>
      <c r="OXR7" s="138"/>
      <c r="OXS7" s="138"/>
      <c r="OXT7" s="138"/>
      <c r="OXU7" s="138"/>
      <c r="OXV7" s="138"/>
      <c r="OXW7" s="138"/>
      <c r="OXX7" s="138"/>
      <c r="OXY7" s="138"/>
      <c r="OXZ7" s="138"/>
      <c r="OYA7" s="138"/>
      <c r="OYB7" s="138"/>
      <c r="OYC7" s="138"/>
      <c r="OYD7" s="138"/>
      <c r="OYE7" s="138"/>
      <c r="OYF7" s="138"/>
      <c r="OYG7" s="138"/>
      <c r="OYH7" s="138"/>
      <c r="OYI7" s="138"/>
      <c r="OYJ7" s="138"/>
      <c r="OYK7" s="138"/>
      <c r="OYL7" s="138"/>
      <c r="OYM7" s="138"/>
      <c r="OYN7" s="138"/>
      <c r="OYO7" s="138"/>
      <c r="OYP7" s="138"/>
      <c r="OYQ7" s="138"/>
      <c r="OYR7" s="138"/>
      <c r="OYS7" s="138"/>
      <c r="OYT7" s="138"/>
      <c r="OYU7" s="138"/>
      <c r="OYV7" s="138"/>
      <c r="OYW7" s="138"/>
      <c r="OYX7" s="138"/>
      <c r="OYY7" s="138"/>
      <c r="OYZ7" s="138"/>
      <c r="OZA7" s="138"/>
      <c r="OZB7" s="138"/>
      <c r="OZC7" s="138"/>
      <c r="OZD7" s="138"/>
      <c r="OZE7" s="138"/>
      <c r="OZF7" s="138"/>
      <c r="OZG7" s="138"/>
      <c r="OZH7" s="138"/>
      <c r="OZI7" s="138"/>
      <c r="OZJ7" s="138"/>
      <c r="OZK7" s="138"/>
      <c r="OZL7" s="138"/>
      <c r="OZM7" s="138"/>
      <c r="OZN7" s="138"/>
      <c r="OZO7" s="138"/>
      <c r="OZP7" s="138"/>
      <c r="OZQ7" s="138"/>
      <c r="OZR7" s="138"/>
      <c r="OZS7" s="138"/>
      <c r="OZT7" s="138"/>
      <c r="OZU7" s="138"/>
      <c r="OZV7" s="138"/>
      <c r="OZW7" s="138"/>
      <c r="OZX7" s="138"/>
      <c r="OZY7" s="138"/>
      <c r="OZZ7" s="138"/>
      <c r="PAA7" s="138"/>
      <c r="PAB7" s="138"/>
      <c r="PAC7" s="138"/>
      <c r="PAD7" s="138"/>
      <c r="PAE7" s="138"/>
      <c r="PAF7" s="138"/>
      <c r="PAG7" s="138"/>
      <c r="PAH7" s="138"/>
      <c r="PAI7" s="138"/>
      <c r="PAJ7" s="138"/>
      <c r="PAK7" s="138"/>
      <c r="PAL7" s="138"/>
      <c r="PAM7" s="138"/>
      <c r="PAN7" s="138"/>
      <c r="PAO7" s="138"/>
      <c r="PAP7" s="138"/>
      <c r="PAQ7" s="138"/>
      <c r="PAR7" s="138"/>
      <c r="PAS7" s="138"/>
      <c r="PAT7" s="138"/>
      <c r="PAU7" s="138"/>
      <c r="PAV7" s="138"/>
      <c r="PAW7" s="138"/>
      <c r="PAX7" s="138"/>
      <c r="PAY7" s="138"/>
      <c r="PAZ7" s="138"/>
      <c r="PBA7" s="138"/>
      <c r="PBB7" s="138"/>
      <c r="PBC7" s="138"/>
      <c r="PBD7" s="138"/>
      <c r="PBE7" s="138"/>
      <c r="PBF7" s="138"/>
      <c r="PBG7" s="138"/>
      <c r="PBH7" s="138"/>
      <c r="PBI7" s="138"/>
      <c r="PBJ7" s="138"/>
      <c r="PBK7" s="138"/>
      <c r="PBL7" s="138"/>
      <c r="PBM7" s="138"/>
      <c r="PBN7" s="138"/>
      <c r="PBO7" s="138"/>
      <c r="PBP7" s="138"/>
      <c r="PBQ7" s="138"/>
      <c r="PBR7" s="138"/>
      <c r="PBS7" s="138"/>
      <c r="PBT7" s="138"/>
      <c r="PBU7" s="138"/>
      <c r="PBV7" s="138"/>
      <c r="PBW7" s="138"/>
      <c r="PBX7" s="138"/>
      <c r="PBY7" s="138"/>
      <c r="PBZ7" s="138"/>
      <c r="PCA7" s="138"/>
      <c r="PCB7" s="138"/>
      <c r="PCC7" s="138"/>
      <c r="PCD7" s="138"/>
      <c r="PCE7" s="138"/>
      <c r="PCF7" s="138"/>
      <c r="PCG7" s="138"/>
      <c r="PCH7" s="138"/>
      <c r="PCI7" s="138"/>
      <c r="PCJ7" s="138"/>
      <c r="PCK7" s="138"/>
      <c r="PCL7" s="138"/>
      <c r="PCM7" s="138"/>
      <c r="PCN7" s="138"/>
      <c r="PCO7" s="138"/>
      <c r="PCP7" s="138"/>
      <c r="PCQ7" s="138"/>
      <c r="PCR7" s="138"/>
      <c r="PCS7" s="138"/>
      <c r="PCT7" s="138"/>
      <c r="PCU7" s="138"/>
      <c r="PCV7" s="138"/>
      <c r="PCW7" s="138"/>
      <c r="PCX7" s="138"/>
      <c r="PCY7" s="138"/>
      <c r="PCZ7" s="138"/>
      <c r="PDA7" s="138"/>
      <c r="PDB7" s="138"/>
      <c r="PDC7" s="138"/>
      <c r="PDD7" s="138"/>
      <c r="PDE7" s="138"/>
      <c r="PDF7" s="138"/>
      <c r="PDG7" s="138"/>
      <c r="PDH7" s="138"/>
      <c r="PDI7" s="138"/>
      <c r="PDJ7" s="138"/>
      <c r="PDK7" s="138"/>
      <c r="PDL7" s="138"/>
      <c r="PDM7" s="138"/>
      <c r="PDN7" s="138"/>
      <c r="PDO7" s="138"/>
      <c r="PDP7" s="138"/>
      <c r="PDQ7" s="138"/>
      <c r="PDR7" s="138"/>
      <c r="PDS7" s="138"/>
      <c r="PDT7" s="138"/>
      <c r="PDU7" s="138"/>
      <c r="PDV7" s="138"/>
      <c r="PDW7" s="138"/>
      <c r="PDX7" s="138"/>
      <c r="PDY7" s="138"/>
      <c r="PDZ7" s="138"/>
      <c r="PEA7" s="138"/>
      <c r="PEB7" s="138"/>
      <c r="PEC7" s="138"/>
      <c r="PED7" s="138"/>
      <c r="PEE7" s="138"/>
      <c r="PEF7" s="138"/>
      <c r="PEG7" s="138"/>
      <c r="PEH7" s="138"/>
      <c r="PEI7" s="138"/>
      <c r="PEJ7" s="138"/>
      <c r="PEK7" s="138"/>
      <c r="PEL7" s="138"/>
      <c r="PEM7" s="138"/>
      <c r="PEN7" s="138"/>
      <c r="PEO7" s="138"/>
      <c r="PEP7" s="138"/>
      <c r="PEQ7" s="138"/>
      <c r="PER7" s="138"/>
      <c r="PES7" s="138"/>
      <c r="PET7" s="138"/>
      <c r="PEU7" s="138"/>
      <c r="PEV7" s="138"/>
      <c r="PEW7" s="138"/>
      <c r="PEX7" s="138"/>
      <c r="PEY7" s="138"/>
      <c r="PEZ7" s="138"/>
      <c r="PFA7" s="138"/>
      <c r="PFB7" s="138"/>
      <c r="PFC7" s="138"/>
      <c r="PFD7" s="138"/>
      <c r="PFE7" s="138"/>
      <c r="PFF7" s="138"/>
      <c r="PFG7" s="138"/>
      <c r="PFH7" s="138"/>
      <c r="PFI7" s="138"/>
      <c r="PFJ7" s="138"/>
      <c r="PFK7" s="138"/>
      <c r="PFL7" s="138"/>
      <c r="PFM7" s="138"/>
      <c r="PFN7" s="138"/>
      <c r="PFO7" s="138"/>
      <c r="PFP7" s="138"/>
      <c r="PFQ7" s="138"/>
      <c r="PFR7" s="138"/>
      <c r="PFS7" s="138"/>
      <c r="PFT7" s="138"/>
      <c r="PFU7" s="138"/>
      <c r="PFV7" s="138"/>
      <c r="PFW7" s="138"/>
      <c r="PFX7" s="138"/>
      <c r="PFY7" s="138"/>
      <c r="PFZ7" s="138"/>
      <c r="PGA7" s="138"/>
      <c r="PGB7" s="138"/>
      <c r="PGC7" s="138"/>
      <c r="PGD7" s="138"/>
      <c r="PGE7" s="138"/>
      <c r="PGF7" s="138"/>
      <c r="PGG7" s="138"/>
      <c r="PGH7" s="138"/>
      <c r="PGI7" s="138"/>
      <c r="PGJ7" s="138"/>
      <c r="PGK7" s="138"/>
      <c r="PGL7" s="138"/>
      <c r="PGM7" s="138"/>
      <c r="PGN7" s="138"/>
      <c r="PGO7" s="138"/>
      <c r="PGP7" s="138"/>
      <c r="PGQ7" s="138"/>
      <c r="PGR7" s="138"/>
      <c r="PGS7" s="138"/>
      <c r="PGT7" s="138"/>
      <c r="PGU7" s="138"/>
      <c r="PGV7" s="138"/>
      <c r="PGW7" s="138"/>
      <c r="PGX7" s="138"/>
      <c r="PGY7" s="138"/>
      <c r="PGZ7" s="138"/>
      <c r="PHA7" s="138"/>
      <c r="PHB7" s="138"/>
      <c r="PHC7" s="138"/>
      <c r="PHD7" s="138"/>
      <c r="PHE7" s="138"/>
      <c r="PHF7" s="138"/>
      <c r="PHG7" s="138"/>
      <c r="PHH7" s="138"/>
      <c r="PHI7" s="138"/>
      <c r="PHJ7" s="138"/>
      <c r="PHK7" s="138"/>
      <c r="PHL7" s="138"/>
      <c r="PHM7" s="138"/>
      <c r="PHN7" s="138"/>
      <c r="PHO7" s="138"/>
      <c r="PHP7" s="138"/>
      <c r="PHQ7" s="138"/>
      <c r="PHR7" s="138"/>
      <c r="PHS7" s="138"/>
      <c r="PHT7" s="138"/>
      <c r="PHU7" s="138"/>
      <c r="PHV7" s="138"/>
      <c r="PHW7" s="138"/>
      <c r="PHX7" s="138"/>
      <c r="PHY7" s="138"/>
      <c r="PHZ7" s="138"/>
      <c r="PIA7" s="138"/>
      <c r="PIB7" s="138"/>
      <c r="PIC7" s="138"/>
      <c r="PID7" s="138"/>
      <c r="PIE7" s="138"/>
      <c r="PIF7" s="138"/>
      <c r="PIG7" s="138"/>
      <c r="PIH7" s="138"/>
      <c r="PII7" s="138"/>
      <c r="PIJ7" s="138"/>
      <c r="PIK7" s="138"/>
      <c r="PIL7" s="138"/>
      <c r="PIM7" s="138"/>
      <c r="PIN7" s="138"/>
      <c r="PIO7" s="138"/>
      <c r="PIP7" s="138"/>
      <c r="PIQ7" s="138"/>
      <c r="PIR7" s="138"/>
      <c r="PIS7" s="138"/>
      <c r="PIT7" s="138"/>
      <c r="PIU7" s="138"/>
      <c r="PIV7" s="138"/>
      <c r="PIW7" s="138"/>
      <c r="PIX7" s="138"/>
      <c r="PIY7" s="138"/>
      <c r="PIZ7" s="138"/>
      <c r="PJA7" s="138"/>
      <c r="PJB7" s="138"/>
      <c r="PJC7" s="138"/>
      <c r="PJD7" s="138"/>
      <c r="PJE7" s="138"/>
      <c r="PJF7" s="138"/>
      <c r="PJG7" s="138"/>
      <c r="PJH7" s="138"/>
      <c r="PJI7" s="138"/>
      <c r="PJJ7" s="138"/>
      <c r="PJK7" s="138"/>
      <c r="PJL7" s="138"/>
      <c r="PJM7" s="138"/>
      <c r="PJN7" s="138"/>
      <c r="PJO7" s="138"/>
      <c r="PJP7" s="138"/>
      <c r="PJQ7" s="138"/>
      <c r="PJR7" s="138"/>
      <c r="PJS7" s="138"/>
      <c r="PJT7" s="138"/>
      <c r="PJU7" s="138"/>
      <c r="PJV7" s="138"/>
      <c r="PJW7" s="138"/>
      <c r="PJX7" s="138"/>
      <c r="PJY7" s="138"/>
      <c r="PJZ7" s="138"/>
      <c r="PKA7" s="138"/>
      <c r="PKB7" s="138"/>
      <c r="PKC7" s="138"/>
      <c r="PKD7" s="138"/>
      <c r="PKE7" s="138"/>
      <c r="PKF7" s="138"/>
      <c r="PKG7" s="138"/>
      <c r="PKH7" s="138"/>
      <c r="PKI7" s="138"/>
      <c r="PKJ7" s="138"/>
      <c r="PKK7" s="138"/>
      <c r="PKL7" s="138"/>
      <c r="PKM7" s="138"/>
      <c r="PKN7" s="138"/>
      <c r="PKO7" s="138"/>
      <c r="PKP7" s="138"/>
      <c r="PKQ7" s="138"/>
      <c r="PKR7" s="138"/>
      <c r="PKS7" s="138"/>
      <c r="PKT7" s="138"/>
      <c r="PKU7" s="138"/>
      <c r="PKV7" s="138"/>
      <c r="PKW7" s="138"/>
      <c r="PKX7" s="138"/>
      <c r="PKY7" s="138"/>
      <c r="PKZ7" s="138"/>
      <c r="PLA7" s="138"/>
      <c r="PLB7" s="138"/>
      <c r="PLC7" s="138"/>
      <c r="PLD7" s="138"/>
      <c r="PLE7" s="138"/>
      <c r="PLF7" s="138"/>
      <c r="PLG7" s="138"/>
      <c r="PLH7" s="138"/>
      <c r="PLI7" s="138"/>
      <c r="PLJ7" s="138"/>
      <c r="PLK7" s="138"/>
      <c r="PLL7" s="138"/>
      <c r="PLM7" s="138"/>
      <c r="PLN7" s="138"/>
      <c r="PLO7" s="138"/>
      <c r="PLP7" s="138"/>
      <c r="PLQ7" s="138"/>
      <c r="PLR7" s="138"/>
      <c r="PLS7" s="138"/>
      <c r="PLT7" s="138"/>
      <c r="PLU7" s="138"/>
      <c r="PLV7" s="138"/>
      <c r="PLW7" s="138"/>
      <c r="PLX7" s="138"/>
      <c r="PLY7" s="138"/>
      <c r="PLZ7" s="138"/>
      <c r="PMA7" s="138"/>
      <c r="PMB7" s="138"/>
      <c r="PMC7" s="138"/>
      <c r="PMD7" s="138"/>
      <c r="PME7" s="138"/>
      <c r="PMF7" s="138"/>
      <c r="PMG7" s="138"/>
      <c r="PMH7" s="138"/>
      <c r="PMI7" s="138"/>
      <c r="PMJ7" s="138"/>
      <c r="PMK7" s="138"/>
      <c r="PML7" s="138"/>
      <c r="PMM7" s="138"/>
      <c r="PMN7" s="138"/>
      <c r="PMO7" s="138"/>
      <c r="PMP7" s="138"/>
      <c r="PMQ7" s="138"/>
      <c r="PMR7" s="138"/>
      <c r="PMS7" s="138"/>
      <c r="PMT7" s="138"/>
      <c r="PMU7" s="138"/>
      <c r="PMV7" s="138"/>
      <c r="PMW7" s="138"/>
      <c r="PMX7" s="138"/>
      <c r="PMY7" s="138"/>
      <c r="PMZ7" s="138"/>
      <c r="PNA7" s="138"/>
      <c r="PNB7" s="138"/>
      <c r="PNC7" s="138"/>
      <c r="PND7" s="138"/>
      <c r="PNE7" s="138"/>
      <c r="PNF7" s="138"/>
      <c r="PNG7" s="138"/>
      <c r="PNH7" s="138"/>
      <c r="PNI7" s="138"/>
      <c r="PNJ7" s="138"/>
      <c r="PNK7" s="138"/>
      <c r="PNL7" s="138"/>
      <c r="PNM7" s="138"/>
      <c r="PNN7" s="138"/>
      <c r="PNO7" s="138"/>
      <c r="PNP7" s="138"/>
      <c r="PNQ7" s="138"/>
      <c r="PNR7" s="138"/>
      <c r="PNS7" s="138"/>
      <c r="PNT7" s="138"/>
      <c r="PNU7" s="138"/>
      <c r="PNV7" s="138"/>
      <c r="PNW7" s="138"/>
      <c r="PNX7" s="138"/>
      <c r="PNY7" s="138"/>
      <c r="PNZ7" s="138"/>
      <c r="POA7" s="138"/>
      <c r="POB7" s="138"/>
      <c r="POC7" s="138"/>
      <c r="POD7" s="138"/>
      <c r="POE7" s="138"/>
      <c r="POF7" s="138"/>
      <c r="POG7" s="138"/>
      <c r="POH7" s="138"/>
      <c r="POI7" s="138"/>
      <c r="POJ7" s="138"/>
      <c r="POK7" s="138"/>
      <c r="POL7" s="138"/>
      <c r="POM7" s="138"/>
      <c r="PON7" s="138"/>
      <c r="POO7" s="138"/>
      <c r="POP7" s="138"/>
      <c r="POQ7" s="138"/>
      <c r="POR7" s="138"/>
      <c r="POS7" s="138"/>
      <c r="POT7" s="138"/>
      <c r="POU7" s="138"/>
      <c r="POV7" s="138"/>
      <c r="POW7" s="138"/>
      <c r="POX7" s="138"/>
      <c r="POY7" s="138"/>
      <c r="POZ7" s="138"/>
      <c r="PPA7" s="138"/>
      <c r="PPB7" s="138"/>
      <c r="PPC7" s="138"/>
      <c r="PPD7" s="138"/>
      <c r="PPE7" s="138"/>
      <c r="PPF7" s="138"/>
      <c r="PPG7" s="138"/>
      <c r="PPH7" s="138"/>
      <c r="PPI7" s="138"/>
      <c r="PPJ7" s="138"/>
      <c r="PPK7" s="138"/>
      <c r="PPL7" s="138"/>
      <c r="PPM7" s="138"/>
      <c r="PPN7" s="138"/>
      <c r="PPO7" s="138"/>
      <c r="PPP7" s="138"/>
      <c r="PPQ7" s="138"/>
      <c r="PPR7" s="138"/>
      <c r="PPS7" s="138"/>
      <c r="PPT7" s="138"/>
      <c r="PPU7" s="138"/>
      <c r="PPV7" s="138"/>
      <c r="PPW7" s="138"/>
      <c r="PPX7" s="138"/>
      <c r="PPY7" s="138"/>
      <c r="PPZ7" s="138"/>
      <c r="PQA7" s="138"/>
      <c r="PQB7" s="138"/>
      <c r="PQC7" s="138"/>
      <c r="PQD7" s="138"/>
      <c r="PQE7" s="138"/>
      <c r="PQF7" s="138"/>
      <c r="PQG7" s="138"/>
      <c r="PQH7" s="138"/>
      <c r="PQI7" s="138"/>
      <c r="PQJ7" s="138"/>
      <c r="PQK7" s="138"/>
      <c r="PQL7" s="138"/>
      <c r="PQM7" s="138"/>
      <c r="PQN7" s="138"/>
      <c r="PQO7" s="138"/>
      <c r="PQP7" s="138"/>
      <c r="PQQ7" s="138"/>
      <c r="PQR7" s="138"/>
      <c r="PQS7" s="138"/>
      <c r="PQT7" s="138"/>
      <c r="PQU7" s="138"/>
      <c r="PQV7" s="138"/>
      <c r="PQW7" s="138"/>
      <c r="PQX7" s="138"/>
      <c r="PQY7" s="138"/>
      <c r="PQZ7" s="138"/>
      <c r="PRA7" s="138"/>
      <c r="PRB7" s="138"/>
      <c r="PRC7" s="138"/>
      <c r="PRD7" s="138"/>
      <c r="PRE7" s="138"/>
      <c r="PRF7" s="138"/>
      <c r="PRG7" s="138"/>
      <c r="PRH7" s="138"/>
      <c r="PRI7" s="138"/>
      <c r="PRJ7" s="138"/>
      <c r="PRK7" s="138"/>
      <c r="PRL7" s="138"/>
      <c r="PRM7" s="138"/>
      <c r="PRN7" s="138"/>
      <c r="PRO7" s="138"/>
      <c r="PRP7" s="138"/>
      <c r="PRQ7" s="138"/>
      <c r="PRR7" s="138"/>
      <c r="PRS7" s="138"/>
      <c r="PRT7" s="138"/>
      <c r="PRU7" s="138"/>
      <c r="PRV7" s="138"/>
      <c r="PRW7" s="138"/>
      <c r="PRX7" s="138"/>
      <c r="PRY7" s="138"/>
      <c r="PRZ7" s="138"/>
      <c r="PSA7" s="138"/>
      <c r="PSB7" s="138"/>
      <c r="PSC7" s="138"/>
      <c r="PSD7" s="138"/>
      <c r="PSE7" s="138"/>
      <c r="PSF7" s="138"/>
      <c r="PSG7" s="138"/>
      <c r="PSH7" s="138"/>
      <c r="PSI7" s="138"/>
      <c r="PSJ7" s="138"/>
      <c r="PSK7" s="138"/>
      <c r="PSL7" s="138"/>
      <c r="PSM7" s="138"/>
      <c r="PSN7" s="138"/>
      <c r="PSO7" s="138"/>
      <c r="PSP7" s="138"/>
      <c r="PSQ7" s="138"/>
      <c r="PSR7" s="138"/>
      <c r="PSS7" s="138"/>
      <c r="PST7" s="138"/>
      <c r="PSU7" s="138"/>
      <c r="PSV7" s="138"/>
      <c r="PSW7" s="138"/>
      <c r="PSX7" s="138"/>
      <c r="PSY7" s="138"/>
      <c r="PSZ7" s="138"/>
      <c r="PTA7" s="138"/>
      <c r="PTB7" s="138"/>
      <c r="PTC7" s="138"/>
      <c r="PTD7" s="138"/>
      <c r="PTE7" s="138"/>
      <c r="PTF7" s="138"/>
      <c r="PTG7" s="138"/>
      <c r="PTH7" s="138"/>
      <c r="PTI7" s="138"/>
      <c r="PTJ7" s="138"/>
      <c r="PTK7" s="138"/>
      <c r="PTL7" s="138"/>
      <c r="PTM7" s="138"/>
      <c r="PTN7" s="138"/>
      <c r="PTO7" s="138"/>
      <c r="PTP7" s="138"/>
      <c r="PTQ7" s="138"/>
      <c r="PTR7" s="138"/>
      <c r="PTS7" s="138"/>
      <c r="PTT7" s="138"/>
      <c r="PTU7" s="138"/>
      <c r="PTV7" s="138"/>
      <c r="PTW7" s="138"/>
      <c r="PTX7" s="138"/>
      <c r="PTY7" s="138"/>
      <c r="PTZ7" s="138"/>
      <c r="PUA7" s="138"/>
      <c r="PUB7" s="138"/>
      <c r="PUC7" s="138"/>
      <c r="PUD7" s="138"/>
      <c r="PUE7" s="138"/>
      <c r="PUF7" s="138"/>
      <c r="PUG7" s="138"/>
      <c r="PUH7" s="138"/>
      <c r="PUI7" s="138"/>
      <c r="PUJ7" s="138"/>
      <c r="PUK7" s="138"/>
      <c r="PUL7" s="138"/>
      <c r="PUM7" s="138"/>
      <c r="PUN7" s="138"/>
      <c r="PUO7" s="138"/>
      <c r="PUP7" s="138"/>
      <c r="PUQ7" s="138"/>
      <c r="PUR7" s="138"/>
      <c r="PUS7" s="138"/>
      <c r="PUT7" s="138"/>
      <c r="PUU7" s="138"/>
      <c r="PUV7" s="138"/>
      <c r="PUW7" s="138"/>
      <c r="PUX7" s="138"/>
      <c r="PUY7" s="138"/>
      <c r="PUZ7" s="138"/>
      <c r="PVA7" s="138"/>
      <c r="PVB7" s="138"/>
      <c r="PVC7" s="138"/>
      <c r="PVD7" s="138"/>
      <c r="PVE7" s="138"/>
      <c r="PVF7" s="138"/>
      <c r="PVG7" s="138"/>
      <c r="PVH7" s="138"/>
      <c r="PVI7" s="138"/>
      <c r="PVJ7" s="138"/>
      <c r="PVK7" s="138"/>
      <c r="PVL7" s="138"/>
      <c r="PVM7" s="138"/>
      <c r="PVN7" s="138"/>
      <c r="PVO7" s="138"/>
      <c r="PVP7" s="138"/>
      <c r="PVQ7" s="138"/>
      <c r="PVR7" s="138"/>
      <c r="PVS7" s="138"/>
      <c r="PVT7" s="138"/>
      <c r="PVU7" s="138"/>
      <c r="PVV7" s="138"/>
      <c r="PVW7" s="138"/>
      <c r="PVX7" s="138"/>
      <c r="PVY7" s="138"/>
      <c r="PVZ7" s="138"/>
      <c r="PWA7" s="138"/>
      <c r="PWB7" s="138"/>
      <c r="PWC7" s="138"/>
      <c r="PWD7" s="138"/>
      <c r="PWE7" s="138"/>
      <c r="PWF7" s="138"/>
      <c r="PWG7" s="138"/>
      <c r="PWH7" s="138"/>
      <c r="PWI7" s="138"/>
      <c r="PWJ7" s="138"/>
      <c r="PWK7" s="138"/>
      <c r="PWL7" s="138"/>
      <c r="PWM7" s="138"/>
      <c r="PWN7" s="138"/>
      <c r="PWO7" s="138"/>
      <c r="PWP7" s="138"/>
      <c r="PWQ7" s="138"/>
      <c r="PWR7" s="138"/>
      <c r="PWS7" s="138"/>
      <c r="PWT7" s="138"/>
      <c r="PWU7" s="138"/>
      <c r="PWV7" s="138"/>
      <c r="PWW7" s="138"/>
      <c r="PWX7" s="138"/>
      <c r="PWY7" s="138"/>
      <c r="PWZ7" s="138"/>
      <c r="PXA7" s="138"/>
      <c r="PXB7" s="138"/>
      <c r="PXC7" s="138"/>
      <c r="PXD7" s="138"/>
      <c r="PXE7" s="138"/>
      <c r="PXF7" s="138"/>
      <c r="PXG7" s="138"/>
      <c r="PXH7" s="138"/>
      <c r="PXI7" s="138"/>
      <c r="PXJ7" s="138"/>
      <c r="PXK7" s="138"/>
      <c r="PXL7" s="138"/>
      <c r="PXM7" s="138"/>
      <c r="PXN7" s="138"/>
      <c r="PXO7" s="138"/>
      <c r="PXP7" s="138"/>
      <c r="PXQ7" s="138"/>
      <c r="PXR7" s="138"/>
      <c r="PXS7" s="138"/>
      <c r="PXT7" s="138"/>
      <c r="PXU7" s="138"/>
      <c r="PXV7" s="138"/>
      <c r="PXW7" s="138"/>
      <c r="PXX7" s="138"/>
      <c r="PXY7" s="138"/>
      <c r="PXZ7" s="138"/>
      <c r="PYA7" s="138"/>
      <c r="PYB7" s="138"/>
      <c r="PYC7" s="138"/>
      <c r="PYD7" s="138"/>
      <c r="PYE7" s="138"/>
      <c r="PYF7" s="138"/>
      <c r="PYG7" s="138"/>
      <c r="PYH7" s="138"/>
      <c r="PYI7" s="138"/>
      <c r="PYJ7" s="138"/>
      <c r="PYK7" s="138"/>
      <c r="PYL7" s="138"/>
      <c r="PYM7" s="138"/>
      <c r="PYN7" s="138"/>
      <c r="PYO7" s="138"/>
      <c r="PYP7" s="138"/>
      <c r="PYQ7" s="138"/>
      <c r="PYR7" s="138"/>
      <c r="PYS7" s="138"/>
      <c r="PYT7" s="138"/>
      <c r="PYU7" s="138"/>
      <c r="PYV7" s="138"/>
      <c r="PYW7" s="138"/>
      <c r="PYX7" s="138"/>
      <c r="PYY7" s="138"/>
      <c r="PYZ7" s="138"/>
      <c r="PZA7" s="138"/>
      <c r="PZB7" s="138"/>
      <c r="PZC7" s="138"/>
      <c r="PZD7" s="138"/>
      <c r="PZE7" s="138"/>
      <c r="PZF7" s="138"/>
      <c r="PZG7" s="138"/>
      <c r="PZH7" s="138"/>
      <c r="PZI7" s="138"/>
      <c r="PZJ7" s="138"/>
      <c r="PZK7" s="138"/>
      <c r="PZL7" s="138"/>
      <c r="PZM7" s="138"/>
      <c r="PZN7" s="138"/>
      <c r="PZO7" s="138"/>
      <c r="PZP7" s="138"/>
      <c r="PZQ7" s="138"/>
      <c r="PZR7" s="138"/>
      <c r="PZS7" s="138"/>
      <c r="PZT7" s="138"/>
      <c r="PZU7" s="138"/>
      <c r="PZV7" s="138"/>
      <c r="PZW7" s="138"/>
      <c r="PZX7" s="138"/>
      <c r="PZY7" s="138"/>
      <c r="PZZ7" s="138"/>
      <c r="QAA7" s="138"/>
      <c r="QAB7" s="138"/>
      <c r="QAC7" s="138"/>
      <c r="QAD7" s="138"/>
      <c r="QAE7" s="138"/>
      <c r="QAF7" s="138"/>
      <c r="QAG7" s="138"/>
      <c r="QAH7" s="138"/>
      <c r="QAI7" s="138"/>
      <c r="QAJ7" s="138"/>
      <c r="QAK7" s="138"/>
      <c r="QAL7" s="138"/>
      <c r="QAM7" s="138"/>
      <c r="QAN7" s="138"/>
      <c r="QAO7" s="138"/>
      <c r="QAP7" s="138"/>
      <c r="QAQ7" s="138"/>
      <c r="QAR7" s="138"/>
      <c r="QAS7" s="138"/>
      <c r="QAT7" s="138"/>
      <c r="QAU7" s="138"/>
      <c r="QAV7" s="138"/>
      <c r="QAW7" s="138"/>
      <c r="QAX7" s="138"/>
      <c r="QAY7" s="138"/>
      <c r="QAZ7" s="138"/>
      <c r="QBA7" s="138"/>
      <c r="QBB7" s="138"/>
      <c r="QBC7" s="138"/>
      <c r="QBD7" s="138"/>
      <c r="QBE7" s="138"/>
      <c r="QBF7" s="138"/>
      <c r="QBG7" s="138"/>
      <c r="QBH7" s="138"/>
      <c r="QBI7" s="138"/>
      <c r="QBJ7" s="138"/>
      <c r="QBK7" s="138"/>
      <c r="QBL7" s="138"/>
      <c r="QBM7" s="138"/>
      <c r="QBN7" s="138"/>
      <c r="QBO7" s="138"/>
      <c r="QBP7" s="138"/>
      <c r="QBQ7" s="138"/>
      <c r="QBR7" s="138"/>
      <c r="QBS7" s="138"/>
      <c r="QBT7" s="138"/>
      <c r="QBU7" s="138"/>
      <c r="QBV7" s="138"/>
      <c r="QBW7" s="138"/>
      <c r="QBX7" s="138"/>
      <c r="QBY7" s="138"/>
      <c r="QBZ7" s="138"/>
      <c r="QCA7" s="138"/>
      <c r="QCB7" s="138"/>
      <c r="QCC7" s="138"/>
      <c r="QCD7" s="138"/>
      <c r="QCE7" s="138"/>
      <c r="QCF7" s="138"/>
      <c r="QCG7" s="138"/>
      <c r="QCH7" s="138"/>
      <c r="QCI7" s="138"/>
      <c r="QCJ7" s="138"/>
      <c r="QCK7" s="138"/>
      <c r="QCL7" s="138"/>
      <c r="QCM7" s="138"/>
      <c r="QCN7" s="138"/>
      <c r="QCO7" s="138"/>
      <c r="QCP7" s="138"/>
      <c r="QCQ7" s="138"/>
      <c r="QCR7" s="138"/>
      <c r="QCS7" s="138"/>
      <c r="QCT7" s="138"/>
      <c r="QCU7" s="138"/>
      <c r="QCV7" s="138"/>
      <c r="QCW7" s="138"/>
      <c r="QCX7" s="138"/>
      <c r="QCY7" s="138"/>
      <c r="QCZ7" s="138"/>
      <c r="QDA7" s="138"/>
      <c r="QDB7" s="138"/>
      <c r="QDC7" s="138"/>
      <c r="QDD7" s="138"/>
      <c r="QDE7" s="138"/>
      <c r="QDF7" s="138"/>
      <c r="QDG7" s="138"/>
      <c r="QDH7" s="138"/>
      <c r="QDI7" s="138"/>
      <c r="QDJ7" s="138"/>
      <c r="QDK7" s="138"/>
      <c r="QDL7" s="138"/>
      <c r="QDM7" s="138"/>
      <c r="QDN7" s="138"/>
      <c r="QDO7" s="138"/>
      <c r="QDP7" s="138"/>
      <c r="QDQ7" s="138"/>
      <c r="QDR7" s="138"/>
      <c r="QDS7" s="138"/>
      <c r="QDT7" s="138"/>
      <c r="QDU7" s="138"/>
      <c r="QDV7" s="138"/>
      <c r="QDW7" s="138"/>
      <c r="QDX7" s="138"/>
      <c r="QDY7" s="138"/>
      <c r="QDZ7" s="138"/>
      <c r="QEA7" s="138"/>
      <c r="QEB7" s="138"/>
      <c r="QEC7" s="138"/>
      <c r="QED7" s="138"/>
      <c r="QEE7" s="138"/>
      <c r="QEF7" s="138"/>
      <c r="QEG7" s="138"/>
      <c r="QEH7" s="138"/>
      <c r="QEI7" s="138"/>
      <c r="QEJ7" s="138"/>
      <c r="QEK7" s="138"/>
      <c r="QEL7" s="138"/>
      <c r="QEM7" s="138"/>
      <c r="QEN7" s="138"/>
      <c r="QEO7" s="138"/>
      <c r="QEP7" s="138"/>
      <c r="QEQ7" s="138"/>
      <c r="QER7" s="138"/>
      <c r="QES7" s="138"/>
      <c r="QET7" s="138"/>
      <c r="QEU7" s="138"/>
      <c r="QEV7" s="138"/>
      <c r="QEW7" s="138"/>
      <c r="QEX7" s="138"/>
      <c r="QEY7" s="138"/>
      <c r="QEZ7" s="138"/>
      <c r="QFA7" s="138"/>
      <c r="QFB7" s="138"/>
      <c r="QFC7" s="138"/>
      <c r="QFD7" s="138"/>
      <c r="QFE7" s="138"/>
      <c r="QFF7" s="138"/>
      <c r="QFG7" s="138"/>
      <c r="QFH7" s="138"/>
      <c r="QFI7" s="138"/>
      <c r="QFJ7" s="138"/>
      <c r="QFK7" s="138"/>
      <c r="QFL7" s="138"/>
      <c r="QFM7" s="138"/>
      <c r="QFN7" s="138"/>
      <c r="QFO7" s="138"/>
      <c r="QFP7" s="138"/>
      <c r="QFQ7" s="138"/>
      <c r="QFR7" s="138"/>
      <c r="QFS7" s="138"/>
      <c r="QFT7" s="138"/>
      <c r="QFU7" s="138"/>
      <c r="QFV7" s="138"/>
      <c r="QFW7" s="138"/>
      <c r="QFX7" s="138"/>
      <c r="QFY7" s="138"/>
      <c r="QFZ7" s="138"/>
      <c r="QGA7" s="138"/>
      <c r="QGB7" s="138"/>
      <c r="QGC7" s="138"/>
      <c r="QGD7" s="138"/>
      <c r="QGE7" s="138"/>
      <c r="QGF7" s="138"/>
      <c r="QGG7" s="138"/>
      <c r="QGH7" s="138"/>
      <c r="QGI7" s="138"/>
      <c r="QGJ7" s="138"/>
      <c r="QGK7" s="138"/>
      <c r="QGL7" s="138"/>
      <c r="QGM7" s="138"/>
      <c r="QGN7" s="138"/>
      <c r="QGO7" s="138"/>
      <c r="QGP7" s="138"/>
      <c r="QGQ7" s="138"/>
      <c r="QGR7" s="138"/>
      <c r="QGS7" s="138"/>
      <c r="QGT7" s="138"/>
      <c r="QGU7" s="138"/>
      <c r="QGV7" s="138"/>
      <c r="QGW7" s="138"/>
      <c r="QGX7" s="138"/>
      <c r="QGY7" s="138"/>
      <c r="QGZ7" s="138"/>
      <c r="QHA7" s="138"/>
      <c r="QHB7" s="138"/>
      <c r="QHC7" s="138"/>
      <c r="QHD7" s="138"/>
      <c r="QHE7" s="138"/>
      <c r="QHF7" s="138"/>
      <c r="QHG7" s="138"/>
      <c r="QHH7" s="138"/>
      <c r="QHI7" s="138"/>
      <c r="QHJ7" s="138"/>
      <c r="QHK7" s="138"/>
      <c r="QHL7" s="138"/>
      <c r="QHM7" s="138"/>
      <c r="QHN7" s="138"/>
      <c r="QHO7" s="138"/>
      <c r="QHP7" s="138"/>
      <c r="QHQ7" s="138"/>
      <c r="QHR7" s="138"/>
      <c r="QHS7" s="138"/>
      <c r="QHT7" s="138"/>
      <c r="QHU7" s="138"/>
      <c r="QHV7" s="138"/>
      <c r="QHW7" s="138"/>
      <c r="QHX7" s="138"/>
      <c r="QHY7" s="138"/>
      <c r="QHZ7" s="138"/>
      <c r="QIA7" s="138"/>
      <c r="QIB7" s="138"/>
      <c r="QIC7" s="138"/>
      <c r="QID7" s="138"/>
      <c r="QIE7" s="138"/>
      <c r="QIF7" s="138"/>
      <c r="QIG7" s="138"/>
      <c r="QIH7" s="138"/>
      <c r="QII7" s="138"/>
      <c r="QIJ7" s="138"/>
      <c r="QIK7" s="138"/>
      <c r="QIL7" s="138"/>
      <c r="QIM7" s="138"/>
      <c r="QIN7" s="138"/>
      <c r="QIO7" s="138"/>
      <c r="QIP7" s="138"/>
      <c r="QIQ7" s="138"/>
      <c r="QIR7" s="138"/>
      <c r="QIS7" s="138"/>
      <c r="QIT7" s="138"/>
      <c r="QIU7" s="138"/>
      <c r="QIV7" s="138"/>
      <c r="QIW7" s="138"/>
      <c r="QIX7" s="138"/>
      <c r="QIY7" s="138"/>
      <c r="QIZ7" s="138"/>
      <c r="QJA7" s="138"/>
      <c r="QJB7" s="138"/>
      <c r="QJC7" s="138"/>
      <c r="QJD7" s="138"/>
      <c r="QJE7" s="138"/>
      <c r="QJF7" s="138"/>
      <c r="QJG7" s="138"/>
      <c r="QJH7" s="138"/>
      <c r="QJI7" s="138"/>
      <c r="QJJ7" s="138"/>
      <c r="QJK7" s="138"/>
      <c r="QJL7" s="138"/>
      <c r="QJM7" s="138"/>
      <c r="QJN7" s="138"/>
      <c r="QJO7" s="138"/>
      <c r="QJP7" s="138"/>
      <c r="QJQ7" s="138"/>
      <c r="QJR7" s="138"/>
      <c r="QJS7" s="138"/>
      <c r="QJT7" s="138"/>
      <c r="QJU7" s="138"/>
      <c r="QJV7" s="138"/>
      <c r="QJW7" s="138"/>
      <c r="QJX7" s="138"/>
      <c r="QJY7" s="138"/>
      <c r="QJZ7" s="138"/>
      <c r="QKA7" s="138"/>
      <c r="QKB7" s="138"/>
      <c r="QKC7" s="138"/>
      <c r="QKD7" s="138"/>
      <c r="QKE7" s="138"/>
      <c r="QKF7" s="138"/>
      <c r="QKG7" s="138"/>
      <c r="QKH7" s="138"/>
      <c r="QKI7" s="138"/>
      <c r="QKJ7" s="138"/>
      <c r="QKK7" s="138"/>
      <c r="QKL7" s="138"/>
      <c r="QKM7" s="138"/>
      <c r="QKN7" s="138"/>
      <c r="QKO7" s="138"/>
      <c r="QKP7" s="138"/>
      <c r="QKQ7" s="138"/>
      <c r="QKR7" s="138"/>
      <c r="QKS7" s="138"/>
      <c r="QKT7" s="138"/>
      <c r="QKU7" s="138"/>
      <c r="QKV7" s="138"/>
      <c r="QKW7" s="138"/>
      <c r="QKX7" s="138"/>
      <c r="QKY7" s="138"/>
      <c r="QKZ7" s="138"/>
      <c r="QLA7" s="138"/>
      <c r="QLB7" s="138"/>
      <c r="QLC7" s="138"/>
      <c r="QLD7" s="138"/>
      <c r="QLE7" s="138"/>
      <c r="QLF7" s="138"/>
      <c r="QLG7" s="138"/>
      <c r="QLH7" s="138"/>
      <c r="QLI7" s="138"/>
      <c r="QLJ7" s="138"/>
      <c r="QLK7" s="138"/>
      <c r="QLL7" s="138"/>
      <c r="QLM7" s="138"/>
      <c r="QLN7" s="138"/>
      <c r="QLO7" s="138"/>
      <c r="QLP7" s="138"/>
      <c r="QLQ7" s="138"/>
      <c r="QLR7" s="138"/>
      <c r="QLS7" s="138"/>
      <c r="QLT7" s="138"/>
      <c r="QLU7" s="138"/>
      <c r="QLV7" s="138"/>
      <c r="QLW7" s="138"/>
      <c r="QLX7" s="138"/>
      <c r="QLY7" s="138"/>
      <c r="QLZ7" s="138"/>
      <c r="QMA7" s="138"/>
      <c r="QMB7" s="138"/>
      <c r="QMC7" s="138"/>
      <c r="QMD7" s="138"/>
      <c r="QME7" s="138"/>
      <c r="QMF7" s="138"/>
      <c r="QMG7" s="138"/>
      <c r="QMH7" s="138"/>
      <c r="QMI7" s="138"/>
      <c r="QMJ7" s="138"/>
      <c r="QMK7" s="138"/>
      <c r="QML7" s="138"/>
      <c r="QMM7" s="138"/>
      <c r="QMN7" s="138"/>
      <c r="QMO7" s="138"/>
      <c r="QMP7" s="138"/>
      <c r="QMQ7" s="138"/>
      <c r="QMR7" s="138"/>
      <c r="QMS7" s="138"/>
      <c r="QMT7" s="138"/>
      <c r="QMU7" s="138"/>
      <c r="QMV7" s="138"/>
      <c r="QMW7" s="138"/>
      <c r="QMX7" s="138"/>
      <c r="QMY7" s="138"/>
      <c r="QMZ7" s="138"/>
      <c r="QNA7" s="138"/>
      <c r="QNB7" s="138"/>
      <c r="QNC7" s="138"/>
      <c r="QND7" s="138"/>
      <c r="QNE7" s="138"/>
      <c r="QNF7" s="138"/>
      <c r="QNG7" s="138"/>
      <c r="QNH7" s="138"/>
      <c r="QNI7" s="138"/>
      <c r="QNJ7" s="138"/>
      <c r="QNK7" s="138"/>
      <c r="QNL7" s="138"/>
      <c r="QNM7" s="138"/>
      <c r="QNN7" s="138"/>
      <c r="QNO7" s="138"/>
      <c r="QNP7" s="138"/>
      <c r="QNQ7" s="138"/>
      <c r="QNR7" s="138"/>
      <c r="QNS7" s="138"/>
      <c r="QNT7" s="138"/>
      <c r="QNU7" s="138"/>
      <c r="QNV7" s="138"/>
      <c r="QNW7" s="138"/>
      <c r="QNX7" s="138"/>
      <c r="QNY7" s="138"/>
      <c r="QNZ7" s="138"/>
      <c r="QOA7" s="138"/>
      <c r="QOB7" s="138"/>
      <c r="QOC7" s="138"/>
      <c r="QOD7" s="138"/>
      <c r="QOE7" s="138"/>
      <c r="QOF7" s="138"/>
      <c r="QOG7" s="138"/>
      <c r="QOH7" s="138"/>
      <c r="QOI7" s="138"/>
      <c r="QOJ7" s="138"/>
      <c r="QOK7" s="138"/>
      <c r="QOL7" s="138"/>
      <c r="QOM7" s="138"/>
      <c r="QON7" s="138"/>
      <c r="QOO7" s="138"/>
      <c r="QOP7" s="138"/>
      <c r="QOQ7" s="138"/>
      <c r="QOR7" s="138"/>
      <c r="QOS7" s="138"/>
      <c r="QOT7" s="138"/>
      <c r="QOU7" s="138"/>
      <c r="QOV7" s="138"/>
      <c r="QOW7" s="138"/>
      <c r="QOX7" s="138"/>
      <c r="QOY7" s="138"/>
      <c r="QOZ7" s="138"/>
      <c r="QPA7" s="138"/>
      <c r="QPB7" s="138"/>
      <c r="QPC7" s="138"/>
      <c r="QPD7" s="138"/>
      <c r="QPE7" s="138"/>
      <c r="QPF7" s="138"/>
      <c r="QPG7" s="138"/>
      <c r="QPH7" s="138"/>
      <c r="QPI7" s="138"/>
      <c r="QPJ7" s="138"/>
      <c r="QPK7" s="138"/>
      <c r="QPL7" s="138"/>
      <c r="QPM7" s="138"/>
      <c r="QPN7" s="138"/>
      <c r="QPO7" s="138"/>
      <c r="QPP7" s="138"/>
      <c r="QPQ7" s="138"/>
      <c r="QPR7" s="138"/>
      <c r="QPS7" s="138"/>
      <c r="QPT7" s="138"/>
      <c r="QPU7" s="138"/>
      <c r="QPV7" s="138"/>
      <c r="QPW7" s="138"/>
      <c r="QPX7" s="138"/>
      <c r="QPY7" s="138"/>
      <c r="QPZ7" s="138"/>
      <c r="QQA7" s="138"/>
      <c r="QQB7" s="138"/>
      <c r="QQC7" s="138"/>
      <c r="QQD7" s="138"/>
      <c r="QQE7" s="138"/>
      <c r="QQF7" s="138"/>
      <c r="QQG7" s="138"/>
      <c r="QQH7" s="138"/>
      <c r="QQI7" s="138"/>
      <c r="QQJ7" s="138"/>
      <c r="QQK7" s="138"/>
      <c r="QQL7" s="138"/>
      <c r="QQM7" s="138"/>
      <c r="QQN7" s="138"/>
      <c r="QQO7" s="138"/>
      <c r="QQP7" s="138"/>
      <c r="QQQ7" s="138"/>
      <c r="QQR7" s="138"/>
      <c r="QQS7" s="138"/>
      <c r="QQT7" s="138"/>
      <c r="QQU7" s="138"/>
      <c r="QQV7" s="138"/>
      <c r="QQW7" s="138"/>
      <c r="QQX7" s="138"/>
      <c r="QQY7" s="138"/>
      <c r="QQZ7" s="138"/>
      <c r="QRA7" s="138"/>
      <c r="QRB7" s="138"/>
      <c r="QRC7" s="138"/>
      <c r="QRD7" s="138"/>
      <c r="QRE7" s="138"/>
      <c r="QRF7" s="138"/>
      <c r="QRG7" s="138"/>
      <c r="QRH7" s="138"/>
      <c r="QRI7" s="138"/>
      <c r="QRJ7" s="138"/>
      <c r="QRK7" s="138"/>
      <c r="QRL7" s="138"/>
      <c r="QRM7" s="138"/>
      <c r="QRN7" s="138"/>
      <c r="QRO7" s="138"/>
      <c r="QRP7" s="138"/>
      <c r="QRQ7" s="138"/>
      <c r="QRR7" s="138"/>
      <c r="QRS7" s="138"/>
      <c r="QRT7" s="138"/>
      <c r="QRU7" s="138"/>
      <c r="QRV7" s="138"/>
      <c r="QRW7" s="138"/>
      <c r="QRX7" s="138"/>
      <c r="QRY7" s="138"/>
      <c r="QRZ7" s="138"/>
      <c r="QSA7" s="138"/>
      <c r="QSB7" s="138"/>
      <c r="QSC7" s="138"/>
      <c r="QSD7" s="138"/>
      <c r="QSE7" s="138"/>
      <c r="QSF7" s="138"/>
      <c r="QSG7" s="138"/>
      <c r="QSH7" s="138"/>
      <c r="QSI7" s="138"/>
      <c r="QSJ7" s="138"/>
      <c r="QSK7" s="138"/>
      <c r="QSL7" s="138"/>
      <c r="QSM7" s="138"/>
      <c r="QSN7" s="138"/>
      <c r="QSO7" s="138"/>
      <c r="QSP7" s="138"/>
      <c r="QSQ7" s="138"/>
      <c r="QSR7" s="138"/>
      <c r="QSS7" s="138"/>
      <c r="QST7" s="138"/>
      <c r="QSU7" s="138"/>
      <c r="QSV7" s="138"/>
      <c r="QSW7" s="138"/>
      <c r="QSX7" s="138"/>
      <c r="QSY7" s="138"/>
      <c r="QSZ7" s="138"/>
      <c r="QTA7" s="138"/>
      <c r="QTB7" s="138"/>
      <c r="QTC7" s="138"/>
      <c r="QTD7" s="138"/>
      <c r="QTE7" s="138"/>
      <c r="QTF7" s="138"/>
      <c r="QTG7" s="138"/>
      <c r="QTH7" s="138"/>
      <c r="QTI7" s="138"/>
      <c r="QTJ7" s="138"/>
      <c r="QTK7" s="138"/>
      <c r="QTL7" s="138"/>
      <c r="QTM7" s="138"/>
      <c r="QTN7" s="138"/>
      <c r="QTO7" s="138"/>
      <c r="QTP7" s="138"/>
      <c r="QTQ7" s="138"/>
      <c r="QTR7" s="138"/>
      <c r="QTS7" s="138"/>
      <c r="QTT7" s="138"/>
      <c r="QTU7" s="138"/>
      <c r="QTV7" s="138"/>
      <c r="QTW7" s="138"/>
      <c r="QTX7" s="138"/>
      <c r="QTY7" s="138"/>
      <c r="QTZ7" s="138"/>
      <c r="QUA7" s="138"/>
      <c r="QUB7" s="138"/>
      <c r="QUC7" s="138"/>
      <c r="QUD7" s="138"/>
      <c r="QUE7" s="138"/>
      <c r="QUF7" s="138"/>
      <c r="QUG7" s="138"/>
      <c r="QUH7" s="138"/>
      <c r="QUI7" s="138"/>
      <c r="QUJ7" s="138"/>
      <c r="QUK7" s="138"/>
      <c r="QUL7" s="138"/>
      <c r="QUM7" s="138"/>
      <c r="QUN7" s="138"/>
      <c r="QUO7" s="138"/>
      <c r="QUP7" s="138"/>
      <c r="QUQ7" s="138"/>
      <c r="QUR7" s="138"/>
      <c r="QUS7" s="138"/>
      <c r="QUT7" s="138"/>
      <c r="QUU7" s="138"/>
      <c r="QUV7" s="138"/>
      <c r="QUW7" s="138"/>
      <c r="QUX7" s="138"/>
      <c r="QUY7" s="138"/>
      <c r="QUZ7" s="138"/>
      <c r="QVA7" s="138"/>
      <c r="QVB7" s="138"/>
      <c r="QVC7" s="138"/>
      <c r="QVD7" s="138"/>
      <c r="QVE7" s="138"/>
      <c r="QVF7" s="138"/>
      <c r="QVG7" s="138"/>
      <c r="QVH7" s="138"/>
      <c r="QVI7" s="138"/>
      <c r="QVJ7" s="138"/>
      <c r="QVK7" s="138"/>
      <c r="QVL7" s="138"/>
      <c r="QVM7" s="138"/>
      <c r="QVN7" s="138"/>
      <c r="QVO7" s="138"/>
      <c r="QVP7" s="138"/>
      <c r="QVQ7" s="138"/>
      <c r="QVR7" s="138"/>
      <c r="QVS7" s="138"/>
      <c r="QVT7" s="138"/>
      <c r="QVU7" s="138"/>
      <c r="QVV7" s="138"/>
      <c r="QVW7" s="138"/>
      <c r="QVX7" s="138"/>
      <c r="QVY7" s="138"/>
      <c r="QVZ7" s="138"/>
      <c r="QWA7" s="138"/>
      <c r="QWB7" s="138"/>
      <c r="QWC7" s="138"/>
      <c r="QWD7" s="138"/>
      <c r="QWE7" s="138"/>
      <c r="QWF7" s="138"/>
      <c r="QWG7" s="138"/>
      <c r="QWH7" s="138"/>
      <c r="QWI7" s="138"/>
      <c r="QWJ7" s="138"/>
      <c r="QWK7" s="138"/>
      <c r="QWL7" s="138"/>
      <c r="QWM7" s="138"/>
      <c r="QWN7" s="138"/>
      <c r="QWO7" s="138"/>
      <c r="QWP7" s="138"/>
      <c r="QWQ7" s="138"/>
      <c r="QWR7" s="138"/>
      <c r="QWS7" s="138"/>
      <c r="QWT7" s="138"/>
      <c r="QWU7" s="138"/>
      <c r="QWV7" s="138"/>
      <c r="QWW7" s="138"/>
      <c r="QWX7" s="138"/>
      <c r="QWY7" s="138"/>
      <c r="QWZ7" s="138"/>
      <c r="QXA7" s="138"/>
      <c r="QXB7" s="138"/>
      <c r="QXC7" s="138"/>
      <c r="QXD7" s="138"/>
      <c r="QXE7" s="138"/>
      <c r="QXF7" s="138"/>
      <c r="QXG7" s="138"/>
      <c r="QXH7" s="138"/>
      <c r="QXI7" s="138"/>
      <c r="QXJ7" s="138"/>
      <c r="QXK7" s="138"/>
      <c r="QXL7" s="138"/>
      <c r="QXM7" s="138"/>
      <c r="QXN7" s="138"/>
      <c r="QXO7" s="138"/>
      <c r="QXP7" s="138"/>
      <c r="QXQ7" s="138"/>
      <c r="QXR7" s="138"/>
      <c r="QXS7" s="138"/>
      <c r="QXT7" s="138"/>
      <c r="QXU7" s="138"/>
      <c r="QXV7" s="138"/>
      <c r="QXW7" s="138"/>
      <c r="QXX7" s="138"/>
      <c r="QXY7" s="138"/>
      <c r="QXZ7" s="138"/>
      <c r="QYA7" s="138"/>
      <c r="QYB7" s="138"/>
      <c r="QYC7" s="138"/>
      <c r="QYD7" s="138"/>
      <c r="QYE7" s="138"/>
      <c r="QYF7" s="138"/>
      <c r="QYG7" s="138"/>
      <c r="QYH7" s="138"/>
      <c r="QYI7" s="138"/>
      <c r="QYJ7" s="138"/>
      <c r="QYK7" s="138"/>
      <c r="QYL7" s="138"/>
      <c r="QYM7" s="138"/>
      <c r="QYN7" s="138"/>
      <c r="QYO7" s="138"/>
      <c r="QYP7" s="138"/>
      <c r="QYQ7" s="138"/>
      <c r="QYR7" s="138"/>
      <c r="QYS7" s="138"/>
      <c r="QYT7" s="138"/>
      <c r="QYU7" s="138"/>
      <c r="QYV7" s="138"/>
      <c r="QYW7" s="138"/>
      <c r="QYX7" s="138"/>
      <c r="QYY7" s="138"/>
      <c r="QYZ7" s="138"/>
      <c r="QZA7" s="138"/>
      <c r="QZB7" s="138"/>
      <c r="QZC7" s="138"/>
      <c r="QZD7" s="138"/>
      <c r="QZE7" s="138"/>
      <c r="QZF7" s="138"/>
      <c r="QZG7" s="138"/>
      <c r="QZH7" s="138"/>
      <c r="QZI7" s="138"/>
      <c r="QZJ7" s="138"/>
      <c r="QZK7" s="138"/>
      <c r="QZL7" s="138"/>
      <c r="QZM7" s="138"/>
      <c r="QZN7" s="138"/>
      <c r="QZO7" s="138"/>
      <c r="QZP7" s="138"/>
      <c r="QZQ7" s="138"/>
      <c r="QZR7" s="138"/>
      <c r="QZS7" s="138"/>
      <c r="QZT7" s="138"/>
      <c r="QZU7" s="138"/>
      <c r="QZV7" s="138"/>
      <c r="QZW7" s="138"/>
      <c r="QZX7" s="138"/>
      <c r="QZY7" s="138"/>
      <c r="QZZ7" s="138"/>
      <c r="RAA7" s="138"/>
      <c r="RAB7" s="138"/>
      <c r="RAC7" s="138"/>
      <c r="RAD7" s="138"/>
      <c r="RAE7" s="138"/>
      <c r="RAF7" s="138"/>
      <c r="RAG7" s="138"/>
      <c r="RAH7" s="138"/>
      <c r="RAI7" s="138"/>
      <c r="RAJ7" s="138"/>
      <c r="RAK7" s="138"/>
      <c r="RAL7" s="138"/>
      <c r="RAM7" s="138"/>
      <c r="RAN7" s="138"/>
      <c r="RAO7" s="138"/>
      <c r="RAP7" s="138"/>
      <c r="RAQ7" s="138"/>
      <c r="RAR7" s="138"/>
      <c r="RAS7" s="138"/>
      <c r="RAT7" s="138"/>
      <c r="RAU7" s="138"/>
      <c r="RAV7" s="138"/>
      <c r="RAW7" s="138"/>
      <c r="RAX7" s="138"/>
      <c r="RAY7" s="138"/>
      <c r="RAZ7" s="138"/>
      <c r="RBA7" s="138"/>
      <c r="RBB7" s="138"/>
      <c r="RBC7" s="138"/>
      <c r="RBD7" s="138"/>
      <c r="RBE7" s="138"/>
      <c r="RBF7" s="138"/>
      <c r="RBG7" s="138"/>
      <c r="RBH7" s="138"/>
      <c r="RBI7" s="138"/>
      <c r="RBJ7" s="138"/>
      <c r="RBK7" s="138"/>
      <c r="RBL7" s="138"/>
      <c r="RBM7" s="138"/>
      <c r="RBN7" s="138"/>
      <c r="RBO7" s="138"/>
      <c r="RBP7" s="138"/>
      <c r="RBQ7" s="138"/>
      <c r="RBR7" s="138"/>
      <c r="RBS7" s="138"/>
      <c r="RBT7" s="138"/>
      <c r="RBU7" s="138"/>
      <c r="RBV7" s="138"/>
      <c r="RBW7" s="138"/>
      <c r="RBX7" s="138"/>
      <c r="RBY7" s="138"/>
      <c r="RBZ7" s="138"/>
      <c r="RCA7" s="138"/>
      <c r="RCB7" s="138"/>
      <c r="RCC7" s="138"/>
      <c r="RCD7" s="138"/>
      <c r="RCE7" s="138"/>
      <c r="RCF7" s="138"/>
      <c r="RCG7" s="138"/>
      <c r="RCH7" s="138"/>
      <c r="RCI7" s="138"/>
      <c r="RCJ7" s="138"/>
      <c r="RCK7" s="138"/>
      <c r="RCL7" s="138"/>
      <c r="RCM7" s="138"/>
      <c r="RCN7" s="138"/>
      <c r="RCO7" s="138"/>
      <c r="RCP7" s="138"/>
      <c r="RCQ7" s="138"/>
      <c r="RCR7" s="138"/>
      <c r="RCS7" s="138"/>
      <c r="RCT7" s="138"/>
      <c r="RCU7" s="138"/>
      <c r="RCV7" s="138"/>
      <c r="RCW7" s="138"/>
      <c r="RCX7" s="138"/>
      <c r="RCY7" s="138"/>
      <c r="RCZ7" s="138"/>
      <c r="RDA7" s="138"/>
      <c r="RDB7" s="138"/>
      <c r="RDC7" s="138"/>
      <c r="RDD7" s="138"/>
      <c r="RDE7" s="138"/>
      <c r="RDF7" s="138"/>
      <c r="RDG7" s="138"/>
      <c r="RDH7" s="138"/>
      <c r="RDI7" s="138"/>
      <c r="RDJ7" s="138"/>
      <c r="RDK7" s="138"/>
      <c r="RDL7" s="138"/>
      <c r="RDM7" s="138"/>
      <c r="RDN7" s="138"/>
      <c r="RDO7" s="138"/>
      <c r="RDP7" s="138"/>
      <c r="RDQ7" s="138"/>
      <c r="RDR7" s="138"/>
      <c r="RDS7" s="138"/>
      <c r="RDT7" s="138"/>
      <c r="RDU7" s="138"/>
      <c r="RDV7" s="138"/>
      <c r="RDW7" s="138"/>
      <c r="RDX7" s="138"/>
      <c r="RDY7" s="138"/>
      <c r="RDZ7" s="138"/>
      <c r="REA7" s="138"/>
      <c r="REB7" s="138"/>
      <c r="REC7" s="138"/>
      <c r="RED7" s="138"/>
      <c r="REE7" s="138"/>
      <c r="REF7" s="138"/>
      <c r="REG7" s="138"/>
      <c r="REH7" s="138"/>
      <c r="REI7" s="138"/>
      <c r="REJ7" s="138"/>
      <c r="REK7" s="138"/>
      <c r="REL7" s="138"/>
      <c r="REM7" s="138"/>
      <c r="REN7" s="138"/>
      <c r="REO7" s="138"/>
      <c r="REP7" s="138"/>
      <c r="REQ7" s="138"/>
      <c r="RER7" s="138"/>
      <c r="RES7" s="138"/>
      <c r="RET7" s="138"/>
      <c r="REU7" s="138"/>
      <c r="REV7" s="138"/>
      <c r="REW7" s="138"/>
      <c r="REX7" s="138"/>
      <c r="REY7" s="138"/>
      <c r="REZ7" s="138"/>
      <c r="RFA7" s="138"/>
      <c r="RFB7" s="138"/>
      <c r="RFC7" s="138"/>
      <c r="RFD7" s="138"/>
      <c r="RFE7" s="138"/>
      <c r="RFF7" s="138"/>
      <c r="RFG7" s="138"/>
      <c r="RFH7" s="138"/>
      <c r="RFI7" s="138"/>
      <c r="RFJ7" s="138"/>
      <c r="RFK7" s="138"/>
      <c r="RFL7" s="138"/>
      <c r="RFM7" s="138"/>
      <c r="RFN7" s="138"/>
      <c r="RFO7" s="138"/>
      <c r="RFP7" s="138"/>
      <c r="RFQ7" s="138"/>
      <c r="RFR7" s="138"/>
      <c r="RFS7" s="138"/>
      <c r="RFT7" s="138"/>
      <c r="RFU7" s="138"/>
      <c r="RFV7" s="138"/>
      <c r="RFW7" s="138"/>
      <c r="RFX7" s="138"/>
      <c r="RFY7" s="138"/>
      <c r="RFZ7" s="138"/>
      <c r="RGA7" s="138"/>
      <c r="RGB7" s="138"/>
      <c r="RGC7" s="138"/>
      <c r="RGD7" s="138"/>
      <c r="RGE7" s="138"/>
      <c r="RGF7" s="138"/>
      <c r="RGG7" s="138"/>
      <c r="RGH7" s="138"/>
      <c r="RGI7" s="138"/>
      <c r="RGJ7" s="138"/>
      <c r="RGK7" s="138"/>
      <c r="RGL7" s="138"/>
      <c r="RGM7" s="138"/>
      <c r="RGN7" s="138"/>
      <c r="RGO7" s="138"/>
      <c r="RGP7" s="138"/>
      <c r="RGQ7" s="138"/>
      <c r="RGR7" s="138"/>
      <c r="RGS7" s="138"/>
      <c r="RGT7" s="138"/>
      <c r="RGU7" s="138"/>
      <c r="RGV7" s="138"/>
      <c r="RGW7" s="138"/>
      <c r="RGX7" s="138"/>
      <c r="RGY7" s="138"/>
      <c r="RGZ7" s="138"/>
      <c r="RHA7" s="138"/>
      <c r="RHB7" s="138"/>
      <c r="RHC7" s="138"/>
      <c r="RHD7" s="138"/>
      <c r="RHE7" s="138"/>
      <c r="RHF7" s="138"/>
      <c r="RHG7" s="138"/>
      <c r="RHH7" s="138"/>
      <c r="RHI7" s="138"/>
      <c r="RHJ7" s="138"/>
      <c r="RHK7" s="138"/>
      <c r="RHL7" s="138"/>
      <c r="RHM7" s="138"/>
      <c r="RHN7" s="138"/>
      <c r="RHO7" s="138"/>
      <c r="RHP7" s="138"/>
      <c r="RHQ7" s="138"/>
      <c r="RHR7" s="138"/>
      <c r="RHS7" s="138"/>
      <c r="RHT7" s="138"/>
      <c r="RHU7" s="138"/>
      <c r="RHV7" s="138"/>
      <c r="RHW7" s="138"/>
      <c r="RHX7" s="138"/>
      <c r="RHY7" s="138"/>
      <c r="RHZ7" s="138"/>
      <c r="RIA7" s="138"/>
      <c r="RIB7" s="138"/>
      <c r="RIC7" s="138"/>
      <c r="RID7" s="138"/>
      <c r="RIE7" s="138"/>
      <c r="RIF7" s="138"/>
      <c r="RIG7" s="138"/>
      <c r="RIH7" s="138"/>
      <c r="RII7" s="138"/>
      <c r="RIJ7" s="138"/>
      <c r="RIK7" s="138"/>
      <c r="RIL7" s="138"/>
      <c r="RIM7" s="138"/>
      <c r="RIN7" s="138"/>
      <c r="RIO7" s="138"/>
      <c r="RIP7" s="138"/>
      <c r="RIQ7" s="138"/>
      <c r="RIR7" s="138"/>
      <c r="RIS7" s="138"/>
      <c r="RIT7" s="138"/>
      <c r="RIU7" s="138"/>
      <c r="RIV7" s="138"/>
      <c r="RIW7" s="138"/>
      <c r="RIX7" s="138"/>
      <c r="RIY7" s="138"/>
      <c r="RIZ7" s="138"/>
      <c r="RJA7" s="138"/>
      <c r="RJB7" s="138"/>
      <c r="RJC7" s="138"/>
      <c r="RJD7" s="138"/>
      <c r="RJE7" s="138"/>
      <c r="RJF7" s="138"/>
      <c r="RJG7" s="138"/>
      <c r="RJH7" s="138"/>
      <c r="RJI7" s="138"/>
      <c r="RJJ7" s="138"/>
      <c r="RJK7" s="138"/>
      <c r="RJL7" s="138"/>
      <c r="RJM7" s="138"/>
      <c r="RJN7" s="138"/>
      <c r="RJO7" s="138"/>
      <c r="RJP7" s="138"/>
      <c r="RJQ7" s="138"/>
      <c r="RJR7" s="138"/>
      <c r="RJS7" s="138"/>
      <c r="RJT7" s="138"/>
      <c r="RJU7" s="138"/>
      <c r="RJV7" s="138"/>
      <c r="RJW7" s="138"/>
      <c r="RJX7" s="138"/>
      <c r="RJY7" s="138"/>
      <c r="RJZ7" s="138"/>
      <c r="RKA7" s="138"/>
      <c r="RKB7" s="138"/>
      <c r="RKC7" s="138"/>
      <c r="RKD7" s="138"/>
      <c r="RKE7" s="138"/>
      <c r="RKF7" s="138"/>
      <c r="RKG7" s="138"/>
      <c r="RKH7" s="138"/>
      <c r="RKI7" s="138"/>
      <c r="RKJ7" s="138"/>
      <c r="RKK7" s="138"/>
      <c r="RKL7" s="138"/>
      <c r="RKM7" s="138"/>
      <c r="RKN7" s="138"/>
      <c r="RKO7" s="138"/>
      <c r="RKP7" s="138"/>
      <c r="RKQ7" s="138"/>
      <c r="RKR7" s="138"/>
      <c r="RKS7" s="138"/>
      <c r="RKT7" s="138"/>
      <c r="RKU7" s="138"/>
      <c r="RKV7" s="138"/>
      <c r="RKW7" s="138"/>
      <c r="RKX7" s="138"/>
      <c r="RKY7" s="138"/>
      <c r="RKZ7" s="138"/>
      <c r="RLA7" s="138"/>
      <c r="RLB7" s="138"/>
      <c r="RLC7" s="138"/>
      <c r="RLD7" s="138"/>
      <c r="RLE7" s="138"/>
      <c r="RLF7" s="138"/>
      <c r="RLG7" s="138"/>
      <c r="RLH7" s="138"/>
      <c r="RLI7" s="138"/>
      <c r="RLJ7" s="138"/>
      <c r="RLK7" s="138"/>
      <c r="RLL7" s="138"/>
      <c r="RLM7" s="138"/>
      <c r="RLN7" s="138"/>
      <c r="RLO7" s="138"/>
      <c r="RLP7" s="138"/>
      <c r="RLQ7" s="138"/>
      <c r="RLR7" s="138"/>
      <c r="RLS7" s="138"/>
      <c r="RLT7" s="138"/>
      <c r="RLU7" s="138"/>
      <c r="RLV7" s="138"/>
      <c r="RLW7" s="138"/>
      <c r="RLX7" s="138"/>
      <c r="RLY7" s="138"/>
      <c r="RLZ7" s="138"/>
      <c r="RMA7" s="138"/>
      <c r="RMB7" s="138"/>
      <c r="RMC7" s="138"/>
      <c r="RMD7" s="138"/>
      <c r="RME7" s="138"/>
      <c r="RMF7" s="138"/>
      <c r="RMG7" s="138"/>
      <c r="RMH7" s="138"/>
      <c r="RMI7" s="138"/>
      <c r="RMJ7" s="138"/>
      <c r="RMK7" s="138"/>
      <c r="RML7" s="138"/>
      <c r="RMM7" s="138"/>
      <c r="RMN7" s="138"/>
      <c r="RMO7" s="138"/>
      <c r="RMP7" s="138"/>
      <c r="RMQ7" s="138"/>
      <c r="RMR7" s="138"/>
      <c r="RMS7" s="138"/>
      <c r="RMT7" s="138"/>
      <c r="RMU7" s="138"/>
      <c r="RMV7" s="138"/>
      <c r="RMW7" s="138"/>
      <c r="RMX7" s="138"/>
      <c r="RMY7" s="138"/>
      <c r="RMZ7" s="138"/>
      <c r="RNA7" s="138"/>
      <c r="RNB7" s="138"/>
      <c r="RNC7" s="138"/>
      <c r="RND7" s="138"/>
      <c r="RNE7" s="138"/>
      <c r="RNF7" s="138"/>
      <c r="RNG7" s="138"/>
      <c r="RNH7" s="138"/>
      <c r="RNI7" s="138"/>
      <c r="RNJ7" s="138"/>
      <c r="RNK7" s="138"/>
      <c r="RNL7" s="138"/>
      <c r="RNM7" s="138"/>
      <c r="RNN7" s="138"/>
      <c r="RNO7" s="138"/>
      <c r="RNP7" s="138"/>
      <c r="RNQ7" s="138"/>
      <c r="RNR7" s="138"/>
      <c r="RNS7" s="138"/>
      <c r="RNT7" s="138"/>
      <c r="RNU7" s="138"/>
      <c r="RNV7" s="138"/>
      <c r="RNW7" s="138"/>
      <c r="RNX7" s="138"/>
      <c r="RNY7" s="138"/>
      <c r="RNZ7" s="138"/>
      <c r="ROA7" s="138"/>
      <c r="ROB7" s="138"/>
      <c r="ROC7" s="138"/>
      <c r="ROD7" s="138"/>
      <c r="ROE7" s="138"/>
      <c r="ROF7" s="138"/>
      <c r="ROG7" s="138"/>
      <c r="ROH7" s="138"/>
      <c r="ROI7" s="138"/>
      <c r="ROJ7" s="138"/>
      <c r="ROK7" s="138"/>
      <c r="ROL7" s="138"/>
      <c r="ROM7" s="138"/>
      <c r="RON7" s="138"/>
      <c r="ROO7" s="138"/>
      <c r="ROP7" s="138"/>
      <c r="ROQ7" s="138"/>
      <c r="ROR7" s="138"/>
      <c r="ROS7" s="138"/>
      <c r="ROT7" s="138"/>
      <c r="ROU7" s="138"/>
      <c r="ROV7" s="138"/>
      <c r="ROW7" s="138"/>
      <c r="ROX7" s="138"/>
      <c r="ROY7" s="138"/>
      <c r="ROZ7" s="138"/>
      <c r="RPA7" s="138"/>
      <c r="RPB7" s="138"/>
      <c r="RPC7" s="138"/>
      <c r="RPD7" s="138"/>
      <c r="RPE7" s="138"/>
      <c r="RPF7" s="138"/>
      <c r="RPG7" s="138"/>
      <c r="RPH7" s="138"/>
      <c r="RPI7" s="138"/>
      <c r="RPJ7" s="138"/>
      <c r="RPK7" s="138"/>
      <c r="RPL7" s="138"/>
      <c r="RPM7" s="138"/>
      <c r="RPN7" s="138"/>
      <c r="RPO7" s="138"/>
      <c r="RPP7" s="138"/>
      <c r="RPQ7" s="138"/>
      <c r="RPR7" s="138"/>
      <c r="RPS7" s="138"/>
      <c r="RPT7" s="138"/>
      <c r="RPU7" s="138"/>
      <c r="RPV7" s="138"/>
      <c r="RPW7" s="138"/>
      <c r="RPX7" s="138"/>
      <c r="RPY7" s="138"/>
      <c r="RPZ7" s="138"/>
      <c r="RQA7" s="138"/>
      <c r="RQB7" s="138"/>
      <c r="RQC7" s="138"/>
      <c r="RQD7" s="138"/>
      <c r="RQE7" s="138"/>
      <c r="RQF7" s="138"/>
      <c r="RQG7" s="138"/>
      <c r="RQH7" s="138"/>
      <c r="RQI7" s="138"/>
      <c r="RQJ7" s="138"/>
      <c r="RQK7" s="138"/>
      <c r="RQL7" s="138"/>
      <c r="RQM7" s="138"/>
      <c r="RQN7" s="138"/>
      <c r="RQO7" s="138"/>
      <c r="RQP7" s="138"/>
      <c r="RQQ7" s="138"/>
      <c r="RQR7" s="138"/>
      <c r="RQS7" s="138"/>
      <c r="RQT7" s="138"/>
      <c r="RQU7" s="138"/>
      <c r="RQV7" s="138"/>
      <c r="RQW7" s="138"/>
      <c r="RQX7" s="138"/>
      <c r="RQY7" s="138"/>
      <c r="RQZ7" s="138"/>
      <c r="RRA7" s="138"/>
      <c r="RRB7" s="138"/>
      <c r="RRC7" s="138"/>
      <c r="RRD7" s="138"/>
      <c r="RRE7" s="138"/>
      <c r="RRF7" s="138"/>
      <c r="RRG7" s="138"/>
      <c r="RRH7" s="138"/>
      <c r="RRI7" s="138"/>
      <c r="RRJ7" s="138"/>
      <c r="RRK7" s="138"/>
      <c r="RRL7" s="138"/>
      <c r="RRM7" s="138"/>
      <c r="RRN7" s="138"/>
      <c r="RRO7" s="138"/>
      <c r="RRP7" s="138"/>
      <c r="RRQ7" s="138"/>
      <c r="RRR7" s="138"/>
      <c r="RRS7" s="138"/>
      <c r="RRT7" s="138"/>
      <c r="RRU7" s="138"/>
      <c r="RRV7" s="138"/>
      <c r="RRW7" s="138"/>
      <c r="RRX7" s="138"/>
      <c r="RRY7" s="138"/>
      <c r="RRZ7" s="138"/>
      <c r="RSA7" s="138"/>
      <c r="RSB7" s="138"/>
      <c r="RSC7" s="138"/>
      <c r="RSD7" s="138"/>
      <c r="RSE7" s="138"/>
      <c r="RSF7" s="138"/>
      <c r="RSG7" s="138"/>
      <c r="RSH7" s="138"/>
      <c r="RSI7" s="138"/>
      <c r="RSJ7" s="138"/>
      <c r="RSK7" s="138"/>
      <c r="RSL7" s="138"/>
      <c r="RSM7" s="138"/>
      <c r="RSN7" s="138"/>
      <c r="RSO7" s="138"/>
      <c r="RSP7" s="138"/>
      <c r="RSQ7" s="138"/>
      <c r="RSR7" s="138"/>
      <c r="RSS7" s="138"/>
      <c r="RST7" s="138"/>
      <c r="RSU7" s="138"/>
      <c r="RSV7" s="138"/>
      <c r="RSW7" s="138"/>
      <c r="RSX7" s="138"/>
      <c r="RSY7" s="138"/>
      <c r="RSZ7" s="138"/>
      <c r="RTA7" s="138"/>
      <c r="RTB7" s="138"/>
      <c r="RTC7" s="138"/>
      <c r="RTD7" s="138"/>
      <c r="RTE7" s="138"/>
      <c r="RTF7" s="138"/>
      <c r="RTG7" s="138"/>
      <c r="RTH7" s="138"/>
      <c r="RTI7" s="138"/>
      <c r="RTJ7" s="138"/>
      <c r="RTK7" s="138"/>
      <c r="RTL7" s="138"/>
      <c r="RTM7" s="138"/>
      <c r="RTN7" s="138"/>
      <c r="RTO7" s="138"/>
      <c r="RTP7" s="138"/>
      <c r="RTQ7" s="138"/>
      <c r="RTR7" s="138"/>
      <c r="RTS7" s="138"/>
      <c r="RTT7" s="138"/>
      <c r="RTU7" s="138"/>
      <c r="RTV7" s="138"/>
      <c r="RTW7" s="138"/>
      <c r="RTX7" s="138"/>
      <c r="RTY7" s="138"/>
      <c r="RTZ7" s="138"/>
      <c r="RUA7" s="138"/>
      <c r="RUB7" s="138"/>
      <c r="RUC7" s="138"/>
      <c r="RUD7" s="138"/>
      <c r="RUE7" s="138"/>
      <c r="RUF7" s="138"/>
      <c r="RUG7" s="138"/>
      <c r="RUH7" s="138"/>
      <c r="RUI7" s="138"/>
      <c r="RUJ7" s="138"/>
      <c r="RUK7" s="138"/>
      <c r="RUL7" s="138"/>
      <c r="RUM7" s="138"/>
      <c r="RUN7" s="138"/>
      <c r="RUO7" s="138"/>
      <c r="RUP7" s="138"/>
      <c r="RUQ7" s="138"/>
      <c r="RUR7" s="138"/>
      <c r="RUS7" s="138"/>
      <c r="RUT7" s="138"/>
      <c r="RUU7" s="138"/>
      <c r="RUV7" s="138"/>
      <c r="RUW7" s="138"/>
      <c r="RUX7" s="138"/>
      <c r="RUY7" s="138"/>
      <c r="RUZ7" s="138"/>
      <c r="RVA7" s="138"/>
      <c r="RVB7" s="138"/>
      <c r="RVC7" s="138"/>
      <c r="RVD7" s="138"/>
      <c r="RVE7" s="138"/>
      <c r="RVF7" s="138"/>
      <c r="RVG7" s="138"/>
      <c r="RVH7" s="138"/>
      <c r="RVI7" s="138"/>
      <c r="RVJ7" s="138"/>
      <c r="RVK7" s="138"/>
      <c r="RVL7" s="138"/>
      <c r="RVM7" s="138"/>
      <c r="RVN7" s="138"/>
      <c r="RVO7" s="138"/>
      <c r="RVP7" s="138"/>
      <c r="RVQ7" s="138"/>
      <c r="RVR7" s="138"/>
      <c r="RVS7" s="138"/>
      <c r="RVT7" s="138"/>
      <c r="RVU7" s="138"/>
      <c r="RVV7" s="138"/>
      <c r="RVW7" s="138"/>
      <c r="RVX7" s="138"/>
      <c r="RVY7" s="138"/>
      <c r="RVZ7" s="138"/>
      <c r="RWA7" s="138"/>
      <c r="RWB7" s="138"/>
      <c r="RWC7" s="138"/>
      <c r="RWD7" s="138"/>
      <c r="RWE7" s="138"/>
      <c r="RWF7" s="138"/>
      <c r="RWG7" s="138"/>
      <c r="RWH7" s="138"/>
      <c r="RWI7" s="138"/>
      <c r="RWJ7" s="138"/>
      <c r="RWK7" s="138"/>
      <c r="RWL7" s="138"/>
      <c r="RWM7" s="138"/>
      <c r="RWN7" s="138"/>
      <c r="RWO7" s="138"/>
      <c r="RWP7" s="138"/>
      <c r="RWQ7" s="138"/>
      <c r="RWR7" s="138"/>
      <c r="RWS7" s="138"/>
      <c r="RWT7" s="138"/>
      <c r="RWU7" s="138"/>
      <c r="RWV7" s="138"/>
      <c r="RWW7" s="138"/>
      <c r="RWX7" s="138"/>
      <c r="RWY7" s="138"/>
      <c r="RWZ7" s="138"/>
      <c r="RXA7" s="138"/>
      <c r="RXB7" s="138"/>
      <c r="RXC7" s="138"/>
      <c r="RXD7" s="138"/>
      <c r="RXE7" s="138"/>
      <c r="RXF7" s="138"/>
      <c r="RXG7" s="138"/>
      <c r="RXH7" s="138"/>
      <c r="RXI7" s="138"/>
      <c r="RXJ7" s="138"/>
      <c r="RXK7" s="138"/>
      <c r="RXL7" s="138"/>
      <c r="RXM7" s="138"/>
      <c r="RXN7" s="138"/>
      <c r="RXO7" s="138"/>
      <c r="RXP7" s="138"/>
      <c r="RXQ7" s="138"/>
      <c r="RXR7" s="138"/>
      <c r="RXS7" s="138"/>
      <c r="RXT7" s="138"/>
      <c r="RXU7" s="138"/>
      <c r="RXV7" s="138"/>
      <c r="RXW7" s="138"/>
      <c r="RXX7" s="138"/>
      <c r="RXY7" s="138"/>
      <c r="RXZ7" s="138"/>
      <c r="RYA7" s="138"/>
      <c r="RYB7" s="138"/>
      <c r="RYC7" s="138"/>
      <c r="RYD7" s="138"/>
      <c r="RYE7" s="138"/>
      <c r="RYF7" s="138"/>
      <c r="RYG7" s="138"/>
      <c r="RYH7" s="138"/>
      <c r="RYI7" s="138"/>
      <c r="RYJ7" s="138"/>
      <c r="RYK7" s="138"/>
      <c r="RYL7" s="138"/>
      <c r="RYM7" s="138"/>
      <c r="RYN7" s="138"/>
      <c r="RYO7" s="138"/>
      <c r="RYP7" s="138"/>
      <c r="RYQ7" s="138"/>
      <c r="RYR7" s="138"/>
      <c r="RYS7" s="138"/>
      <c r="RYT7" s="138"/>
      <c r="RYU7" s="138"/>
      <c r="RYV7" s="138"/>
      <c r="RYW7" s="138"/>
      <c r="RYX7" s="138"/>
      <c r="RYY7" s="138"/>
      <c r="RYZ7" s="138"/>
      <c r="RZA7" s="138"/>
      <c r="RZB7" s="138"/>
      <c r="RZC7" s="138"/>
      <c r="RZD7" s="138"/>
      <c r="RZE7" s="138"/>
      <c r="RZF7" s="138"/>
      <c r="RZG7" s="138"/>
      <c r="RZH7" s="138"/>
      <c r="RZI7" s="138"/>
      <c r="RZJ7" s="138"/>
      <c r="RZK7" s="138"/>
      <c r="RZL7" s="138"/>
      <c r="RZM7" s="138"/>
      <c r="RZN7" s="138"/>
      <c r="RZO7" s="138"/>
      <c r="RZP7" s="138"/>
      <c r="RZQ7" s="138"/>
      <c r="RZR7" s="138"/>
      <c r="RZS7" s="138"/>
      <c r="RZT7" s="138"/>
      <c r="RZU7" s="138"/>
      <c r="RZV7" s="138"/>
      <c r="RZW7" s="138"/>
      <c r="RZX7" s="138"/>
      <c r="RZY7" s="138"/>
      <c r="RZZ7" s="138"/>
      <c r="SAA7" s="138"/>
      <c r="SAB7" s="138"/>
      <c r="SAC7" s="138"/>
      <c r="SAD7" s="138"/>
      <c r="SAE7" s="138"/>
      <c r="SAF7" s="138"/>
      <c r="SAG7" s="138"/>
      <c r="SAH7" s="138"/>
      <c r="SAI7" s="138"/>
      <c r="SAJ7" s="138"/>
      <c r="SAK7" s="138"/>
      <c r="SAL7" s="138"/>
      <c r="SAM7" s="138"/>
      <c r="SAN7" s="138"/>
      <c r="SAO7" s="138"/>
      <c r="SAP7" s="138"/>
      <c r="SAQ7" s="138"/>
      <c r="SAR7" s="138"/>
      <c r="SAS7" s="138"/>
      <c r="SAT7" s="138"/>
      <c r="SAU7" s="138"/>
      <c r="SAV7" s="138"/>
      <c r="SAW7" s="138"/>
      <c r="SAX7" s="138"/>
      <c r="SAY7" s="138"/>
      <c r="SAZ7" s="138"/>
      <c r="SBA7" s="138"/>
      <c r="SBB7" s="138"/>
      <c r="SBC7" s="138"/>
      <c r="SBD7" s="138"/>
      <c r="SBE7" s="138"/>
      <c r="SBF7" s="138"/>
      <c r="SBG7" s="138"/>
      <c r="SBH7" s="138"/>
      <c r="SBI7" s="138"/>
      <c r="SBJ7" s="138"/>
      <c r="SBK7" s="138"/>
      <c r="SBL7" s="138"/>
      <c r="SBM7" s="138"/>
      <c r="SBN7" s="138"/>
      <c r="SBO7" s="138"/>
      <c r="SBP7" s="138"/>
      <c r="SBQ7" s="138"/>
      <c r="SBR7" s="138"/>
      <c r="SBS7" s="138"/>
      <c r="SBT7" s="138"/>
      <c r="SBU7" s="138"/>
      <c r="SBV7" s="138"/>
      <c r="SBW7" s="138"/>
      <c r="SBX7" s="138"/>
      <c r="SBY7" s="138"/>
      <c r="SBZ7" s="138"/>
      <c r="SCA7" s="138"/>
      <c r="SCB7" s="138"/>
      <c r="SCC7" s="138"/>
      <c r="SCD7" s="138"/>
      <c r="SCE7" s="138"/>
      <c r="SCF7" s="138"/>
      <c r="SCG7" s="138"/>
      <c r="SCH7" s="138"/>
      <c r="SCI7" s="138"/>
      <c r="SCJ7" s="138"/>
      <c r="SCK7" s="138"/>
      <c r="SCL7" s="138"/>
      <c r="SCM7" s="138"/>
      <c r="SCN7" s="138"/>
      <c r="SCO7" s="138"/>
      <c r="SCP7" s="138"/>
      <c r="SCQ7" s="138"/>
      <c r="SCR7" s="138"/>
      <c r="SCS7" s="138"/>
      <c r="SCT7" s="138"/>
      <c r="SCU7" s="138"/>
      <c r="SCV7" s="138"/>
      <c r="SCW7" s="138"/>
      <c r="SCX7" s="138"/>
      <c r="SCY7" s="138"/>
      <c r="SCZ7" s="138"/>
      <c r="SDA7" s="138"/>
      <c r="SDB7" s="138"/>
      <c r="SDC7" s="138"/>
      <c r="SDD7" s="138"/>
      <c r="SDE7" s="138"/>
      <c r="SDF7" s="138"/>
      <c r="SDG7" s="138"/>
      <c r="SDH7" s="138"/>
      <c r="SDI7" s="138"/>
      <c r="SDJ7" s="138"/>
      <c r="SDK7" s="138"/>
      <c r="SDL7" s="138"/>
      <c r="SDM7" s="138"/>
      <c r="SDN7" s="138"/>
      <c r="SDO7" s="138"/>
      <c r="SDP7" s="138"/>
      <c r="SDQ7" s="138"/>
      <c r="SDR7" s="138"/>
      <c r="SDS7" s="138"/>
      <c r="SDT7" s="138"/>
      <c r="SDU7" s="138"/>
      <c r="SDV7" s="138"/>
      <c r="SDW7" s="138"/>
      <c r="SDX7" s="138"/>
      <c r="SDY7" s="138"/>
      <c r="SDZ7" s="138"/>
      <c r="SEA7" s="138"/>
      <c r="SEB7" s="138"/>
      <c r="SEC7" s="138"/>
      <c r="SED7" s="138"/>
      <c r="SEE7" s="138"/>
      <c r="SEF7" s="138"/>
      <c r="SEG7" s="138"/>
      <c r="SEH7" s="138"/>
      <c r="SEI7" s="138"/>
      <c r="SEJ7" s="138"/>
      <c r="SEK7" s="138"/>
      <c r="SEL7" s="138"/>
      <c r="SEM7" s="138"/>
      <c r="SEN7" s="138"/>
      <c r="SEO7" s="138"/>
      <c r="SEP7" s="138"/>
      <c r="SEQ7" s="138"/>
      <c r="SER7" s="138"/>
      <c r="SES7" s="138"/>
      <c r="SET7" s="138"/>
      <c r="SEU7" s="138"/>
      <c r="SEV7" s="138"/>
      <c r="SEW7" s="138"/>
      <c r="SEX7" s="138"/>
      <c r="SEY7" s="138"/>
      <c r="SEZ7" s="138"/>
      <c r="SFA7" s="138"/>
      <c r="SFB7" s="138"/>
      <c r="SFC7" s="138"/>
      <c r="SFD7" s="138"/>
      <c r="SFE7" s="138"/>
      <c r="SFF7" s="138"/>
      <c r="SFG7" s="138"/>
      <c r="SFH7" s="138"/>
      <c r="SFI7" s="138"/>
      <c r="SFJ7" s="138"/>
      <c r="SFK7" s="138"/>
      <c r="SFL7" s="138"/>
      <c r="SFM7" s="138"/>
      <c r="SFN7" s="138"/>
      <c r="SFO7" s="138"/>
      <c r="SFP7" s="138"/>
      <c r="SFQ7" s="138"/>
      <c r="SFR7" s="138"/>
      <c r="SFS7" s="138"/>
      <c r="SFT7" s="138"/>
      <c r="SFU7" s="138"/>
      <c r="SFV7" s="138"/>
      <c r="SFW7" s="138"/>
      <c r="SFX7" s="138"/>
      <c r="SFY7" s="138"/>
      <c r="SFZ7" s="138"/>
      <c r="SGA7" s="138"/>
      <c r="SGB7" s="138"/>
      <c r="SGC7" s="138"/>
      <c r="SGD7" s="138"/>
      <c r="SGE7" s="138"/>
      <c r="SGF7" s="138"/>
      <c r="SGG7" s="138"/>
      <c r="SGH7" s="138"/>
      <c r="SGI7" s="138"/>
      <c r="SGJ7" s="138"/>
      <c r="SGK7" s="138"/>
      <c r="SGL7" s="138"/>
      <c r="SGM7" s="138"/>
      <c r="SGN7" s="138"/>
      <c r="SGO7" s="138"/>
      <c r="SGP7" s="138"/>
      <c r="SGQ7" s="138"/>
      <c r="SGR7" s="138"/>
      <c r="SGS7" s="138"/>
      <c r="SGT7" s="138"/>
      <c r="SGU7" s="138"/>
      <c r="SGV7" s="138"/>
      <c r="SGW7" s="138"/>
      <c r="SGX7" s="138"/>
      <c r="SGY7" s="138"/>
      <c r="SGZ7" s="138"/>
      <c r="SHA7" s="138"/>
      <c r="SHB7" s="138"/>
      <c r="SHC7" s="138"/>
      <c r="SHD7" s="138"/>
      <c r="SHE7" s="138"/>
      <c r="SHF7" s="138"/>
      <c r="SHG7" s="138"/>
      <c r="SHH7" s="138"/>
      <c r="SHI7" s="138"/>
      <c r="SHJ7" s="138"/>
      <c r="SHK7" s="138"/>
      <c r="SHL7" s="138"/>
      <c r="SHM7" s="138"/>
      <c r="SHN7" s="138"/>
      <c r="SHO7" s="138"/>
      <c r="SHP7" s="138"/>
      <c r="SHQ7" s="138"/>
      <c r="SHR7" s="138"/>
      <c r="SHS7" s="138"/>
      <c r="SHT7" s="138"/>
      <c r="SHU7" s="138"/>
      <c r="SHV7" s="138"/>
      <c r="SHW7" s="138"/>
      <c r="SHX7" s="138"/>
      <c r="SHY7" s="138"/>
      <c r="SHZ7" s="138"/>
      <c r="SIA7" s="138"/>
      <c r="SIB7" s="138"/>
      <c r="SIC7" s="138"/>
      <c r="SID7" s="138"/>
      <c r="SIE7" s="138"/>
      <c r="SIF7" s="138"/>
      <c r="SIG7" s="138"/>
      <c r="SIH7" s="138"/>
      <c r="SII7" s="138"/>
      <c r="SIJ7" s="138"/>
      <c r="SIK7" s="138"/>
      <c r="SIL7" s="138"/>
      <c r="SIM7" s="138"/>
      <c r="SIN7" s="138"/>
      <c r="SIO7" s="138"/>
      <c r="SIP7" s="138"/>
      <c r="SIQ7" s="138"/>
      <c r="SIR7" s="138"/>
      <c r="SIS7" s="138"/>
      <c r="SIT7" s="138"/>
      <c r="SIU7" s="138"/>
      <c r="SIV7" s="138"/>
      <c r="SIW7" s="138"/>
      <c r="SIX7" s="138"/>
      <c r="SIY7" s="138"/>
      <c r="SIZ7" s="138"/>
      <c r="SJA7" s="138"/>
      <c r="SJB7" s="138"/>
      <c r="SJC7" s="138"/>
      <c r="SJD7" s="138"/>
      <c r="SJE7" s="138"/>
      <c r="SJF7" s="138"/>
      <c r="SJG7" s="138"/>
      <c r="SJH7" s="138"/>
      <c r="SJI7" s="138"/>
      <c r="SJJ7" s="138"/>
      <c r="SJK7" s="138"/>
      <c r="SJL7" s="138"/>
      <c r="SJM7" s="138"/>
      <c r="SJN7" s="138"/>
      <c r="SJO7" s="138"/>
      <c r="SJP7" s="138"/>
      <c r="SJQ7" s="138"/>
      <c r="SJR7" s="138"/>
      <c r="SJS7" s="138"/>
      <c r="SJT7" s="138"/>
      <c r="SJU7" s="138"/>
      <c r="SJV7" s="138"/>
      <c r="SJW7" s="138"/>
      <c r="SJX7" s="138"/>
      <c r="SJY7" s="138"/>
      <c r="SJZ7" s="138"/>
      <c r="SKA7" s="138"/>
      <c r="SKB7" s="138"/>
      <c r="SKC7" s="138"/>
      <c r="SKD7" s="138"/>
      <c r="SKE7" s="138"/>
      <c r="SKF7" s="138"/>
      <c r="SKG7" s="138"/>
      <c r="SKH7" s="138"/>
      <c r="SKI7" s="138"/>
      <c r="SKJ7" s="138"/>
      <c r="SKK7" s="138"/>
      <c r="SKL7" s="138"/>
      <c r="SKM7" s="138"/>
      <c r="SKN7" s="138"/>
      <c r="SKO7" s="138"/>
      <c r="SKP7" s="138"/>
      <c r="SKQ7" s="138"/>
      <c r="SKR7" s="138"/>
      <c r="SKS7" s="138"/>
      <c r="SKT7" s="138"/>
      <c r="SKU7" s="138"/>
      <c r="SKV7" s="138"/>
      <c r="SKW7" s="138"/>
      <c r="SKX7" s="138"/>
      <c r="SKY7" s="138"/>
      <c r="SKZ7" s="138"/>
      <c r="SLA7" s="138"/>
      <c r="SLB7" s="138"/>
      <c r="SLC7" s="138"/>
      <c r="SLD7" s="138"/>
      <c r="SLE7" s="138"/>
      <c r="SLF7" s="138"/>
      <c r="SLG7" s="138"/>
      <c r="SLH7" s="138"/>
      <c r="SLI7" s="138"/>
      <c r="SLJ7" s="138"/>
      <c r="SLK7" s="138"/>
      <c r="SLL7" s="138"/>
      <c r="SLM7" s="138"/>
      <c r="SLN7" s="138"/>
      <c r="SLO7" s="138"/>
      <c r="SLP7" s="138"/>
      <c r="SLQ7" s="138"/>
      <c r="SLR7" s="138"/>
      <c r="SLS7" s="138"/>
      <c r="SLT7" s="138"/>
      <c r="SLU7" s="138"/>
      <c r="SLV7" s="138"/>
      <c r="SLW7" s="138"/>
      <c r="SLX7" s="138"/>
      <c r="SLY7" s="138"/>
      <c r="SLZ7" s="138"/>
      <c r="SMA7" s="138"/>
      <c r="SMB7" s="138"/>
      <c r="SMC7" s="138"/>
      <c r="SMD7" s="138"/>
      <c r="SME7" s="138"/>
      <c r="SMF7" s="138"/>
      <c r="SMG7" s="138"/>
      <c r="SMH7" s="138"/>
      <c r="SMI7" s="138"/>
      <c r="SMJ7" s="138"/>
      <c r="SMK7" s="138"/>
      <c r="SML7" s="138"/>
      <c r="SMM7" s="138"/>
      <c r="SMN7" s="138"/>
      <c r="SMO7" s="138"/>
      <c r="SMP7" s="138"/>
      <c r="SMQ7" s="138"/>
      <c r="SMR7" s="138"/>
      <c r="SMS7" s="138"/>
      <c r="SMT7" s="138"/>
      <c r="SMU7" s="138"/>
      <c r="SMV7" s="138"/>
      <c r="SMW7" s="138"/>
      <c r="SMX7" s="138"/>
      <c r="SMY7" s="138"/>
      <c r="SMZ7" s="138"/>
      <c r="SNA7" s="138"/>
      <c r="SNB7" s="138"/>
      <c r="SNC7" s="138"/>
      <c r="SND7" s="138"/>
      <c r="SNE7" s="138"/>
      <c r="SNF7" s="138"/>
      <c r="SNG7" s="138"/>
      <c r="SNH7" s="138"/>
      <c r="SNI7" s="138"/>
      <c r="SNJ7" s="138"/>
      <c r="SNK7" s="138"/>
      <c r="SNL7" s="138"/>
      <c r="SNM7" s="138"/>
      <c r="SNN7" s="138"/>
      <c r="SNO7" s="138"/>
      <c r="SNP7" s="138"/>
      <c r="SNQ7" s="138"/>
      <c r="SNR7" s="138"/>
      <c r="SNS7" s="138"/>
      <c r="SNT7" s="138"/>
      <c r="SNU7" s="138"/>
      <c r="SNV7" s="138"/>
      <c r="SNW7" s="138"/>
      <c r="SNX7" s="138"/>
      <c r="SNY7" s="138"/>
      <c r="SNZ7" s="138"/>
      <c r="SOA7" s="138"/>
      <c r="SOB7" s="138"/>
      <c r="SOC7" s="138"/>
      <c r="SOD7" s="138"/>
      <c r="SOE7" s="138"/>
      <c r="SOF7" s="138"/>
      <c r="SOG7" s="138"/>
      <c r="SOH7" s="138"/>
      <c r="SOI7" s="138"/>
      <c r="SOJ7" s="138"/>
      <c r="SOK7" s="138"/>
      <c r="SOL7" s="138"/>
      <c r="SOM7" s="138"/>
      <c r="SON7" s="138"/>
      <c r="SOO7" s="138"/>
      <c r="SOP7" s="138"/>
      <c r="SOQ7" s="138"/>
      <c r="SOR7" s="138"/>
      <c r="SOS7" s="138"/>
      <c r="SOT7" s="138"/>
      <c r="SOU7" s="138"/>
      <c r="SOV7" s="138"/>
      <c r="SOW7" s="138"/>
      <c r="SOX7" s="138"/>
      <c r="SOY7" s="138"/>
      <c r="SOZ7" s="138"/>
      <c r="SPA7" s="138"/>
      <c r="SPB7" s="138"/>
      <c r="SPC7" s="138"/>
      <c r="SPD7" s="138"/>
      <c r="SPE7" s="138"/>
      <c r="SPF7" s="138"/>
      <c r="SPG7" s="138"/>
      <c r="SPH7" s="138"/>
      <c r="SPI7" s="138"/>
      <c r="SPJ7" s="138"/>
      <c r="SPK7" s="138"/>
      <c r="SPL7" s="138"/>
      <c r="SPM7" s="138"/>
      <c r="SPN7" s="138"/>
      <c r="SPO7" s="138"/>
      <c r="SPP7" s="138"/>
      <c r="SPQ7" s="138"/>
      <c r="SPR7" s="138"/>
      <c r="SPS7" s="138"/>
      <c r="SPT7" s="138"/>
      <c r="SPU7" s="138"/>
      <c r="SPV7" s="138"/>
      <c r="SPW7" s="138"/>
      <c r="SPX7" s="138"/>
      <c r="SPY7" s="138"/>
      <c r="SPZ7" s="138"/>
      <c r="SQA7" s="138"/>
      <c r="SQB7" s="138"/>
      <c r="SQC7" s="138"/>
      <c r="SQD7" s="138"/>
      <c r="SQE7" s="138"/>
      <c r="SQF7" s="138"/>
      <c r="SQG7" s="138"/>
      <c r="SQH7" s="138"/>
      <c r="SQI7" s="138"/>
      <c r="SQJ7" s="138"/>
      <c r="SQK7" s="138"/>
      <c r="SQL7" s="138"/>
      <c r="SQM7" s="138"/>
      <c r="SQN7" s="138"/>
      <c r="SQO7" s="138"/>
      <c r="SQP7" s="138"/>
      <c r="SQQ7" s="138"/>
      <c r="SQR7" s="138"/>
      <c r="SQS7" s="138"/>
      <c r="SQT7" s="138"/>
      <c r="SQU7" s="138"/>
      <c r="SQV7" s="138"/>
      <c r="SQW7" s="138"/>
      <c r="SQX7" s="138"/>
      <c r="SQY7" s="138"/>
      <c r="SQZ7" s="138"/>
      <c r="SRA7" s="138"/>
      <c r="SRB7" s="138"/>
      <c r="SRC7" s="138"/>
      <c r="SRD7" s="138"/>
      <c r="SRE7" s="138"/>
      <c r="SRF7" s="138"/>
      <c r="SRG7" s="138"/>
      <c r="SRH7" s="138"/>
      <c r="SRI7" s="138"/>
      <c r="SRJ7" s="138"/>
      <c r="SRK7" s="138"/>
      <c r="SRL7" s="138"/>
      <c r="SRM7" s="138"/>
      <c r="SRN7" s="138"/>
      <c r="SRO7" s="138"/>
      <c r="SRP7" s="138"/>
      <c r="SRQ7" s="138"/>
      <c r="SRR7" s="138"/>
      <c r="SRS7" s="138"/>
      <c r="SRT7" s="138"/>
      <c r="SRU7" s="138"/>
      <c r="SRV7" s="138"/>
      <c r="SRW7" s="138"/>
      <c r="SRX7" s="138"/>
      <c r="SRY7" s="138"/>
      <c r="SRZ7" s="138"/>
      <c r="SSA7" s="138"/>
      <c r="SSB7" s="138"/>
      <c r="SSC7" s="138"/>
      <c r="SSD7" s="138"/>
      <c r="SSE7" s="138"/>
      <c r="SSF7" s="138"/>
      <c r="SSG7" s="138"/>
      <c r="SSH7" s="138"/>
      <c r="SSI7" s="138"/>
      <c r="SSJ7" s="138"/>
      <c r="SSK7" s="138"/>
      <c r="SSL7" s="138"/>
      <c r="SSM7" s="138"/>
      <c r="SSN7" s="138"/>
      <c r="SSO7" s="138"/>
      <c r="SSP7" s="138"/>
      <c r="SSQ7" s="138"/>
      <c r="SSR7" s="138"/>
      <c r="SSS7" s="138"/>
      <c r="SST7" s="138"/>
      <c r="SSU7" s="138"/>
      <c r="SSV7" s="138"/>
      <c r="SSW7" s="138"/>
      <c r="SSX7" s="138"/>
      <c r="SSY7" s="138"/>
      <c r="SSZ7" s="138"/>
      <c r="STA7" s="138"/>
      <c r="STB7" s="138"/>
      <c r="STC7" s="138"/>
      <c r="STD7" s="138"/>
      <c r="STE7" s="138"/>
      <c r="STF7" s="138"/>
      <c r="STG7" s="138"/>
      <c r="STH7" s="138"/>
      <c r="STI7" s="138"/>
      <c r="STJ7" s="138"/>
      <c r="STK7" s="138"/>
      <c r="STL7" s="138"/>
      <c r="STM7" s="138"/>
      <c r="STN7" s="138"/>
      <c r="STO7" s="138"/>
      <c r="STP7" s="138"/>
      <c r="STQ7" s="138"/>
      <c r="STR7" s="138"/>
      <c r="STS7" s="138"/>
      <c r="STT7" s="138"/>
      <c r="STU7" s="138"/>
      <c r="STV7" s="138"/>
      <c r="STW7" s="138"/>
      <c r="STX7" s="138"/>
      <c r="STY7" s="138"/>
      <c r="STZ7" s="138"/>
      <c r="SUA7" s="138"/>
      <c r="SUB7" s="138"/>
      <c r="SUC7" s="138"/>
      <c r="SUD7" s="138"/>
      <c r="SUE7" s="138"/>
      <c r="SUF7" s="138"/>
      <c r="SUG7" s="138"/>
      <c r="SUH7" s="138"/>
      <c r="SUI7" s="138"/>
      <c r="SUJ7" s="138"/>
      <c r="SUK7" s="138"/>
      <c r="SUL7" s="138"/>
      <c r="SUM7" s="138"/>
      <c r="SUN7" s="138"/>
      <c r="SUO7" s="138"/>
      <c r="SUP7" s="138"/>
      <c r="SUQ7" s="138"/>
      <c r="SUR7" s="138"/>
      <c r="SUS7" s="138"/>
      <c r="SUT7" s="138"/>
      <c r="SUU7" s="138"/>
      <c r="SUV7" s="138"/>
      <c r="SUW7" s="138"/>
      <c r="SUX7" s="138"/>
      <c r="SUY7" s="138"/>
      <c r="SUZ7" s="138"/>
      <c r="SVA7" s="138"/>
      <c r="SVB7" s="138"/>
      <c r="SVC7" s="138"/>
      <c r="SVD7" s="138"/>
      <c r="SVE7" s="138"/>
      <c r="SVF7" s="138"/>
      <c r="SVG7" s="138"/>
      <c r="SVH7" s="138"/>
      <c r="SVI7" s="138"/>
      <c r="SVJ7" s="138"/>
      <c r="SVK7" s="138"/>
      <c r="SVL7" s="138"/>
      <c r="SVM7" s="138"/>
      <c r="SVN7" s="138"/>
      <c r="SVO7" s="138"/>
      <c r="SVP7" s="138"/>
      <c r="SVQ7" s="138"/>
      <c r="SVR7" s="138"/>
      <c r="SVS7" s="138"/>
      <c r="SVT7" s="138"/>
      <c r="SVU7" s="138"/>
      <c r="SVV7" s="138"/>
      <c r="SVW7" s="138"/>
      <c r="SVX7" s="138"/>
      <c r="SVY7" s="138"/>
      <c r="SVZ7" s="138"/>
      <c r="SWA7" s="138"/>
      <c r="SWB7" s="138"/>
      <c r="SWC7" s="138"/>
      <c r="SWD7" s="138"/>
      <c r="SWE7" s="138"/>
      <c r="SWF7" s="138"/>
      <c r="SWG7" s="138"/>
      <c r="SWH7" s="138"/>
      <c r="SWI7" s="138"/>
      <c r="SWJ7" s="138"/>
      <c r="SWK7" s="138"/>
      <c r="SWL7" s="138"/>
      <c r="SWM7" s="138"/>
      <c r="SWN7" s="138"/>
      <c r="SWO7" s="138"/>
      <c r="SWP7" s="138"/>
      <c r="SWQ7" s="138"/>
      <c r="SWR7" s="138"/>
      <c r="SWS7" s="138"/>
      <c r="SWT7" s="138"/>
      <c r="SWU7" s="138"/>
      <c r="SWV7" s="138"/>
      <c r="SWW7" s="138"/>
      <c r="SWX7" s="138"/>
      <c r="SWY7" s="138"/>
      <c r="SWZ7" s="138"/>
      <c r="SXA7" s="138"/>
      <c r="SXB7" s="138"/>
      <c r="SXC7" s="138"/>
      <c r="SXD7" s="138"/>
      <c r="SXE7" s="138"/>
      <c r="SXF7" s="138"/>
      <c r="SXG7" s="138"/>
      <c r="SXH7" s="138"/>
      <c r="SXI7" s="138"/>
      <c r="SXJ7" s="138"/>
      <c r="SXK7" s="138"/>
      <c r="SXL7" s="138"/>
      <c r="SXM7" s="138"/>
      <c r="SXN7" s="138"/>
      <c r="SXO7" s="138"/>
      <c r="SXP7" s="138"/>
      <c r="SXQ7" s="138"/>
      <c r="SXR7" s="138"/>
      <c r="SXS7" s="138"/>
      <c r="SXT7" s="138"/>
      <c r="SXU7" s="138"/>
      <c r="SXV7" s="138"/>
      <c r="SXW7" s="138"/>
      <c r="SXX7" s="138"/>
      <c r="SXY7" s="138"/>
      <c r="SXZ7" s="138"/>
      <c r="SYA7" s="138"/>
      <c r="SYB7" s="138"/>
      <c r="SYC7" s="138"/>
      <c r="SYD7" s="138"/>
      <c r="SYE7" s="138"/>
      <c r="SYF7" s="138"/>
      <c r="SYG7" s="138"/>
      <c r="SYH7" s="138"/>
      <c r="SYI7" s="138"/>
      <c r="SYJ7" s="138"/>
      <c r="SYK7" s="138"/>
      <c r="SYL7" s="138"/>
      <c r="SYM7" s="138"/>
      <c r="SYN7" s="138"/>
      <c r="SYO7" s="138"/>
      <c r="SYP7" s="138"/>
      <c r="SYQ7" s="138"/>
      <c r="SYR7" s="138"/>
      <c r="SYS7" s="138"/>
      <c r="SYT7" s="138"/>
      <c r="SYU7" s="138"/>
      <c r="SYV7" s="138"/>
      <c r="SYW7" s="138"/>
      <c r="SYX7" s="138"/>
      <c r="SYY7" s="138"/>
      <c r="SYZ7" s="138"/>
      <c r="SZA7" s="138"/>
      <c r="SZB7" s="138"/>
      <c r="SZC7" s="138"/>
      <c r="SZD7" s="138"/>
      <c r="SZE7" s="138"/>
      <c r="SZF7" s="138"/>
      <c r="SZG7" s="138"/>
      <c r="SZH7" s="138"/>
      <c r="SZI7" s="138"/>
      <c r="SZJ7" s="138"/>
      <c r="SZK7" s="138"/>
      <c r="SZL7" s="138"/>
      <c r="SZM7" s="138"/>
      <c r="SZN7" s="138"/>
      <c r="SZO7" s="138"/>
      <c r="SZP7" s="138"/>
      <c r="SZQ7" s="138"/>
      <c r="SZR7" s="138"/>
      <c r="SZS7" s="138"/>
      <c r="SZT7" s="138"/>
      <c r="SZU7" s="138"/>
      <c r="SZV7" s="138"/>
      <c r="SZW7" s="138"/>
      <c r="SZX7" s="138"/>
      <c r="SZY7" s="138"/>
      <c r="SZZ7" s="138"/>
      <c r="TAA7" s="138"/>
      <c r="TAB7" s="138"/>
      <c r="TAC7" s="138"/>
      <c r="TAD7" s="138"/>
      <c r="TAE7" s="138"/>
      <c r="TAF7" s="138"/>
      <c r="TAG7" s="138"/>
      <c r="TAH7" s="138"/>
      <c r="TAI7" s="138"/>
      <c r="TAJ7" s="138"/>
      <c r="TAK7" s="138"/>
      <c r="TAL7" s="138"/>
      <c r="TAM7" s="138"/>
      <c r="TAN7" s="138"/>
      <c r="TAO7" s="138"/>
      <c r="TAP7" s="138"/>
      <c r="TAQ7" s="138"/>
      <c r="TAR7" s="138"/>
      <c r="TAS7" s="138"/>
      <c r="TAT7" s="138"/>
      <c r="TAU7" s="138"/>
      <c r="TAV7" s="138"/>
      <c r="TAW7" s="138"/>
      <c r="TAX7" s="138"/>
      <c r="TAY7" s="138"/>
      <c r="TAZ7" s="138"/>
      <c r="TBA7" s="138"/>
      <c r="TBB7" s="138"/>
      <c r="TBC7" s="138"/>
      <c r="TBD7" s="138"/>
      <c r="TBE7" s="138"/>
      <c r="TBF7" s="138"/>
      <c r="TBG7" s="138"/>
      <c r="TBH7" s="138"/>
      <c r="TBI7" s="138"/>
      <c r="TBJ7" s="138"/>
      <c r="TBK7" s="138"/>
      <c r="TBL7" s="138"/>
      <c r="TBM7" s="138"/>
      <c r="TBN7" s="138"/>
      <c r="TBO7" s="138"/>
      <c r="TBP7" s="138"/>
      <c r="TBQ7" s="138"/>
      <c r="TBR7" s="138"/>
      <c r="TBS7" s="138"/>
      <c r="TBT7" s="138"/>
      <c r="TBU7" s="138"/>
      <c r="TBV7" s="138"/>
      <c r="TBW7" s="138"/>
      <c r="TBX7" s="138"/>
      <c r="TBY7" s="138"/>
      <c r="TBZ7" s="138"/>
      <c r="TCA7" s="138"/>
      <c r="TCB7" s="138"/>
      <c r="TCC7" s="138"/>
      <c r="TCD7" s="138"/>
      <c r="TCE7" s="138"/>
      <c r="TCF7" s="138"/>
      <c r="TCG7" s="138"/>
      <c r="TCH7" s="138"/>
      <c r="TCI7" s="138"/>
      <c r="TCJ7" s="138"/>
      <c r="TCK7" s="138"/>
      <c r="TCL7" s="138"/>
      <c r="TCM7" s="138"/>
      <c r="TCN7" s="138"/>
      <c r="TCO7" s="138"/>
      <c r="TCP7" s="138"/>
      <c r="TCQ7" s="138"/>
      <c r="TCR7" s="138"/>
      <c r="TCS7" s="138"/>
      <c r="TCT7" s="138"/>
      <c r="TCU7" s="138"/>
      <c r="TCV7" s="138"/>
      <c r="TCW7" s="138"/>
      <c r="TCX7" s="138"/>
      <c r="TCY7" s="138"/>
      <c r="TCZ7" s="138"/>
      <c r="TDA7" s="138"/>
      <c r="TDB7" s="138"/>
      <c r="TDC7" s="138"/>
      <c r="TDD7" s="138"/>
      <c r="TDE7" s="138"/>
      <c r="TDF7" s="138"/>
      <c r="TDG7" s="138"/>
      <c r="TDH7" s="138"/>
      <c r="TDI7" s="138"/>
      <c r="TDJ7" s="138"/>
      <c r="TDK7" s="138"/>
      <c r="TDL7" s="138"/>
      <c r="TDM7" s="138"/>
      <c r="TDN7" s="138"/>
      <c r="TDO7" s="138"/>
      <c r="TDP7" s="138"/>
      <c r="TDQ7" s="138"/>
      <c r="TDR7" s="138"/>
      <c r="TDS7" s="138"/>
      <c r="TDT7" s="138"/>
      <c r="TDU7" s="138"/>
      <c r="TDV7" s="138"/>
      <c r="TDW7" s="138"/>
      <c r="TDX7" s="138"/>
      <c r="TDY7" s="138"/>
      <c r="TDZ7" s="138"/>
      <c r="TEA7" s="138"/>
      <c r="TEB7" s="138"/>
      <c r="TEC7" s="138"/>
      <c r="TED7" s="138"/>
      <c r="TEE7" s="138"/>
      <c r="TEF7" s="138"/>
      <c r="TEG7" s="138"/>
      <c r="TEH7" s="138"/>
      <c r="TEI7" s="138"/>
      <c r="TEJ7" s="138"/>
      <c r="TEK7" s="138"/>
      <c r="TEL7" s="138"/>
      <c r="TEM7" s="138"/>
      <c r="TEN7" s="138"/>
      <c r="TEO7" s="138"/>
      <c r="TEP7" s="138"/>
      <c r="TEQ7" s="138"/>
      <c r="TER7" s="138"/>
      <c r="TES7" s="138"/>
      <c r="TET7" s="138"/>
      <c r="TEU7" s="138"/>
      <c r="TEV7" s="138"/>
      <c r="TEW7" s="138"/>
      <c r="TEX7" s="138"/>
      <c r="TEY7" s="138"/>
      <c r="TEZ7" s="138"/>
      <c r="TFA7" s="138"/>
      <c r="TFB7" s="138"/>
      <c r="TFC7" s="138"/>
      <c r="TFD7" s="138"/>
      <c r="TFE7" s="138"/>
      <c r="TFF7" s="138"/>
      <c r="TFG7" s="138"/>
      <c r="TFH7" s="138"/>
      <c r="TFI7" s="138"/>
      <c r="TFJ7" s="138"/>
      <c r="TFK7" s="138"/>
      <c r="TFL7" s="138"/>
      <c r="TFM7" s="138"/>
      <c r="TFN7" s="138"/>
      <c r="TFO7" s="138"/>
      <c r="TFP7" s="138"/>
      <c r="TFQ7" s="138"/>
      <c r="TFR7" s="138"/>
      <c r="TFS7" s="138"/>
      <c r="TFT7" s="138"/>
      <c r="TFU7" s="138"/>
      <c r="TFV7" s="138"/>
      <c r="TFW7" s="138"/>
      <c r="TFX7" s="138"/>
      <c r="TFY7" s="138"/>
      <c r="TFZ7" s="138"/>
      <c r="TGA7" s="138"/>
      <c r="TGB7" s="138"/>
      <c r="TGC7" s="138"/>
      <c r="TGD7" s="138"/>
      <c r="TGE7" s="138"/>
      <c r="TGF7" s="138"/>
      <c r="TGG7" s="138"/>
      <c r="TGH7" s="138"/>
      <c r="TGI7" s="138"/>
      <c r="TGJ7" s="138"/>
      <c r="TGK7" s="138"/>
      <c r="TGL7" s="138"/>
      <c r="TGM7" s="138"/>
      <c r="TGN7" s="138"/>
      <c r="TGO7" s="138"/>
      <c r="TGP7" s="138"/>
      <c r="TGQ7" s="138"/>
      <c r="TGR7" s="138"/>
      <c r="TGS7" s="138"/>
      <c r="TGT7" s="138"/>
      <c r="TGU7" s="138"/>
      <c r="TGV7" s="138"/>
      <c r="TGW7" s="138"/>
      <c r="TGX7" s="138"/>
      <c r="TGY7" s="138"/>
      <c r="TGZ7" s="138"/>
      <c r="THA7" s="138"/>
      <c r="THB7" s="138"/>
      <c r="THC7" s="138"/>
      <c r="THD7" s="138"/>
      <c r="THE7" s="138"/>
      <c r="THF7" s="138"/>
      <c r="THG7" s="138"/>
      <c r="THH7" s="138"/>
      <c r="THI7" s="138"/>
      <c r="THJ7" s="138"/>
      <c r="THK7" s="138"/>
      <c r="THL7" s="138"/>
      <c r="THM7" s="138"/>
      <c r="THN7" s="138"/>
      <c r="THO7" s="138"/>
      <c r="THP7" s="138"/>
      <c r="THQ7" s="138"/>
      <c r="THR7" s="138"/>
      <c r="THS7" s="138"/>
      <c r="THT7" s="138"/>
      <c r="THU7" s="138"/>
      <c r="THV7" s="138"/>
      <c r="THW7" s="138"/>
      <c r="THX7" s="138"/>
      <c r="THY7" s="138"/>
      <c r="THZ7" s="138"/>
      <c r="TIA7" s="138"/>
      <c r="TIB7" s="138"/>
      <c r="TIC7" s="138"/>
      <c r="TID7" s="138"/>
      <c r="TIE7" s="138"/>
      <c r="TIF7" s="138"/>
      <c r="TIG7" s="138"/>
      <c r="TIH7" s="138"/>
      <c r="TII7" s="138"/>
      <c r="TIJ7" s="138"/>
      <c r="TIK7" s="138"/>
      <c r="TIL7" s="138"/>
      <c r="TIM7" s="138"/>
      <c r="TIN7" s="138"/>
      <c r="TIO7" s="138"/>
      <c r="TIP7" s="138"/>
      <c r="TIQ7" s="138"/>
      <c r="TIR7" s="138"/>
      <c r="TIS7" s="138"/>
      <c r="TIT7" s="138"/>
      <c r="TIU7" s="138"/>
      <c r="TIV7" s="138"/>
      <c r="TIW7" s="138"/>
      <c r="TIX7" s="138"/>
      <c r="TIY7" s="138"/>
      <c r="TIZ7" s="138"/>
      <c r="TJA7" s="138"/>
      <c r="TJB7" s="138"/>
      <c r="TJC7" s="138"/>
      <c r="TJD7" s="138"/>
      <c r="TJE7" s="138"/>
      <c r="TJF7" s="138"/>
      <c r="TJG7" s="138"/>
      <c r="TJH7" s="138"/>
      <c r="TJI7" s="138"/>
      <c r="TJJ7" s="138"/>
      <c r="TJK7" s="138"/>
      <c r="TJL7" s="138"/>
      <c r="TJM7" s="138"/>
      <c r="TJN7" s="138"/>
      <c r="TJO7" s="138"/>
      <c r="TJP7" s="138"/>
      <c r="TJQ7" s="138"/>
      <c r="TJR7" s="138"/>
      <c r="TJS7" s="138"/>
      <c r="TJT7" s="138"/>
      <c r="TJU7" s="138"/>
      <c r="TJV7" s="138"/>
      <c r="TJW7" s="138"/>
      <c r="TJX7" s="138"/>
      <c r="TJY7" s="138"/>
      <c r="TJZ7" s="138"/>
      <c r="TKA7" s="138"/>
      <c r="TKB7" s="138"/>
      <c r="TKC7" s="138"/>
      <c r="TKD7" s="138"/>
      <c r="TKE7" s="138"/>
      <c r="TKF7" s="138"/>
      <c r="TKG7" s="138"/>
      <c r="TKH7" s="138"/>
      <c r="TKI7" s="138"/>
      <c r="TKJ7" s="138"/>
      <c r="TKK7" s="138"/>
      <c r="TKL7" s="138"/>
      <c r="TKM7" s="138"/>
      <c r="TKN7" s="138"/>
      <c r="TKO7" s="138"/>
      <c r="TKP7" s="138"/>
      <c r="TKQ7" s="138"/>
      <c r="TKR7" s="138"/>
      <c r="TKS7" s="138"/>
      <c r="TKT7" s="138"/>
      <c r="TKU7" s="138"/>
      <c r="TKV7" s="138"/>
      <c r="TKW7" s="138"/>
      <c r="TKX7" s="138"/>
      <c r="TKY7" s="138"/>
      <c r="TKZ7" s="138"/>
      <c r="TLA7" s="138"/>
      <c r="TLB7" s="138"/>
      <c r="TLC7" s="138"/>
      <c r="TLD7" s="138"/>
      <c r="TLE7" s="138"/>
      <c r="TLF7" s="138"/>
      <c r="TLG7" s="138"/>
      <c r="TLH7" s="138"/>
      <c r="TLI7" s="138"/>
      <c r="TLJ7" s="138"/>
      <c r="TLK7" s="138"/>
      <c r="TLL7" s="138"/>
      <c r="TLM7" s="138"/>
      <c r="TLN7" s="138"/>
      <c r="TLO7" s="138"/>
      <c r="TLP7" s="138"/>
      <c r="TLQ7" s="138"/>
      <c r="TLR7" s="138"/>
      <c r="TLS7" s="138"/>
      <c r="TLT7" s="138"/>
      <c r="TLU7" s="138"/>
      <c r="TLV7" s="138"/>
      <c r="TLW7" s="138"/>
      <c r="TLX7" s="138"/>
      <c r="TLY7" s="138"/>
      <c r="TLZ7" s="138"/>
      <c r="TMA7" s="138"/>
      <c r="TMB7" s="138"/>
      <c r="TMC7" s="138"/>
      <c r="TMD7" s="138"/>
      <c r="TME7" s="138"/>
      <c r="TMF7" s="138"/>
      <c r="TMG7" s="138"/>
      <c r="TMH7" s="138"/>
      <c r="TMI7" s="138"/>
      <c r="TMJ7" s="138"/>
      <c r="TMK7" s="138"/>
      <c r="TML7" s="138"/>
      <c r="TMM7" s="138"/>
      <c r="TMN7" s="138"/>
      <c r="TMO7" s="138"/>
      <c r="TMP7" s="138"/>
      <c r="TMQ7" s="138"/>
      <c r="TMR7" s="138"/>
      <c r="TMS7" s="138"/>
      <c r="TMT7" s="138"/>
      <c r="TMU7" s="138"/>
      <c r="TMV7" s="138"/>
      <c r="TMW7" s="138"/>
      <c r="TMX7" s="138"/>
      <c r="TMY7" s="138"/>
      <c r="TMZ7" s="138"/>
      <c r="TNA7" s="138"/>
      <c r="TNB7" s="138"/>
      <c r="TNC7" s="138"/>
      <c r="TND7" s="138"/>
      <c r="TNE7" s="138"/>
      <c r="TNF7" s="138"/>
      <c r="TNG7" s="138"/>
      <c r="TNH7" s="138"/>
      <c r="TNI7" s="138"/>
      <c r="TNJ7" s="138"/>
      <c r="TNK7" s="138"/>
      <c r="TNL7" s="138"/>
      <c r="TNM7" s="138"/>
      <c r="TNN7" s="138"/>
      <c r="TNO7" s="138"/>
      <c r="TNP7" s="138"/>
      <c r="TNQ7" s="138"/>
      <c r="TNR7" s="138"/>
      <c r="TNS7" s="138"/>
      <c r="TNT7" s="138"/>
      <c r="TNU7" s="138"/>
      <c r="TNV7" s="138"/>
      <c r="TNW7" s="138"/>
      <c r="TNX7" s="138"/>
      <c r="TNY7" s="138"/>
      <c r="TNZ7" s="138"/>
      <c r="TOA7" s="138"/>
      <c r="TOB7" s="138"/>
      <c r="TOC7" s="138"/>
      <c r="TOD7" s="138"/>
      <c r="TOE7" s="138"/>
      <c r="TOF7" s="138"/>
      <c r="TOG7" s="138"/>
      <c r="TOH7" s="138"/>
      <c r="TOI7" s="138"/>
      <c r="TOJ7" s="138"/>
      <c r="TOK7" s="138"/>
      <c r="TOL7" s="138"/>
      <c r="TOM7" s="138"/>
      <c r="TON7" s="138"/>
      <c r="TOO7" s="138"/>
      <c r="TOP7" s="138"/>
      <c r="TOQ7" s="138"/>
      <c r="TOR7" s="138"/>
      <c r="TOS7" s="138"/>
      <c r="TOT7" s="138"/>
      <c r="TOU7" s="138"/>
      <c r="TOV7" s="138"/>
      <c r="TOW7" s="138"/>
      <c r="TOX7" s="138"/>
      <c r="TOY7" s="138"/>
      <c r="TOZ7" s="138"/>
      <c r="TPA7" s="138"/>
      <c r="TPB7" s="138"/>
      <c r="TPC7" s="138"/>
      <c r="TPD7" s="138"/>
      <c r="TPE7" s="138"/>
      <c r="TPF7" s="138"/>
      <c r="TPG7" s="138"/>
      <c r="TPH7" s="138"/>
      <c r="TPI7" s="138"/>
      <c r="TPJ7" s="138"/>
      <c r="TPK7" s="138"/>
      <c r="TPL7" s="138"/>
      <c r="TPM7" s="138"/>
      <c r="TPN7" s="138"/>
      <c r="TPO7" s="138"/>
      <c r="TPP7" s="138"/>
      <c r="TPQ7" s="138"/>
      <c r="TPR7" s="138"/>
      <c r="TPS7" s="138"/>
      <c r="TPT7" s="138"/>
      <c r="TPU7" s="138"/>
      <c r="TPV7" s="138"/>
      <c r="TPW7" s="138"/>
      <c r="TPX7" s="138"/>
      <c r="TPY7" s="138"/>
      <c r="TPZ7" s="138"/>
      <c r="TQA7" s="138"/>
      <c r="TQB7" s="138"/>
      <c r="TQC7" s="138"/>
      <c r="TQD7" s="138"/>
      <c r="TQE7" s="138"/>
      <c r="TQF7" s="138"/>
      <c r="TQG7" s="138"/>
      <c r="TQH7" s="138"/>
      <c r="TQI7" s="138"/>
      <c r="TQJ7" s="138"/>
      <c r="TQK7" s="138"/>
      <c r="TQL7" s="138"/>
      <c r="TQM7" s="138"/>
      <c r="TQN7" s="138"/>
      <c r="TQO7" s="138"/>
      <c r="TQP7" s="138"/>
      <c r="TQQ7" s="138"/>
      <c r="TQR7" s="138"/>
      <c r="TQS7" s="138"/>
      <c r="TQT7" s="138"/>
      <c r="TQU7" s="138"/>
      <c r="TQV7" s="138"/>
      <c r="TQW7" s="138"/>
      <c r="TQX7" s="138"/>
      <c r="TQY7" s="138"/>
      <c r="TQZ7" s="138"/>
      <c r="TRA7" s="138"/>
      <c r="TRB7" s="138"/>
      <c r="TRC7" s="138"/>
      <c r="TRD7" s="138"/>
      <c r="TRE7" s="138"/>
      <c r="TRF7" s="138"/>
      <c r="TRG7" s="138"/>
      <c r="TRH7" s="138"/>
      <c r="TRI7" s="138"/>
      <c r="TRJ7" s="138"/>
      <c r="TRK7" s="138"/>
      <c r="TRL7" s="138"/>
      <c r="TRM7" s="138"/>
      <c r="TRN7" s="138"/>
      <c r="TRO7" s="138"/>
      <c r="TRP7" s="138"/>
      <c r="TRQ7" s="138"/>
      <c r="TRR7" s="138"/>
      <c r="TRS7" s="138"/>
      <c r="TRT7" s="138"/>
      <c r="TRU7" s="138"/>
      <c r="TRV7" s="138"/>
      <c r="TRW7" s="138"/>
      <c r="TRX7" s="138"/>
      <c r="TRY7" s="138"/>
      <c r="TRZ7" s="138"/>
      <c r="TSA7" s="138"/>
      <c r="TSB7" s="138"/>
      <c r="TSC7" s="138"/>
      <c r="TSD7" s="138"/>
      <c r="TSE7" s="138"/>
      <c r="TSF7" s="138"/>
      <c r="TSG7" s="138"/>
      <c r="TSH7" s="138"/>
      <c r="TSI7" s="138"/>
      <c r="TSJ7" s="138"/>
      <c r="TSK7" s="138"/>
      <c r="TSL7" s="138"/>
      <c r="TSM7" s="138"/>
      <c r="TSN7" s="138"/>
      <c r="TSO7" s="138"/>
      <c r="TSP7" s="138"/>
      <c r="TSQ7" s="138"/>
      <c r="TSR7" s="138"/>
      <c r="TSS7" s="138"/>
      <c r="TST7" s="138"/>
      <c r="TSU7" s="138"/>
      <c r="TSV7" s="138"/>
      <c r="TSW7" s="138"/>
      <c r="TSX7" s="138"/>
      <c r="TSY7" s="138"/>
      <c r="TSZ7" s="138"/>
      <c r="TTA7" s="138"/>
      <c r="TTB7" s="138"/>
      <c r="TTC7" s="138"/>
      <c r="TTD7" s="138"/>
      <c r="TTE7" s="138"/>
      <c r="TTF7" s="138"/>
      <c r="TTG7" s="138"/>
      <c r="TTH7" s="138"/>
      <c r="TTI7" s="138"/>
      <c r="TTJ7" s="138"/>
      <c r="TTK7" s="138"/>
      <c r="TTL7" s="138"/>
      <c r="TTM7" s="138"/>
      <c r="TTN7" s="138"/>
      <c r="TTO7" s="138"/>
      <c r="TTP7" s="138"/>
      <c r="TTQ7" s="138"/>
      <c r="TTR7" s="138"/>
      <c r="TTS7" s="138"/>
      <c r="TTT7" s="138"/>
      <c r="TTU7" s="138"/>
      <c r="TTV7" s="138"/>
      <c r="TTW7" s="138"/>
      <c r="TTX7" s="138"/>
      <c r="TTY7" s="138"/>
      <c r="TTZ7" s="138"/>
      <c r="TUA7" s="138"/>
      <c r="TUB7" s="138"/>
      <c r="TUC7" s="138"/>
      <c r="TUD7" s="138"/>
      <c r="TUE7" s="138"/>
      <c r="TUF7" s="138"/>
      <c r="TUG7" s="138"/>
      <c r="TUH7" s="138"/>
      <c r="TUI7" s="138"/>
      <c r="TUJ7" s="138"/>
      <c r="TUK7" s="138"/>
      <c r="TUL7" s="138"/>
      <c r="TUM7" s="138"/>
      <c r="TUN7" s="138"/>
      <c r="TUO7" s="138"/>
      <c r="TUP7" s="138"/>
      <c r="TUQ7" s="138"/>
      <c r="TUR7" s="138"/>
      <c r="TUS7" s="138"/>
      <c r="TUT7" s="138"/>
      <c r="TUU7" s="138"/>
      <c r="TUV7" s="138"/>
      <c r="TUW7" s="138"/>
      <c r="TUX7" s="138"/>
      <c r="TUY7" s="138"/>
      <c r="TUZ7" s="138"/>
      <c r="TVA7" s="138"/>
      <c r="TVB7" s="138"/>
      <c r="TVC7" s="138"/>
      <c r="TVD7" s="138"/>
      <c r="TVE7" s="138"/>
      <c r="TVF7" s="138"/>
      <c r="TVG7" s="138"/>
      <c r="TVH7" s="138"/>
      <c r="TVI7" s="138"/>
      <c r="TVJ7" s="138"/>
      <c r="TVK7" s="138"/>
      <c r="TVL7" s="138"/>
      <c r="TVM7" s="138"/>
      <c r="TVN7" s="138"/>
      <c r="TVO7" s="138"/>
      <c r="TVP7" s="138"/>
      <c r="TVQ7" s="138"/>
      <c r="TVR7" s="138"/>
      <c r="TVS7" s="138"/>
      <c r="TVT7" s="138"/>
      <c r="TVU7" s="138"/>
      <c r="TVV7" s="138"/>
      <c r="TVW7" s="138"/>
      <c r="TVX7" s="138"/>
      <c r="TVY7" s="138"/>
      <c r="TVZ7" s="138"/>
      <c r="TWA7" s="138"/>
      <c r="TWB7" s="138"/>
      <c r="TWC7" s="138"/>
      <c r="TWD7" s="138"/>
      <c r="TWE7" s="138"/>
      <c r="TWF7" s="138"/>
      <c r="TWG7" s="138"/>
      <c r="TWH7" s="138"/>
      <c r="TWI7" s="138"/>
      <c r="TWJ7" s="138"/>
      <c r="TWK7" s="138"/>
      <c r="TWL7" s="138"/>
      <c r="TWM7" s="138"/>
      <c r="TWN7" s="138"/>
      <c r="TWO7" s="138"/>
      <c r="TWP7" s="138"/>
      <c r="TWQ7" s="138"/>
      <c r="TWR7" s="138"/>
      <c r="TWS7" s="138"/>
      <c r="TWT7" s="138"/>
      <c r="TWU7" s="138"/>
      <c r="TWV7" s="138"/>
      <c r="TWW7" s="138"/>
      <c r="TWX7" s="138"/>
      <c r="TWY7" s="138"/>
      <c r="TWZ7" s="138"/>
      <c r="TXA7" s="138"/>
      <c r="TXB7" s="138"/>
      <c r="TXC7" s="138"/>
      <c r="TXD7" s="138"/>
      <c r="TXE7" s="138"/>
      <c r="TXF7" s="138"/>
      <c r="TXG7" s="138"/>
      <c r="TXH7" s="138"/>
      <c r="TXI7" s="138"/>
      <c r="TXJ7" s="138"/>
      <c r="TXK7" s="138"/>
      <c r="TXL7" s="138"/>
      <c r="TXM7" s="138"/>
      <c r="TXN7" s="138"/>
      <c r="TXO7" s="138"/>
      <c r="TXP7" s="138"/>
      <c r="TXQ7" s="138"/>
      <c r="TXR7" s="138"/>
      <c r="TXS7" s="138"/>
      <c r="TXT7" s="138"/>
      <c r="TXU7" s="138"/>
      <c r="TXV7" s="138"/>
      <c r="TXW7" s="138"/>
      <c r="TXX7" s="138"/>
      <c r="TXY7" s="138"/>
      <c r="TXZ7" s="138"/>
      <c r="TYA7" s="138"/>
      <c r="TYB7" s="138"/>
      <c r="TYC7" s="138"/>
      <c r="TYD7" s="138"/>
      <c r="TYE7" s="138"/>
      <c r="TYF7" s="138"/>
      <c r="TYG7" s="138"/>
      <c r="TYH7" s="138"/>
      <c r="TYI7" s="138"/>
      <c r="TYJ7" s="138"/>
      <c r="TYK7" s="138"/>
      <c r="TYL7" s="138"/>
      <c r="TYM7" s="138"/>
      <c r="TYN7" s="138"/>
      <c r="TYO7" s="138"/>
      <c r="TYP7" s="138"/>
      <c r="TYQ7" s="138"/>
      <c r="TYR7" s="138"/>
      <c r="TYS7" s="138"/>
      <c r="TYT7" s="138"/>
      <c r="TYU7" s="138"/>
      <c r="TYV7" s="138"/>
      <c r="TYW7" s="138"/>
      <c r="TYX7" s="138"/>
      <c r="TYY7" s="138"/>
      <c r="TYZ7" s="138"/>
      <c r="TZA7" s="138"/>
      <c r="TZB7" s="138"/>
      <c r="TZC7" s="138"/>
      <c r="TZD7" s="138"/>
      <c r="TZE7" s="138"/>
      <c r="TZF7" s="138"/>
      <c r="TZG7" s="138"/>
      <c r="TZH7" s="138"/>
      <c r="TZI7" s="138"/>
      <c r="TZJ7" s="138"/>
      <c r="TZK7" s="138"/>
      <c r="TZL7" s="138"/>
      <c r="TZM7" s="138"/>
      <c r="TZN7" s="138"/>
      <c r="TZO7" s="138"/>
      <c r="TZP7" s="138"/>
      <c r="TZQ7" s="138"/>
      <c r="TZR7" s="138"/>
      <c r="TZS7" s="138"/>
      <c r="TZT7" s="138"/>
      <c r="TZU7" s="138"/>
      <c r="TZV7" s="138"/>
      <c r="TZW7" s="138"/>
      <c r="TZX7" s="138"/>
      <c r="TZY7" s="138"/>
      <c r="TZZ7" s="138"/>
      <c r="UAA7" s="138"/>
      <c r="UAB7" s="138"/>
      <c r="UAC7" s="138"/>
      <c r="UAD7" s="138"/>
      <c r="UAE7" s="138"/>
      <c r="UAF7" s="138"/>
      <c r="UAG7" s="138"/>
      <c r="UAH7" s="138"/>
      <c r="UAI7" s="138"/>
      <c r="UAJ7" s="138"/>
      <c r="UAK7" s="138"/>
      <c r="UAL7" s="138"/>
      <c r="UAM7" s="138"/>
      <c r="UAN7" s="138"/>
      <c r="UAO7" s="138"/>
      <c r="UAP7" s="138"/>
      <c r="UAQ7" s="138"/>
      <c r="UAR7" s="138"/>
      <c r="UAS7" s="138"/>
      <c r="UAT7" s="138"/>
      <c r="UAU7" s="138"/>
      <c r="UAV7" s="138"/>
      <c r="UAW7" s="138"/>
      <c r="UAX7" s="138"/>
      <c r="UAY7" s="138"/>
      <c r="UAZ7" s="138"/>
      <c r="UBA7" s="138"/>
      <c r="UBB7" s="138"/>
      <c r="UBC7" s="138"/>
      <c r="UBD7" s="138"/>
      <c r="UBE7" s="138"/>
      <c r="UBF7" s="138"/>
      <c r="UBG7" s="138"/>
      <c r="UBH7" s="138"/>
      <c r="UBI7" s="138"/>
      <c r="UBJ7" s="138"/>
      <c r="UBK7" s="138"/>
      <c r="UBL7" s="138"/>
      <c r="UBM7" s="138"/>
      <c r="UBN7" s="138"/>
      <c r="UBO7" s="138"/>
      <c r="UBP7" s="138"/>
      <c r="UBQ7" s="138"/>
      <c r="UBR7" s="138"/>
      <c r="UBS7" s="138"/>
      <c r="UBT7" s="138"/>
      <c r="UBU7" s="138"/>
      <c r="UBV7" s="138"/>
      <c r="UBW7" s="138"/>
      <c r="UBX7" s="138"/>
      <c r="UBY7" s="138"/>
      <c r="UBZ7" s="138"/>
      <c r="UCA7" s="138"/>
      <c r="UCB7" s="138"/>
      <c r="UCC7" s="138"/>
      <c r="UCD7" s="138"/>
      <c r="UCE7" s="138"/>
      <c r="UCF7" s="138"/>
      <c r="UCG7" s="138"/>
      <c r="UCH7" s="138"/>
      <c r="UCI7" s="138"/>
      <c r="UCJ7" s="138"/>
      <c r="UCK7" s="138"/>
      <c r="UCL7" s="138"/>
      <c r="UCM7" s="138"/>
      <c r="UCN7" s="138"/>
      <c r="UCO7" s="138"/>
      <c r="UCP7" s="138"/>
      <c r="UCQ7" s="138"/>
      <c r="UCR7" s="138"/>
      <c r="UCS7" s="138"/>
      <c r="UCT7" s="138"/>
      <c r="UCU7" s="138"/>
      <c r="UCV7" s="138"/>
      <c r="UCW7" s="138"/>
      <c r="UCX7" s="138"/>
      <c r="UCY7" s="138"/>
      <c r="UCZ7" s="138"/>
      <c r="UDA7" s="138"/>
      <c r="UDB7" s="138"/>
      <c r="UDC7" s="138"/>
      <c r="UDD7" s="138"/>
      <c r="UDE7" s="138"/>
      <c r="UDF7" s="138"/>
      <c r="UDG7" s="138"/>
      <c r="UDH7" s="138"/>
      <c r="UDI7" s="138"/>
      <c r="UDJ7" s="138"/>
      <c r="UDK7" s="138"/>
      <c r="UDL7" s="138"/>
      <c r="UDM7" s="138"/>
      <c r="UDN7" s="138"/>
      <c r="UDO7" s="138"/>
      <c r="UDP7" s="138"/>
      <c r="UDQ7" s="138"/>
      <c r="UDR7" s="138"/>
      <c r="UDS7" s="138"/>
      <c r="UDT7" s="138"/>
      <c r="UDU7" s="138"/>
      <c r="UDV7" s="138"/>
      <c r="UDW7" s="138"/>
      <c r="UDX7" s="138"/>
      <c r="UDY7" s="138"/>
      <c r="UDZ7" s="138"/>
      <c r="UEA7" s="138"/>
      <c r="UEB7" s="138"/>
      <c r="UEC7" s="138"/>
      <c r="UED7" s="138"/>
      <c r="UEE7" s="138"/>
      <c r="UEF7" s="138"/>
      <c r="UEG7" s="138"/>
      <c r="UEH7" s="138"/>
      <c r="UEI7" s="138"/>
      <c r="UEJ7" s="138"/>
      <c r="UEK7" s="138"/>
      <c r="UEL7" s="138"/>
      <c r="UEM7" s="138"/>
      <c r="UEN7" s="138"/>
      <c r="UEO7" s="138"/>
      <c r="UEP7" s="138"/>
      <c r="UEQ7" s="138"/>
      <c r="UER7" s="138"/>
      <c r="UES7" s="138"/>
      <c r="UET7" s="138"/>
      <c r="UEU7" s="138"/>
      <c r="UEV7" s="138"/>
      <c r="UEW7" s="138"/>
      <c r="UEX7" s="138"/>
      <c r="UEY7" s="138"/>
      <c r="UEZ7" s="138"/>
      <c r="UFA7" s="138"/>
      <c r="UFB7" s="138"/>
      <c r="UFC7" s="138"/>
      <c r="UFD7" s="138"/>
      <c r="UFE7" s="138"/>
      <c r="UFF7" s="138"/>
      <c r="UFG7" s="138"/>
      <c r="UFH7" s="138"/>
      <c r="UFI7" s="138"/>
      <c r="UFJ7" s="138"/>
      <c r="UFK7" s="138"/>
      <c r="UFL7" s="138"/>
      <c r="UFM7" s="138"/>
      <c r="UFN7" s="138"/>
      <c r="UFO7" s="138"/>
      <c r="UFP7" s="138"/>
      <c r="UFQ7" s="138"/>
      <c r="UFR7" s="138"/>
      <c r="UFS7" s="138"/>
      <c r="UFT7" s="138"/>
      <c r="UFU7" s="138"/>
      <c r="UFV7" s="138"/>
      <c r="UFW7" s="138"/>
      <c r="UFX7" s="138"/>
      <c r="UFY7" s="138"/>
      <c r="UFZ7" s="138"/>
      <c r="UGA7" s="138"/>
      <c r="UGB7" s="138"/>
      <c r="UGC7" s="138"/>
      <c r="UGD7" s="138"/>
      <c r="UGE7" s="138"/>
      <c r="UGF7" s="138"/>
      <c r="UGG7" s="138"/>
      <c r="UGH7" s="138"/>
      <c r="UGI7" s="138"/>
      <c r="UGJ7" s="138"/>
      <c r="UGK7" s="138"/>
      <c r="UGL7" s="138"/>
      <c r="UGM7" s="138"/>
      <c r="UGN7" s="138"/>
      <c r="UGO7" s="138"/>
      <c r="UGP7" s="138"/>
      <c r="UGQ7" s="138"/>
      <c r="UGR7" s="138"/>
      <c r="UGS7" s="138"/>
      <c r="UGT7" s="138"/>
      <c r="UGU7" s="138"/>
      <c r="UGV7" s="138"/>
      <c r="UGW7" s="138"/>
      <c r="UGX7" s="138"/>
      <c r="UGY7" s="138"/>
      <c r="UGZ7" s="138"/>
      <c r="UHA7" s="138"/>
      <c r="UHB7" s="138"/>
      <c r="UHC7" s="138"/>
      <c r="UHD7" s="138"/>
      <c r="UHE7" s="138"/>
      <c r="UHF7" s="138"/>
      <c r="UHG7" s="138"/>
      <c r="UHH7" s="138"/>
      <c r="UHI7" s="138"/>
      <c r="UHJ7" s="138"/>
      <c r="UHK7" s="138"/>
      <c r="UHL7" s="138"/>
      <c r="UHM7" s="138"/>
      <c r="UHN7" s="138"/>
      <c r="UHO7" s="138"/>
      <c r="UHP7" s="138"/>
      <c r="UHQ7" s="138"/>
      <c r="UHR7" s="138"/>
      <c r="UHS7" s="138"/>
      <c r="UHT7" s="138"/>
      <c r="UHU7" s="138"/>
      <c r="UHV7" s="138"/>
      <c r="UHW7" s="138"/>
      <c r="UHX7" s="138"/>
      <c r="UHY7" s="138"/>
      <c r="UHZ7" s="138"/>
      <c r="UIA7" s="138"/>
      <c r="UIB7" s="138"/>
      <c r="UIC7" s="138"/>
      <c r="UID7" s="138"/>
      <c r="UIE7" s="138"/>
      <c r="UIF7" s="138"/>
      <c r="UIG7" s="138"/>
      <c r="UIH7" s="138"/>
      <c r="UII7" s="138"/>
      <c r="UIJ7" s="138"/>
      <c r="UIK7" s="138"/>
      <c r="UIL7" s="138"/>
      <c r="UIM7" s="138"/>
      <c r="UIN7" s="138"/>
      <c r="UIO7" s="138"/>
      <c r="UIP7" s="138"/>
      <c r="UIQ7" s="138"/>
      <c r="UIR7" s="138"/>
      <c r="UIS7" s="138"/>
      <c r="UIT7" s="138"/>
      <c r="UIU7" s="138"/>
      <c r="UIV7" s="138"/>
      <c r="UIW7" s="138"/>
      <c r="UIX7" s="138"/>
      <c r="UIY7" s="138"/>
      <c r="UIZ7" s="138"/>
      <c r="UJA7" s="138"/>
      <c r="UJB7" s="138"/>
      <c r="UJC7" s="138"/>
      <c r="UJD7" s="138"/>
      <c r="UJE7" s="138"/>
      <c r="UJF7" s="138"/>
      <c r="UJG7" s="138"/>
      <c r="UJH7" s="138"/>
      <c r="UJI7" s="138"/>
      <c r="UJJ7" s="138"/>
      <c r="UJK7" s="138"/>
      <c r="UJL7" s="138"/>
      <c r="UJM7" s="138"/>
      <c r="UJN7" s="138"/>
      <c r="UJO7" s="138"/>
      <c r="UJP7" s="138"/>
      <c r="UJQ7" s="138"/>
      <c r="UJR7" s="138"/>
      <c r="UJS7" s="138"/>
      <c r="UJT7" s="138"/>
      <c r="UJU7" s="138"/>
      <c r="UJV7" s="138"/>
      <c r="UJW7" s="138"/>
      <c r="UJX7" s="138"/>
      <c r="UJY7" s="138"/>
      <c r="UJZ7" s="138"/>
      <c r="UKA7" s="138"/>
      <c r="UKB7" s="138"/>
      <c r="UKC7" s="138"/>
      <c r="UKD7" s="138"/>
      <c r="UKE7" s="138"/>
      <c r="UKF7" s="138"/>
      <c r="UKG7" s="138"/>
      <c r="UKH7" s="138"/>
      <c r="UKI7" s="138"/>
      <c r="UKJ7" s="138"/>
      <c r="UKK7" s="138"/>
      <c r="UKL7" s="138"/>
      <c r="UKM7" s="138"/>
      <c r="UKN7" s="138"/>
      <c r="UKO7" s="138"/>
      <c r="UKP7" s="138"/>
      <c r="UKQ7" s="138"/>
      <c r="UKR7" s="138"/>
      <c r="UKS7" s="138"/>
      <c r="UKT7" s="138"/>
      <c r="UKU7" s="138"/>
      <c r="UKV7" s="138"/>
      <c r="UKW7" s="138"/>
      <c r="UKX7" s="138"/>
      <c r="UKY7" s="138"/>
      <c r="UKZ7" s="138"/>
      <c r="ULA7" s="138"/>
      <c r="ULB7" s="138"/>
      <c r="ULC7" s="138"/>
      <c r="ULD7" s="138"/>
      <c r="ULE7" s="138"/>
      <c r="ULF7" s="138"/>
      <c r="ULG7" s="138"/>
      <c r="ULH7" s="138"/>
      <c r="ULI7" s="138"/>
      <c r="ULJ7" s="138"/>
      <c r="ULK7" s="138"/>
      <c r="ULL7" s="138"/>
      <c r="ULM7" s="138"/>
      <c r="ULN7" s="138"/>
      <c r="ULO7" s="138"/>
      <c r="ULP7" s="138"/>
      <c r="ULQ7" s="138"/>
      <c r="ULR7" s="138"/>
      <c r="ULS7" s="138"/>
      <c r="ULT7" s="138"/>
      <c r="ULU7" s="138"/>
      <c r="ULV7" s="138"/>
      <c r="ULW7" s="138"/>
      <c r="ULX7" s="138"/>
      <c r="ULY7" s="138"/>
      <c r="ULZ7" s="138"/>
      <c r="UMA7" s="138"/>
      <c r="UMB7" s="138"/>
      <c r="UMC7" s="138"/>
      <c r="UMD7" s="138"/>
      <c r="UME7" s="138"/>
      <c r="UMF7" s="138"/>
      <c r="UMG7" s="138"/>
      <c r="UMH7" s="138"/>
      <c r="UMI7" s="138"/>
      <c r="UMJ7" s="138"/>
      <c r="UMK7" s="138"/>
      <c r="UML7" s="138"/>
      <c r="UMM7" s="138"/>
      <c r="UMN7" s="138"/>
      <c r="UMO7" s="138"/>
      <c r="UMP7" s="138"/>
      <c r="UMQ7" s="138"/>
      <c r="UMR7" s="138"/>
      <c r="UMS7" s="138"/>
      <c r="UMT7" s="138"/>
      <c r="UMU7" s="138"/>
      <c r="UMV7" s="138"/>
      <c r="UMW7" s="138"/>
      <c r="UMX7" s="138"/>
      <c r="UMY7" s="138"/>
      <c r="UMZ7" s="138"/>
      <c r="UNA7" s="138"/>
      <c r="UNB7" s="138"/>
      <c r="UNC7" s="138"/>
      <c r="UND7" s="138"/>
      <c r="UNE7" s="138"/>
      <c r="UNF7" s="138"/>
      <c r="UNG7" s="138"/>
      <c r="UNH7" s="138"/>
      <c r="UNI7" s="138"/>
      <c r="UNJ7" s="138"/>
      <c r="UNK7" s="138"/>
      <c r="UNL7" s="138"/>
      <c r="UNM7" s="138"/>
      <c r="UNN7" s="138"/>
      <c r="UNO7" s="138"/>
      <c r="UNP7" s="138"/>
      <c r="UNQ7" s="138"/>
      <c r="UNR7" s="138"/>
      <c r="UNS7" s="138"/>
      <c r="UNT7" s="138"/>
      <c r="UNU7" s="138"/>
      <c r="UNV7" s="138"/>
      <c r="UNW7" s="138"/>
      <c r="UNX7" s="138"/>
      <c r="UNY7" s="138"/>
      <c r="UNZ7" s="138"/>
      <c r="UOA7" s="138"/>
      <c r="UOB7" s="138"/>
      <c r="UOC7" s="138"/>
      <c r="UOD7" s="138"/>
      <c r="UOE7" s="138"/>
      <c r="UOF7" s="138"/>
      <c r="UOG7" s="138"/>
      <c r="UOH7" s="138"/>
      <c r="UOI7" s="138"/>
      <c r="UOJ7" s="138"/>
      <c r="UOK7" s="138"/>
      <c r="UOL7" s="138"/>
      <c r="UOM7" s="138"/>
      <c r="UON7" s="138"/>
      <c r="UOO7" s="138"/>
      <c r="UOP7" s="138"/>
      <c r="UOQ7" s="138"/>
      <c r="UOR7" s="138"/>
      <c r="UOS7" s="138"/>
      <c r="UOT7" s="138"/>
      <c r="UOU7" s="138"/>
      <c r="UOV7" s="138"/>
      <c r="UOW7" s="138"/>
      <c r="UOX7" s="138"/>
      <c r="UOY7" s="138"/>
      <c r="UOZ7" s="138"/>
      <c r="UPA7" s="138"/>
      <c r="UPB7" s="138"/>
      <c r="UPC7" s="138"/>
      <c r="UPD7" s="138"/>
      <c r="UPE7" s="138"/>
      <c r="UPF7" s="138"/>
      <c r="UPG7" s="138"/>
      <c r="UPH7" s="138"/>
      <c r="UPI7" s="138"/>
      <c r="UPJ7" s="138"/>
      <c r="UPK7" s="138"/>
      <c r="UPL7" s="138"/>
      <c r="UPM7" s="138"/>
      <c r="UPN7" s="138"/>
      <c r="UPO7" s="138"/>
      <c r="UPP7" s="138"/>
      <c r="UPQ7" s="138"/>
      <c r="UPR7" s="138"/>
      <c r="UPS7" s="138"/>
      <c r="UPT7" s="138"/>
      <c r="UPU7" s="138"/>
      <c r="UPV7" s="138"/>
      <c r="UPW7" s="138"/>
      <c r="UPX7" s="138"/>
      <c r="UPY7" s="138"/>
      <c r="UPZ7" s="138"/>
      <c r="UQA7" s="138"/>
      <c r="UQB7" s="138"/>
      <c r="UQC7" s="138"/>
      <c r="UQD7" s="138"/>
      <c r="UQE7" s="138"/>
      <c r="UQF7" s="138"/>
      <c r="UQG7" s="138"/>
      <c r="UQH7" s="138"/>
      <c r="UQI7" s="138"/>
      <c r="UQJ7" s="138"/>
      <c r="UQK7" s="138"/>
      <c r="UQL7" s="138"/>
      <c r="UQM7" s="138"/>
      <c r="UQN7" s="138"/>
      <c r="UQO7" s="138"/>
      <c r="UQP7" s="138"/>
      <c r="UQQ7" s="138"/>
      <c r="UQR7" s="138"/>
      <c r="UQS7" s="138"/>
      <c r="UQT7" s="138"/>
      <c r="UQU7" s="138"/>
      <c r="UQV7" s="138"/>
      <c r="UQW7" s="138"/>
      <c r="UQX7" s="138"/>
      <c r="UQY7" s="138"/>
      <c r="UQZ7" s="138"/>
      <c r="URA7" s="138"/>
      <c r="URB7" s="138"/>
      <c r="URC7" s="138"/>
      <c r="URD7" s="138"/>
      <c r="URE7" s="138"/>
      <c r="URF7" s="138"/>
      <c r="URG7" s="138"/>
      <c r="URH7" s="138"/>
      <c r="URI7" s="138"/>
      <c r="URJ7" s="138"/>
      <c r="URK7" s="138"/>
      <c r="URL7" s="138"/>
      <c r="URM7" s="138"/>
      <c r="URN7" s="138"/>
      <c r="URO7" s="138"/>
      <c r="URP7" s="138"/>
      <c r="URQ7" s="138"/>
      <c r="URR7" s="138"/>
      <c r="URS7" s="138"/>
      <c r="URT7" s="138"/>
      <c r="URU7" s="138"/>
      <c r="URV7" s="138"/>
      <c r="URW7" s="138"/>
      <c r="URX7" s="138"/>
      <c r="URY7" s="138"/>
      <c r="URZ7" s="138"/>
      <c r="USA7" s="138"/>
      <c r="USB7" s="138"/>
      <c r="USC7" s="138"/>
      <c r="USD7" s="138"/>
      <c r="USE7" s="138"/>
      <c r="USF7" s="138"/>
      <c r="USG7" s="138"/>
      <c r="USH7" s="138"/>
      <c r="USI7" s="138"/>
      <c r="USJ7" s="138"/>
      <c r="USK7" s="138"/>
      <c r="USL7" s="138"/>
      <c r="USM7" s="138"/>
      <c r="USN7" s="138"/>
      <c r="USO7" s="138"/>
      <c r="USP7" s="138"/>
      <c r="USQ7" s="138"/>
      <c r="USR7" s="138"/>
      <c r="USS7" s="138"/>
      <c r="UST7" s="138"/>
      <c r="USU7" s="138"/>
      <c r="USV7" s="138"/>
      <c r="USW7" s="138"/>
      <c r="USX7" s="138"/>
      <c r="USY7" s="138"/>
      <c r="USZ7" s="138"/>
      <c r="UTA7" s="138"/>
      <c r="UTB7" s="138"/>
      <c r="UTC7" s="138"/>
      <c r="UTD7" s="138"/>
      <c r="UTE7" s="138"/>
      <c r="UTF7" s="138"/>
      <c r="UTG7" s="138"/>
      <c r="UTH7" s="138"/>
      <c r="UTI7" s="138"/>
      <c r="UTJ7" s="138"/>
      <c r="UTK7" s="138"/>
      <c r="UTL7" s="138"/>
      <c r="UTM7" s="138"/>
      <c r="UTN7" s="138"/>
      <c r="UTO7" s="138"/>
      <c r="UTP7" s="138"/>
      <c r="UTQ7" s="138"/>
      <c r="UTR7" s="138"/>
      <c r="UTS7" s="138"/>
      <c r="UTT7" s="138"/>
      <c r="UTU7" s="138"/>
      <c r="UTV7" s="138"/>
      <c r="UTW7" s="138"/>
      <c r="UTX7" s="138"/>
      <c r="UTY7" s="138"/>
      <c r="UTZ7" s="138"/>
      <c r="UUA7" s="138"/>
      <c r="UUB7" s="138"/>
      <c r="UUC7" s="138"/>
      <c r="UUD7" s="138"/>
      <c r="UUE7" s="138"/>
      <c r="UUF7" s="138"/>
      <c r="UUG7" s="138"/>
      <c r="UUH7" s="138"/>
      <c r="UUI7" s="138"/>
      <c r="UUJ7" s="138"/>
      <c r="UUK7" s="138"/>
      <c r="UUL7" s="138"/>
      <c r="UUM7" s="138"/>
      <c r="UUN7" s="138"/>
      <c r="UUO7" s="138"/>
      <c r="UUP7" s="138"/>
      <c r="UUQ7" s="138"/>
      <c r="UUR7" s="138"/>
      <c r="UUS7" s="138"/>
      <c r="UUT7" s="138"/>
      <c r="UUU7" s="138"/>
      <c r="UUV7" s="138"/>
      <c r="UUW7" s="138"/>
      <c r="UUX7" s="138"/>
      <c r="UUY7" s="138"/>
      <c r="UUZ7" s="138"/>
      <c r="UVA7" s="138"/>
      <c r="UVB7" s="138"/>
      <c r="UVC7" s="138"/>
      <c r="UVD7" s="138"/>
      <c r="UVE7" s="138"/>
      <c r="UVF7" s="138"/>
      <c r="UVG7" s="138"/>
      <c r="UVH7" s="138"/>
      <c r="UVI7" s="138"/>
      <c r="UVJ7" s="138"/>
      <c r="UVK7" s="138"/>
      <c r="UVL7" s="138"/>
      <c r="UVM7" s="138"/>
      <c r="UVN7" s="138"/>
      <c r="UVO7" s="138"/>
      <c r="UVP7" s="138"/>
      <c r="UVQ7" s="138"/>
      <c r="UVR7" s="138"/>
      <c r="UVS7" s="138"/>
      <c r="UVT7" s="138"/>
      <c r="UVU7" s="138"/>
      <c r="UVV7" s="138"/>
      <c r="UVW7" s="138"/>
      <c r="UVX7" s="138"/>
      <c r="UVY7" s="138"/>
      <c r="UVZ7" s="138"/>
      <c r="UWA7" s="138"/>
      <c r="UWB7" s="138"/>
      <c r="UWC7" s="138"/>
      <c r="UWD7" s="138"/>
      <c r="UWE7" s="138"/>
      <c r="UWF7" s="138"/>
      <c r="UWG7" s="138"/>
      <c r="UWH7" s="138"/>
      <c r="UWI7" s="138"/>
      <c r="UWJ7" s="138"/>
      <c r="UWK7" s="138"/>
      <c r="UWL7" s="138"/>
      <c r="UWM7" s="138"/>
      <c r="UWN7" s="138"/>
      <c r="UWO7" s="138"/>
      <c r="UWP7" s="138"/>
      <c r="UWQ7" s="138"/>
      <c r="UWR7" s="138"/>
      <c r="UWS7" s="138"/>
      <c r="UWT7" s="138"/>
      <c r="UWU7" s="138"/>
      <c r="UWV7" s="138"/>
      <c r="UWW7" s="138"/>
      <c r="UWX7" s="138"/>
      <c r="UWY7" s="138"/>
      <c r="UWZ7" s="138"/>
      <c r="UXA7" s="138"/>
      <c r="UXB7" s="138"/>
      <c r="UXC7" s="138"/>
      <c r="UXD7" s="138"/>
      <c r="UXE7" s="138"/>
      <c r="UXF7" s="138"/>
      <c r="UXG7" s="138"/>
      <c r="UXH7" s="138"/>
      <c r="UXI7" s="138"/>
      <c r="UXJ7" s="138"/>
      <c r="UXK7" s="138"/>
      <c r="UXL7" s="138"/>
      <c r="UXM7" s="138"/>
      <c r="UXN7" s="138"/>
      <c r="UXO7" s="138"/>
      <c r="UXP7" s="138"/>
      <c r="UXQ7" s="138"/>
      <c r="UXR7" s="138"/>
      <c r="UXS7" s="138"/>
      <c r="UXT7" s="138"/>
      <c r="UXU7" s="138"/>
      <c r="UXV7" s="138"/>
      <c r="UXW7" s="138"/>
      <c r="UXX7" s="138"/>
      <c r="UXY7" s="138"/>
      <c r="UXZ7" s="138"/>
      <c r="UYA7" s="138"/>
      <c r="UYB7" s="138"/>
      <c r="UYC7" s="138"/>
      <c r="UYD7" s="138"/>
      <c r="UYE7" s="138"/>
      <c r="UYF7" s="138"/>
      <c r="UYG7" s="138"/>
      <c r="UYH7" s="138"/>
      <c r="UYI7" s="138"/>
      <c r="UYJ7" s="138"/>
      <c r="UYK7" s="138"/>
      <c r="UYL7" s="138"/>
      <c r="UYM7" s="138"/>
      <c r="UYN7" s="138"/>
      <c r="UYO7" s="138"/>
      <c r="UYP7" s="138"/>
      <c r="UYQ7" s="138"/>
      <c r="UYR7" s="138"/>
      <c r="UYS7" s="138"/>
      <c r="UYT7" s="138"/>
      <c r="UYU7" s="138"/>
      <c r="UYV7" s="138"/>
      <c r="UYW7" s="138"/>
      <c r="UYX7" s="138"/>
      <c r="UYY7" s="138"/>
      <c r="UYZ7" s="138"/>
      <c r="UZA7" s="138"/>
      <c r="UZB7" s="138"/>
      <c r="UZC7" s="138"/>
      <c r="UZD7" s="138"/>
      <c r="UZE7" s="138"/>
      <c r="UZF7" s="138"/>
      <c r="UZG7" s="138"/>
      <c r="UZH7" s="138"/>
      <c r="UZI7" s="138"/>
      <c r="UZJ7" s="138"/>
      <c r="UZK7" s="138"/>
      <c r="UZL7" s="138"/>
      <c r="UZM7" s="138"/>
      <c r="UZN7" s="138"/>
      <c r="UZO7" s="138"/>
      <c r="UZP7" s="138"/>
      <c r="UZQ7" s="138"/>
      <c r="UZR7" s="138"/>
      <c r="UZS7" s="138"/>
      <c r="UZT7" s="138"/>
      <c r="UZU7" s="138"/>
      <c r="UZV7" s="138"/>
      <c r="UZW7" s="138"/>
      <c r="UZX7" s="138"/>
      <c r="UZY7" s="138"/>
      <c r="UZZ7" s="138"/>
      <c r="VAA7" s="138"/>
      <c r="VAB7" s="138"/>
      <c r="VAC7" s="138"/>
      <c r="VAD7" s="138"/>
      <c r="VAE7" s="138"/>
      <c r="VAF7" s="138"/>
      <c r="VAG7" s="138"/>
      <c r="VAH7" s="138"/>
      <c r="VAI7" s="138"/>
      <c r="VAJ7" s="138"/>
      <c r="VAK7" s="138"/>
      <c r="VAL7" s="138"/>
      <c r="VAM7" s="138"/>
      <c r="VAN7" s="138"/>
      <c r="VAO7" s="138"/>
      <c r="VAP7" s="138"/>
      <c r="VAQ7" s="138"/>
      <c r="VAR7" s="138"/>
      <c r="VAS7" s="138"/>
      <c r="VAT7" s="138"/>
      <c r="VAU7" s="138"/>
      <c r="VAV7" s="138"/>
      <c r="VAW7" s="138"/>
      <c r="VAX7" s="138"/>
      <c r="VAY7" s="138"/>
      <c r="VAZ7" s="138"/>
      <c r="VBA7" s="138"/>
      <c r="VBB7" s="138"/>
      <c r="VBC7" s="138"/>
      <c r="VBD7" s="138"/>
      <c r="VBE7" s="138"/>
      <c r="VBF7" s="138"/>
      <c r="VBG7" s="138"/>
      <c r="VBH7" s="138"/>
      <c r="VBI7" s="138"/>
      <c r="VBJ7" s="138"/>
      <c r="VBK7" s="138"/>
      <c r="VBL7" s="138"/>
      <c r="VBM7" s="138"/>
      <c r="VBN7" s="138"/>
      <c r="VBO7" s="138"/>
      <c r="VBP7" s="138"/>
      <c r="VBQ7" s="138"/>
      <c r="VBR7" s="138"/>
      <c r="VBS7" s="138"/>
      <c r="VBT7" s="138"/>
      <c r="VBU7" s="138"/>
      <c r="VBV7" s="138"/>
      <c r="VBW7" s="138"/>
      <c r="VBX7" s="138"/>
      <c r="VBY7" s="138"/>
      <c r="VBZ7" s="138"/>
      <c r="VCA7" s="138"/>
      <c r="VCB7" s="138"/>
      <c r="VCC7" s="138"/>
      <c r="VCD7" s="138"/>
      <c r="VCE7" s="138"/>
      <c r="VCF7" s="138"/>
      <c r="VCG7" s="138"/>
      <c r="VCH7" s="138"/>
      <c r="VCI7" s="138"/>
      <c r="VCJ7" s="138"/>
      <c r="VCK7" s="138"/>
      <c r="VCL7" s="138"/>
      <c r="VCM7" s="138"/>
      <c r="VCN7" s="138"/>
      <c r="VCO7" s="138"/>
      <c r="VCP7" s="138"/>
      <c r="VCQ7" s="138"/>
      <c r="VCR7" s="138"/>
      <c r="VCS7" s="138"/>
      <c r="VCT7" s="138"/>
      <c r="VCU7" s="138"/>
      <c r="VCV7" s="138"/>
      <c r="VCW7" s="138"/>
      <c r="VCX7" s="138"/>
      <c r="VCY7" s="138"/>
      <c r="VCZ7" s="138"/>
      <c r="VDA7" s="138"/>
      <c r="VDB7" s="138"/>
      <c r="VDC7" s="138"/>
      <c r="VDD7" s="138"/>
      <c r="VDE7" s="138"/>
      <c r="VDF7" s="138"/>
      <c r="VDG7" s="138"/>
      <c r="VDH7" s="138"/>
      <c r="VDI7" s="138"/>
      <c r="VDJ7" s="138"/>
      <c r="VDK7" s="138"/>
      <c r="VDL7" s="138"/>
      <c r="VDM7" s="138"/>
      <c r="VDN7" s="138"/>
      <c r="VDO7" s="138"/>
      <c r="VDP7" s="138"/>
      <c r="VDQ7" s="138"/>
      <c r="VDR7" s="138"/>
      <c r="VDS7" s="138"/>
      <c r="VDT7" s="138"/>
      <c r="VDU7" s="138"/>
      <c r="VDV7" s="138"/>
      <c r="VDW7" s="138"/>
      <c r="VDX7" s="138"/>
      <c r="VDY7" s="138"/>
      <c r="VDZ7" s="138"/>
      <c r="VEA7" s="138"/>
      <c r="VEB7" s="138"/>
      <c r="VEC7" s="138"/>
      <c r="VED7" s="138"/>
      <c r="VEE7" s="138"/>
      <c r="VEF7" s="138"/>
      <c r="VEG7" s="138"/>
      <c r="VEH7" s="138"/>
      <c r="VEI7" s="138"/>
      <c r="VEJ7" s="138"/>
      <c r="VEK7" s="138"/>
      <c r="VEL7" s="138"/>
      <c r="VEM7" s="138"/>
      <c r="VEN7" s="138"/>
      <c r="VEO7" s="138"/>
      <c r="VEP7" s="138"/>
      <c r="VEQ7" s="138"/>
      <c r="VER7" s="138"/>
      <c r="VES7" s="138"/>
      <c r="VET7" s="138"/>
      <c r="VEU7" s="138"/>
      <c r="VEV7" s="138"/>
      <c r="VEW7" s="138"/>
      <c r="VEX7" s="138"/>
      <c r="VEY7" s="138"/>
      <c r="VEZ7" s="138"/>
      <c r="VFA7" s="138"/>
      <c r="VFB7" s="138"/>
      <c r="VFC7" s="138"/>
      <c r="VFD7" s="138"/>
      <c r="VFE7" s="138"/>
      <c r="VFF7" s="138"/>
      <c r="VFG7" s="138"/>
      <c r="VFH7" s="138"/>
      <c r="VFI7" s="138"/>
      <c r="VFJ7" s="138"/>
      <c r="VFK7" s="138"/>
      <c r="VFL7" s="138"/>
      <c r="VFM7" s="138"/>
      <c r="VFN7" s="138"/>
      <c r="VFO7" s="138"/>
      <c r="VFP7" s="138"/>
      <c r="VFQ7" s="138"/>
      <c r="VFR7" s="138"/>
      <c r="VFS7" s="138"/>
      <c r="VFT7" s="138"/>
      <c r="VFU7" s="138"/>
      <c r="VFV7" s="138"/>
      <c r="VFW7" s="138"/>
      <c r="VFX7" s="138"/>
      <c r="VFY7" s="138"/>
      <c r="VFZ7" s="138"/>
      <c r="VGA7" s="138"/>
      <c r="VGB7" s="138"/>
      <c r="VGC7" s="138"/>
      <c r="VGD7" s="138"/>
      <c r="VGE7" s="138"/>
      <c r="VGF7" s="138"/>
      <c r="VGG7" s="138"/>
      <c r="VGH7" s="138"/>
      <c r="VGI7" s="138"/>
      <c r="VGJ7" s="138"/>
      <c r="VGK7" s="138"/>
      <c r="VGL7" s="138"/>
      <c r="VGM7" s="138"/>
      <c r="VGN7" s="138"/>
      <c r="VGO7" s="138"/>
      <c r="VGP7" s="138"/>
      <c r="VGQ7" s="138"/>
      <c r="VGR7" s="138"/>
      <c r="VGS7" s="138"/>
      <c r="VGT7" s="138"/>
      <c r="VGU7" s="138"/>
      <c r="VGV7" s="138"/>
      <c r="VGW7" s="138"/>
      <c r="VGX7" s="138"/>
      <c r="VGY7" s="138"/>
      <c r="VGZ7" s="138"/>
      <c r="VHA7" s="138"/>
      <c r="VHB7" s="138"/>
      <c r="VHC7" s="138"/>
      <c r="VHD7" s="138"/>
      <c r="VHE7" s="138"/>
      <c r="VHF7" s="138"/>
      <c r="VHG7" s="138"/>
      <c r="VHH7" s="138"/>
      <c r="VHI7" s="138"/>
      <c r="VHJ7" s="138"/>
      <c r="VHK7" s="138"/>
      <c r="VHL7" s="138"/>
      <c r="VHM7" s="138"/>
      <c r="VHN7" s="138"/>
      <c r="VHO7" s="138"/>
      <c r="VHP7" s="138"/>
      <c r="VHQ7" s="138"/>
      <c r="VHR7" s="138"/>
      <c r="VHS7" s="138"/>
      <c r="VHT7" s="138"/>
      <c r="VHU7" s="138"/>
      <c r="VHV7" s="138"/>
      <c r="VHW7" s="138"/>
      <c r="VHX7" s="138"/>
      <c r="VHY7" s="138"/>
      <c r="VHZ7" s="138"/>
      <c r="VIA7" s="138"/>
      <c r="VIB7" s="138"/>
      <c r="VIC7" s="138"/>
      <c r="VID7" s="138"/>
      <c r="VIE7" s="138"/>
      <c r="VIF7" s="138"/>
      <c r="VIG7" s="138"/>
      <c r="VIH7" s="138"/>
      <c r="VII7" s="138"/>
      <c r="VIJ7" s="138"/>
      <c r="VIK7" s="138"/>
      <c r="VIL7" s="138"/>
      <c r="VIM7" s="138"/>
      <c r="VIN7" s="138"/>
      <c r="VIO7" s="138"/>
      <c r="VIP7" s="138"/>
      <c r="VIQ7" s="138"/>
      <c r="VIR7" s="138"/>
      <c r="VIS7" s="138"/>
      <c r="VIT7" s="138"/>
      <c r="VIU7" s="138"/>
      <c r="VIV7" s="138"/>
      <c r="VIW7" s="138"/>
      <c r="VIX7" s="138"/>
      <c r="VIY7" s="138"/>
      <c r="VIZ7" s="138"/>
      <c r="VJA7" s="138"/>
      <c r="VJB7" s="138"/>
      <c r="VJC7" s="138"/>
      <c r="VJD7" s="138"/>
      <c r="VJE7" s="138"/>
      <c r="VJF7" s="138"/>
      <c r="VJG7" s="138"/>
      <c r="VJH7" s="138"/>
      <c r="VJI7" s="138"/>
      <c r="VJJ7" s="138"/>
      <c r="VJK7" s="138"/>
      <c r="VJL7" s="138"/>
      <c r="VJM7" s="138"/>
      <c r="VJN7" s="138"/>
      <c r="VJO7" s="138"/>
      <c r="VJP7" s="138"/>
      <c r="VJQ7" s="138"/>
      <c r="VJR7" s="138"/>
      <c r="VJS7" s="138"/>
      <c r="VJT7" s="138"/>
      <c r="VJU7" s="138"/>
      <c r="VJV7" s="138"/>
      <c r="VJW7" s="138"/>
      <c r="VJX7" s="138"/>
      <c r="VJY7" s="138"/>
      <c r="VJZ7" s="138"/>
      <c r="VKA7" s="138"/>
      <c r="VKB7" s="138"/>
      <c r="VKC7" s="138"/>
      <c r="VKD7" s="138"/>
      <c r="VKE7" s="138"/>
      <c r="VKF7" s="138"/>
      <c r="VKG7" s="138"/>
      <c r="VKH7" s="138"/>
      <c r="VKI7" s="138"/>
      <c r="VKJ7" s="138"/>
      <c r="VKK7" s="138"/>
      <c r="VKL7" s="138"/>
      <c r="VKM7" s="138"/>
      <c r="VKN7" s="138"/>
      <c r="VKO7" s="138"/>
      <c r="VKP7" s="138"/>
      <c r="VKQ7" s="138"/>
      <c r="VKR7" s="138"/>
      <c r="VKS7" s="138"/>
      <c r="VKT7" s="138"/>
      <c r="VKU7" s="138"/>
      <c r="VKV7" s="138"/>
      <c r="VKW7" s="138"/>
      <c r="VKX7" s="138"/>
      <c r="VKY7" s="138"/>
      <c r="VKZ7" s="138"/>
      <c r="VLA7" s="138"/>
      <c r="VLB7" s="138"/>
      <c r="VLC7" s="138"/>
      <c r="VLD7" s="138"/>
      <c r="VLE7" s="138"/>
      <c r="VLF7" s="138"/>
      <c r="VLG7" s="138"/>
      <c r="VLH7" s="138"/>
      <c r="VLI7" s="138"/>
      <c r="VLJ7" s="138"/>
      <c r="VLK7" s="138"/>
      <c r="VLL7" s="138"/>
      <c r="VLM7" s="138"/>
      <c r="VLN7" s="138"/>
      <c r="VLO7" s="138"/>
      <c r="VLP7" s="138"/>
      <c r="VLQ7" s="138"/>
      <c r="VLR7" s="138"/>
      <c r="VLS7" s="138"/>
      <c r="VLT7" s="138"/>
      <c r="VLU7" s="138"/>
      <c r="VLV7" s="138"/>
      <c r="VLW7" s="138"/>
      <c r="VLX7" s="138"/>
      <c r="VLY7" s="138"/>
      <c r="VLZ7" s="138"/>
      <c r="VMA7" s="138"/>
      <c r="VMB7" s="138"/>
      <c r="VMC7" s="138"/>
      <c r="VMD7" s="138"/>
      <c r="VME7" s="138"/>
      <c r="VMF7" s="138"/>
      <c r="VMG7" s="138"/>
      <c r="VMH7" s="138"/>
      <c r="VMI7" s="138"/>
      <c r="VMJ7" s="138"/>
      <c r="VMK7" s="138"/>
      <c r="VML7" s="138"/>
      <c r="VMM7" s="138"/>
      <c r="VMN7" s="138"/>
      <c r="VMO7" s="138"/>
      <c r="VMP7" s="138"/>
      <c r="VMQ7" s="138"/>
      <c r="VMR7" s="138"/>
      <c r="VMS7" s="138"/>
      <c r="VMT7" s="138"/>
      <c r="VMU7" s="138"/>
      <c r="VMV7" s="138"/>
      <c r="VMW7" s="138"/>
      <c r="VMX7" s="138"/>
      <c r="VMY7" s="138"/>
      <c r="VMZ7" s="138"/>
      <c r="VNA7" s="138"/>
      <c r="VNB7" s="138"/>
      <c r="VNC7" s="138"/>
      <c r="VND7" s="138"/>
      <c r="VNE7" s="138"/>
      <c r="VNF7" s="138"/>
      <c r="VNG7" s="138"/>
      <c r="VNH7" s="138"/>
      <c r="VNI7" s="138"/>
      <c r="VNJ7" s="138"/>
      <c r="VNK7" s="138"/>
      <c r="VNL7" s="138"/>
      <c r="VNM7" s="138"/>
      <c r="VNN7" s="138"/>
      <c r="VNO7" s="138"/>
      <c r="VNP7" s="138"/>
      <c r="VNQ7" s="138"/>
      <c r="VNR7" s="138"/>
      <c r="VNS7" s="138"/>
      <c r="VNT7" s="138"/>
      <c r="VNU7" s="138"/>
      <c r="VNV7" s="138"/>
      <c r="VNW7" s="138"/>
      <c r="VNX7" s="138"/>
      <c r="VNY7" s="138"/>
      <c r="VNZ7" s="138"/>
      <c r="VOA7" s="138"/>
      <c r="VOB7" s="138"/>
      <c r="VOC7" s="138"/>
      <c r="VOD7" s="138"/>
      <c r="VOE7" s="138"/>
      <c r="VOF7" s="138"/>
      <c r="VOG7" s="138"/>
      <c r="VOH7" s="138"/>
      <c r="VOI7" s="138"/>
      <c r="VOJ7" s="138"/>
      <c r="VOK7" s="138"/>
      <c r="VOL7" s="138"/>
      <c r="VOM7" s="138"/>
      <c r="VON7" s="138"/>
      <c r="VOO7" s="138"/>
      <c r="VOP7" s="138"/>
      <c r="VOQ7" s="138"/>
      <c r="VOR7" s="138"/>
      <c r="VOS7" s="138"/>
      <c r="VOT7" s="138"/>
      <c r="VOU7" s="138"/>
      <c r="VOV7" s="138"/>
      <c r="VOW7" s="138"/>
      <c r="VOX7" s="138"/>
      <c r="VOY7" s="138"/>
      <c r="VOZ7" s="138"/>
      <c r="VPA7" s="138"/>
      <c r="VPB7" s="138"/>
      <c r="VPC7" s="138"/>
      <c r="VPD7" s="138"/>
      <c r="VPE7" s="138"/>
      <c r="VPF7" s="138"/>
      <c r="VPG7" s="138"/>
      <c r="VPH7" s="138"/>
      <c r="VPI7" s="138"/>
      <c r="VPJ7" s="138"/>
      <c r="VPK7" s="138"/>
      <c r="VPL7" s="138"/>
      <c r="VPM7" s="138"/>
      <c r="VPN7" s="138"/>
      <c r="VPO7" s="138"/>
      <c r="VPP7" s="138"/>
      <c r="VPQ7" s="138"/>
      <c r="VPR7" s="138"/>
      <c r="VPS7" s="138"/>
      <c r="VPT7" s="138"/>
      <c r="VPU7" s="138"/>
      <c r="VPV7" s="138"/>
      <c r="VPW7" s="138"/>
      <c r="VPX7" s="138"/>
      <c r="VPY7" s="138"/>
      <c r="VPZ7" s="138"/>
      <c r="VQA7" s="138"/>
      <c r="VQB7" s="138"/>
      <c r="VQC7" s="138"/>
      <c r="VQD7" s="138"/>
      <c r="VQE7" s="138"/>
      <c r="VQF7" s="138"/>
      <c r="VQG7" s="138"/>
      <c r="VQH7" s="138"/>
      <c r="VQI7" s="138"/>
      <c r="VQJ7" s="138"/>
      <c r="VQK7" s="138"/>
      <c r="VQL7" s="138"/>
      <c r="VQM7" s="138"/>
      <c r="VQN7" s="138"/>
      <c r="VQO7" s="138"/>
      <c r="VQP7" s="138"/>
      <c r="VQQ7" s="138"/>
      <c r="VQR7" s="138"/>
      <c r="VQS7" s="138"/>
      <c r="VQT7" s="138"/>
      <c r="VQU7" s="138"/>
      <c r="VQV7" s="138"/>
      <c r="VQW7" s="138"/>
      <c r="VQX7" s="138"/>
      <c r="VQY7" s="138"/>
      <c r="VQZ7" s="138"/>
      <c r="VRA7" s="138"/>
      <c r="VRB7" s="138"/>
      <c r="VRC7" s="138"/>
      <c r="VRD7" s="138"/>
      <c r="VRE7" s="138"/>
      <c r="VRF7" s="138"/>
      <c r="VRG7" s="138"/>
      <c r="VRH7" s="138"/>
      <c r="VRI7" s="138"/>
      <c r="VRJ7" s="138"/>
      <c r="VRK7" s="138"/>
      <c r="VRL7" s="138"/>
      <c r="VRM7" s="138"/>
      <c r="VRN7" s="138"/>
      <c r="VRO7" s="138"/>
      <c r="VRP7" s="138"/>
      <c r="VRQ7" s="138"/>
      <c r="VRR7" s="138"/>
      <c r="VRS7" s="138"/>
      <c r="VRT7" s="138"/>
      <c r="VRU7" s="138"/>
      <c r="VRV7" s="138"/>
      <c r="VRW7" s="138"/>
      <c r="VRX7" s="138"/>
      <c r="VRY7" s="138"/>
      <c r="VRZ7" s="138"/>
      <c r="VSA7" s="138"/>
      <c r="VSB7" s="138"/>
      <c r="VSC7" s="138"/>
      <c r="VSD7" s="138"/>
      <c r="VSE7" s="138"/>
      <c r="VSF7" s="138"/>
      <c r="VSG7" s="138"/>
      <c r="VSH7" s="138"/>
      <c r="VSI7" s="138"/>
      <c r="VSJ7" s="138"/>
      <c r="VSK7" s="138"/>
      <c r="VSL7" s="138"/>
      <c r="VSM7" s="138"/>
      <c r="VSN7" s="138"/>
      <c r="VSO7" s="138"/>
      <c r="VSP7" s="138"/>
      <c r="VSQ7" s="138"/>
      <c r="VSR7" s="138"/>
      <c r="VSS7" s="138"/>
      <c r="VST7" s="138"/>
      <c r="VSU7" s="138"/>
      <c r="VSV7" s="138"/>
      <c r="VSW7" s="138"/>
      <c r="VSX7" s="138"/>
      <c r="VSY7" s="138"/>
      <c r="VSZ7" s="138"/>
      <c r="VTA7" s="138"/>
      <c r="VTB7" s="138"/>
      <c r="VTC7" s="138"/>
      <c r="VTD7" s="138"/>
      <c r="VTE7" s="138"/>
      <c r="VTF7" s="138"/>
      <c r="VTG7" s="138"/>
      <c r="VTH7" s="138"/>
      <c r="VTI7" s="138"/>
      <c r="VTJ7" s="138"/>
      <c r="VTK7" s="138"/>
      <c r="VTL7" s="138"/>
      <c r="VTM7" s="138"/>
      <c r="VTN7" s="138"/>
      <c r="VTO7" s="138"/>
      <c r="VTP7" s="138"/>
      <c r="VTQ7" s="138"/>
      <c r="VTR7" s="138"/>
      <c r="VTS7" s="138"/>
      <c r="VTT7" s="138"/>
      <c r="VTU7" s="138"/>
      <c r="VTV7" s="138"/>
      <c r="VTW7" s="138"/>
      <c r="VTX7" s="138"/>
      <c r="VTY7" s="138"/>
      <c r="VTZ7" s="138"/>
      <c r="VUA7" s="138"/>
      <c r="VUB7" s="138"/>
      <c r="VUC7" s="138"/>
      <c r="VUD7" s="138"/>
      <c r="VUE7" s="138"/>
      <c r="VUF7" s="138"/>
      <c r="VUG7" s="138"/>
      <c r="VUH7" s="138"/>
      <c r="VUI7" s="138"/>
      <c r="VUJ7" s="138"/>
      <c r="VUK7" s="138"/>
      <c r="VUL7" s="138"/>
      <c r="VUM7" s="138"/>
      <c r="VUN7" s="138"/>
      <c r="VUO7" s="138"/>
      <c r="VUP7" s="138"/>
      <c r="VUQ7" s="138"/>
      <c r="VUR7" s="138"/>
      <c r="VUS7" s="138"/>
      <c r="VUT7" s="138"/>
      <c r="VUU7" s="138"/>
      <c r="VUV7" s="138"/>
      <c r="VUW7" s="138"/>
      <c r="VUX7" s="138"/>
      <c r="VUY7" s="138"/>
      <c r="VUZ7" s="138"/>
      <c r="VVA7" s="138"/>
      <c r="VVB7" s="138"/>
      <c r="VVC7" s="138"/>
      <c r="VVD7" s="138"/>
      <c r="VVE7" s="138"/>
      <c r="VVF7" s="138"/>
      <c r="VVG7" s="138"/>
      <c r="VVH7" s="138"/>
      <c r="VVI7" s="138"/>
      <c r="VVJ7" s="138"/>
      <c r="VVK7" s="138"/>
      <c r="VVL7" s="138"/>
      <c r="VVM7" s="138"/>
      <c r="VVN7" s="138"/>
      <c r="VVO7" s="138"/>
      <c r="VVP7" s="138"/>
      <c r="VVQ7" s="138"/>
      <c r="VVR7" s="138"/>
      <c r="VVS7" s="138"/>
      <c r="VVT7" s="138"/>
      <c r="VVU7" s="138"/>
      <c r="VVV7" s="138"/>
      <c r="VVW7" s="138"/>
      <c r="VVX7" s="138"/>
      <c r="VVY7" s="138"/>
      <c r="VVZ7" s="138"/>
      <c r="VWA7" s="138"/>
      <c r="VWB7" s="138"/>
      <c r="VWC7" s="138"/>
      <c r="VWD7" s="138"/>
      <c r="VWE7" s="138"/>
      <c r="VWF7" s="138"/>
      <c r="VWG7" s="138"/>
      <c r="VWH7" s="138"/>
      <c r="VWI7" s="138"/>
      <c r="VWJ7" s="138"/>
      <c r="VWK7" s="138"/>
      <c r="VWL7" s="138"/>
      <c r="VWM7" s="138"/>
      <c r="VWN7" s="138"/>
      <c r="VWO7" s="138"/>
      <c r="VWP7" s="138"/>
      <c r="VWQ7" s="138"/>
      <c r="VWR7" s="138"/>
      <c r="VWS7" s="138"/>
      <c r="VWT7" s="138"/>
      <c r="VWU7" s="138"/>
      <c r="VWV7" s="138"/>
      <c r="VWW7" s="138"/>
      <c r="VWX7" s="138"/>
      <c r="VWY7" s="138"/>
      <c r="VWZ7" s="138"/>
      <c r="VXA7" s="138"/>
      <c r="VXB7" s="138"/>
      <c r="VXC7" s="138"/>
      <c r="VXD7" s="138"/>
      <c r="VXE7" s="138"/>
      <c r="VXF7" s="138"/>
      <c r="VXG7" s="138"/>
      <c r="VXH7" s="138"/>
      <c r="VXI7" s="138"/>
      <c r="VXJ7" s="138"/>
      <c r="VXK7" s="138"/>
      <c r="VXL7" s="138"/>
      <c r="VXM7" s="138"/>
      <c r="VXN7" s="138"/>
      <c r="VXO7" s="138"/>
      <c r="VXP7" s="138"/>
      <c r="VXQ7" s="138"/>
      <c r="VXR7" s="138"/>
      <c r="VXS7" s="138"/>
      <c r="VXT7" s="138"/>
      <c r="VXU7" s="138"/>
      <c r="VXV7" s="138"/>
      <c r="VXW7" s="138"/>
      <c r="VXX7" s="138"/>
      <c r="VXY7" s="138"/>
      <c r="VXZ7" s="138"/>
      <c r="VYA7" s="138"/>
      <c r="VYB7" s="138"/>
      <c r="VYC7" s="138"/>
      <c r="VYD7" s="138"/>
      <c r="VYE7" s="138"/>
      <c r="VYF7" s="138"/>
      <c r="VYG7" s="138"/>
      <c r="VYH7" s="138"/>
      <c r="VYI7" s="138"/>
      <c r="VYJ7" s="138"/>
      <c r="VYK7" s="138"/>
      <c r="VYL7" s="138"/>
      <c r="VYM7" s="138"/>
      <c r="VYN7" s="138"/>
      <c r="VYO7" s="138"/>
      <c r="VYP7" s="138"/>
      <c r="VYQ7" s="138"/>
      <c r="VYR7" s="138"/>
      <c r="VYS7" s="138"/>
      <c r="VYT7" s="138"/>
      <c r="VYU7" s="138"/>
      <c r="VYV7" s="138"/>
      <c r="VYW7" s="138"/>
      <c r="VYX7" s="138"/>
      <c r="VYY7" s="138"/>
      <c r="VYZ7" s="138"/>
      <c r="VZA7" s="138"/>
      <c r="VZB7" s="138"/>
      <c r="VZC7" s="138"/>
      <c r="VZD7" s="138"/>
      <c r="VZE7" s="138"/>
      <c r="VZF7" s="138"/>
      <c r="VZG7" s="138"/>
      <c r="VZH7" s="138"/>
      <c r="VZI7" s="138"/>
      <c r="VZJ7" s="138"/>
      <c r="VZK7" s="138"/>
      <c r="VZL7" s="138"/>
      <c r="VZM7" s="138"/>
      <c r="VZN7" s="138"/>
      <c r="VZO7" s="138"/>
      <c r="VZP7" s="138"/>
      <c r="VZQ7" s="138"/>
      <c r="VZR7" s="138"/>
      <c r="VZS7" s="138"/>
      <c r="VZT7" s="138"/>
      <c r="VZU7" s="138"/>
      <c r="VZV7" s="138"/>
      <c r="VZW7" s="138"/>
      <c r="VZX7" s="138"/>
      <c r="VZY7" s="138"/>
      <c r="VZZ7" s="138"/>
      <c r="WAA7" s="138"/>
      <c r="WAB7" s="138"/>
      <c r="WAC7" s="138"/>
      <c r="WAD7" s="138"/>
      <c r="WAE7" s="138"/>
      <c r="WAF7" s="138"/>
      <c r="WAG7" s="138"/>
      <c r="WAH7" s="138"/>
      <c r="WAI7" s="138"/>
      <c r="WAJ7" s="138"/>
      <c r="WAK7" s="138"/>
      <c r="WAL7" s="138"/>
      <c r="WAM7" s="138"/>
      <c r="WAN7" s="138"/>
      <c r="WAO7" s="138"/>
      <c r="WAP7" s="138"/>
      <c r="WAQ7" s="138"/>
      <c r="WAR7" s="138"/>
      <c r="WAS7" s="138"/>
      <c r="WAT7" s="138"/>
      <c r="WAU7" s="138"/>
      <c r="WAV7" s="138"/>
      <c r="WAW7" s="138"/>
      <c r="WAX7" s="138"/>
      <c r="WAY7" s="138"/>
      <c r="WAZ7" s="138"/>
      <c r="WBA7" s="138"/>
      <c r="WBB7" s="138"/>
      <c r="WBC7" s="138"/>
      <c r="WBD7" s="138"/>
      <c r="WBE7" s="138"/>
      <c r="WBF7" s="138"/>
      <c r="WBG7" s="138"/>
      <c r="WBH7" s="138"/>
      <c r="WBI7" s="138"/>
      <c r="WBJ7" s="138"/>
      <c r="WBK7" s="138"/>
      <c r="WBL7" s="138"/>
      <c r="WBM7" s="138"/>
      <c r="WBN7" s="138"/>
      <c r="WBO7" s="138"/>
      <c r="WBP7" s="138"/>
      <c r="WBQ7" s="138"/>
      <c r="WBR7" s="138"/>
      <c r="WBS7" s="138"/>
      <c r="WBT7" s="138"/>
      <c r="WBU7" s="138"/>
      <c r="WBV7" s="138"/>
      <c r="WBW7" s="138"/>
      <c r="WBX7" s="138"/>
      <c r="WBY7" s="138"/>
      <c r="WBZ7" s="138"/>
      <c r="WCA7" s="138"/>
      <c r="WCB7" s="138"/>
      <c r="WCC7" s="138"/>
      <c r="WCD7" s="138"/>
      <c r="WCE7" s="138"/>
      <c r="WCF7" s="138"/>
      <c r="WCG7" s="138"/>
      <c r="WCH7" s="138"/>
      <c r="WCI7" s="138"/>
      <c r="WCJ7" s="138"/>
      <c r="WCK7" s="138"/>
      <c r="WCL7" s="138"/>
      <c r="WCM7" s="138"/>
      <c r="WCN7" s="138"/>
      <c r="WCO7" s="138"/>
      <c r="WCP7" s="138"/>
      <c r="WCQ7" s="138"/>
      <c r="WCR7" s="138"/>
      <c r="WCS7" s="138"/>
      <c r="WCT7" s="138"/>
      <c r="WCU7" s="138"/>
      <c r="WCV7" s="138"/>
      <c r="WCW7" s="138"/>
      <c r="WCX7" s="138"/>
      <c r="WCY7" s="138"/>
      <c r="WCZ7" s="138"/>
      <c r="WDA7" s="138"/>
      <c r="WDB7" s="138"/>
      <c r="WDC7" s="138"/>
      <c r="WDD7" s="138"/>
      <c r="WDE7" s="138"/>
      <c r="WDF7" s="138"/>
      <c r="WDG7" s="138"/>
      <c r="WDH7" s="138"/>
      <c r="WDI7" s="138"/>
      <c r="WDJ7" s="138"/>
      <c r="WDK7" s="138"/>
      <c r="WDL7" s="138"/>
      <c r="WDM7" s="138"/>
      <c r="WDN7" s="138"/>
      <c r="WDO7" s="138"/>
      <c r="WDP7" s="138"/>
      <c r="WDQ7" s="138"/>
      <c r="WDR7" s="138"/>
      <c r="WDS7" s="138"/>
      <c r="WDT7" s="138"/>
      <c r="WDU7" s="138"/>
      <c r="WDV7" s="138"/>
      <c r="WDW7" s="138"/>
      <c r="WDX7" s="138"/>
      <c r="WDY7" s="138"/>
      <c r="WDZ7" s="138"/>
      <c r="WEA7" s="138"/>
      <c r="WEB7" s="138"/>
      <c r="WEC7" s="138"/>
      <c r="WED7" s="138"/>
      <c r="WEE7" s="138"/>
      <c r="WEF7" s="138"/>
      <c r="WEG7" s="138"/>
      <c r="WEH7" s="138"/>
      <c r="WEI7" s="138"/>
      <c r="WEJ7" s="138"/>
      <c r="WEK7" s="138"/>
      <c r="WEL7" s="138"/>
      <c r="WEM7" s="138"/>
      <c r="WEN7" s="138"/>
      <c r="WEO7" s="138"/>
      <c r="WEP7" s="138"/>
      <c r="WEQ7" s="138"/>
      <c r="WER7" s="138"/>
      <c r="WES7" s="138"/>
      <c r="WET7" s="138"/>
      <c r="WEU7" s="138"/>
      <c r="WEV7" s="138"/>
      <c r="WEW7" s="138"/>
      <c r="WEX7" s="138"/>
      <c r="WEY7" s="138"/>
      <c r="WEZ7" s="138"/>
      <c r="WFA7" s="138"/>
      <c r="WFB7" s="138"/>
      <c r="WFC7" s="138"/>
      <c r="WFD7" s="138"/>
      <c r="WFE7" s="138"/>
      <c r="WFF7" s="138"/>
      <c r="WFG7" s="138"/>
      <c r="WFH7" s="138"/>
      <c r="WFI7" s="138"/>
      <c r="WFJ7" s="138"/>
      <c r="WFK7" s="138"/>
      <c r="WFL7" s="138"/>
      <c r="WFM7" s="138"/>
      <c r="WFN7" s="138"/>
      <c r="WFO7" s="138"/>
      <c r="WFP7" s="138"/>
      <c r="WFQ7" s="138"/>
      <c r="WFR7" s="138"/>
      <c r="WFS7" s="138"/>
      <c r="WFT7" s="138"/>
      <c r="WFU7" s="138"/>
      <c r="WFV7" s="138"/>
      <c r="WFW7" s="138"/>
      <c r="WFX7" s="138"/>
      <c r="WFY7" s="138"/>
      <c r="WFZ7" s="138"/>
      <c r="WGA7" s="138"/>
      <c r="WGB7" s="138"/>
      <c r="WGC7" s="138"/>
      <c r="WGD7" s="138"/>
      <c r="WGE7" s="138"/>
      <c r="WGF7" s="138"/>
      <c r="WGG7" s="138"/>
      <c r="WGH7" s="138"/>
      <c r="WGI7" s="138"/>
      <c r="WGJ7" s="138"/>
      <c r="WGK7" s="138"/>
      <c r="WGL7" s="138"/>
      <c r="WGM7" s="138"/>
      <c r="WGN7" s="138"/>
      <c r="WGO7" s="138"/>
      <c r="WGP7" s="138"/>
      <c r="WGQ7" s="138"/>
      <c r="WGR7" s="138"/>
      <c r="WGS7" s="138"/>
      <c r="WGT7" s="138"/>
      <c r="WGU7" s="138"/>
      <c r="WGV7" s="138"/>
      <c r="WGW7" s="138"/>
      <c r="WGX7" s="138"/>
      <c r="WGY7" s="138"/>
      <c r="WGZ7" s="138"/>
      <c r="WHA7" s="138"/>
      <c r="WHB7" s="138"/>
      <c r="WHC7" s="138"/>
      <c r="WHD7" s="138"/>
      <c r="WHE7" s="138"/>
      <c r="WHF7" s="138"/>
      <c r="WHG7" s="138"/>
      <c r="WHH7" s="138"/>
      <c r="WHI7" s="138"/>
      <c r="WHJ7" s="138"/>
      <c r="WHK7" s="138"/>
      <c r="WHL7" s="138"/>
      <c r="WHM7" s="138"/>
      <c r="WHN7" s="138"/>
      <c r="WHO7" s="138"/>
      <c r="WHP7" s="138"/>
      <c r="WHQ7" s="138"/>
      <c r="WHR7" s="138"/>
      <c r="WHS7" s="138"/>
      <c r="WHT7" s="138"/>
      <c r="WHU7" s="138"/>
      <c r="WHV7" s="138"/>
      <c r="WHW7" s="138"/>
      <c r="WHX7" s="138"/>
      <c r="WHY7" s="138"/>
      <c r="WHZ7" s="138"/>
      <c r="WIA7" s="138"/>
      <c r="WIB7" s="138"/>
      <c r="WIC7" s="138"/>
      <c r="WID7" s="138"/>
      <c r="WIE7" s="138"/>
      <c r="WIF7" s="138"/>
      <c r="WIG7" s="138"/>
      <c r="WIH7" s="138"/>
      <c r="WII7" s="138"/>
      <c r="WIJ7" s="138"/>
      <c r="WIK7" s="138"/>
      <c r="WIL7" s="138"/>
      <c r="WIM7" s="138"/>
      <c r="WIN7" s="138"/>
      <c r="WIO7" s="138"/>
      <c r="WIP7" s="138"/>
      <c r="WIQ7" s="138"/>
      <c r="WIR7" s="138"/>
      <c r="WIS7" s="138"/>
      <c r="WIT7" s="138"/>
      <c r="WIU7" s="138"/>
      <c r="WIV7" s="138"/>
      <c r="WIW7" s="138"/>
      <c r="WIX7" s="138"/>
      <c r="WIY7" s="138"/>
      <c r="WIZ7" s="138"/>
      <c r="WJA7" s="138"/>
      <c r="WJB7" s="138"/>
      <c r="WJC7" s="138"/>
      <c r="WJD7" s="138"/>
      <c r="WJE7" s="138"/>
      <c r="WJF7" s="138"/>
      <c r="WJG7" s="138"/>
      <c r="WJH7" s="138"/>
      <c r="WJI7" s="138"/>
      <c r="WJJ7" s="138"/>
      <c r="WJK7" s="138"/>
      <c r="WJL7" s="138"/>
      <c r="WJM7" s="138"/>
      <c r="WJN7" s="138"/>
      <c r="WJO7" s="138"/>
      <c r="WJP7" s="138"/>
      <c r="WJQ7" s="138"/>
      <c r="WJR7" s="138"/>
      <c r="WJS7" s="138"/>
      <c r="WJT7" s="138"/>
      <c r="WJU7" s="138"/>
      <c r="WJV7" s="138"/>
      <c r="WJW7" s="138"/>
      <c r="WJX7" s="138"/>
      <c r="WJY7" s="138"/>
      <c r="WJZ7" s="138"/>
      <c r="WKA7" s="138"/>
      <c r="WKB7" s="138"/>
      <c r="WKC7" s="138"/>
      <c r="WKD7" s="138"/>
      <c r="WKE7" s="138"/>
      <c r="WKF7" s="138"/>
      <c r="WKG7" s="138"/>
      <c r="WKH7" s="138"/>
      <c r="WKI7" s="138"/>
      <c r="WKJ7" s="138"/>
      <c r="WKK7" s="138"/>
      <c r="WKL7" s="138"/>
      <c r="WKM7" s="138"/>
      <c r="WKN7" s="138"/>
      <c r="WKO7" s="138"/>
      <c r="WKP7" s="138"/>
      <c r="WKQ7" s="138"/>
      <c r="WKR7" s="138"/>
      <c r="WKS7" s="138"/>
      <c r="WKT7" s="138"/>
      <c r="WKU7" s="138"/>
      <c r="WKV7" s="138"/>
      <c r="WKW7" s="138"/>
      <c r="WKX7" s="138"/>
      <c r="WKY7" s="138"/>
      <c r="WKZ7" s="138"/>
      <c r="WLA7" s="138"/>
      <c r="WLB7" s="138"/>
      <c r="WLC7" s="138"/>
      <c r="WLD7" s="138"/>
      <c r="WLE7" s="138"/>
      <c r="WLF7" s="138"/>
      <c r="WLG7" s="138"/>
      <c r="WLH7" s="138"/>
      <c r="WLI7" s="138"/>
      <c r="WLJ7" s="138"/>
      <c r="WLK7" s="138"/>
      <c r="WLL7" s="138"/>
      <c r="WLM7" s="138"/>
      <c r="WLN7" s="138"/>
      <c r="WLO7" s="138"/>
      <c r="WLP7" s="138"/>
      <c r="WLQ7" s="138"/>
      <c r="WLR7" s="138"/>
      <c r="WLS7" s="138"/>
      <c r="WLT7" s="138"/>
      <c r="WLU7" s="138"/>
      <c r="WLV7" s="138"/>
      <c r="WLW7" s="138"/>
      <c r="WLX7" s="138"/>
      <c r="WLY7" s="138"/>
      <c r="WLZ7" s="138"/>
      <c r="WMA7" s="138"/>
      <c r="WMB7" s="138"/>
      <c r="WMC7" s="138"/>
      <c r="WMD7" s="138"/>
      <c r="WME7" s="138"/>
      <c r="WMF7" s="138"/>
      <c r="WMG7" s="138"/>
      <c r="WMH7" s="138"/>
      <c r="WMI7" s="138"/>
      <c r="WMJ7" s="138"/>
      <c r="WMK7" s="138"/>
      <c r="WML7" s="138"/>
      <c r="WMM7" s="138"/>
      <c r="WMN7" s="138"/>
      <c r="WMO7" s="138"/>
      <c r="WMP7" s="138"/>
      <c r="WMQ7" s="138"/>
      <c r="WMR7" s="138"/>
      <c r="WMS7" s="138"/>
      <c r="WMT7" s="138"/>
      <c r="WMU7" s="138"/>
      <c r="WMV7" s="138"/>
      <c r="WMW7" s="138"/>
      <c r="WMX7" s="138"/>
      <c r="WMY7" s="138"/>
      <c r="WMZ7" s="138"/>
      <c r="WNA7" s="138"/>
      <c r="WNB7" s="138"/>
      <c r="WNC7" s="138"/>
      <c r="WND7" s="138"/>
      <c r="WNE7" s="138"/>
      <c r="WNF7" s="138"/>
      <c r="WNG7" s="138"/>
      <c r="WNH7" s="138"/>
      <c r="WNI7" s="138"/>
      <c r="WNJ7" s="138"/>
      <c r="WNK7" s="138"/>
      <c r="WNL7" s="138"/>
      <c r="WNM7" s="138"/>
      <c r="WNN7" s="138"/>
      <c r="WNO7" s="138"/>
      <c r="WNP7" s="138"/>
      <c r="WNQ7" s="138"/>
      <c r="WNR7" s="138"/>
      <c r="WNS7" s="138"/>
      <c r="WNT7" s="138"/>
      <c r="WNU7" s="138"/>
      <c r="WNV7" s="138"/>
      <c r="WNW7" s="138"/>
      <c r="WNX7" s="138"/>
      <c r="WNY7" s="138"/>
      <c r="WNZ7" s="138"/>
      <c r="WOA7" s="138"/>
      <c r="WOB7" s="138"/>
      <c r="WOC7" s="138"/>
      <c r="WOD7" s="138"/>
      <c r="WOE7" s="138"/>
      <c r="WOF7" s="138"/>
      <c r="WOG7" s="138"/>
      <c r="WOH7" s="138"/>
      <c r="WOI7" s="138"/>
      <c r="WOJ7" s="138"/>
      <c r="WOK7" s="138"/>
      <c r="WOL7" s="138"/>
      <c r="WOM7" s="138"/>
      <c r="WON7" s="138"/>
      <c r="WOO7" s="138"/>
      <c r="WOP7" s="138"/>
      <c r="WOQ7" s="138"/>
      <c r="WOR7" s="138"/>
      <c r="WOS7" s="138"/>
      <c r="WOT7" s="138"/>
      <c r="WOU7" s="138"/>
      <c r="WOV7" s="138"/>
      <c r="WOW7" s="138"/>
      <c r="WOX7" s="138"/>
      <c r="WOY7" s="138"/>
      <c r="WOZ7" s="138"/>
      <c r="WPA7" s="138"/>
      <c r="WPB7" s="138"/>
      <c r="WPC7" s="138"/>
      <c r="WPD7" s="138"/>
      <c r="WPE7" s="138"/>
      <c r="WPF7" s="138"/>
      <c r="WPG7" s="138"/>
      <c r="WPH7" s="138"/>
      <c r="WPI7" s="138"/>
      <c r="WPJ7" s="138"/>
      <c r="WPK7" s="138"/>
      <c r="WPL7" s="138"/>
      <c r="WPM7" s="138"/>
      <c r="WPN7" s="138"/>
      <c r="WPO7" s="138"/>
      <c r="WPP7" s="138"/>
      <c r="WPQ7" s="138"/>
      <c r="WPR7" s="138"/>
      <c r="WPS7" s="138"/>
      <c r="WPT7" s="138"/>
      <c r="WPU7" s="138"/>
      <c r="WPV7" s="138"/>
      <c r="WPW7" s="138"/>
      <c r="WPX7" s="138"/>
      <c r="WPY7" s="138"/>
      <c r="WPZ7" s="138"/>
      <c r="WQA7" s="138"/>
      <c r="WQB7" s="138"/>
      <c r="WQC7" s="138"/>
      <c r="WQD7" s="138"/>
      <c r="WQE7" s="138"/>
      <c r="WQF7" s="138"/>
      <c r="WQG7" s="138"/>
      <c r="WQH7" s="138"/>
      <c r="WQI7" s="138"/>
      <c r="WQJ7" s="138"/>
      <c r="WQK7" s="138"/>
      <c r="WQL7" s="138"/>
      <c r="WQM7" s="138"/>
      <c r="WQN7" s="138"/>
      <c r="WQO7" s="138"/>
      <c r="WQP7" s="138"/>
      <c r="WQQ7" s="138"/>
      <c r="WQR7" s="138"/>
      <c r="WQS7" s="138"/>
      <c r="WQT7" s="138"/>
      <c r="WQU7" s="138"/>
      <c r="WQV7" s="138"/>
      <c r="WQW7" s="138"/>
      <c r="WQX7" s="138"/>
      <c r="WQY7" s="138"/>
      <c r="WQZ7" s="138"/>
      <c r="WRA7" s="138"/>
      <c r="WRB7" s="138"/>
      <c r="WRC7" s="138"/>
      <c r="WRD7" s="138"/>
      <c r="WRE7" s="138"/>
      <c r="WRF7" s="138"/>
      <c r="WRG7" s="138"/>
      <c r="WRH7" s="138"/>
      <c r="WRI7" s="138"/>
      <c r="WRJ7" s="138"/>
      <c r="WRK7" s="138"/>
      <c r="WRL7" s="138"/>
      <c r="WRM7" s="138"/>
      <c r="WRN7" s="138"/>
      <c r="WRO7" s="138"/>
      <c r="WRP7" s="138"/>
      <c r="WRQ7" s="138"/>
      <c r="WRR7" s="138"/>
      <c r="WRS7" s="138"/>
      <c r="WRT7" s="138"/>
      <c r="WRU7" s="138"/>
      <c r="WRV7" s="138"/>
      <c r="WRW7" s="138"/>
      <c r="WRX7" s="138"/>
      <c r="WRY7" s="138"/>
      <c r="WRZ7" s="138"/>
      <c r="WSA7" s="138"/>
      <c r="WSB7" s="138"/>
      <c r="WSC7" s="138"/>
      <c r="WSD7" s="138"/>
      <c r="WSE7" s="138"/>
      <c r="WSF7" s="138"/>
      <c r="WSG7" s="138"/>
      <c r="WSH7" s="138"/>
      <c r="WSI7" s="138"/>
      <c r="WSJ7" s="138"/>
      <c r="WSK7" s="138"/>
      <c r="WSL7" s="138"/>
      <c r="WSM7" s="138"/>
      <c r="WSN7" s="138"/>
      <c r="WSO7" s="138"/>
      <c r="WSP7" s="138"/>
      <c r="WSQ7" s="138"/>
      <c r="WSR7" s="138"/>
      <c r="WSS7" s="138"/>
      <c r="WST7" s="138"/>
      <c r="WSU7" s="138"/>
      <c r="WSV7" s="138"/>
      <c r="WSW7" s="138"/>
      <c r="WSX7" s="138"/>
      <c r="WSY7" s="138"/>
      <c r="WSZ7" s="138"/>
      <c r="WTA7" s="138"/>
      <c r="WTB7" s="138"/>
      <c r="WTC7" s="138"/>
      <c r="WTD7" s="138"/>
      <c r="WTE7" s="138"/>
      <c r="WTF7" s="138"/>
      <c r="WTG7" s="138"/>
      <c r="WTH7" s="138"/>
      <c r="WTI7" s="138"/>
      <c r="WTJ7" s="138"/>
      <c r="WTK7" s="138"/>
      <c r="WTL7" s="138"/>
      <c r="WTM7" s="138"/>
      <c r="WTN7" s="138"/>
      <c r="WTO7" s="138"/>
      <c r="WTP7" s="138"/>
      <c r="WTQ7" s="138"/>
      <c r="WTR7" s="138"/>
      <c r="WTS7" s="138"/>
      <c r="WTT7" s="138"/>
      <c r="WTU7" s="138"/>
      <c r="WTV7" s="138"/>
      <c r="WTW7" s="138"/>
      <c r="WTX7" s="138"/>
      <c r="WTY7" s="138"/>
      <c r="WTZ7" s="138"/>
      <c r="WUA7" s="138"/>
      <c r="WUB7" s="138"/>
      <c r="WUC7" s="138"/>
      <c r="WUD7" s="138"/>
      <c r="WUE7" s="138"/>
      <c r="WUF7" s="138"/>
      <c r="WUG7" s="138"/>
      <c r="WUH7" s="138"/>
      <c r="WUI7" s="138"/>
      <c r="WUJ7" s="138"/>
      <c r="WUK7" s="138"/>
      <c r="WUL7" s="138"/>
      <c r="WUM7" s="138"/>
      <c r="WUN7" s="138"/>
      <c r="WUO7" s="138"/>
      <c r="WUP7" s="138"/>
      <c r="WUQ7" s="138"/>
      <c r="WUR7" s="138"/>
      <c r="WUS7" s="138"/>
      <c r="WUT7" s="138"/>
      <c r="WUU7" s="138"/>
      <c r="WUV7" s="138"/>
      <c r="WUW7" s="138"/>
      <c r="WUX7" s="138"/>
      <c r="WUY7" s="138"/>
      <c r="WUZ7" s="138"/>
      <c r="WVA7" s="138"/>
      <c r="WVB7" s="138"/>
      <c r="WVC7" s="138"/>
      <c r="WVD7" s="138"/>
      <c r="WVE7" s="138"/>
      <c r="WVF7" s="138"/>
      <c r="WVG7" s="138"/>
      <c r="WVH7" s="138"/>
      <c r="WVI7" s="138"/>
      <c r="WVJ7" s="138"/>
      <c r="WVK7" s="138"/>
      <c r="WVL7" s="138"/>
      <c r="WVM7" s="138"/>
      <c r="WVN7" s="138"/>
      <c r="WVO7" s="138"/>
      <c r="WVP7" s="138"/>
      <c r="WVQ7" s="138"/>
      <c r="WVR7" s="138"/>
      <c r="WVS7" s="138"/>
      <c r="WVT7" s="138"/>
      <c r="WVU7" s="138"/>
      <c r="WVV7" s="138"/>
      <c r="WVW7" s="138"/>
      <c r="WVX7" s="138"/>
      <c r="WVY7" s="138"/>
      <c r="WVZ7" s="138"/>
      <c r="WWA7" s="138"/>
      <c r="WWB7" s="138"/>
      <c r="WWC7" s="138"/>
      <c r="WWD7" s="138"/>
      <c r="WWE7" s="138"/>
      <c r="WWF7" s="138"/>
      <c r="WWG7" s="138"/>
      <c r="WWH7" s="138"/>
      <c r="WWI7" s="138"/>
      <c r="WWJ7" s="138"/>
      <c r="WWK7" s="138"/>
      <c r="WWL7" s="138"/>
      <c r="WWM7" s="138"/>
      <c r="WWN7" s="138"/>
      <c r="WWO7" s="138"/>
      <c r="WWP7" s="138"/>
      <c r="WWQ7" s="138"/>
      <c r="WWR7" s="138"/>
      <c r="WWS7" s="138"/>
      <c r="WWT7" s="138"/>
      <c r="WWU7" s="138"/>
      <c r="WWV7" s="138"/>
      <c r="WWW7" s="138"/>
      <c r="WWX7" s="138"/>
      <c r="WWY7" s="138"/>
      <c r="WWZ7" s="138"/>
      <c r="WXA7" s="138"/>
      <c r="WXB7" s="138"/>
      <c r="WXC7" s="138"/>
      <c r="WXD7" s="138"/>
      <c r="WXE7" s="138"/>
      <c r="WXF7" s="138"/>
      <c r="WXG7" s="138"/>
      <c r="WXH7" s="138"/>
      <c r="WXI7" s="138"/>
      <c r="WXJ7" s="138"/>
      <c r="WXK7" s="138"/>
      <c r="WXL7" s="138"/>
      <c r="WXM7" s="138"/>
      <c r="WXN7" s="138"/>
      <c r="WXO7" s="138"/>
      <c r="WXP7" s="138"/>
      <c r="WXQ7" s="138"/>
      <c r="WXR7" s="138"/>
      <c r="WXS7" s="138"/>
      <c r="WXT7" s="138"/>
      <c r="WXU7" s="138"/>
      <c r="WXV7" s="138"/>
      <c r="WXW7" s="138"/>
      <c r="WXX7" s="138"/>
      <c r="WXY7" s="138"/>
      <c r="WXZ7" s="138"/>
      <c r="WYA7" s="138"/>
      <c r="WYB7" s="138"/>
      <c r="WYC7" s="138"/>
      <c r="WYD7" s="138"/>
      <c r="WYE7" s="138"/>
      <c r="WYF7" s="138"/>
      <c r="WYG7" s="138"/>
      <c r="WYH7" s="138"/>
      <c r="WYI7" s="138"/>
      <c r="WYJ7" s="138"/>
      <c r="WYK7" s="138"/>
      <c r="WYL7" s="138"/>
      <c r="WYM7" s="138"/>
      <c r="WYN7" s="138"/>
      <c r="WYO7" s="138"/>
      <c r="WYP7" s="138"/>
      <c r="WYQ7" s="138"/>
      <c r="WYR7" s="138"/>
      <c r="WYS7" s="138"/>
      <c r="WYT7" s="138"/>
      <c r="WYU7" s="138"/>
      <c r="WYV7" s="138"/>
      <c r="WYW7" s="138"/>
      <c r="WYX7" s="138"/>
      <c r="WYY7" s="138"/>
      <c r="WYZ7" s="138"/>
      <c r="WZA7" s="138"/>
      <c r="WZB7" s="138"/>
      <c r="WZC7" s="138"/>
      <c r="WZD7" s="138"/>
      <c r="WZE7" s="138"/>
      <c r="WZF7" s="138"/>
      <c r="WZG7" s="138"/>
      <c r="WZH7" s="138"/>
      <c r="WZI7" s="138"/>
      <c r="WZJ7" s="138"/>
      <c r="WZK7" s="138"/>
      <c r="WZL7" s="138"/>
      <c r="WZM7" s="138"/>
      <c r="WZN7" s="138"/>
      <c r="WZO7" s="138"/>
      <c r="WZP7" s="138"/>
      <c r="WZQ7" s="138"/>
      <c r="WZR7" s="138"/>
      <c r="WZS7" s="138"/>
      <c r="WZT7" s="138"/>
      <c r="WZU7" s="138"/>
      <c r="WZV7" s="138"/>
      <c r="WZW7" s="138"/>
      <c r="WZX7" s="138"/>
      <c r="WZY7" s="138"/>
      <c r="WZZ7" s="138"/>
      <c r="XAA7" s="138"/>
      <c r="XAB7" s="138"/>
      <c r="XAC7" s="138"/>
      <c r="XAD7" s="138"/>
      <c r="XAE7" s="138"/>
      <c r="XAF7" s="138"/>
      <c r="XAG7" s="138"/>
      <c r="XAH7" s="138"/>
      <c r="XAI7" s="138"/>
      <c r="XAJ7" s="138"/>
      <c r="XAK7" s="138"/>
      <c r="XAL7" s="138"/>
      <c r="XAM7" s="138"/>
      <c r="XAN7" s="138"/>
      <c r="XAO7" s="138"/>
      <c r="XAP7" s="138"/>
      <c r="XAQ7" s="138"/>
      <c r="XAR7" s="138"/>
      <c r="XAS7" s="138"/>
      <c r="XAT7" s="138"/>
      <c r="XAU7" s="138"/>
      <c r="XAV7" s="138"/>
      <c r="XAW7" s="138"/>
      <c r="XAX7" s="138"/>
      <c r="XAY7" s="138"/>
      <c r="XAZ7" s="138"/>
      <c r="XBA7" s="138"/>
      <c r="XBB7" s="138"/>
      <c r="XBC7" s="138"/>
      <c r="XBD7" s="138"/>
      <c r="XBE7" s="138"/>
      <c r="XBF7" s="138"/>
      <c r="XBG7" s="138"/>
      <c r="XBH7" s="138"/>
      <c r="XBI7" s="138"/>
      <c r="XBJ7" s="138"/>
      <c r="XBK7" s="138"/>
      <c r="XBL7" s="138"/>
      <c r="XBM7" s="138"/>
      <c r="XBN7" s="138"/>
      <c r="XBO7" s="138"/>
      <c r="XBP7" s="138"/>
      <c r="XBQ7" s="138"/>
      <c r="XBR7" s="138"/>
      <c r="XBS7" s="138"/>
      <c r="XBT7" s="138"/>
      <c r="XBU7" s="138"/>
      <c r="XBV7" s="138"/>
      <c r="XBW7" s="138"/>
      <c r="XBX7" s="138"/>
      <c r="XBY7" s="138"/>
      <c r="XBZ7" s="138"/>
      <c r="XCA7" s="138"/>
      <c r="XCB7" s="138"/>
      <c r="XCC7" s="138"/>
      <c r="XCD7" s="138"/>
      <c r="XCE7" s="138"/>
      <c r="XCF7" s="138"/>
      <c r="XCG7" s="138"/>
      <c r="XCH7" s="138"/>
      <c r="XCI7" s="138"/>
      <c r="XCJ7" s="138"/>
      <c r="XCK7" s="138"/>
      <c r="XCL7" s="138"/>
      <c r="XCM7" s="138"/>
      <c r="XCN7" s="138"/>
      <c r="XCO7" s="138"/>
      <c r="XCP7" s="138"/>
      <c r="XCQ7" s="138"/>
      <c r="XCR7" s="138"/>
      <c r="XCS7" s="138"/>
      <c r="XCT7" s="138"/>
      <c r="XCU7" s="138"/>
      <c r="XCV7" s="138"/>
      <c r="XCW7" s="138"/>
      <c r="XCX7" s="138"/>
      <c r="XCY7" s="138"/>
      <c r="XCZ7" s="138"/>
      <c r="XDA7" s="138"/>
      <c r="XDB7" s="138"/>
      <c r="XDC7" s="138"/>
      <c r="XDD7" s="138"/>
      <c r="XDE7" s="138"/>
      <c r="XDF7" s="138"/>
      <c r="XDG7" s="138"/>
      <c r="XDH7" s="138"/>
      <c r="XDI7" s="138"/>
      <c r="XDJ7" s="138"/>
      <c r="XDK7" s="138"/>
      <c r="XDL7" s="138"/>
      <c r="XDM7" s="138"/>
      <c r="XDN7" s="138"/>
      <c r="XDO7" s="138"/>
      <c r="XDP7" s="138"/>
      <c r="XDQ7" s="138"/>
      <c r="XDR7" s="138"/>
      <c r="XDS7" s="138"/>
      <c r="XDT7" s="138"/>
      <c r="XDU7" s="138"/>
      <c r="XDV7" s="138"/>
      <c r="XDW7" s="138"/>
      <c r="XDX7" s="138"/>
      <c r="XDY7" s="138"/>
      <c r="XDZ7" s="138"/>
      <c r="XEA7" s="138"/>
      <c r="XEB7" s="138"/>
      <c r="XEC7" s="138"/>
      <c r="XED7" s="138"/>
      <c r="XEE7" s="138"/>
      <c r="XEF7" s="138"/>
      <c r="XEG7" s="138"/>
      <c r="XEH7" s="138"/>
      <c r="XEI7" s="138"/>
      <c r="XEJ7" s="138"/>
      <c r="XEK7" s="138"/>
      <c r="XEL7" s="138"/>
      <c r="XEM7" s="138"/>
      <c r="XEN7" s="138"/>
      <c r="XEO7" s="138"/>
      <c r="XEP7" s="138"/>
      <c r="XEQ7" s="138"/>
      <c r="XER7" s="138"/>
      <c r="XES7" s="138"/>
      <c r="XET7" s="138"/>
      <c r="XEU7" s="138"/>
      <c r="XEV7" s="138"/>
      <c r="XEW7" s="138"/>
      <c r="XEX7" s="138"/>
      <c r="XEY7" s="138"/>
    </row>
    <row r="8" spans="2:16379">
      <c r="C8" s="18" t="s">
        <v>1214</v>
      </c>
      <c r="D8" s="36"/>
      <c r="E8" s="27"/>
      <c r="I8"/>
    </row>
    <row r="9" spans="2:16379">
      <c r="B9" s="15" t="s">
        <v>435</v>
      </c>
      <c r="C9" s="1346" t="s">
        <v>432</v>
      </c>
      <c r="D9" s="961"/>
      <c r="E9" s="961"/>
      <c r="F9" t="s">
        <v>604</v>
      </c>
      <c r="I9"/>
    </row>
    <row r="10" spans="2:16379">
      <c r="B10" s="14" t="s">
        <v>436</v>
      </c>
      <c r="C10" s="1347" t="s">
        <v>434</v>
      </c>
      <c r="D10" s="119"/>
      <c r="E10" s="119"/>
      <c r="F10" t="s">
        <v>604</v>
      </c>
      <c r="I10"/>
    </row>
    <row r="11" spans="2:16379">
      <c r="I11"/>
    </row>
    <row r="12" spans="2:16379">
      <c r="B12" s="132" t="s">
        <v>375</v>
      </c>
      <c r="C12" s="131"/>
      <c r="D12" s="131"/>
      <c r="E12" s="131"/>
      <c r="F12" s="131"/>
      <c r="G12" s="131"/>
      <c r="H12" s="131"/>
      <c r="I12" s="131"/>
      <c r="J12" s="131"/>
      <c r="K12" s="131"/>
      <c r="L12" s="131"/>
      <c r="M12" s="131"/>
      <c r="N12" s="131"/>
      <c r="O12" s="131"/>
      <c r="P12" s="131"/>
      <c r="Q12" s="131"/>
      <c r="R12" s="919"/>
      <c r="S12" s="131"/>
    </row>
    <row r="13" spans="2:16379">
      <c r="I13"/>
    </row>
    <row r="14" spans="2:16379">
      <c r="B14" s="15"/>
      <c r="C14" s="5"/>
      <c r="D14" s="7"/>
      <c r="F14" s="1"/>
      <c r="G14" s="1"/>
      <c r="I14"/>
    </row>
    <row r="15" spans="2:16379">
      <c r="B15" s="14" t="s">
        <v>468</v>
      </c>
      <c r="C15" s="7" t="s">
        <v>843</v>
      </c>
      <c r="D15" s="7"/>
      <c r="F15" s="1"/>
      <c r="G15" s="1"/>
      <c r="I15"/>
    </row>
    <row r="16" spans="2:16379">
      <c r="B16" s="1349">
        <v>1000</v>
      </c>
      <c r="C16" s="1350">
        <f>_xlfn.XLOOKUP($B16,$F$29:$F$31,$H$29:$H$31)*kWhtoGJ*1000</f>
        <v>3.4143604403208148E-2</v>
      </c>
      <c r="D16" s="7" t="s">
        <v>211</v>
      </c>
      <c r="F16" s="13"/>
      <c r="G16" s="13"/>
      <c r="I16"/>
    </row>
    <row r="17" spans="2:16379">
      <c r="B17" s="1349">
        <v>2000</v>
      </c>
      <c r="C17" s="1350">
        <f>_xlfn.XLOOKUP($B17,$F$29:$F$31,$H$29:$H$31)*kWhtoGJ*1000</f>
        <v>8.7257168258953396E-2</v>
      </c>
      <c r="D17" s="7" t="s">
        <v>211</v>
      </c>
      <c r="F17" s="13"/>
      <c r="G17" s="13"/>
      <c r="I17"/>
    </row>
    <row r="18" spans="2:16379">
      <c r="B18" s="1349">
        <v>3000</v>
      </c>
      <c r="C18" s="1350">
        <f>_xlfn.XLOOKUP($B18,$F$29:$F$31,$H$29:$H$31)*kWhtoGJ*1000</f>
        <v>0.12012313395593956</v>
      </c>
      <c r="D18" s="7" t="s">
        <v>211</v>
      </c>
      <c r="F18" s="13"/>
      <c r="G18" s="321"/>
      <c r="I18"/>
    </row>
    <row r="19" spans="2:16379">
      <c r="C19" s="13"/>
      <c r="D19" s="321"/>
      <c r="E19" t="s">
        <v>1216</v>
      </c>
      <c r="I19"/>
    </row>
    <row r="20" spans="2:16379" ht="16.5">
      <c r="B20" s="15" t="s">
        <v>484</v>
      </c>
      <c r="C20" s="1339">
        <f>$G$37*_xlfn.XLOOKUP(E20,EI_names,EI_GWP)</f>
        <v>2.4866294483352546E-8</v>
      </c>
      <c r="D20" s="336" t="s">
        <v>830</v>
      </c>
      <c r="E20" s="15" t="s">
        <v>479</v>
      </c>
      <c r="F20" t="s">
        <v>602</v>
      </c>
      <c r="I20"/>
    </row>
    <row r="21" spans="2:16379" ht="16.5">
      <c r="B21" s="14" t="s">
        <v>485</v>
      </c>
      <c r="C21" s="1340">
        <f>$G$38*_xlfn.XLOOKUP(E21,EI_names,EI_GWP)</f>
        <v>9.8819940721847998E-6</v>
      </c>
      <c r="D21" s="337" t="s">
        <v>831</v>
      </c>
      <c r="E21" s="14" t="s">
        <v>482</v>
      </c>
      <c r="F21" t="s">
        <v>602</v>
      </c>
      <c r="I21"/>
    </row>
    <row r="22" spans="2:16379">
      <c r="C22" s="13"/>
      <c r="D22" s="321"/>
      <c r="I22"/>
    </row>
    <row r="23" spans="2:16379">
      <c r="B23" s="132" t="s">
        <v>36</v>
      </c>
      <c r="C23" s="131"/>
      <c r="D23" s="131"/>
      <c r="E23" s="131"/>
      <c r="F23" s="131"/>
      <c r="G23" s="131"/>
      <c r="H23" s="131"/>
      <c r="I23" s="131"/>
      <c r="J23" s="131"/>
      <c r="K23" s="131"/>
      <c r="L23" s="131"/>
      <c r="M23" s="131"/>
      <c r="N23" s="131"/>
      <c r="O23" s="131"/>
      <c r="P23" s="131"/>
      <c r="Q23" s="131"/>
      <c r="R23" s="919"/>
      <c r="S23" s="131"/>
      <c r="T23" s="138"/>
      <c r="U23" s="138"/>
      <c r="V23" s="138"/>
      <c r="W23" s="138"/>
      <c r="X23" s="138"/>
      <c r="Y23" s="138"/>
      <c r="Z23" s="138"/>
      <c r="AA23" s="138"/>
      <c r="AB23" s="138"/>
      <c r="AC23" s="138"/>
      <c r="AD23" s="138"/>
      <c r="AE23" s="138"/>
      <c r="AF23" s="138"/>
      <c r="AG23" s="138"/>
      <c r="AH23" s="138"/>
      <c r="AI23" s="138"/>
      <c r="AJ23" s="138"/>
      <c r="AK23" s="138"/>
      <c r="AL23" s="138"/>
      <c r="AM23" s="138"/>
      <c r="AN23" s="138"/>
      <c r="AO23" s="138"/>
      <c r="AP23" s="138"/>
      <c r="AQ23" s="138"/>
      <c r="AR23" s="138"/>
      <c r="AS23" s="138"/>
      <c r="AT23" s="138"/>
      <c r="AU23" s="138"/>
      <c r="AV23" s="138"/>
      <c r="AW23" s="138"/>
      <c r="AX23" s="138"/>
      <c r="AY23" s="138"/>
      <c r="AZ23" s="138"/>
      <c r="BA23" s="138"/>
      <c r="BB23" s="138"/>
      <c r="BC23" s="138"/>
      <c r="BD23" s="138"/>
      <c r="BE23" s="138"/>
      <c r="BF23" s="138"/>
      <c r="BG23" s="138"/>
      <c r="BH23" s="138"/>
      <c r="BI23" s="138"/>
      <c r="BJ23" s="138"/>
      <c r="BK23" s="138"/>
      <c r="BL23" s="138"/>
      <c r="BM23" s="138"/>
      <c r="BN23" s="138"/>
      <c r="BO23" s="138"/>
      <c r="BP23" s="138"/>
      <c r="BQ23" s="138"/>
      <c r="BR23" s="138"/>
      <c r="BS23" s="138"/>
      <c r="BT23" s="138"/>
      <c r="BU23" s="138"/>
      <c r="BV23" s="138"/>
      <c r="BW23" s="138"/>
      <c r="BX23" s="138"/>
      <c r="BY23" s="138"/>
      <c r="BZ23" s="138"/>
      <c r="CA23" s="138"/>
      <c r="CB23" s="138"/>
      <c r="CC23" s="138"/>
      <c r="CD23" s="138"/>
      <c r="CE23" s="138"/>
      <c r="CF23" s="138"/>
      <c r="CG23" s="138"/>
      <c r="CH23" s="138"/>
      <c r="CI23" s="138"/>
      <c r="CJ23" s="138"/>
      <c r="CK23" s="138"/>
      <c r="CL23" s="138"/>
      <c r="CM23" s="138"/>
      <c r="CN23" s="138"/>
      <c r="CO23" s="138"/>
      <c r="CP23" s="138"/>
      <c r="CQ23" s="138"/>
      <c r="CR23" s="138"/>
      <c r="CS23" s="138"/>
      <c r="CT23" s="138"/>
      <c r="CU23" s="138"/>
      <c r="CV23" s="138"/>
      <c r="CW23" s="138"/>
      <c r="CX23" s="138"/>
      <c r="CY23" s="138"/>
      <c r="CZ23" s="138"/>
      <c r="DA23" s="138"/>
      <c r="DB23" s="138"/>
      <c r="DC23" s="138"/>
      <c r="DD23" s="138"/>
      <c r="DE23" s="138"/>
      <c r="DF23" s="138"/>
      <c r="DG23" s="138"/>
      <c r="DH23" s="138"/>
      <c r="DI23" s="138"/>
      <c r="DJ23" s="138"/>
      <c r="DK23" s="138"/>
      <c r="DL23" s="138"/>
      <c r="DM23" s="138"/>
      <c r="DN23" s="138"/>
      <c r="DO23" s="138"/>
      <c r="DP23" s="138"/>
      <c r="DQ23" s="138"/>
      <c r="DR23" s="138"/>
      <c r="DS23" s="138"/>
      <c r="DT23" s="138"/>
      <c r="DU23" s="138"/>
      <c r="DV23" s="138"/>
      <c r="DW23" s="138"/>
      <c r="DX23" s="138"/>
      <c r="DY23" s="138"/>
      <c r="DZ23" s="138"/>
      <c r="EA23" s="138"/>
      <c r="EB23" s="138"/>
      <c r="EC23" s="138"/>
      <c r="ED23" s="138"/>
      <c r="EE23" s="138"/>
      <c r="EF23" s="138"/>
      <c r="EG23" s="138"/>
      <c r="EH23" s="138"/>
      <c r="EI23" s="138"/>
      <c r="EJ23" s="138"/>
      <c r="EK23" s="138"/>
      <c r="EL23" s="138"/>
      <c r="EM23" s="138"/>
      <c r="EN23" s="138"/>
      <c r="EO23" s="138"/>
      <c r="EP23" s="138"/>
      <c r="EQ23" s="138"/>
      <c r="ER23" s="138"/>
      <c r="ES23" s="138"/>
      <c r="ET23" s="138"/>
      <c r="EU23" s="138"/>
      <c r="EV23" s="138"/>
      <c r="EW23" s="138"/>
      <c r="EX23" s="138"/>
      <c r="EY23" s="138"/>
      <c r="EZ23" s="138"/>
      <c r="FA23" s="138"/>
      <c r="FB23" s="138"/>
      <c r="FC23" s="138"/>
      <c r="FD23" s="138"/>
      <c r="FE23" s="138"/>
      <c r="FF23" s="138"/>
      <c r="FG23" s="138"/>
      <c r="FH23" s="138"/>
      <c r="FI23" s="138"/>
      <c r="FJ23" s="138"/>
      <c r="FK23" s="138"/>
      <c r="FL23" s="138"/>
      <c r="FM23" s="138"/>
      <c r="FN23" s="138"/>
      <c r="FO23" s="138"/>
      <c r="FP23" s="138"/>
      <c r="FQ23" s="138"/>
      <c r="FR23" s="138"/>
      <c r="FS23" s="138"/>
      <c r="FT23" s="138"/>
      <c r="FU23" s="138"/>
      <c r="FV23" s="138"/>
      <c r="FW23" s="138"/>
      <c r="FX23" s="138"/>
      <c r="FY23" s="138"/>
      <c r="FZ23" s="138"/>
      <c r="GA23" s="138"/>
      <c r="GB23" s="138"/>
      <c r="GC23" s="138"/>
      <c r="GD23" s="138"/>
      <c r="GE23" s="138"/>
      <c r="GF23" s="138"/>
      <c r="GG23" s="138"/>
      <c r="GH23" s="138"/>
      <c r="GI23" s="138"/>
      <c r="GJ23" s="138"/>
      <c r="GK23" s="138"/>
      <c r="GL23" s="138"/>
      <c r="GM23" s="138"/>
      <c r="GN23" s="138"/>
      <c r="GO23" s="138"/>
      <c r="GP23" s="138"/>
      <c r="GQ23" s="138"/>
      <c r="GR23" s="138"/>
      <c r="GS23" s="138"/>
      <c r="GT23" s="138"/>
      <c r="GU23" s="138"/>
      <c r="GV23" s="138"/>
      <c r="GW23" s="138"/>
      <c r="GX23" s="138"/>
      <c r="GY23" s="138"/>
      <c r="GZ23" s="138"/>
      <c r="HA23" s="138"/>
      <c r="HB23" s="138"/>
      <c r="HC23" s="138"/>
      <c r="HD23" s="138"/>
      <c r="HE23" s="138"/>
      <c r="HF23" s="138"/>
      <c r="HG23" s="138"/>
      <c r="HH23" s="138"/>
      <c r="HI23" s="138"/>
      <c r="HJ23" s="138"/>
      <c r="HK23" s="138"/>
      <c r="HL23" s="138"/>
      <c r="HM23" s="138"/>
      <c r="HN23" s="138"/>
      <c r="HO23" s="138"/>
      <c r="HP23" s="138"/>
      <c r="HQ23" s="138"/>
      <c r="HR23" s="138"/>
      <c r="HS23" s="138"/>
      <c r="HT23" s="138"/>
      <c r="HU23" s="138"/>
      <c r="HV23" s="138"/>
      <c r="HW23" s="138"/>
      <c r="HX23" s="138"/>
      <c r="HY23" s="138"/>
      <c r="HZ23" s="138"/>
      <c r="IA23" s="138"/>
      <c r="IB23" s="138"/>
      <c r="IC23" s="138"/>
      <c r="ID23" s="138"/>
      <c r="IE23" s="138"/>
      <c r="IF23" s="138"/>
      <c r="IG23" s="138"/>
      <c r="IH23" s="138"/>
      <c r="II23" s="138"/>
      <c r="IJ23" s="138"/>
      <c r="IK23" s="138"/>
      <c r="IL23" s="138"/>
      <c r="IM23" s="138"/>
      <c r="IN23" s="138"/>
      <c r="IO23" s="138"/>
      <c r="IP23" s="138"/>
      <c r="IQ23" s="138"/>
      <c r="IR23" s="138"/>
      <c r="IS23" s="138"/>
      <c r="IT23" s="138"/>
      <c r="IU23" s="138"/>
      <c r="IV23" s="138"/>
      <c r="IW23" s="138"/>
      <c r="IX23" s="138"/>
      <c r="IY23" s="138"/>
      <c r="IZ23" s="138"/>
      <c r="JA23" s="138"/>
      <c r="JB23" s="138"/>
      <c r="JC23" s="138"/>
      <c r="JD23" s="138"/>
      <c r="JE23" s="138"/>
      <c r="JF23" s="138"/>
      <c r="JG23" s="138"/>
      <c r="JH23" s="138"/>
      <c r="JI23" s="138"/>
      <c r="JJ23" s="138"/>
      <c r="JK23" s="138"/>
      <c r="JL23" s="138"/>
      <c r="JM23" s="138"/>
      <c r="JN23" s="138"/>
      <c r="JO23" s="138"/>
      <c r="JP23" s="138"/>
      <c r="JQ23" s="138"/>
      <c r="JR23" s="138"/>
      <c r="JS23" s="138"/>
      <c r="JT23" s="138"/>
      <c r="JU23" s="138"/>
      <c r="JV23" s="138"/>
      <c r="JW23" s="138"/>
      <c r="JX23" s="138"/>
      <c r="JY23" s="138"/>
      <c r="JZ23" s="138"/>
      <c r="KA23" s="138"/>
      <c r="KB23" s="138"/>
      <c r="KC23" s="138"/>
      <c r="KD23" s="138"/>
      <c r="KE23" s="138"/>
      <c r="KF23" s="138"/>
      <c r="KG23" s="138"/>
      <c r="KH23" s="138"/>
      <c r="KI23" s="138"/>
      <c r="KJ23" s="138"/>
      <c r="KK23" s="138"/>
      <c r="KL23" s="138"/>
      <c r="KM23" s="138"/>
      <c r="KN23" s="138"/>
      <c r="KO23" s="138"/>
      <c r="KP23" s="138"/>
      <c r="KQ23" s="138"/>
      <c r="KR23" s="138"/>
      <c r="KS23" s="138"/>
      <c r="KT23" s="138"/>
      <c r="KU23" s="138"/>
      <c r="KV23" s="138"/>
      <c r="KW23" s="138"/>
      <c r="KX23" s="138"/>
      <c r="KY23" s="138"/>
      <c r="KZ23" s="138"/>
      <c r="LA23" s="138"/>
      <c r="LB23" s="138"/>
      <c r="LC23" s="138"/>
      <c r="LD23" s="138"/>
      <c r="LE23" s="138"/>
      <c r="LF23" s="138"/>
      <c r="LG23" s="138"/>
      <c r="LH23" s="138"/>
      <c r="LI23" s="138"/>
      <c r="LJ23" s="138"/>
      <c r="LK23" s="138"/>
      <c r="LL23" s="138"/>
      <c r="LM23" s="138"/>
      <c r="LN23" s="138"/>
      <c r="LO23" s="138"/>
      <c r="LP23" s="138"/>
      <c r="LQ23" s="138"/>
      <c r="LR23" s="138"/>
      <c r="LS23" s="138"/>
      <c r="LT23" s="138"/>
      <c r="LU23" s="138"/>
      <c r="LV23" s="138"/>
      <c r="LW23" s="138"/>
      <c r="LX23" s="138"/>
      <c r="LY23" s="138"/>
      <c r="LZ23" s="138"/>
      <c r="MA23" s="138"/>
      <c r="MB23" s="138"/>
      <c r="MC23" s="138"/>
      <c r="MD23" s="138"/>
      <c r="ME23" s="138"/>
      <c r="MF23" s="138"/>
      <c r="MG23" s="138"/>
      <c r="MH23" s="138"/>
      <c r="MI23" s="138"/>
      <c r="MJ23" s="138"/>
      <c r="MK23" s="138"/>
      <c r="ML23" s="138"/>
      <c r="MM23" s="138"/>
      <c r="MN23" s="138"/>
      <c r="MO23" s="138"/>
      <c r="MP23" s="138"/>
      <c r="MQ23" s="138"/>
      <c r="MR23" s="138"/>
      <c r="MS23" s="138"/>
      <c r="MT23" s="138"/>
      <c r="MU23" s="138"/>
      <c r="MV23" s="138"/>
      <c r="MW23" s="138"/>
      <c r="MX23" s="138"/>
      <c r="MY23" s="138"/>
      <c r="MZ23" s="138"/>
      <c r="NA23" s="138"/>
      <c r="NB23" s="138"/>
      <c r="NC23" s="138"/>
      <c r="ND23" s="138"/>
      <c r="NE23" s="138"/>
      <c r="NF23" s="138"/>
      <c r="NG23" s="138"/>
      <c r="NH23" s="138"/>
      <c r="NI23" s="138"/>
      <c r="NJ23" s="138"/>
      <c r="NK23" s="138"/>
      <c r="NL23" s="138"/>
      <c r="NM23" s="138"/>
      <c r="NN23" s="138"/>
      <c r="NO23" s="138"/>
      <c r="NP23" s="138"/>
      <c r="NQ23" s="138"/>
      <c r="NR23" s="138"/>
      <c r="NS23" s="138"/>
      <c r="NT23" s="138"/>
      <c r="NU23" s="138"/>
      <c r="NV23" s="138"/>
      <c r="NW23" s="138"/>
      <c r="NX23" s="138"/>
      <c r="NY23" s="138"/>
      <c r="NZ23" s="138"/>
      <c r="OA23" s="138"/>
      <c r="OB23" s="138"/>
      <c r="OC23" s="138"/>
      <c r="OD23" s="138"/>
      <c r="OE23" s="138"/>
      <c r="OF23" s="138"/>
      <c r="OG23" s="138"/>
      <c r="OH23" s="138"/>
      <c r="OI23" s="138"/>
      <c r="OJ23" s="138"/>
      <c r="OK23" s="138"/>
      <c r="OL23" s="138"/>
      <c r="OM23" s="138"/>
      <c r="ON23" s="138"/>
      <c r="OO23" s="138"/>
      <c r="OP23" s="138"/>
      <c r="OQ23" s="138"/>
      <c r="OR23" s="138"/>
      <c r="OS23" s="138"/>
      <c r="OT23" s="138"/>
      <c r="OU23" s="138"/>
      <c r="OV23" s="138"/>
      <c r="OW23" s="138"/>
      <c r="OX23" s="138"/>
      <c r="OY23" s="138"/>
      <c r="OZ23" s="138"/>
      <c r="PA23" s="138"/>
      <c r="PB23" s="138"/>
      <c r="PC23" s="138"/>
      <c r="PD23" s="138"/>
      <c r="PE23" s="138"/>
      <c r="PF23" s="138"/>
      <c r="PG23" s="138"/>
      <c r="PH23" s="138"/>
      <c r="PI23" s="138"/>
      <c r="PJ23" s="138"/>
      <c r="PK23" s="138"/>
      <c r="PL23" s="138"/>
      <c r="PM23" s="138"/>
      <c r="PN23" s="138"/>
      <c r="PO23" s="138"/>
      <c r="PP23" s="138"/>
      <c r="PQ23" s="138"/>
      <c r="PR23" s="138"/>
      <c r="PS23" s="138"/>
      <c r="PT23" s="138"/>
      <c r="PU23" s="138"/>
      <c r="PV23" s="138"/>
      <c r="PW23" s="138"/>
      <c r="PX23" s="138"/>
      <c r="PY23" s="138"/>
      <c r="PZ23" s="138"/>
      <c r="QA23" s="138"/>
      <c r="QB23" s="138"/>
      <c r="QC23" s="138"/>
      <c r="QD23" s="138"/>
      <c r="QE23" s="138"/>
      <c r="QF23" s="138"/>
      <c r="QG23" s="138"/>
      <c r="QH23" s="138"/>
      <c r="QI23" s="138"/>
      <c r="QJ23" s="138"/>
      <c r="QK23" s="138"/>
      <c r="QL23" s="138"/>
      <c r="QM23" s="138"/>
      <c r="QN23" s="138"/>
      <c r="QO23" s="138"/>
      <c r="QP23" s="138"/>
      <c r="QQ23" s="138"/>
      <c r="QR23" s="138"/>
      <c r="QS23" s="138"/>
      <c r="QT23" s="138"/>
      <c r="QU23" s="138"/>
      <c r="QV23" s="138"/>
      <c r="QW23" s="138"/>
      <c r="QX23" s="138"/>
      <c r="QY23" s="138"/>
      <c r="QZ23" s="138"/>
      <c r="RA23" s="138"/>
      <c r="RB23" s="138"/>
      <c r="RC23" s="138"/>
      <c r="RD23" s="138"/>
      <c r="RE23" s="138"/>
      <c r="RF23" s="138"/>
      <c r="RG23" s="138"/>
      <c r="RH23" s="138"/>
      <c r="RI23" s="138"/>
      <c r="RJ23" s="138"/>
      <c r="RK23" s="138"/>
      <c r="RL23" s="138"/>
      <c r="RM23" s="138"/>
      <c r="RN23" s="138"/>
      <c r="RO23" s="138"/>
      <c r="RP23" s="138"/>
      <c r="RQ23" s="138"/>
      <c r="RR23" s="138"/>
      <c r="RS23" s="138"/>
      <c r="RT23" s="138"/>
      <c r="RU23" s="138"/>
      <c r="RV23" s="138"/>
      <c r="RW23" s="138"/>
      <c r="RX23" s="138"/>
      <c r="RY23" s="138"/>
      <c r="RZ23" s="138"/>
      <c r="SA23" s="138"/>
      <c r="SB23" s="138"/>
      <c r="SC23" s="138"/>
      <c r="SD23" s="138"/>
      <c r="SE23" s="138"/>
      <c r="SF23" s="138"/>
      <c r="SG23" s="138"/>
      <c r="SH23" s="138"/>
      <c r="SI23" s="138"/>
      <c r="SJ23" s="138"/>
      <c r="SK23" s="138"/>
      <c r="SL23" s="138"/>
      <c r="SM23" s="138"/>
      <c r="SN23" s="138"/>
      <c r="SO23" s="138"/>
      <c r="SP23" s="138"/>
      <c r="SQ23" s="138"/>
      <c r="SR23" s="138"/>
      <c r="SS23" s="138"/>
      <c r="ST23" s="138"/>
      <c r="SU23" s="138"/>
      <c r="SV23" s="138"/>
      <c r="SW23" s="138"/>
      <c r="SX23" s="138"/>
      <c r="SY23" s="138"/>
      <c r="SZ23" s="138"/>
      <c r="TA23" s="138"/>
      <c r="TB23" s="138"/>
      <c r="TC23" s="138"/>
      <c r="TD23" s="138"/>
      <c r="TE23" s="138"/>
      <c r="TF23" s="138"/>
      <c r="TG23" s="138"/>
      <c r="TH23" s="138"/>
      <c r="TI23" s="138"/>
      <c r="TJ23" s="138"/>
      <c r="TK23" s="138"/>
      <c r="TL23" s="138"/>
      <c r="TM23" s="138"/>
      <c r="TN23" s="138"/>
      <c r="TO23" s="138"/>
      <c r="TP23" s="138"/>
      <c r="TQ23" s="138"/>
      <c r="TR23" s="138"/>
      <c r="TS23" s="138"/>
      <c r="TT23" s="138"/>
      <c r="TU23" s="138"/>
      <c r="TV23" s="138"/>
      <c r="TW23" s="138"/>
      <c r="TX23" s="138"/>
      <c r="TY23" s="138"/>
      <c r="TZ23" s="138"/>
      <c r="UA23" s="138"/>
      <c r="UB23" s="138"/>
      <c r="UC23" s="138"/>
      <c r="UD23" s="138"/>
      <c r="UE23" s="138"/>
      <c r="UF23" s="138"/>
      <c r="UG23" s="138"/>
      <c r="UH23" s="138"/>
      <c r="UI23" s="138"/>
      <c r="UJ23" s="138"/>
      <c r="UK23" s="138"/>
      <c r="UL23" s="138"/>
      <c r="UM23" s="138"/>
      <c r="UN23" s="138"/>
      <c r="UO23" s="138"/>
      <c r="UP23" s="138"/>
      <c r="UQ23" s="138"/>
      <c r="UR23" s="138"/>
      <c r="US23" s="138"/>
      <c r="UT23" s="138"/>
      <c r="UU23" s="138"/>
      <c r="UV23" s="138"/>
      <c r="UW23" s="138"/>
      <c r="UX23" s="138"/>
      <c r="UY23" s="138"/>
      <c r="UZ23" s="138"/>
      <c r="VA23" s="138"/>
      <c r="VB23" s="138"/>
      <c r="VC23" s="138"/>
      <c r="VD23" s="138"/>
      <c r="VE23" s="138"/>
      <c r="VF23" s="138"/>
      <c r="VG23" s="138"/>
      <c r="VH23" s="138"/>
      <c r="VI23" s="138"/>
      <c r="VJ23" s="138"/>
      <c r="VK23" s="138"/>
      <c r="VL23" s="138"/>
      <c r="VM23" s="138"/>
      <c r="VN23" s="138"/>
      <c r="VO23" s="138"/>
      <c r="VP23" s="138"/>
      <c r="VQ23" s="138"/>
      <c r="VR23" s="138"/>
      <c r="VS23" s="138"/>
      <c r="VT23" s="138"/>
      <c r="VU23" s="138"/>
      <c r="VV23" s="138"/>
      <c r="VW23" s="138"/>
      <c r="VX23" s="138"/>
      <c r="VY23" s="138"/>
      <c r="VZ23" s="138"/>
      <c r="WA23" s="138"/>
      <c r="WB23" s="138"/>
      <c r="WC23" s="138"/>
      <c r="WD23" s="138"/>
      <c r="WE23" s="138"/>
      <c r="WF23" s="138"/>
      <c r="WG23" s="138"/>
      <c r="WH23" s="138"/>
      <c r="WI23" s="138"/>
      <c r="WJ23" s="138"/>
      <c r="WK23" s="138"/>
      <c r="WL23" s="138"/>
      <c r="WM23" s="138"/>
      <c r="WN23" s="138"/>
      <c r="WO23" s="138"/>
      <c r="WP23" s="138"/>
      <c r="WQ23" s="138"/>
      <c r="WR23" s="138"/>
      <c r="WS23" s="138"/>
      <c r="WT23" s="138"/>
      <c r="WU23" s="138"/>
      <c r="WV23" s="138"/>
      <c r="WW23" s="138"/>
      <c r="WX23" s="138"/>
      <c r="WY23" s="138"/>
      <c r="WZ23" s="138"/>
      <c r="XA23" s="138"/>
      <c r="XB23" s="138"/>
      <c r="XC23" s="138"/>
      <c r="XD23" s="138"/>
      <c r="XE23" s="138"/>
      <c r="XF23" s="138"/>
      <c r="XG23" s="138"/>
      <c r="XH23" s="138"/>
      <c r="XI23" s="138"/>
      <c r="XJ23" s="138"/>
      <c r="XK23" s="138"/>
      <c r="XL23" s="138"/>
      <c r="XM23" s="138"/>
      <c r="XN23" s="138"/>
      <c r="XO23" s="138"/>
      <c r="XP23" s="138"/>
      <c r="XQ23" s="138"/>
      <c r="XR23" s="138"/>
      <c r="XS23" s="138"/>
      <c r="XT23" s="138"/>
      <c r="XU23" s="138"/>
      <c r="XV23" s="138"/>
      <c r="XW23" s="138"/>
      <c r="XX23" s="138"/>
      <c r="XY23" s="138"/>
      <c r="XZ23" s="138"/>
      <c r="YA23" s="138"/>
      <c r="YB23" s="138"/>
      <c r="YC23" s="138"/>
      <c r="YD23" s="138"/>
      <c r="YE23" s="138"/>
      <c r="YF23" s="138"/>
      <c r="YG23" s="138"/>
      <c r="YH23" s="138"/>
      <c r="YI23" s="138"/>
      <c r="YJ23" s="138"/>
      <c r="YK23" s="138"/>
      <c r="YL23" s="138"/>
      <c r="YM23" s="138"/>
      <c r="YN23" s="138"/>
      <c r="YO23" s="138"/>
      <c r="YP23" s="138"/>
      <c r="YQ23" s="138"/>
      <c r="YR23" s="138"/>
      <c r="YS23" s="138"/>
      <c r="YT23" s="138"/>
      <c r="YU23" s="138"/>
      <c r="YV23" s="138"/>
      <c r="YW23" s="138"/>
      <c r="YX23" s="138"/>
      <c r="YY23" s="138"/>
      <c r="YZ23" s="138"/>
      <c r="ZA23" s="138"/>
      <c r="ZB23" s="138"/>
      <c r="ZC23" s="138"/>
      <c r="ZD23" s="138"/>
      <c r="ZE23" s="138"/>
      <c r="ZF23" s="138"/>
      <c r="ZG23" s="138"/>
      <c r="ZH23" s="138"/>
      <c r="ZI23" s="138"/>
      <c r="ZJ23" s="138"/>
      <c r="ZK23" s="138"/>
      <c r="ZL23" s="138"/>
      <c r="ZM23" s="138"/>
      <c r="ZN23" s="138"/>
      <c r="ZO23" s="138"/>
      <c r="ZP23" s="138"/>
      <c r="ZQ23" s="138"/>
      <c r="ZR23" s="138"/>
      <c r="ZS23" s="138"/>
      <c r="ZT23" s="138"/>
      <c r="ZU23" s="138"/>
      <c r="ZV23" s="138"/>
      <c r="ZW23" s="138"/>
      <c r="ZX23" s="138"/>
      <c r="ZY23" s="138"/>
      <c r="ZZ23" s="138"/>
      <c r="AAA23" s="138"/>
      <c r="AAB23" s="138"/>
      <c r="AAC23" s="138"/>
      <c r="AAD23" s="138"/>
      <c r="AAE23" s="138"/>
      <c r="AAF23" s="138"/>
      <c r="AAG23" s="138"/>
      <c r="AAH23" s="138"/>
      <c r="AAI23" s="138"/>
      <c r="AAJ23" s="138"/>
      <c r="AAK23" s="138"/>
      <c r="AAL23" s="138"/>
      <c r="AAM23" s="138"/>
      <c r="AAN23" s="138"/>
      <c r="AAO23" s="138"/>
      <c r="AAP23" s="138"/>
      <c r="AAQ23" s="138"/>
      <c r="AAR23" s="138"/>
      <c r="AAS23" s="138"/>
      <c r="AAT23" s="138"/>
      <c r="AAU23" s="138"/>
      <c r="AAV23" s="138"/>
      <c r="AAW23" s="138"/>
      <c r="AAX23" s="138"/>
      <c r="AAY23" s="138"/>
      <c r="AAZ23" s="138"/>
      <c r="ABA23" s="138"/>
      <c r="ABB23" s="138"/>
      <c r="ABC23" s="138"/>
      <c r="ABD23" s="138"/>
      <c r="ABE23" s="138"/>
      <c r="ABF23" s="138"/>
      <c r="ABG23" s="138"/>
      <c r="ABH23" s="138"/>
      <c r="ABI23" s="138"/>
      <c r="ABJ23" s="138"/>
      <c r="ABK23" s="138"/>
      <c r="ABL23" s="138"/>
      <c r="ABM23" s="138"/>
      <c r="ABN23" s="138"/>
      <c r="ABO23" s="138"/>
      <c r="ABP23" s="138"/>
      <c r="ABQ23" s="138"/>
      <c r="ABR23" s="138"/>
      <c r="ABS23" s="138"/>
      <c r="ABT23" s="138"/>
      <c r="ABU23" s="138"/>
      <c r="ABV23" s="138"/>
      <c r="ABW23" s="138"/>
      <c r="ABX23" s="138"/>
      <c r="ABY23" s="138"/>
      <c r="ABZ23" s="138"/>
      <c r="ACA23" s="138"/>
      <c r="ACB23" s="138"/>
      <c r="ACC23" s="138"/>
      <c r="ACD23" s="138"/>
      <c r="ACE23" s="138"/>
      <c r="ACF23" s="138"/>
      <c r="ACG23" s="138"/>
      <c r="ACH23" s="138"/>
      <c r="ACI23" s="138"/>
      <c r="ACJ23" s="138"/>
      <c r="ACK23" s="138"/>
      <c r="ACL23" s="138"/>
      <c r="ACM23" s="138"/>
      <c r="ACN23" s="138"/>
      <c r="ACO23" s="138"/>
      <c r="ACP23" s="138"/>
      <c r="ACQ23" s="138"/>
      <c r="ACR23" s="138"/>
      <c r="ACS23" s="138"/>
      <c r="ACT23" s="138"/>
      <c r="ACU23" s="138"/>
      <c r="ACV23" s="138"/>
      <c r="ACW23" s="138"/>
      <c r="ACX23" s="138"/>
      <c r="ACY23" s="138"/>
      <c r="ACZ23" s="138"/>
      <c r="ADA23" s="138"/>
      <c r="ADB23" s="138"/>
      <c r="ADC23" s="138"/>
      <c r="ADD23" s="138"/>
      <c r="ADE23" s="138"/>
      <c r="ADF23" s="138"/>
      <c r="ADG23" s="138"/>
      <c r="ADH23" s="138"/>
      <c r="ADI23" s="138"/>
      <c r="ADJ23" s="138"/>
      <c r="ADK23" s="138"/>
      <c r="ADL23" s="138"/>
      <c r="ADM23" s="138"/>
      <c r="ADN23" s="138"/>
      <c r="ADO23" s="138"/>
      <c r="ADP23" s="138"/>
      <c r="ADQ23" s="138"/>
      <c r="ADR23" s="138"/>
      <c r="ADS23" s="138"/>
      <c r="ADT23" s="138"/>
      <c r="ADU23" s="138"/>
      <c r="ADV23" s="138"/>
      <c r="ADW23" s="138"/>
      <c r="ADX23" s="138"/>
      <c r="ADY23" s="138"/>
      <c r="ADZ23" s="138"/>
      <c r="AEA23" s="138"/>
      <c r="AEB23" s="138"/>
      <c r="AEC23" s="138"/>
      <c r="AED23" s="138"/>
      <c r="AEE23" s="138"/>
      <c r="AEF23" s="138"/>
      <c r="AEG23" s="138"/>
      <c r="AEH23" s="138"/>
      <c r="AEI23" s="138"/>
      <c r="AEJ23" s="138"/>
      <c r="AEK23" s="138"/>
      <c r="AEL23" s="138"/>
      <c r="AEM23" s="138"/>
      <c r="AEN23" s="138"/>
      <c r="AEO23" s="138"/>
      <c r="AEP23" s="138"/>
      <c r="AEQ23" s="138"/>
      <c r="AER23" s="138"/>
      <c r="AES23" s="138"/>
      <c r="AET23" s="138"/>
      <c r="AEU23" s="138"/>
      <c r="AEV23" s="138"/>
      <c r="AEW23" s="138"/>
      <c r="AEX23" s="138"/>
      <c r="AEY23" s="138"/>
      <c r="AEZ23" s="138"/>
      <c r="AFA23" s="138"/>
      <c r="AFB23" s="138"/>
      <c r="AFC23" s="138"/>
      <c r="AFD23" s="138"/>
      <c r="AFE23" s="138"/>
      <c r="AFF23" s="138"/>
      <c r="AFG23" s="138"/>
      <c r="AFH23" s="138"/>
      <c r="AFI23" s="138"/>
      <c r="AFJ23" s="138"/>
      <c r="AFK23" s="138"/>
      <c r="AFL23" s="138"/>
      <c r="AFM23" s="138"/>
      <c r="AFN23" s="138"/>
      <c r="AFO23" s="138"/>
      <c r="AFP23" s="138"/>
      <c r="AFQ23" s="138"/>
      <c r="AFR23" s="138"/>
      <c r="AFS23" s="138"/>
      <c r="AFT23" s="138"/>
      <c r="AFU23" s="138"/>
      <c r="AFV23" s="138"/>
      <c r="AFW23" s="138"/>
      <c r="AFX23" s="138"/>
      <c r="AFY23" s="138"/>
      <c r="AFZ23" s="138"/>
      <c r="AGA23" s="138"/>
      <c r="AGB23" s="138"/>
      <c r="AGC23" s="138"/>
      <c r="AGD23" s="138"/>
      <c r="AGE23" s="138"/>
      <c r="AGF23" s="138"/>
      <c r="AGG23" s="138"/>
      <c r="AGH23" s="138"/>
      <c r="AGI23" s="138"/>
      <c r="AGJ23" s="138"/>
      <c r="AGK23" s="138"/>
      <c r="AGL23" s="138"/>
      <c r="AGM23" s="138"/>
      <c r="AGN23" s="138"/>
      <c r="AGO23" s="138"/>
      <c r="AGP23" s="138"/>
      <c r="AGQ23" s="138"/>
      <c r="AGR23" s="138"/>
      <c r="AGS23" s="138"/>
      <c r="AGT23" s="138"/>
      <c r="AGU23" s="138"/>
      <c r="AGV23" s="138"/>
      <c r="AGW23" s="138"/>
      <c r="AGX23" s="138"/>
      <c r="AGY23" s="138"/>
      <c r="AGZ23" s="138"/>
      <c r="AHA23" s="138"/>
      <c r="AHB23" s="138"/>
      <c r="AHC23" s="138"/>
      <c r="AHD23" s="138"/>
      <c r="AHE23" s="138"/>
      <c r="AHF23" s="138"/>
      <c r="AHG23" s="138"/>
      <c r="AHH23" s="138"/>
      <c r="AHI23" s="138"/>
      <c r="AHJ23" s="138"/>
      <c r="AHK23" s="138"/>
      <c r="AHL23" s="138"/>
      <c r="AHM23" s="138"/>
      <c r="AHN23" s="138"/>
      <c r="AHO23" s="138"/>
      <c r="AHP23" s="138"/>
      <c r="AHQ23" s="138"/>
      <c r="AHR23" s="138"/>
      <c r="AHS23" s="138"/>
      <c r="AHT23" s="138"/>
      <c r="AHU23" s="138"/>
      <c r="AHV23" s="138"/>
      <c r="AHW23" s="138"/>
      <c r="AHX23" s="138"/>
      <c r="AHY23" s="138"/>
      <c r="AHZ23" s="138"/>
      <c r="AIA23" s="138"/>
      <c r="AIB23" s="138"/>
      <c r="AIC23" s="138"/>
      <c r="AID23" s="138"/>
      <c r="AIE23" s="138"/>
      <c r="AIF23" s="138"/>
      <c r="AIG23" s="138"/>
      <c r="AIH23" s="138"/>
      <c r="AII23" s="138"/>
      <c r="AIJ23" s="138"/>
      <c r="AIK23" s="138"/>
      <c r="AIL23" s="138"/>
      <c r="AIM23" s="138"/>
      <c r="AIN23" s="138"/>
      <c r="AIO23" s="138"/>
      <c r="AIP23" s="138"/>
      <c r="AIQ23" s="138"/>
      <c r="AIR23" s="138"/>
      <c r="AIS23" s="138"/>
      <c r="AIT23" s="138"/>
      <c r="AIU23" s="138"/>
      <c r="AIV23" s="138"/>
      <c r="AIW23" s="138"/>
      <c r="AIX23" s="138"/>
      <c r="AIY23" s="138"/>
      <c r="AIZ23" s="138"/>
      <c r="AJA23" s="138"/>
      <c r="AJB23" s="138"/>
      <c r="AJC23" s="138"/>
      <c r="AJD23" s="138"/>
      <c r="AJE23" s="138"/>
      <c r="AJF23" s="138"/>
      <c r="AJG23" s="138"/>
      <c r="AJH23" s="138"/>
      <c r="AJI23" s="138"/>
      <c r="AJJ23" s="138"/>
      <c r="AJK23" s="138"/>
      <c r="AJL23" s="138"/>
      <c r="AJM23" s="138"/>
      <c r="AJN23" s="138"/>
      <c r="AJO23" s="138"/>
      <c r="AJP23" s="138"/>
      <c r="AJQ23" s="138"/>
      <c r="AJR23" s="138"/>
      <c r="AJS23" s="138"/>
      <c r="AJT23" s="138"/>
      <c r="AJU23" s="138"/>
      <c r="AJV23" s="138"/>
      <c r="AJW23" s="138"/>
      <c r="AJX23" s="138"/>
      <c r="AJY23" s="138"/>
      <c r="AJZ23" s="138"/>
      <c r="AKA23" s="138"/>
      <c r="AKB23" s="138"/>
      <c r="AKC23" s="138"/>
      <c r="AKD23" s="138"/>
      <c r="AKE23" s="138"/>
      <c r="AKF23" s="138"/>
      <c r="AKG23" s="138"/>
      <c r="AKH23" s="138"/>
      <c r="AKI23" s="138"/>
      <c r="AKJ23" s="138"/>
      <c r="AKK23" s="138"/>
      <c r="AKL23" s="138"/>
      <c r="AKM23" s="138"/>
      <c r="AKN23" s="138"/>
      <c r="AKO23" s="138"/>
      <c r="AKP23" s="138"/>
      <c r="AKQ23" s="138"/>
      <c r="AKR23" s="138"/>
      <c r="AKS23" s="138"/>
      <c r="AKT23" s="138"/>
      <c r="AKU23" s="138"/>
      <c r="AKV23" s="138"/>
      <c r="AKW23" s="138"/>
      <c r="AKX23" s="138"/>
      <c r="AKY23" s="138"/>
      <c r="AKZ23" s="138"/>
      <c r="ALA23" s="138"/>
      <c r="ALB23" s="138"/>
      <c r="ALC23" s="138"/>
      <c r="ALD23" s="138"/>
      <c r="ALE23" s="138"/>
      <c r="ALF23" s="138"/>
      <c r="ALG23" s="138"/>
      <c r="ALH23" s="138"/>
      <c r="ALI23" s="138"/>
      <c r="ALJ23" s="138"/>
      <c r="ALK23" s="138"/>
      <c r="ALL23" s="138"/>
      <c r="ALM23" s="138"/>
      <c r="ALN23" s="138"/>
      <c r="ALO23" s="138"/>
      <c r="ALP23" s="138"/>
      <c r="ALQ23" s="138"/>
      <c r="ALR23" s="138"/>
      <c r="ALS23" s="138"/>
      <c r="ALT23" s="138"/>
      <c r="ALU23" s="138"/>
      <c r="ALV23" s="138"/>
      <c r="ALW23" s="138"/>
      <c r="ALX23" s="138"/>
      <c r="ALY23" s="138"/>
      <c r="ALZ23" s="138"/>
      <c r="AMA23" s="138"/>
      <c r="AMB23" s="138"/>
      <c r="AMC23" s="138"/>
      <c r="AMD23" s="138"/>
      <c r="AME23" s="138"/>
      <c r="AMF23" s="138"/>
      <c r="AMG23" s="138"/>
      <c r="AMH23" s="138"/>
      <c r="AMI23" s="138"/>
      <c r="AMJ23" s="138"/>
      <c r="AMK23" s="138"/>
      <c r="AML23" s="138"/>
      <c r="AMM23" s="138"/>
      <c r="AMN23" s="138"/>
      <c r="AMO23" s="138"/>
      <c r="AMP23" s="138"/>
      <c r="AMQ23" s="138"/>
      <c r="AMR23" s="138"/>
      <c r="AMS23" s="138"/>
      <c r="AMT23" s="138"/>
      <c r="AMU23" s="138"/>
      <c r="AMV23" s="138"/>
      <c r="AMW23" s="138"/>
      <c r="AMX23" s="138"/>
      <c r="AMY23" s="138"/>
      <c r="AMZ23" s="138"/>
      <c r="ANA23" s="138"/>
      <c r="ANB23" s="138"/>
      <c r="ANC23" s="138"/>
      <c r="AND23" s="138"/>
      <c r="ANE23" s="138"/>
      <c r="ANF23" s="138"/>
      <c r="ANG23" s="138"/>
      <c r="ANH23" s="138"/>
      <c r="ANI23" s="138"/>
      <c r="ANJ23" s="138"/>
      <c r="ANK23" s="138"/>
      <c r="ANL23" s="138"/>
      <c r="ANM23" s="138"/>
      <c r="ANN23" s="138"/>
      <c r="ANO23" s="138"/>
      <c r="ANP23" s="138"/>
      <c r="ANQ23" s="138"/>
      <c r="ANR23" s="138"/>
      <c r="ANS23" s="138"/>
      <c r="ANT23" s="138"/>
      <c r="ANU23" s="138"/>
      <c r="ANV23" s="138"/>
      <c r="ANW23" s="138"/>
      <c r="ANX23" s="138"/>
      <c r="ANY23" s="138"/>
      <c r="ANZ23" s="138"/>
      <c r="AOA23" s="138"/>
      <c r="AOB23" s="138"/>
      <c r="AOC23" s="138"/>
      <c r="AOD23" s="138"/>
      <c r="AOE23" s="138"/>
      <c r="AOF23" s="138"/>
      <c r="AOG23" s="138"/>
      <c r="AOH23" s="138"/>
      <c r="AOI23" s="138"/>
      <c r="AOJ23" s="138"/>
      <c r="AOK23" s="138"/>
      <c r="AOL23" s="138"/>
      <c r="AOM23" s="138"/>
      <c r="AON23" s="138"/>
      <c r="AOO23" s="138"/>
      <c r="AOP23" s="138"/>
      <c r="AOQ23" s="138"/>
      <c r="AOR23" s="138"/>
      <c r="AOS23" s="138"/>
      <c r="AOT23" s="138"/>
      <c r="AOU23" s="138"/>
      <c r="AOV23" s="138"/>
      <c r="AOW23" s="138"/>
      <c r="AOX23" s="138"/>
      <c r="AOY23" s="138"/>
      <c r="AOZ23" s="138"/>
      <c r="APA23" s="138"/>
      <c r="APB23" s="138"/>
      <c r="APC23" s="138"/>
      <c r="APD23" s="138"/>
      <c r="APE23" s="138"/>
      <c r="APF23" s="138"/>
      <c r="APG23" s="138"/>
      <c r="APH23" s="138"/>
      <c r="API23" s="138"/>
      <c r="APJ23" s="138"/>
      <c r="APK23" s="138"/>
      <c r="APL23" s="138"/>
      <c r="APM23" s="138"/>
      <c r="APN23" s="138"/>
      <c r="APO23" s="138"/>
      <c r="APP23" s="138"/>
      <c r="APQ23" s="138"/>
      <c r="APR23" s="138"/>
      <c r="APS23" s="138"/>
      <c r="APT23" s="138"/>
      <c r="APU23" s="138"/>
      <c r="APV23" s="138"/>
      <c r="APW23" s="138"/>
      <c r="APX23" s="138"/>
      <c r="APY23" s="138"/>
      <c r="APZ23" s="138"/>
      <c r="AQA23" s="138"/>
      <c r="AQB23" s="138"/>
      <c r="AQC23" s="138"/>
      <c r="AQD23" s="138"/>
      <c r="AQE23" s="138"/>
      <c r="AQF23" s="138"/>
      <c r="AQG23" s="138"/>
      <c r="AQH23" s="138"/>
      <c r="AQI23" s="138"/>
      <c r="AQJ23" s="138"/>
      <c r="AQK23" s="138"/>
      <c r="AQL23" s="138"/>
      <c r="AQM23" s="138"/>
      <c r="AQN23" s="138"/>
      <c r="AQO23" s="138"/>
      <c r="AQP23" s="138"/>
      <c r="AQQ23" s="138"/>
      <c r="AQR23" s="138"/>
      <c r="AQS23" s="138"/>
      <c r="AQT23" s="138"/>
      <c r="AQU23" s="138"/>
      <c r="AQV23" s="138"/>
      <c r="AQW23" s="138"/>
      <c r="AQX23" s="138"/>
      <c r="AQY23" s="138"/>
      <c r="AQZ23" s="138"/>
      <c r="ARA23" s="138"/>
      <c r="ARB23" s="138"/>
      <c r="ARC23" s="138"/>
      <c r="ARD23" s="138"/>
      <c r="ARE23" s="138"/>
      <c r="ARF23" s="138"/>
      <c r="ARG23" s="138"/>
      <c r="ARH23" s="138"/>
      <c r="ARI23" s="138"/>
      <c r="ARJ23" s="138"/>
      <c r="ARK23" s="138"/>
      <c r="ARL23" s="138"/>
      <c r="ARM23" s="138"/>
      <c r="ARN23" s="138"/>
      <c r="ARO23" s="138"/>
      <c r="ARP23" s="138"/>
      <c r="ARQ23" s="138"/>
      <c r="ARR23" s="138"/>
      <c r="ARS23" s="138"/>
      <c r="ART23" s="138"/>
      <c r="ARU23" s="138"/>
      <c r="ARV23" s="138"/>
      <c r="ARW23" s="138"/>
      <c r="ARX23" s="138"/>
      <c r="ARY23" s="138"/>
      <c r="ARZ23" s="138"/>
      <c r="ASA23" s="138"/>
      <c r="ASB23" s="138"/>
      <c r="ASC23" s="138"/>
      <c r="ASD23" s="138"/>
      <c r="ASE23" s="138"/>
      <c r="ASF23" s="138"/>
      <c r="ASG23" s="138"/>
      <c r="ASH23" s="138"/>
      <c r="ASI23" s="138"/>
      <c r="ASJ23" s="138"/>
      <c r="ASK23" s="138"/>
      <c r="ASL23" s="138"/>
      <c r="ASM23" s="138"/>
      <c r="ASN23" s="138"/>
      <c r="ASO23" s="138"/>
      <c r="ASP23" s="138"/>
      <c r="ASQ23" s="138"/>
      <c r="ASR23" s="138"/>
      <c r="ASS23" s="138"/>
      <c r="AST23" s="138"/>
      <c r="ASU23" s="138"/>
      <c r="ASV23" s="138"/>
      <c r="ASW23" s="138"/>
      <c r="ASX23" s="138"/>
      <c r="ASY23" s="138"/>
      <c r="ASZ23" s="138"/>
      <c r="ATA23" s="138"/>
      <c r="ATB23" s="138"/>
      <c r="ATC23" s="138"/>
      <c r="ATD23" s="138"/>
      <c r="ATE23" s="138"/>
      <c r="ATF23" s="138"/>
      <c r="ATG23" s="138"/>
      <c r="ATH23" s="138"/>
      <c r="ATI23" s="138"/>
      <c r="ATJ23" s="138"/>
      <c r="ATK23" s="138"/>
      <c r="ATL23" s="138"/>
      <c r="ATM23" s="138"/>
      <c r="ATN23" s="138"/>
      <c r="ATO23" s="138"/>
      <c r="ATP23" s="138"/>
      <c r="ATQ23" s="138"/>
      <c r="ATR23" s="138"/>
      <c r="ATS23" s="138"/>
      <c r="ATT23" s="138"/>
      <c r="ATU23" s="138"/>
      <c r="ATV23" s="138"/>
      <c r="ATW23" s="138"/>
      <c r="ATX23" s="138"/>
      <c r="ATY23" s="138"/>
      <c r="ATZ23" s="138"/>
      <c r="AUA23" s="138"/>
      <c r="AUB23" s="138"/>
      <c r="AUC23" s="138"/>
      <c r="AUD23" s="138"/>
      <c r="AUE23" s="138"/>
      <c r="AUF23" s="138"/>
      <c r="AUG23" s="138"/>
      <c r="AUH23" s="138"/>
      <c r="AUI23" s="138"/>
      <c r="AUJ23" s="138"/>
      <c r="AUK23" s="138"/>
      <c r="AUL23" s="138"/>
      <c r="AUM23" s="138"/>
      <c r="AUN23" s="138"/>
      <c r="AUO23" s="138"/>
      <c r="AUP23" s="138"/>
      <c r="AUQ23" s="138"/>
      <c r="AUR23" s="138"/>
      <c r="AUS23" s="138"/>
      <c r="AUT23" s="138"/>
      <c r="AUU23" s="138"/>
      <c r="AUV23" s="138"/>
      <c r="AUW23" s="138"/>
      <c r="AUX23" s="138"/>
      <c r="AUY23" s="138"/>
      <c r="AUZ23" s="138"/>
      <c r="AVA23" s="138"/>
      <c r="AVB23" s="138"/>
      <c r="AVC23" s="138"/>
      <c r="AVD23" s="138"/>
      <c r="AVE23" s="138"/>
      <c r="AVF23" s="138"/>
      <c r="AVG23" s="138"/>
      <c r="AVH23" s="138"/>
      <c r="AVI23" s="138"/>
      <c r="AVJ23" s="138"/>
      <c r="AVK23" s="138"/>
      <c r="AVL23" s="138"/>
      <c r="AVM23" s="138"/>
      <c r="AVN23" s="138"/>
      <c r="AVO23" s="138"/>
      <c r="AVP23" s="138"/>
      <c r="AVQ23" s="138"/>
      <c r="AVR23" s="138"/>
      <c r="AVS23" s="138"/>
      <c r="AVT23" s="138"/>
      <c r="AVU23" s="138"/>
      <c r="AVV23" s="138"/>
      <c r="AVW23" s="138"/>
      <c r="AVX23" s="138"/>
      <c r="AVY23" s="138"/>
      <c r="AVZ23" s="138"/>
      <c r="AWA23" s="138"/>
      <c r="AWB23" s="138"/>
      <c r="AWC23" s="138"/>
      <c r="AWD23" s="138"/>
      <c r="AWE23" s="138"/>
      <c r="AWF23" s="138"/>
      <c r="AWG23" s="138"/>
      <c r="AWH23" s="138"/>
      <c r="AWI23" s="138"/>
      <c r="AWJ23" s="138"/>
      <c r="AWK23" s="138"/>
      <c r="AWL23" s="138"/>
      <c r="AWM23" s="138"/>
      <c r="AWN23" s="138"/>
      <c r="AWO23" s="138"/>
      <c r="AWP23" s="138"/>
      <c r="AWQ23" s="138"/>
      <c r="AWR23" s="138"/>
      <c r="AWS23" s="138"/>
      <c r="AWT23" s="138"/>
      <c r="AWU23" s="138"/>
      <c r="AWV23" s="138"/>
      <c r="AWW23" s="138"/>
      <c r="AWX23" s="138"/>
      <c r="AWY23" s="138"/>
      <c r="AWZ23" s="138"/>
      <c r="AXA23" s="138"/>
      <c r="AXB23" s="138"/>
      <c r="AXC23" s="138"/>
      <c r="AXD23" s="138"/>
      <c r="AXE23" s="138"/>
      <c r="AXF23" s="138"/>
      <c r="AXG23" s="138"/>
      <c r="AXH23" s="138"/>
      <c r="AXI23" s="138"/>
      <c r="AXJ23" s="138"/>
      <c r="AXK23" s="138"/>
      <c r="AXL23" s="138"/>
      <c r="AXM23" s="138"/>
      <c r="AXN23" s="138"/>
      <c r="AXO23" s="138"/>
      <c r="AXP23" s="138"/>
      <c r="AXQ23" s="138"/>
      <c r="AXR23" s="138"/>
      <c r="AXS23" s="138"/>
      <c r="AXT23" s="138"/>
      <c r="AXU23" s="138"/>
      <c r="AXV23" s="138"/>
      <c r="AXW23" s="138"/>
      <c r="AXX23" s="138"/>
      <c r="AXY23" s="138"/>
      <c r="AXZ23" s="138"/>
      <c r="AYA23" s="138"/>
      <c r="AYB23" s="138"/>
      <c r="AYC23" s="138"/>
      <c r="AYD23" s="138"/>
      <c r="AYE23" s="138"/>
      <c r="AYF23" s="138"/>
      <c r="AYG23" s="138"/>
      <c r="AYH23" s="138"/>
      <c r="AYI23" s="138"/>
      <c r="AYJ23" s="138"/>
      <c r="AYK23" s="138"/>
      <c r="AYL23" s="138"/>
      <c r="AYM23" s="138"/>
      <c r="AYN23" s="138"/>
      <c r="AYO23" s="138"/>
      <c r="AYP23" s="138"/>
      <c r="AYQ23" s="138"/>
      <c r="AYR23" s="138"/>
      <c r="AYS23" s="138"/>
      <c r="AYT23" s="138"/>
      <c r="AYU23" s="138"/>
      <c r="AYV23" s="138"/>
      <c r="AYW23" s="138"/>
      <c r="AYX23" s="138"/>
      <c r="AYY23" s="138"/>
      <c r="AYZ23" s="138"/>
      <c r="AZA23" s="138"/>
      <c r="AZB23" s="138"/>
      <c r="AZC23" s="138"/>
      <c r="AZD23" s="138"/>
      <c r="AZE23" s="138"/>
      <c r="AZF23" s="138"/>
      <c r="AZG23" s="138"/>
      <c r="AZH23" s="138"/>
      <c r="AZI23" s="138"/>
      <c r="AZJ23" s="138"/>
      <c r="AZK23" s="138"/>
      <c r="AZL23" s="138"/>
      <c r="AZM23" s="138"/>
      <c r="AZN23" s="138"/>
      <c r="AZO23" s="138"/>
      <c r="AZP23" s="138"/>
      <c r="AZQ23" s="138"/>
      <c r="AZR23" s="138"/>
      <c r="AZS23" s="138"/>
      <c r="AZT23" s="138"/>
      <c r="AZU23" s="138"/>
      <c r="AZV23" s="138"/>
      <c r="AZW23" s="138"/>
      <c r="AZX23" s="138"/>
      <c r="AZY23" s="138"/>
      <c r="AZZ23" s="138"/>
      <c r="BAA23" s="138"/>
      <c r="BAB23" s="138"/>
      <c r="BAC23" s="138"/>
      <c r="BAD23" s="138"/>
      <c r="BAE23" s="138"/>
      <c r="BAF23" s="138"/>
      <c r="BAG23" s="138"/>
      <c r="BAH23" s="138"/>
      <c r="BAI23" s="138"/>
      <c r="BAJ23" s="138"/>
      <c r="BAK23" s="138"/>
      <c r="BAL23" s="138"/>
      <c r="BAM23" s="138"/>
      <c r="BAN23" s="138"/>
      <c r="BAO23" s="138"/>
      <c r="BAP23" s="138"/>
      <c r="BAQ23" s="138"/>
      <c r="BAR23" s="138"/>
      <c r="BAS23" s="138"/>
      <c r="BAT23" s="138"/>
      <c r="BAU23" s="138"/>
      <c r="BAV23" s="138"/>
      <c r="BAW23" s="138"/>
      <c r="BAX23" s="138"/>
      <c r="BAY23" s="138"/>
      <c r="BAZ23" s="138"/>
      <c r="BBA23" s="138"/>
      <c r="BBB23" s="138"/>
      <c r="BBC23" s="138"/>
      <c r="BBD23" s="138"/>
      <c r="BBE23" s="138"/>
      <c r="BBF23" s="138"/>
      <c r="BBG23" s="138"/>
      <c r="BBH23" s="138"/>
      <c r="BBI23" s="138"/>
      <c r="BBJ23" s="138"/>
      <c r="BBK23" s="138"/>
      <c r="BBL23" s="138"/>
      <c r="BBM23" s="138"/>
      <c r="BBN23" s="138"/>
      <c r="BBO23" s="138"/>
      <c r="BBP23" s="138"/>
      <c r="BBQ23" s="138"/>
      <c r="BBR23" s="138"/>
      <c r="BBS23" s="138"/>
      <c r="BBT23" s="138"/>
      <c r="BBU23" s="138"/>
      <c r="BBV23" s="138"/>
      <c r="BBW23" s="138"/>
      <c r="BBX23" s="138"/>
      <c r="BBY23" s="138"/>
      <c r="BBZ23" s="138"/>
      <c r="BCA23" s="138"/>
      <c r="BCB23" s="138"/>
      <c r="BCC23" s="138"/>
      <c r="BCD23" s="138"/>
      <c r="BCE23" s="138"/>
      <c r="BCF23" s="138"/>
      <c r="BCG23" s="138"/>
      <c r="BCH23" s="138"/>
      <c r="BCI23" s="138"/>
      <c r="BCJ23" s="138"/>
      <c r="BCK23" s="138"/>
      <c r="BCL23" s="138"/>
      <c r="BCM23" s="138"/>
      <c r="BCN23" s="138"/>
      <c r="BCO23" s="138"/>
      <c r="BCP23" s="138"/>
      <c r="BCQ23" s="138"/>
      <c r="BCR23" s="138"/>
      <c r="BCS23" s="138"/>
      <c r="BCT23" s="138"/>
      <c r="BCU23" s="138"/>
      <c r="BCV23" s="138"/>
      <c r="BCW23" s="138"/>
      <c r="BCX23" s="138"/>
      <c r="BCY23" s="138"/>
      <c r="BCZ23" s="138"/>
      <c r="BDA23" s="138"/>
      <c r="BDB23" s="138"/>
      <c r="BDC23" s="138"/>
      <c r="BDD23" s="138"/>
      <c r="BDE23" s="138"/>
      <c r="BDF23" s="138"/>
      <c r="BDG23" s="138"/>
      <c r="BDH23" s="138"/>
      <c r="BDI23" s="138"/>
      <c r="BDJ23" s="138"/>
      <c r="BDK23" s="138"/>
      <c r="BDL23" s="138"/>
      <c r="BDM23" s="138"/>
      <c r="BDN23" s="138"/>
      <c r="BDO23" s="138"/>
      <c r="BDP23" s="138"/>
      <c r="BDQ23" s="138"/>
      <c r="BDR23" s="138"/>
      <c r="BDS23" s="138"/>
      <c r="BDT23" s="138"/>
      <c r="BDU23" s="138"/>
      <c r="BDV23" s="138"/>
      <c r="BDW23" s="138"/>
      <c r="BDX23" s="138"/>
      <c r="BDY23" s="138"/>
      <c r="BDZ23" s="138"/>
      <c r="BEA23" s="138"/>
      <c r="BEB23" s="138"/>
      <c r="BEC23" s="138"/>
      <c r="BED23" s="138"/>
      <c r="BEE23" s="138"/>
      <c r="BEF23" s="138"/>
      <c r="BEG23" s="138"/>
      <c r="BEH23" s="138"/>
      <c r="BEI23" s="138"/>
      <c r="BEJ23" s="138"/>
      <c r="BEK23" s="138"/>
      <c r="BEL23" s="138"/>
      <c r="BEM23" s="138"/>
      <c r="BEN23" s="138"/>
      <c r="BEO23" s="138"/>
      <c r="BEP23" s="138"/>
      <c r="BEQ23" s="138"/>
      <c r="BER23" s="138"/>
      <c r="BES23" s="138"/>
      <c r="BET23" s="138"/>
      <c r="BEU23" s="138"/>
      <c r="BEV23" s="138"/>
      <c r="BEW23" s="138"/>
      <c r="BEX23" s="138"/>
      <c r="BEY23" s="138"/>
      <c r="BEZ23" s="138"/>
      <c r="BFA23" s="138"/>
      <c r="BFB23" s="138"/>
      <c r="BFC23" s="138"/>
      <c r="BFD23" s="138"/>
      <c r="BFE23" s="138"/>
      <c r="BFF23" s="138"/>
      <c r="BFG23" s="138"/>
      <c r="BFH23" s="138"/>
      <c r="BFI23" s="138"/>
      <c r="BFJ23" s="138"/>
      <c r="BFK23" s="138"/>
      <c r="BFL23" s="138"/>
      <c r="BFM23" s="138"/>
      <c r="BFN23" s="138"/>
      <c r="BFO23" s="138"/>
      <c r="BFP23" s="138"/>
      <c r="BFQ23" s="138"/>
      <c r="BFR23" s="138"/>
      <c r="BFS23" s="138"/>
      <c r="BFT23" s="138"/>
      <c r="BFU23" s="138"/>
      <c r="BFV23" s="138"/>
      <c r="BFW23" s="138"/>
      <c r="BFX23" s="138"/>
      <c r="BFY23" s="138"/>
      <c r="BFZ23" s="138"/>
      <c r="BGA23" s="138"/>
      <c r="BGB23" s="138"/>
      <c r="BGC23" s="138"/>
      <c r="BGD23" s="138"/>
      <c r="BGE23" s="138"/>
      <c r="BGF23" s="138"/>
      <c r="BGG23" s="138"/>
      <c r="BGH23" s="138"/>
      <c r="BGI23" s="138"/>
      <c r="BGJ23" s="138"/>
      <c r="BGK23" s="138"/>
      <c r="BGL23" s="138"/>
      <c r="BGM23" s="138"/>
      <c r="BGN23" s="138"/>
      <c r="BGO23" s="138"/>
      <c r="BGP23" s="138"/>
      <c r="BGQ23" s="138"/>
      <c r="BGR23" s="138"/>
      <c r="BGS23" s="138"/>
      <c r="BGT23" s="138"/>
      <c r="BGU23" s="138"/>
      <c r="BGV23" s="138"/>
      <c r="BGW23" s="138"/>
      <c r="BGX23" s="138"/>
      <c r="BGY23" s="138"/>
      <c r="BGZ23" s="138"/>
      <c r="BHA23" s="138"/>
      <c r="BHB23" s="138"/>
      <c r="BHC23" s="138"/>
      <c r="BHD23" s="138"/>
      <c r="BHE23" s="138"/>
      <c r="BHF23" s="138"/>
      <c r="BHG23" s="138"/>
      <c r="BHH23" s="138"/>
      <c r="BHI23" s="138"/>
      <c r="BHJ23" s="138"/>
      <c r="BHK23" s="138"/>
      <c r="BHL23" s="138"/>
      <c r="BHM23" s="138"/>
      <c r="BHN23" s="138"/>
      <c r="BHO23" s="138"/>
      <c r="BHP23" s="138"/>
      <c r="BHQ23" s="138"/>
      <c r="BHR23" s="138"/>
      <c r="BHS23" s="138"/>
      <c r="BHT23" s="138"/>
      <c r="BHU23" s="138"/>
      <c r="BHV23" s="138"/>
      <c r="BHW23" s="138"/>
      <c r="BHX23" s="138"/>
      <c r="BHY23" s="138"/>
      <c r="BHZ23" s="138"/>
      <c r="BIA23" s="138"/>
      <c r="BIB23" s="138"/>
      <c r="BIC23" s="138"/>
      <c r="BID23" s="138"/>
      <c r="BIE23" s="138"/>
      <c r="BIF23" s="138"/>
      <c r="BIG23" s="138"/>
      <c r="BIH23" s="138"/>
      <c r="BII23" s="138"/>
      <c r="BIJ23" s="138"/>
      <c r="BIK23" s="138"/>
      <c r="BIL23" s="138"/>
      <c r="BIM23" s="138"/>
      <c r="BIN23" s="138"/>
      <c r="BIO23" s="138"/>
      <c r="BIP23" s="138"/>
      <c r="BIQ23" s="138"/>
      <c r="BIR23" s="138"/>
      <c r="BIS23" s="138"/>
      <c r="BIT23" s="138"/>
      <c r="BIU23" s="138"/>
      <c r="BIV23" s="138"/>
      <c r="BIW23" s="138"/>
      <c r="BIX23" s="138"/>
      <c r="BIY23" s="138"/>
      <c r="BIZ23" s="138"/>
      <c r="BJA23" s="138"/>
      <c r="BJB23" s="138"/>
      <c r="BJC23" s="138"/>
      <c r="BJD23" s="138"/>
      <c r="BJE23" s="138"/>
      <c r="BJF23" s="138"/>
      <c r="BJG23" s="138"/>
      <c r="BJH23" s="138"/>
      <c r="BJI23" s="138"/>
      <c r="BJJ23" s="138"/>
      <c r="BJK23" s="138"/>
      <c r="BJL23" s="138"/>
      <c r="BJM23" s="138"/>
      <c r="BJN23" s="138"/>
      <c r="BJO23" s="138"/>
      <c r="BJP23" s="138"/>
      <c r="BJQ23" s="138"/>
      <c r="BJR23" s="138"/>
      <c r="BJS23" s="138"/>
      <c r="BJT23" s="138"/>
      <c r="BJU23" s="138"/>
      <c r="BJV23" s="138"/>
      <c r="BJW23" s="138"/>
      <c r="BJX23" s="138"/>
      <c r="BJY23" s="138"/>
      <c r="BJZ23" s="138"/>
      <c r="BKA23" s="138"/>
      <c r="BKB23" s="138"/>
      <c r="BKC23" s="138"/>
      <c r="BKD23" s="138"/>
      <c r="BKE23" s="138"/>
      <c r="BKF23" s="138"/>
      <c r="BKG23" s="138"/>
      <c r="BKH23" s="138"/>
      <c r="BKI23" s="138"/>
      <c r="BKJ23" s="138"/>
      <c r="BKK23" s="138"/>
      <c r="BKL23" s="138"/>
      <c r="BKM23" s="138"/>
      <c r="BKN23" s="138"/>
      <c r="BKO23" s="138"/>
      <c r="BKP23" s="138"/>
      <c r="BKQ23" s="138"/>
      <c r="BKR23" s="138"/>
      <c r="BKS23" s="138"/>
      <c r="BKT23" s="138"/>
      <c r="BKU23" s="138"/>
      <c r="BKV23" s="138"/>
      <c r="BKW23" s="138"/>
      <c r="BKX23" s="138"/>
      <c r="BKY23" s="138"/>
      <c r="BKZ23" s="138"/>
      <c r="BLA23" s="138"/>
      <c r="BLB23" s="138"/>
      <c r="BLC23" s="138"/>
      <c r="BLD23" s="138"/>
      <c r="BLE23" s="138"/>
      <c r="BLF23" s="138"/>
      <c r="BLG23" s="138"/>
      <c r="BLH23" s="138"/>
      <c r="BLI23" s="138"/>
      <c r="BLJ23" s="138"/>
      <c r="BLK23" s="138"/>
      <c r="BLL23" s="138"/>
      <c r="BLM23" s="138"/>
      <c r="BLN23" s="138"/>
      <c r="BLO23" s="138"/>
      <c r="BLP23" s="138"/>
      <c r="BLQ23" s="138"/>
      <c r="BLR23" s="138"/>
      <c r="BLS23" s="138"/>
      <c r="BLT23" s="138"/>
      <c r="BLU23" s="138"/>
      <c r="BLV23" s="138"/>
      <c r="BLW23" s="138"/>
      <c r="BLX23" s="138"/>
      <c r="BLY23" s="138"/>
      <c r="BLZ23" s="138"/>
      <c r="BMA23" s="138"/>
      <c r="BMB23" s="138"/>
      <c r="BMC23" s="138"/>
      <c r="BMD23" s="138"/>
      <c r="BME23" s="138"/>
      <c r="BMF23" s="138"/>
      <c r="BMG23" s="138"/>
      <c r="BMH23" s="138"/>
      <c r="BMI23" s="138"/>
      <c r="BMJ23" s="138"/>
      <c r="BMK23" s="138"/>
      <c r="BML23" s="138"/>
      <c r="BMM23" s="138"/>
      <c r="BMN23" s="138"/>
      <c r="BMO23" s="138"/>
      <c r="BMP23" s="138"/>
      <c r="BMQ23" s="138"/>
      <c r="BMR23" s="138"/>
      <c r="BMS23" s="138"/>
      <c r="BMT23" s="138"/>
      <c r="BMU23" s="138"/>
      <c r="BMV23" s="138"/>
      <c r="BMW23" s="138"/>
      <c r="BMX23" s="138"/>
      <c r="BMY23" s="138"/>
      <c r="BMZ23" s="138"/>
      <c r="BNA23" s="138"/>
      <c r="BNB23" s="138"/>
      <c r="BNC23" s="138"/>
      <c r="BND23" s="138"/>
      <c r="BNE23" s="138"/>
      <c r="BNF23" s="138"/>
      <c r="BNG23" s="138"/>
      <c r="BNH23" s="138"/>
      <c r="BNI23" s="138"/>
      <c r="BNJ23" s="138"/>
      <c r="BNK23" s="138"/>
      <c r="BNL23" s="138"/>
      <c r="BNM23" s="138"/>
      <c r="BNN23" s="138"/>
      <c r="BNO23" s="138"/>
      <c r="BNP23" s="138"/>
      <c r="BNQ23" s="138"/>
      <c r="BNR23" s="138"/>
      <c r="BNS23" s="138"/>
      <c r="BNT23" s="138"/>
      <c r="BNU23" s="138"/>
      <c r="BNV23" s="138"/>
      <c r="BNW23" s="138"/>
      <c r="BNX23" s="138"/>
      <c r="BNY23" s="138"/>
      <c r="BNZ23" s="138"/>
      <c r="BOA23" s="138"/>
      <c r="BOB23" s="138"/>
      <c r="BOC23" s="138"/>
      <c r="BOD23" s="138"/>
      <c r="BOE23" s="138"/>
      <c r="BOF23" s="138"/>
      <c r="BOG23" s="138"/>
      <c r="BOH23" s="138"/>
      <c r="BOI23" s="138"/>
      <c r="BOJ23" s="138"/>
      <c r="BOK23" s="138"/>
      <c r="BOL23" s="138"/>
      <c r="BOM23" s="138"/>
      <c r="BON23" s="138"/>
      <c r="BOO23" s="138"/>
      <c r="BOP23" s="138"/>
      <c r="BOQ23" s="138"/>
      <c r="BOR23" s="138"/>
      <c r="BOS23" s="138"/>
      <c r="BOT23" s="138"/>
      <c r="BOU23" s="138"/>
      <c r="BOV23" s="138"/>
      <c r="BOW23" s="138"/>
      <c r="BOX23" s="138"/>
      <c r="BOY23" s="138"/>
      <c r="BOZ23" s="138"/>
      <c r="BPA23" s="138"/>
      <c r="BPB23" s="138"/>
      <c r="BPC23" s="138"/>
      <c r="BPD23" s="138"/>
      <c r="BPE23" s="138"/>
      <c r="BPF23" s="138"/>
      <c r="BPG23" s="138"/>
      <c r="BPH23" s="138"/>
      <c r="BPI23" s="138"/>
      <c r="BPJ23" s="138"/>
      <c r="BPK23" s="138"/>
      <c r="BPL23" s="138"/>
      <c r="BPM23" s="138"/>
      <c r="BPN23" s="138"/>
      <c r="BPO23" s="138"/>
      <c r="BPP23" s="138"/>
      <c r="BPQ23" s="138"/>
      <c r="BPR23" s="138"/>
      <c r="BPS23" s="138"/>
      <c r="BPT23" s="138"/>
      <c r="BPU23" s="138"/>
      <c r="BPV23" s="138"/>
      <c r="BPW23" s="138"/>
      <c r="BPX23" s="138"/>
      <c r="BPY23" s="138"/>
      <c r="BPZ23" s="138"/>
      <c r="BQA23" s="138"/>
      <c r="BQB23" s="138"/>
      <c r="BQC23" s="138"/>
      <c r="BQD23" s="138"/>
      <c r="BQE23" s="138"/>
      <c r="BQF23" s="138"/>
      <c r="BQG23" s="138"/>
      <c r="BQH23" s="138"/>
      <c r="BQI23" s="138"/>
      <c r="BQJ23" s="138"/>
      <c r="BQK23" s="138"/>
      <c r="BQL23" s="138"/>
      <c r="BQM23" s="138"/>
      <c r="BQN23" s="138"/>
      <c r="BQO23" s="138"/>
      <c r="BQP23" s="138"/>
      <c r="BQQ23" s="138"/>
      <c r="BQR23" s="138"/>
      <c r="BQS23" s="138"/>
      <c r="BQT23" s="138"/>
      <c r="BQU23" s="138"/>
      <c r="BQV23" s="138"/>
      <c r="BQW23" s="138"/>
      <c r="BQX23" s="138"/>
      <c r="BQY23" s="138"/>
      <c r="BQZ23" s="138"/>
      <c r="BRA23" s="138"/>
      <c r="BRB23" s="138"/>
      <c r="BRC23" s="138"/>
      <c r="BRD23" s="138"/>
      <c r="BRE23" s="138"/>
      <c r="BRF23" s="138"/>
      <c r="BRG23" s="138"/>
      <c r="BRH23" s="138"/>
      <c r="BRI23" s="138"/>
      <c r="BRJ23" s="138"/>
      <c r="BRK23" s="138"/>
      <c r="BRL23" s="138"/>
      <c r="BRM23" s="138"/>
      <c r="BRN23" s="138"/>
      <c r="BRO23" s="138"/>
      <c r="BRP23" s="138"/>
      <c r="BRQ23" s="138"/>
      <c r="BRR23" s="138"/>
      <c r="BRS23" s="138"/>
      <c r="BRT23" s="138"/>
      <c r="BRU23" s="138"/>
      <c r="BRV23" s="138"/>
      <c r="BRW23" s="138"/>
      <c r="BRX23" s="138"/>
      <c r="BRY23" s="138"/>
      <c r="BRZ23" s="138"/>
      <c r="BSA23" s="138"/>
      <c r="BSB23" s="138"/>
      <c r="BSC23" s="138"/>
      <c r="BSD23" s="138"/>
      <c r="BSE23" s="138"/>
      <c r="BSF23" s="138"/>
      <c r="BSG23" s="138"/>
      <c r="BSH23" s="138"/>
      <c r="BSI23" s="138"/>
      <c r="BSJ23" s="138"/>
      <c r="BSK23" s="138"/>
      <c r="BSL23" s="138"/>
      <c r="BSM23" s="138"/>
      <c r="BSN23" s="138"/>
      <c r="BSO23" s="138"/>
      <c r="BSP23" s="138"/>
      <c r="BSQ23" s="138"/>
      <c r="BSR23" s="138"/>
      <c r="BSS23" s="138"/>
      <c r="BST23" s="138"/>
      <c r="BSU23" s="138"/>
      <c r="BSV23" s="138"/>
      <c r="BSW23" s="138"/>
      <c r="BSX23" s="138"/>
      <c r="BSY23" s="138"/>
      <c r="BSZ23" s="138"/>
      <c r="BTA23" s="138"/>
      <c r="BTB23" s="138"/>
      <c r="BTC23" s="138"/>
      <c r="BTD23" s="138"/>
      <c r="BTE23" s="138"/>
      <c r="BTF23" s="138"/>
      <c r="BTG23" s="138"/>
      <c r="BTH23" s="138"/>
      <c r="BTI23" s="138"/>
      <c r="BTJ23" s="138"/>
      <c r="BTK23" s="138"/>
      <c r="BTL23" s="138"/>
      <c r="BTM23" s="138"/>
      <c r="BTN23" s="138"/>
      <c r="BTO23" s="138"/>
      <c r="BTP23" s="138"/>
      <c r="BTQ23" s="138"/>
      <c r="BTR23" s="138"/>
      <c r="BTS23" s="138"/>
      <c r="BTT23" s="138"/>
      <c r="BTU23" s="138"/>
      <c r="BTV23" s="138"/>
      <c r="BTW23" s="138"/>
      <c r="BTX23" s="138"/>
      <c r="BTY23" s="138"/>
      <c r="BTZ23" s="138"/>
      <c r="BUA23" s="138"/>
      <c r="BUB23" s="138"/>
      <c r="BUC23" s="138"/>
      <c r="BUD23" s="138"/>
      <c r="BUE23" s="138"/>
      <c r="BUF23" s="138"/>
      <c r="BUG23" s="138"/>
      <c r="BUH23" s="138"/>
      <c r="BUI23" s="138"/>
      <c r="BUJ23" s="138"/>
      <c r="BUK23" s="138"/>
      <c r="BUL23" s="138"/>
      <c r="BUM23" s="138"/>
      <c r="BUN23" s="138"/>
      <c r="BUO23" s="138"/>
      <c r="BUP23" s="138"/>
      <c r="BUQ23" s="138"/>
      <c r="BUR23" s="138"/>
      <c r="BUS23" s="138"/>
      <c r="BUT23" s="138"/>
      <c r="BUU23" s="138"/>
      <c r="BUV23" s="138"/>
      <c r="BUW23" s="138"/>
      <c r="BUX23" s="138"/>
      <c r="BUY23" s="138"/>
      <c r="BUZ23" s="138"/>
      <c r="BVA23" s="138"/>
      <c r="BVB23" s="138"/>
      <c r="BVC23" s="138"/>
      <c r="BVD23" s="138"/>
      <c r="BVE23" s="138"/>
      <c r="BVF23" s="138"/>
      <c r="BVG23" s="138"/>
      <c r="BVH23" s="138"/>
      <c r="BVI23" s="138"/>
      <c r="BVJ23" s="138"/>
      <c r="BVK23" s="138"/>
      <c r="BVL23" s="138"/>
      <c r="BVM23" s="138"/>
      <c r="BVN23" s="138"/>
      <c r="BVO23" s="138"/>
      <c r="BVP23" s="138"/>
      <c r="BVQ23" s="138"/>
      <c r="BVR23" s="138"/>
      <c r="BVS23" s="138"/>
      <c r="BVT23" s="138"/>
      <c r="BVU23" s="138"/>
      <c r="BVV23" s="138"/>
      <c r="BVW23" s="138"/>
      <c r="BVX23" s="138"/>
      <c r="BVY23" s="138"/>
      <c r="BVZ23" s="138"/>
      <c r="BWA23" s="138"/>
      <c r="BWB23" s="138"/>
      <c r="BWC23" s="138"/>
      <c r="BWD23" s="138"/>
      <c r="BWE23" s="138"/>
      <c r="BWF23" s="138"/>
      <c r="BWG23" s="138"/>
      <c r="BWH23" s="138"/>
      <c r="BWI23" s="138"/>
      <c r="BWJ23" s="138"/>
      <c r="BWK23" s="138"/>
      <c r="BWL23" s="138"/>
      <c r="BWM23" s="138"/>
      <c r="BWN23" s="138"/>
      <c r="BWO23" s="138"/>
      <c r="BWP23" s="138"/>
      <c r="BWQ23" s="138"/>
      <c r="BWR23" s="138"/>
      <c r="BWS23" s="138"/>
      <c r="BWT23" s="138"/>
      <c r="BWU23" s="138"/>
      <c r="BWV23" s="138"/>
      <c r="BWW23" s="138"/>
      <c r="BWX23" s="138"/>
      <c r="BWY23" s="138"/>
      <c r="BWZ23" s="138"/>
      <c r="BXA23" s="138"/>
      <c r="BXB23" s="138"/>
      <c r="BXC23" s="138"/>
      <c r="BXD23" s="138"/>
      <c r="BXE23" s="138"/>
      <c r="BXF23" s="138"/>
      <c r="BXG23" s="138"/>
      <c r="BXH23" s="138"/>
      <c r="BXI23" s="138"/>
      <c r="BXJ23" s="138"/>
      <c r="BXK23" s="138"/>
      <c r="BXL23" s="138"/>
      <c r="BXM23" s="138"/>
      <c r="BXN23" s="138"/>
      <c r="BXO23" s="138"/>
      <c r="BXP23" s="138"/>
      <c r="BXQ23" s="138"/>
      <c r="BXR23" s="138"/>
      <c r="BXS23" s="138"/>
      <c r="BXT23" s="138"/>
      <c r="BXU23" s="138"/>
      <c r="BXV23" s="138"/>
      <c r="BXW23" s="138"/>
      <c r="BXX23" s="138"/>
      <c r="BXY23" s="138"/>
      <c r="BXZ23" s="138"/>
      <c r="BYA23" s="138"/>
      <c r="BYB23" s="138"/>
      <c r="BYC23" s="138"/>
      <c r="BYD23" s="138"/>
      <c r="BYE23" s="138"/>
      <c r="BYF23" s="138"/>
      <c r="BYG23" s="138"/>
      <c r="BYH23" s="138"/>
      <c r="BYI23" s="138"/>
      <c r="BYJ23" s="138"/>
      <c r="BYK23" s="138"/>
      <c r="BYL23" s="138"/>
      <c r="BYM23" s="138"/>
      <c r="BYN23" s="138"/>
      <c r="BYO23" s="138"/>
      <c r="BYP23" s="138"/>
      <c r="BYQ23" s="138"/>
      <c r="BYR23" s="138"/>
      <c r="BYS23" s="138"/>
      <c r="BYT23" s="138"/>
      <c r="BYU23" s="138"/>
      <c r="BYV23" s="138"/>
      <c r="BYW23" s="138"/>
      <c r="BYX23" s="138"/>
      <c r="BYY23" s="138"/>
      <c r="BYZ23" s="138"/>
      <c r="BZA23" s="138"/>
      <c r="BZB23" s="138"/>
      <c r="BZC23" s="138"/>
      <c r="BZD23" s="138"/>
      <c r="BZE23" s="138"/>
      <c r="BZF23" s="138"/>
      <c r="BZG23" s="138"/>
      <c r="BZH23" s="138"/>
      <c r="BZI23" s="138"/>
      <c r="BZJ23" s="138"/>
      <c r="BZK23" s="138"/>
      <c r="BZL23" s="138"/>
      <c r="BZM23" s="138"/>
      <c r="BZN23" s="138"/>
      <c r="BZO23" s="138"/>
      <c r="BZP23" s="138"/>
      <c r="BZQ23" s="138"/>
      <c r="BZR23" s="138"/>
      <c r="BZS23" s="138"/>
      <c r="BZT23" s="138"/>
      <c r="BZU23" s="138"/>
      <c r="BZV23" s="138"/>
      <c r="BZW23" s="138"/>
      <c r="BZX23" s="138"/>
      <c r="BZY23" s="138"/>
      <c r="BZZ23" s="138"/>
      <c r="CAA23" s="138"/>
      <c r="CAB23" s="138"/>
      <c r="CAC23" s="138"/>
      <c r="CAD23" s="138"/>
      <c r="CAE23" s="138"/>
      <c r="CAF23" s="138"/>
      <c r="CAG23" s="138"/>
      <c r="CAH23" s="138"/>
      <c r="CAI23" s="138"/>
      <c r="CAJ23" s="138"/>
      <c r="CAK23" s="138"/>
      <c r="CAL23" s="138"/>
      <c r="CAM23" s="138"/>
      <c r="CAN23" s="138"/>
      <c r="CAO23" s="138"/>
      <c r="CAP23" s="138"/>
      <c r="CAQ23" s="138"/>
      <c r="CAR23" s="138"/>
      <c r="CAS23" s="138"/>
      <c r="CAT23" s="138"/>
      <c r="CAU23" s="138"/>
      <c r="CAV23" s="138"/>
      <c r="CAW23" s="138"/>
      <c r="CAX23" s="138"/>
      <c r="CAY23" s="138"/>
      <c r="CAZ23" s="138"/>
      <c r="CBA23" s="138"/>
      <c r="CBB23" s="138"/>
      <c r="CBC23" s="138"/>
      <c r="CBD23" s="138"/>
      <c r="CBE23" s="138"/>
      <c r="CBF23" s="138"/>
      <c r="CBG23" s="138"/>
      <c r="CBH23" s="138"/>
      <c r="CBI23" s="138"/>
      <c r="CBJ23" s="138"/>
      <c r="CBK23" s="138"/>
      <c r="CBL23" s="138"/>
      <c r="CBM23" s="138"/>
      <c r="CBN23" s="138"/>
      <c r="CBO23" s="138"/>
      <c r="CBP23" s="138"/>
      <c r="CBQ23" s="138"/>
      <c r="CBR23" s="138"/>
      <c r="CBS23" s="138"/>
      <c r="CBT23" s="138"/>
      <c r="CBU23" s="138"/>
      <c r="CBV23" s="138"/>
      <c r="CBW23" s="138"/>
      <c r="CBX23" s="138"/>
      <c r="CBY23" s="138"/>
      <c r="CBZ23" s="138"/>
      <c r="CCA23" s="138"/>
      <c r="CCB23" s="138"/>
      <c r="CCC23" s="138"/>
      <c r="CCD23" s="138"/>
      <c r="CCE23" s="138"/>
      <c r="CCF23" s="138"/>
      <c r="CCG23" s="138"/>
      <c r="CCH23" s="138"/>
      <c r="CCI23" s="138"/>
      <c r="CCJ23" s="138"/>
      <c r="CCK23" s="138"/>
      <c r="CCL23" s="138"/>
      <c r="CCM23" s="138"/>
      <c r="CCN23" s="138"/>
      <c r="CCO23" s="138"/>
      <c r="CCP23" s="138"/>
      <c r="CCQ23" s="138"/>
      <c r="CCR23" s="138"/>
      <c r="CCS23" s="138"/>
      <c r="CCT23" s="138"/>
      <c r="CCU23" s="138"/>
      <c r="CCV23" s="138"/>
      <c r="CCW23" s="138"/>
      <c r="CCX23" s="138"/>
      <c r="CCY23" s="138"/>
      <c r="CCZ23" s="138"/>
      <c r="CDA23" s="138"/>
      <c r="CDB23" s="138"/>
      <c r="CDC23" s="138"/>
      <c r="CDD23" s="138"/>
      <c r="CDE23" s="138"/>
      <c r="CDF23" s="138"/>
      <c r="CDG23" s="138"/>
      <c r="CDH23" s="138"/>
      <c r="CDI23" s="138"/>
      <c r="CDJ23" s="138"/>
      <c r="CDK23" s="138"/>
      <c r="CDL23" s="138"/>
      <c r="CDM23" s="138"/>
      <c r="CDN23" s="138"/>
      <c r="CDO23" s="138"/>
      <c r="CDP23" s="138"/>
      <c r="CDQ23" s="138"/>
      <c r="CDR23" s="138"/>
      <c r="CDS23" s="138"/>
      <c r="CDT23" s="138"/>
      <c r="CDU23" s="138"/>
      <c r="CDV23" s="138"/>
      <c r="CDW23" s="138"/>
      <c r="CDX23" s="138"/>
      <c r="CDY23" s="138"/>
      <c r="CDZ23" s="138"/>
      <c r="CEA23" s="138"/>
      <c r="CEB23" s="138"/>
      <c r="CEC23" s="138"/>
      <c r="CED23" s="138"/>
      <c r="CEE23" s="138"/>
      <c r="CEF23" s="138"/>
      <c r="CEG23" s="138"/>
      <c r="CEH23" s="138"/>
      <c r="CEI23" s="138"/>
      <c r="CEJ23" s="138"/>
      <c r="CEK23" s="138"/>
      <c r="CEL23" s="138"/>
      <c r="CEM23" s="138"/>
      <c r="CEN23" s="138"/>
      <c r="CEO23" s="138"/>
      <c r="CEP23" s="138"/>
      <c r="CEQ23" s="138"/>
      <c r="CER23" s="138"/>
      <c r="CES23" s="138"/>
      <c r="CET23" s="138"/>
      <c r="CEU23" s="138"/>
      <c r="CEV23" s="138"/>
      <c r="CEW23" s="138"/>
      <c r="CEX23" s="138"/>
      <c r="CEY23" s="138"/>
      <c r="CEZ23" s="138"/>
      <c r="CFA23" s="138"/>
      <c r="CFB23" s="138"/>
      <c r="CFC23" s="138"/>
      <c r="CFD23" s="138"/>
      <c r="CFE23" s="138"/>
      <c r="CFF23" s="138"/>
      <c r="CFG23" s="138"/>
      <c r="CFH23" s="138"/>
      <c r="CFI23" s="138"/>
      <c r="CFJ23" s="138"/>
      <c r="CFK23" s="138"/>
      <c r="CFL23" s="138"/>
      <c r="CFM23" s="138"/>
      <c r="CFN23" s="138"/>
      <c r="CFO23" s="138"/>
      <c r="CFP23" s="138"/>
      <c r="CFQ23" s="138"/>
      <c r="CFR23" s="138"/>
      <c r="CFS23" s="138"/>
      <c r="CFT23" s="138"/>
      <c r="CFU23" s="138"/>
      <c r="CFV23" s="138"/>
      <c r="CFW23" s="138"/>
      <c r="CFX23" s="138"/>
      <c r="CFY23" s="138"/>
      <c r="CFZ23" s="138"/>
      <c r="CGA23" s="138"/>
      <c r="CGB23" s="138"/>
      <c r="CGC23" s="138"/>
      <c r="CGD23" s="138"/>
      <c r="CGE23" s="138"/>
      <c r="CGF23" s="138"/>
      <c r="CGG23" s="138"/>
      <c r="CGH23" s="138"/>
      <c r="CGI23" s="138"/>
      <c r="CGJ23" s="138"/>
      <c r="CGK23" s="138"/>
      <c r="CGL23" s="138"/>
      <c r="CGM23" s="138"/>
      <c r="CGN23" s="138"/>
      <c r="CGO23" s="138"/>
      <c r="CGP23" s="138"/>
      <c r="CGQ23" s="138"/>
      <c r="CGR23" s="138"/>
      <c r="CGS23" s="138"/>
      <c r="CGT23" s="138"/>
      <c r="CGU23" s="138"/>
      <c r="CGV23" s="138"/>
      <c r="CGW23" s="138"/>
      <c r="CGX23" s="138"/>
      <c r="CGY23" s="138"/>
      <c r="CGZ23" s="138"/>
      <c r="CHA23" s="138"/>
      <c r="CHB23" s="138"/>
      <c r="CHC23" s="138"/>
      <c r="CHD23" s="138"/>
      <c r="CHE23" s="138"/>
      <c r="CHF23" s="138"/>
      <c r="CHG23" s="138"/>
      <c r="CHH23" s="138"/>
      <c r="CHI23" s="138"/>
      <c r="CHJ23" s="138"/>
      <c r="CHK23" s="138"/>
      <c r="CHL23" s="138"/>
      <c r="CHM23" s="138"/>
      <c r="CHN23" s="138"/>
      <c r="CHO23" s="138"/>
      <c r="CHP23" s="138"/>
      <c r="CHQ23" s="138"/>
      <c r="CHR23" s="138"/>
      <c r="CHS23" s="138"/>
      <c r="CHT23" s="138"/>
      <c r="CHU23" s="138"/>
      <c r="CHV23" s="138"/>
      <c r="CHW23" s="138"/>
      <c r="CHX23" s="138"/>
      <c r="CHY23" s="138"/>
      <c r="CHZ23" s="138"/>
      <c r="CIA23" s="138"/>
      <c r="CIB23" s="138"/>
      <c r="CIC23" s="138"/>
      <c r="CID23" s="138"/>
      <c r="CIE23" s="138"/>
      <c r="CIF23" s="138"/>
      <c r="CIG23" s="138"/>
      <c r="CIH23" s="138"/>
      <c r="CII23" s="138"/>
      <c r="CIJ23" s="138"/>
      <c r="CIK23" s="138"/>
      <c r="CIL23" s="138"/>
      <c r="CIM23" s="138"/>
      <c r="CIN23" s="138"/>
      <c r="CIO23" s="138"/>
      <c r="CIP23" s="138"/>
      <c r="CIQ23" s="138"/>
      <c r="CIR23" s="138"/>
      <c r="CIS23" s="138"/>
      <c r="CIT23" s="138"/>
      <c r="CIU23" s="138"/>
      <c r="CIV23" s="138"/>
      <c r="CIW23" s="138"/>
      <c r="CIX23" s="138"/>
      <c r="CIY23" s="138"/>
      <c r="CIZ23" s="138"/>
      <c r="CJA23" s="138"/>
      <c r="CJB23" s="138"/>
      <c r="CJC23" s="138"/>
      <c r="CJD23" s="138"/>
      <c r="CJE23" s="138"/>
      <c r="CJF23" s="138"/>
      <c r="CJG23" s="138"/>
      <c r="CJH23" s="138"/>
      <c r="CJI23" s="138"/>
      <c r="CJJ23" s="138"/>
      <c r="CJK23" s="138"/>
      <c r="CJL23" s="138"/>
      <c r="CJM23" s="138"/>
      <c r="CJN23" s="138"/>
      <c r="CJO23" s="138"/>
      <c r="CJP23" s="138"/>
      <c r="CJQ23" s="138"/>
      <c r="CJR23" s="138"/>
      <c r="CJS23" s="138"/>
      <c r="CJT23" s="138"/>
      <c r="CJU23" s="138"/>
      <c r="CJV23" s="138"/>
      <c r="CJW23" s="138"/>
      <c r="CJX23" s="138"/>
      <c r="CJY23" s="138"/>
      <c r="CJZ23" s="138"/>
      <c r="CKA23" s="138"/>
      <c r="CKB23" s="138"/>
      <c r="CKC23" s="138"/>
      <c r="CKD23" s="138"/>
      <c r="CKE23" s="138"/>
      <c r="CKF23" s="138"/>
      <c r="CKG23" s="138"/>
      <c r="CKH23" s="138"/>
      <c r="CKI23" s="138"/>
      <c r="CKJ23" s="138"/>
      <c r="CKK23" s="138"/>
      <c r="CKL23" s="138"/>
      <c r="CKM23" s="138"/>
      <c r="CKN23" s="138"/>
      <c r="CKO23" s="138"/>
      <c r="CKP23" s="138"/>
      <c r="CKQ23" s="138"/>
      <c r="CKR23" s="138"/>
      <c r="CKS23" s="138"/>
      <c r="CKT23" s="138"/>
      <c r="CKU23" s="138"/>
      <c r="CKV23" s="138"/>
      <c r="CKW23" s="138"/>
      <c r="CKX23" s="138"/>
      <c r="CKY23" s="138"/>
      <c r="CKZ23" s="138"/>
      <c r="CLA23" s="138"/>
      <c r="CLB23" s="138"/>
      <c r="CLC23" s="138"/>
      <c r="CLD23" s="138"/>
      <c r="CLE23" s="138"/>
      <c r="CLF23" s="138"/>
      <c r="CLG23" s="138"/>
      <c r="CLH23" s="138"/>
      <c r="CLI23" s="138"/>
      <c r="CLJ23" s="138"/>
      <c r="CLK23" s="138"/>
      <c r="CLL23" s="138"/>
      <c r="CLM23" s="138"/>
      <c r="CLN23" s="138"/>
      <c r="CLO23" s="138"/>
      <c r="CLP23" s="138"/>
      <c r="CLQ23" s="138"/>
      <c r="CLR23" s="138"/>
      <c r="CLS23" s="138"/>
      <c r="CLT23" s="138"/>
      <c r="CLU23" s="138"/>
      <c r="CLV23" s="138"/>
      <c r="CLW23" s="138"/>
      <c r="CLX23" s="138"/>
      <c r="CLY23" s="138"/>
      <c r="CLZ23" s="138"/>
      <c r="CMA23" s="138"/>
      <c r="CMB23" s="138"/>
      <c r="CMC23" s="138"/>
      <c r="CMD23" s="138"/>
      <c r="CME23" s="138"/>
      <c r="CMF23" s="138"/>
      <c r="CMG23" s="138"/>
      <c r="CMH23" s="138"/>
      <c r="CMI23" s="138"/>
      <c r="CMJ23" s="138"/>
      <c r="CMK23" s="138"/>
      <c r="CML23" s="138"/>
      <c r="CMM23" s="138"/>
      <c r="CMN23" s="138"/>
      <c r="CMO23" s="138"/>
      <c r="CMP23" s="138"/>
      <c r="CMQ23" s="138"/>
      <c r="CMR23" s="138"/>
      <c r="CMS23" s="138"/>
      <c r="CMT23" s="138"/>
      <c r="CMU23" s="138"/>
      <c r="CMV23" s="138"/>
      <c r="CMW23" s="138"/>
      <c r="CMX23" s="138"/>
      <c r="CMY23" s="138"/>
      <c r="CMZ23" s="138"/>
      <c r="CNA23" s="138"/>
      <c r="CNB23" s="138"/>
      <c r="CNC23" s="138"/>
      <c r="CND23" s="138"/>
      <c r="CNE23" s="138"/>
      <c r="CNF23" s="138"/>
      <c r="CNG23" s="138"/>
      <c r="CNH23" s="138"/>
      <c r="CNI23" s="138"/>
      <c r="CNJ23" s="138"/>
      <c r="CNK23" s="138"/>
      <c r="CNL23" s="138"/>
      <c r="CNM23" s="138"/>
      <c r="CNN23" s="138"/>
      <c r="CNO23" s="138"/>
      <c r="CNP23" s="138"/>
      <c r="CNQ23" s="138"/>
      <c r="CNR23" s="138"/>
      <c r="CNS23" s="138"/>
      <c r="CNT23" s="138"/>
      <c r="CNU23" s="138"/>
      <c r="CNV23" s="138"/>
      <c r="CNW23" s="138"/>
      <c r="CNX23" s="138"/>
      <c r="CNY23" s="138"/>
      <c r="CNZ23" s="138"/>
      <c r="COA23" s="138"/>
      <c r="COB23" s="138"/>
      <c r="COC23" s="138"/>
      <c r="COD23" s="138"/>
      <c r="COE23" s="138"/>
      <c r="COF23" s="138"/>
      <c r="COG23" s="138"/>
      <c r="COH23" s="138"/>
      <c r="COI23" s="138"/>
      <c r="COJ23" s="138"/>
      <c r="COK23" s="138"/>
      <c r="COL23" s="138"/>
      <c r="COM23" s="138"/>
      <c r="CON23" s="138"/>
      <c r="COO23" s="138"/>
      <c r="COP23" s="138"/>
      <c r="COQ23" s="138"/>
      <c r="COR23" s="138"/>
      <c r="COS23" s="138"/>
      <c r="COT23" s="138"/>
      <c r="COU23" s="138"/>
      <c r="COV23" s="138"/>
      <c r="COW23" s="138"/>
      <c r="COX23" s="138"/>
      <c r="COY23" s="138"/>
      <c r="COZ23" s="138"/>
      <c r="CPA23" s="138"/>
      <c r="CPB23" s="138"/>
      <c r="CPC23" s="138"/>
      <c r="CPD23" s="138"/>
      <c r="CPE23" s="138"/>
      <c r="CPF23" s="138"/>
      <c r="CPG23" s="138"/>
      <c r="CPH23" s="138"/>
      <c r="CPI23" s="138"/>
      <c r="CPJ23" s="138"/>
      <c r="CPK23" s="138"/>
      <c r="CPL23" s="138"/>
      <c r="CPM23" s="138"/>
      <c r="CPN23" s="138"/>
      <c r="CPO23" s="138"/>
      <c r="CPP23" s="138"/>
      <c r="CPQ23" s="138"/>
      <c r="CPR23" s="138"/>
      <c r="CPS23" s="138"/>
      <c r="CPT23" s="138"/>
      <c r="CPU23" s="138"/>
      <c r="CPV23" s="138"/>
      <c r="CPW23" s="138"/>
      <c r="CPX23" s="138"/>
      <c r="CPY23" s="138"/>
      <c r="CPZ23" s="138"/>
      <c r="CQA23" s="138"/>
      <c r="CQB23" s="138"/>
      <c r="CQC23" s="138"/>
      <c r="CQD23" s="138"/>
      <c r="CQE23" s="138"/>
      <c r="CQF23" s="138"/>
      <c r="CQG23" s="138"/>
      <c r="CQH23" s="138"/>
      <c r="CQI23" s="138"/>
      <c r="CQJ23" s="138"/>
      <c r="CQK23" s="138"/>
      <c r="CQL23" s="138"/>
      <c r="CQM23" s="138"/>
      <c r="CQN23" s="138"/>
      <c r="CQO23" s="138"/>
      <c r="CQP23" s="138"/>
      <c r="CQQ23" s="138"/>
      <c r="CQR23" s="138"/>
      <c r="CQS23" s="138"/>
      <c r="CQT23" s="138"/>
      <c r="CQU23" s="138"/>
      <c r="CQV23" s="138"/>
      <c r="CQW23" s="138"/>
      <c r="CQX23" s="138"/>
      <c r="CQY23" s="138"/>
      <c r="CQZ23" s="138"/>
      <c r="CRA23" s="138"/>
      <c r="CRB23" s="138"/>
      <c r="CRC23" s="138"/>
      <c r="CRD23" s="138"/>
      <c r="CRE23" s="138"/>
      <c r="CRF23" s="138"/>
      <c r="CRG23" s="138"/>
      <c r="CRH23" s="138"/>
      <c r="CRI23" s="138"/>
      <c r="CRJ23" s="138"/>
      <c r="CRK23" s="138"/>
      <c r="CRL23" s="138"/>
      <c r="CRM23" s="138"/>
      <c r="CRN23" s="138"/>
      <c r="CRO23" s="138"/>
      <c r="CRP23" s="138"/>
      <c r="CRQ23" s="138"/>
      <c r="CRR23" s="138"/>
      <c r="CRS23" s="138"/>
      <c r="CRT23" s="138"/>
      <c r="CRU23" s="138"/>
      <c r="CRV23" s="138"/>
      <c r="CRW23" s="138"/>
      <c r="CRX23" s="138"/>
      <c r="CRY23" s="138"/>
      <c r="CRZ23" s="138"/>
      <c r="CSA23" s="138"/>
      <c r="CSB23" s="138"/>
      <c r="CSC23" s="138"/>
      <c r="CSD23" s="138"/>
      <c r="CSE23" s="138"/>
      <c r="CSF23" s="138"/>
      <c r="CSG23" s="138"/>
      <c r="CSH23" s="138"/>
      <c r="CSI23" s="138"/>
      <c r="CSJ23" s="138"/>
      <c r="CSK23" s="138"/>
      <c r="CSL23" s="138"/>
      <c r="CSM23" s="138"/>
      <c r="CSN23" s="138"/>
      <c r="CSO23" s="138"/>
      <c r="CSP23" s="138"/>
      <c r="CSQ23" s="138"/>
      <c r="CSR23" s="138"/>
      <c r="CSS23" s="138"/>
      <c r="CST23" s="138"/>
      <c r="CSU23" s="138"/>
      <c r="CSV23" s="138"/>
      <c r="CSW23" s="138"/>
      <c r="CSX23" s="138"/>
      <c r="CSY23" s="138"/>
      <c r="CSZ23" s="138"/>
      <c r="CTA23" s="138"/>
      <c r="CTB23" s="138"/>
      <c r="CTC23" s="138"/>
      <c r="CTD23" s="138"/>
      <c r="CTE23" s="138"/>
      <c r="CTF23" s="138"/>
      <c r="CTG23" s="138"/>
      <c r="CTH23" s="138"/>
      <c r="CTI23" s="138"/>
      <c r="CTJ23" s="138"/>
      <c r="CTK23" s="138"/>
      <c r="CTL23" s="138"/>
      <c r="CTM23" s="138"/>
      <c r="CTN23" s="138"/>
      <c r="CTO23" s="138"/>
      <c r="CTP23" s="138"/>
      <c r="CTQ23" s="138"/>
      <c r="CTR23" s="138"/>
      <c r="CTS23" s="138"/>
      <c r="CTT23" s="138"/>
      <c r="CTU23" s="138"/>
      <c r="CTV23" s="138"/>
      <c r="CTW23" s="138"/>
      <c r="CTX23" s="138"/>
      <c r="CTY23" s="138"/>
      <c r="CTZ23" s="138"/>
      <c r="CUA23" s="138"/>
      <c r="CUB23" s="138"/>
      <c r="CUC23" s="138"/>
      <c r="CUD23" s="138"/>
      <c r="CUE23" s="138"/>
      <c r="CUF23" s="138"/>
      <c r="CUG23" s="138"/>
      <c r="CUH23" s="138"/>
      <c r="CUI23" s="138"/>
      <c r="CUJ23" s="138"/>
      <c r="CUK23" s="138"/>
      <c r="CUL23" s="138"/>
      <c r="CUM23" s="138"/>
      <c r="CUN23" s="138"/>
      <c r="CUO23" s="138"/>
      <c r="CUP23" s="138"/>
      <c r="CUQ23" s="138"/>
      <c r="CUR23" s="138"/>
      <c r="CUS23" s="138"/>
      <c r="CUT23" s="138"/>
      <c r="CUU23" s="138"/>
      <c r="CUV23" s="138"/>
      <c r="CUW23" s="138"/>
      <c r="CUX23" s="138"/>
      <c r="CUY23" s="138"/>
      <c r="CUZ23" s="138"/>
      <c r="CVA23" s="138"/>
      <c r="CVB23" s="138"/>
      <c r="CVC23" s="138"/>
      <c r="CVD23" s="138"/>
      <c r="CVE23" s="138"/>
      <c r="CVF23" s="138"/>
      <c r="CVG23" s="138"/>
      <c r="CVH23" s="138"/>
      <c r="CVI23" s="138"/>
      <c r="CVJ23" s="138"/>
      <c r="CVK23" s="138"/>
      <c r="CVL23" s="138"/>
      <c r="CVM23" s="138"/>
      <c r="CVN23" s="138"/>
      <c r="CVO23" s="138"/>
      <c r="CVP23" s="138"/>
      <c r="CVQ23" s="138"/>
      <c r="CVR23" s="138"/>
      <c r="CVS23" s="138"/>
      <c r="CVT23" s="138"/>
      <c r="CVU23" s="138"/>
      <c r="CVV23" s="138"/>
      <c r="CVW23" s="138"/>
      <c r="CVX23" s="138"/>
      <c r="CVY23" s="138"/>
      <c r="CVZ23" s="138"/>
      <c r="CWA23" s="138"/>
      <c r="CWB23" s="138"/>
      <c r="CWC23" s="138"/>
      <c r="CWD23" s="138"/>
      <c r="CWE23" s="138"/>
      <c r="CWF23" s="138"/>
      <c r="CWG23" s="138"/>
      <c r="CWH23" s="138"/>
      <c r="CWI23" s="138"/>
      <c r="CWJ23" s="138"/>
      <c r="CWK23" s="138"/>
      <c r="CWL23" s="138"/>
      <c r="CWM23" s="138"/>
      <c r="CWN23" s="138"/>
      <c r="CWO23" s="138"/>
      <c r="CWP23" s="138"/>
      <c r="CWQ23" s="138"/>
      <c r="CWR23" s="138"/>
      <c r="CWS23" s="138"/>
      <c r="CWT23" s="138"/>
      <c r="CWU23" s="138"/>
      <c r="CWV23" s="138"/>
      <c r="CWW23" s="138"/>
      <c r="CWX23" s="138"/>
      <c r="CWY23" s="138"/>
      <c r="CWZ23" s="138"/>
      <c r="CXA23" s="138"/>
      <c r="CXB23" s="138"/>
      <c r="CXC23" s="138"/>
      <c r="CXD23" s="138"/>
      <c r="CXE23" s="138"/>
      <c r="CXF23" s="138"/>
      <c r="CXG23" s="138"/>
      <c r="CXH23" s="138"/>
      <c r="CXI23" s="138"/>
      <c r="CXJ23" s="138"/>
      <c r="CXK23" s="138"/>
      <c r="CXL23" s="138"/>
      <c r="CXM23" s="138"/>
      <c r="CXN23" s="138"/>
      <c r="CXO23" s="138"/>
      <c r="CXP23" s="138"/>
      <c r="CXQ23" s="138"/>
      <c r="CXR23" s="138"/>
      <c r="CXS23" s="138"/>
      <c r="CXT23" s="138"/>
      <c r="CXU23" s="138"/>
      <c r="CXV23" s="138"/>
      <c r="CXW23" s="138"/>
      <c r="CXX23" s="138"/>
      <c r="CXY23" s="138"/>
      <c r="CXZ23" s="138"/>
      <c r="CYA23" s="138"/>
      <c r="CYB23" s="138"/>
      <c r="CYC23" s="138"/>
      <c r="CYD23" s="138"/>
      <c r="CYE23" s="138"/>
      <c r="CYF23" s="138"/>
      <c r="CYG23" s="138"/>
      <c r="CYH23" s="138"/>
      <c r="CYI23" s="138"/>
      <c r="CYJ23" s="138"/>
      <c r="CYK23" s="138"/>
      <c r="CYL23" s="138"/>
      <c r="CYM23" s="138"/>
      <c r="CYN23" s="138"/>
      <c r="CYO23" s="138"/>
      <c r="CYP23" s="138"/>
      <c r="CYQ23" s="138"/>
      <c r="CYR23" s="138"/>
      <c r="CYS23" s="138"/>
      <c r="CYT23" s="138"/>
      <c r="CYU23" s="138"/>
      <c r="CYV23" s="138"/>
      <c r="CYW23" s="138"/>
      <c r="CYX23" s="138"/>
      <c r="CYY23" s="138"/>
      <c r="CYZ23" s="138"/>
      <c r="CZA23" s="138"/>
      <c r="CZB23" s="138"/>
      <c r="CZC23" s="138"/>
      <c r="CZD23" s="138"/>
      <c r="CZE23" s="138"/>
      <c r="CZF23" s="138"/>
      <c r="CZG23" s="138"/>
      <c r="CZH23" s="138"/>
      <c r="CZI23" s="138"/>
      <c r="CZJ23" s="138"/>
      <c r="CZK23" s="138"/>
      <c r="CZL23" s="138"/>
      <c r="CZM23" s="138"/>
      <c r="CZN23" s="138"/>
      <c r="CZO23" s="138"/>
      <c r="CZP23" s="138"/>
      <c r="CZQ23" s="138"/>
      <c r="CZR23" s="138"/>
      <c r="CZS23" s="138"/>
      <c r="CZT23" s="138"/>
      <c r="CZU23" s="138"/>
      <c r="CZV23" s="138"/>
      <c r="CZW23" s="138"/>
      <c r="CZX23" s="138"/>
      <c r="CZY23" s="138"/>
      <c r="CZZ23" s="138"/>
      <c r="DAA23" s="138"/>
      <c r="DAB23" s="138"/>
      <c r="DAC23" s="138"/>
      <c r="DAD23" s="138"/>
      <c r="DAE23" s="138"/>
      <c r="DAF23" s="138"/>
      <c r="DAG23" s="138"/>
      <c r="DAH23" s="138"/>
      <c r="DAI23" s="138"/>
      <c r="DAJ23" s="138"/>
      <c r="DAK23" s="138"/>
      <c r="DAL23" s="138"/>
      <c r="DAM23" s="138"/>
      <c r="DAN23" s="138"/>
      <c r="DAO23" s="138"/>
      <c r="DAP23" s="138"/>
      <c r="DAQ23" s="138"/>
      <c r="DAR23" s="138"/>
      <c r="DAS23" s="138"/>
      <c r="DAT23" s="138"/>
      <c r="DAU23" s="138"/>
      <c r="DAV23" s="138"/>
      <c r="DAW23" s="138"/>
      <c r="DAX23" s="138"/>
      <c r="DAY23" s="138"/>
      <c r="DAZ23" s="138"/>
      <c r="DBA23" s="138"/>
      <c r="DBB23" s="138"/>
      <c r="DBC23" s="138"/>
      <c r="DBD23" s="138"/>
      <c r="DBE23" s="138"/>
      <c r="DBF23" s="138"/>
      <c r="DBG23" s="138"/>
      <c r="DBH23" s="138"/>
      <c r="DBI23" s="138"/>
      <c r="DBJ23" s="138"/>
      <c r="DBK23" s="138"/>
      <c r="DBL23" s="138"/>
      <c r="DBM23" s="138"/>
      <c r="DBN23" s="138"/>
      <c r="DBO23" s="138"/>
      <c r="DBP23" s="138"/>
      <c r="DBQ23" s="138"/>
      <c r="DBR23" s="138"/>
      <c r="DBS23" s="138"/>
      <c r="DBT23" s="138"/>
      <c r="DBU23" s="138"/>
      <c r="DBV23" s="138"/>
      <c r="DBW23" s="138"/>
      <c r="DBX23" s="138"/>
      <c r="DBY23" s="138"/>
      <c r="DBZ23" s="138"/>
      <c r="DCA23" s="138"/>
      <c r="DCB23" s="138"/>
      <c r="DCC23" s="138"/>
      <c r="DCD23" s="138"/>
      <c r="DCE23" s="138"/>
      <c r="DCF23" s="138"/>
      <c r="DCG23" s="138"/>
      <c r="DCH23" s="138"/>
      <c r="DCI23" s="138"/>
      <c r="DCJ23" s="138"/>
      <c r="DCK23" s="138"/>
      <c r="DCL23" s="138"/>
      <c r="DCM23" s="138"/>
      <c r="DCN23" s="138"/>
      <c r="DCO23" s="138"/>
      <c r="DCP23" s="138"/>
      <c r="DCQ23" s="138"/>
      <c r="DCR23" s="138"/>
      <c r="DCS23" s="138"/>
      <c r="DCT23" s="138"/>
      <c r="DCU23" s="138"/>
      <c r="DCV23" s="138"/>
      <c r="DCW23" s="138"/>
      <c r="DCX23" s="138"/>
      <c r="DCY23" s="138"/>
      <c r="DCZ23" s="138"/>
      <c r="DDA23" s="138"/>
      <c r="DDB23" s="138"/>
      <c r="DDC23" s="138"/>
      <c r="DDD23" s="138"/>
      <c r="DDE23" s="138"/>
      <c r="DDF23" s="138"/>
      <c r="DDG23" s="138"/>
      <c r="DDH23" s="138"/>
      <c r="DDI23" s="138"/>
      <c r="DDJ23" s="138"/>
      <c r="DDK23" s="138"/>
      <c r="DDL23" s="138"/>
      <c r="DDM23" s="138"/>
      <c r="DDN23" s="138"/>
      <c r="DDO23" s="138"/>
      <c r="DDP23" s="138"/>
      <c r="DDQ23" s="138"/>
      <c r="DDR23" s="138"/>
      <c r="DDS23" s="138"/>
      <c r="DDT23" s="138"/>
      <c r="DDU23" s="138"/>
      <c r="DDV23" s="138"/>
      <c r="DDW23" s="138"/>
      <c r="DDX23" s="138"/>
      <c r="DDY23" s="138"/>
      <c r="DDZ23" s="138"/>
      <c r="DEA23" s="138"/>
      <c r="DEB23" s="138"/>
      <c r="DEC23" s="138"/>
      <c r="DED23" s="138"/>
      <c r="DEE23" s="138"/>
      <c r="DEF23" s="138"/>
      <c r="DEG23" s="138"/>
      <c r="DEH23" s="138"/>
      <c r="DEI23" s="138"/>
      <c r="DEJ23" s="138"/>
      <c r="DEK23" s="138"/>
      <c r="DEL23" s="138"/>
      <c r="DEM23" s="138"/>
      <c r="DEN23" s="138"/>
      <c r="DEO23" s="138"/>
      <c r="DEP23" s="138"/>
      <c r="DEQ23" s="138"/>
      <c r="DER23" s="138"/>
      <c r="DES23" s="138"/>
      <c r="DET23" s="138"/>
      <c r="DEU23" s="138"/>
      <c r="DEV23" s="138"/>
      <c r="DEW23" s="138"/>
      <c r="DEX23" s="138"/>
      <c r="DEY23" s="138"/>
      <c r="DEZ23" s="138"/>
      <c r="DFA23" s="138"/>
      <c r="DFB23" s="138"/>
      <c r="DFC23" s="138"/>
      <c r="DFD23" s="138"/>
      <c r="DFE23" s="138"/>
      <c r="DFF23" s="138"/>
      <c r="DFG23" s="138"/>
      <c r="DFH23" s="138"/>
      <c r="DFI23" s="138"/>
      <c r="DFJ23" s="138"/>
      <c r="DFK23" s="138"/>
      <c r="DFL23" s="138"/>
      <c r="DFM23" s="138"/>
      <c r="DFN23" s="138"/>
      <c r="DFO23" s="138"/>
      <c r="DFP23" s="138"/>
      <c r="DFQ23" s="138"/>
      <c r="DFR23" s="138"/>
      <c r="DFS23" s="138"/>
      <c r="DFT23" s="138"/>
      <c r="DFU23" s="138"/>
      <c r="DFV23" s="138"/>
      <c r="DFW23" s="138"/>
      <c r="DFX23" s="138"/>
      <c r="DFY23" s="138"/>
      <c r="DFZ23" s="138"/>
      <c r="DGA23" s="138"/>
      <c r="DGB23" s="138"/>
      <c r="DGC23" s="138"/>
      <c r="DGD23" s="138"/>
      <c r="DGE23" s="138"/>
      <c r="DGF23" s="138"/>
      <c r="DGG23" s="138"/>
      <c r="DGH23" s="138"/>
      <c r="DGI23" s="138"/>
      <c r="DGJ23" s="138"/>
      <c r="DGK23" s="138"/>
      <c r="DGL23" s="138"/>
      <c r="DGM23" s="138"/>
      <c r="DGN23" s="138"/>
      <c r="DGO23" s="138"/>
      <c r="DGP23" s="138"/>
      <c r="DGQ23" s="138"/>
      <c r="DGR23" s="138"/>
      <c r="DGS23" s="138"/>
      <c r="DGT23" s="138"/>
      <c r="DGU23" s="138"/>
      <c r="DGV23" s="138"/>
      <c r="DGW23" s="138"/>
      <c r="DGX23" s="138"/>
      <c r="DGY23" s="138"/>
      <c r="DGZ23" s="138"/>
      <c r="DHA23" s="138"/>
      <c r="DHB23" s="138"/>
      <c r="DHC23" s="138"/>
      <c r="DHD23" s="138"/>
      <c r="DHE23" s="138"/>
      <c r="DHF23" s="138"/>
      <c r="DHG23" s="138"/>
      <c r="DHH23" s="138"/>
      <c r="DHI23" s="138"/>
      <c r="DHJ23" s="138"/>
      <c r="DHK23" s="138"/>
      <c r="DHL23" s="138"/>
      <c r="DHM23" s="138"/>
      <c r="DHN23" s="138"/>
      <c r="DHO23" s="138"/>
      <c r="DHP23" s="138"/>
      <c r="DHQ23" s="138"/>
      <c r="DHR23" s="138"/>
      <c r="DHS23" s="138"/>
      <c r="DHT23" s="138"/>
      <c r="DHU23" s="138"/>
      <c r="DHV23" s="138"/>
      <c r="DHW23" s="138"/>
      <c r="DHX23" s="138"/>
      <c r="DHY23" s="138"/>
      <c r="DHZ23" s="138"/>
      <c r="DIA23" s="138"/>
      <c r="DIB23" s="138"/>
      <c r="DIC23" s="138"/>
      <c r="DID23" s="138"/>
      <c r="DIE23" s="138"/>
      <c r="DIF23" s="138"/>
      <c r="DIG23" s="138"/>
      <c r="DIH23" s="138"/>
      <c r="DII23" s="138"/>
      <c r="DIJ23" s="138"/>
      <c r="DIK23" s="138"/>
      <c r="DIL23" s="138"/>
      <c r="DIM23" s="138"/>
      <c r="DIN23" s="138"/>
      <c r="DIO23" s="138"/>
      <c r="DIP23" s="138"/>
      <c r="DIQ23" s="138"/>
      <c r="DIR23" s="138"/>
      <c r="DIS23" s="138"/>
      <c r="DIT23" s="138"/>
      <c r="DIU23" s="138"/>
      <c r="DIV23" s="138"/>
      <c r="DIW23" s="138"/>
      <c r="DIX23" s="138"/>
      <c r="DIY23" s="138"/>
      <c r="DIZ23" s="138"/>
      <c r="DJA23" s="138"/>
      <c r="DJB23" s="138"/>
      <c r="DJC23" s="138"/>
      <c r="DJD23" s="138"/>
      <c r="DJE23" s="138"/>
      <c r="DJF23" s="138"/>
      <c r="DJG23" s="138"/>
      <c r="DJH23" s="138"/>
      <c r="DJI23" s="138"/>
      <c r="DJJ23" s="138"/>
      <c r="DJK23" s="138"/>
      <c r="DJL23" s="138"/>
      <c r="DJM23" s="138"/>
      <c r="DJN23" s="138"/>
      <c r="DJO23" s="138"/>
      <c r="DJP23" s="138"/>
      <c r="DJQ23" s="138"/>
      <c r="DJR23" s="138"/>
      <c r="DJS23" s="138"/>
      <c r="DJT23" s="138"/>
      <c r="DJU23" s="138"/>
      <c r="DJV23" s="138"/>
      <c r="DJW23" s="138"/>
      <c r="DJX23" s="138"/>
      <c r="DJY23" s="138"/>
      <c r="DJZ23" s="138"/>
      <c r="DKA23" s="138"/>
      <c r="DKB23" s="138"/>
      <c r="DKC23" s="138"/>
      <c r="DKD23" s="138"/>
      <c r="DKE23" s="138"/>
      <c r="DKF23" s="138"/>
      <c r="DKG23" s="138"/>
      <c r="DKH23" s="138"/>
      <c r="DKI23" s="138"/>
      <c r="DKJ23" s="138"/>
      <c r="DKK23" s="138"/>
      <c r="DKL23" s="138"/>
      <c r="DKM23" s="138"/>
      <c r="DKN23" s="138"/>
      <c r="DKO23" s="138"/>
      <c r="DKP23" s="138"/>
      <c r="DKQ23" s="138"/>
      <c r="DKR23" s="138"/>
      <c r="DKS23" s="138"/>
      <c r="DKT23" s="138"/>
      <c r="DKU23" s="138"/>
      <c r="DKV23" s="138"/>
      <c r="DKW23" s="138"/>
      <c r="DKX23" s="138"/>
      <c r="DKY23" s="138"/>
      <c r="DKZ23" s="138"/>
      <c r="DLA23" s="138"/>
      <c r="DLB23" s="138"/>
      <c r="DLC23" s="138"/>
      <c r="DLD23" s="138"/>
      <c r="DLE23" s="138"/>
      <c r="DLF23" s="138"/>
      <c r="DLG23" s="138"/>
      <c r="DLH23" s="138"/>
      <c r="DLI23" s="138"/>
      <c r="DLJ23" s="138"/>
      <c r="DLK23" s="138"/>
      <c r="DLL23" s="138"/>
      <c r="DLM23" s="138"/>
      <c r="DLN23" s="138"/>
      <c r="DLO23" s="138"/>
      <c r="DLP23" s="138"/>
      <c r="DLQ23" s="138"/>
      <c r="DLR23" s="138"/>
      <c r="DLS23" s="138"/>
      <c r="DLT23" s="138"/>
      <c r="DLU23" s="138"/>
      <c r="DLV23" s="138"/>
      <c r="DLW23" s="138"/>
      <c r="DLX23" s="138"/>
      <c r="DLY23" s="138"/>
      <c r="DLZ23" s="138"/>
      <c r="DMA23" s="138"/>
      <c r="DMB23" s="138"/>
      <c r="DMC23" s="138"/>
      <c r="DMD23" s="138"/>
      <c r="DME23" s="138"/>
      <c r="DMF23" s="138"/>
      <c r="DMG23" s="138"/>
      <c r="DMH23" s="138"/>
      <c r="DMI23" s="138"/>
      <c r="DMJ23" s="138"/>
      <c r="DMK23" s="138"/>
      <c r="DML23" s="138"/>
      <c r="DMM23" s="138"/>
      <c r="DMN23" s="138"/>
      <c r="DMO23" s="138"/>
      <c r="DMP23" s="138"/>
      <c r="DMQ23" s="138"/>
      <c r="DMR23" s="138"/>
      <c r="DMS23" s="138"/>
      <c r="DMT23" s="138"/>
      <c r="DMU23" s="138"/>
      <c r="DMV23" s="138"/>
      <c r="DMW23" s="138"/>
      <c r="DMX23" s="138"/>
      <c r="DMY23" s="138"/>
      <c r="DMZ23" s="138"/>
      <c r="DNA23" s="138"/>
      <c r="DNB23" s="138"/>
      <c r="DNC23" s="138"/>
      <c r="DND23" s="138"/>
      <c r="DNE23" s="138"/>
      <c r="DNF23" s="138"/>
      <c r="DNG23" s="138"/>
      <c r="DNH23" s="138"/>
      <c r="DNI23" s="138"/>
      <c r="DNJ23" s="138"/>
      <c r="DNK23" s="138"/>
      <c r="DNL23" s="138"/>
      <c r="DNM23" s="138"/>
      <c r="DNN23" s="138"/>
      <c r="DNO23" s="138"/>
      <c r="DNP23" s="138"/>
      <c r="DNQ23" s="138"/>
      <c r="DNR23" s="138"/>
      <c r="DNS23" s="138"/>
      <c r="DNT23" s="138"/>
      <c r="DNU23" s="138"/>
      <c r="DNV23" s="138"/>
      <c r="DNW23" s="138"/>
      <c r="DNX23" s="138"/>
      <c r="DNY23" s="138"/>
      <c r="DNZ23" s="138"/>
      <c r="DOA23" s="138"/>
      <c r="DOB23" s="138"/>
      <c r="DOC23" s="138"/>
      <c r="DOD23" s="138"/>
      <c r="DOE23" s="138"/>
      <c r="DOF23" s="138"/>
      <c r="DOG23" s="138"/>
      <c r="DOH23" s="138"/>
      <c r="DOI23" s="138"/>
      <c r="DOJ23" s="138"/>
      <c r="DOK23" s="138"/>
      <c r="DOL23" s="138"/>
      <c r="DOM23" s="138"/>
      <c r="DON23" s="138"/>
      <c r="DOO23" s="138"/>
      <c r="DOP23" s="138"/>
      <c r="DOQ23" s="138"/>
      <c r="DOR23" s="138"/>
      <c r="DOS23" s="138"/>
      <c r="DOT23" s="138"/>
      <c r="DOU23" s="138"/>
      <c r="DOV23" s="138"/>
      <c r="DOW23" s="138"/>
      <c r="DOX23" s="138"/>
      <c r="DOY23" s="138"/>
      <c r="DOZ23" s="138"/>
      <c r="DPA23" s="138"/>
      <c r="DPB23" s="138"/>
      <c r="DPC23" s="138"/>
      <c r="DPD23" s="138"/>
      <c r="DPE23" s="138"/>
      <c r="DPF23" s="138"/>
      <c r="DPG23" s="138"/>
      <c r="DPH23" s="138"/>
      <c r="DPI23" s="138"/>
      <c r="DPJ23" s="138"/>
      <c r="DPK23" s="138"/>
      <c r="DPL23" s="138"/>
      <c r="DPM23" s="138"/>
      <c r="DPN23" s="138"/>
      <c r="DPO23" s="138"/>
      <c r="DPP23" s="138"/>
      <c r="DPQ23" s="138"/>
      <c r="DPR23" s="138"/>
      <c r="DPS23" s="138"/>
      <c r="DPT23" s="138"/>
      <c r="DPU23" s="138"/>
      <c r="DPV23" s="138"/>
      <c r="DPW23" s="138"/>
      <c r="DPX23" s="138"/>
      <c r="DPY23" s="138"/>
      <c r="DPZ23" s="138"/>
      <c r="DQA23" s="138"/>
      <c r="DQB23" s="138"/>
      <c r="DQC23" s="138"/>
      <c r="DQD23" s="138"/>
      <c r="DQE23" s="138"/>
      <c r="DQF23" s="138"/>
      <c r="DQG23" s="138"/>
      <c r="DQH23" s="138"/>
      <c r="DQI23" s="138"/>
      <c r="DQJ23" s="138"/>
      <c r="DQK23" s="138"/>
      <c r="DQL23" s="138"/>
      <c r="DQM23" s="138"/>
      <c r="DQN23" s="138"/>
      <c r="DQO23" s="138"/>
      <c r="DQP23" s="138"/>
      <c r="DQQ23" s="138"/>
      <c r="DQR23" s="138"/>
      <c r="DQS23" s="138"/>
      <c r="DQT23" s="138"/>
      <c r="DQU23" s="138"/>
      <c r="DQV23" s="138"/>
      <c r="DQW23" s="138"/>
      <c r="DQX23" s="138"/>
      <c r="DQY23" s="138"/>
      <c r="DQZ23" s="138"/>
      <c r="DRA23" s="138"/>
      <c r="DRB23" s="138"/>
      <c r="DRC23" s="138"/>
      <c r="DRD23" s="138"/>
      <c r="DRE23" s="138"/>
      <c r="DRF23" s="138"/>
      <c r="DRG23" s="138"/>
      <c r="DRH23" s="138"/>
      <c r="DRI23" s="138"/>
      <c r="DRJ23" s="138"/>
      <c r="DRK23" s="138"/>
      <c r="DRL23" s="138"/>
      <c r="DRM23" s="138"/>
      <c r="DRN23" s="138"/>
      <c r="DRO23" s="138"/>
      <c r="DRP23" s="138"/>
      <c r="DRQ23" s="138"/>
      <c r="DRR23" s="138"/>
      <c r="DRS23" s="138"/>
      <c r="DRT23" s="138"/>
      <c r="DRU23" s="138"/>
      <c r="DRV23" s="138"/>
      <c r="DRW23" s="138"/>
      <c r="DRX23" s="138"/>
      <c r="DRY23" s="138"/>
      <c r="DRZ23" s="138"/>
      <c r="DSA23" s="138"/>
      <c r="DSB23" s="138"/>
      <c r="DSC23" s="138"/>
      <c r="DSD23" s="138"/>
      <c r="DSE23" s="138"/>
      <c r="DSF23" s="138"/>
      <c r="DSG23" s="138"/>
      <c r="DSH23" s="138"/>
      <c r="DSI23" s="138"/>
      <c r="DSJ23" s="138"/>
      <c r="DSK23" s="138"/>
      <c r="DSL23" s="138"/>
      <c r="DSM23" s="138"/>
      <c r="DSN23" s="138"/>
      <c r="DSO23" s="138"/>
      <c r="DSP23" s="138"/>
      <c r="DSQ23" s="138"/>
      <c r="DSR23" s="138"/>
      <c r="DSS23" s="138"/>
      <c r="DST23" s="138"/>
      <c r="DSU23" s="138"/>
      <c r="DSV23" s="138"/>
      <c r="DSW23" s="138"/>
      <c r="DSX23" s="138"/>
      <c r="DSY23" s="138"/>
      <c r="DSZ23" s="138"/>
      <c r="DTA23" s="138"/>
      <c r="DTB23" s="138"/>
      <c r="DTC23" s="138"/>
      <c r="DTD23" s="138"/>
      <c r="DTE23" s="138"/>
      <c r="DTF23" s="138"/>
      <c r="DTG23" s="138"/>
      <c r="DTH23" s="138"/>
      <c r="DTI23" s="138"/>
      <c r="DTJ23" s="138"/>
      <c r="DTK23" s="138"/>
      <c r="DTL23" s="138"/>
      <c r="DTM23" s="138"/>
      <c r="DTN23" s="138"/>
      <c r="DTO23" s="138"/>
      <c r="DTP23" s="138"/>
      <c r="DTQ23" s="138"/>
      <c r="DTR23" s="138"/>
      <c r="DTS23" s="138"/>
      <c r="DTT23" s="138"/>
      <c r="DTU23" s="138"/>
      <c r="DTV23" s="138"/>
      <c r="DTW23" s="138"/>
      <c r="DTX23" s="138"/>
      <c r="DTY23" s="138"/>
      <c r="DTZ23" s="138"/>
      <c r="DUA23" s="138"/>
      <c r="DUB23" s="138"/>
      <c r="DUC23" s="138"/>
      <c r="DUD23" s="138"/>
      <c r="DUE23" s="138"/>
      <c r="DUF23" s="138"/>
      <c r="DUG23" s="138"/>
      <c r="DUH23" s="138"/>
      <c r="DUI23" s="138"/>
      <c r="DUJ23" s="138"/>
      <c r="DUK23" s="138"/>
      <c r="DUL23" s="138"/>
      <c r="DUM23" s="138"/>
      <c r="DUN23" s="138"/>
      <c r="DUO23" s="138"/>
      <c r="DUP23" s="138"/>
      <c r="DUQ23" s="138"/>
      <c r="DUR23" s="138"/>
      <c r="DUS23" s="138"/>
      <c r="DUT23" s="138"/>
      <c r="DUU23" s="138"/>
      <c r="DUV23" s="138"/>
      <c r="DUW23" s="138"/>
      <c r="DUX23" s="138"/>
      <c r="DUY23" s="138"/>
      <c r="DUZ23" s="138"/>
      <c r="DVA23" s="138"/>
      <c r="DVB23" s="138"/>
      <c r="DVC23" s="138"/>
      <c r="DVD23" s="138"/>
      <c r="DVE23" s="138"/>
      <c r="DVF23" s="138"/>
      <c r="DVG23" s="138"/>
      <c r="DVH23" s="138"/>
      <c r="DVI23" s="138"/>
      <c r="DVJ23" s="138"/>
      <c r="DVK23" s="138"/>
      <c r="DVL23" s="138"/>
      <c r="DVM23" s="138"/>
      <c r="DVN23" s="138"/>
      <c r="DVO23" s="138"/>
      <c r="DVP23" s="138"/>
      <c r="DVQ23" s="138"/>
      <c r="DVR23" s="138"/>
      <c r="DVS23" s="138"/>
      <c r="DVT23" s="138"/>
      <c r="DVU23" s="138"/>
      <c r="DVV23" s="138"/>
      <c r="DVW23" s="138"/>
      <c r="DVX23" s="138"/>
      <c r="DVY23" s="138"/>
      <c r="DVZ23" s="138"/>
      <c r="DWA23" s="138"/>
      <c r="DWB23" s="138"/>
      <c r="DWC23" s="138"/>
      <c r="DWD23" s="138"/>
      <c r="DWE23" s="138"/>
      <c r="DWF23" s="138"/>
      <c r="DWG23" s="138"/>
      <c r="DWH23" s="138"/>
      <c r="DWI23" s="138"/>
      <c r="DWJ23" s="138"/>
      <c r="DWK23" s="138"/>
      <c r="DWL23" s="138"/>
      <c r="DWM23" s="138"/>
      <c r="DWN23" s="138"/>
      <c r="DWO23" s="138"/>
      <c r="DWP23" s="138"/>
      <c r="DWQ23" s="138"/>
      <c r="DWR23" s="138"/>
      <c r="DWS23" s="138"/>
      <c r="DWT23" s="138"/>
      <c r="DWU23" s="138"/>
      <c r="DWV23" s="138"/>
      <c r="DWW23" s="138"/>
      <c r="DWX23" s="138"/>
      <c r="DWY23" s="138"/>
      <c r="DWZ23" s="138"/>
      <c r="DXA23" s="138"/>
      <c r="DXB23" s="138"/>
      <c r="DXC23" s="138"/>
      <c r="DXD23" s="138"/>
      <c r="DXE23" s="138"/>
      <c r="DXF23" s="138"/>
      <c r="DXG23" s="138"/>
      <c r="DXH23" s="138"/>
      <c r="DXI23" s="138"/>
      <c r="DXJ23" s="138"/>
      <c r="DXK23" s="138"/>
      <c r="DXL23" s="138"/>
      <c r="DXM23" s="138"/>
      <c r="DXN23" s="138"/>
      <c r="DXO23" s="138"/>
      <c r="DXP23" s="138"/>
      <c r="DXQ23" s="138"/>
      <c r="DXR23" s="138"/>
      <c r="DXS23" s="138"/>
      <c r="DXT23" s="138"/>
      <c r="DXU23" s="138"/>
      <c r="DXV23" s="138"/>
      <c r="DXW23" s="138"/>
      <c r="DXX23" s="138"/>
      <c r="DXY23" s="138"/>
      <c r="DXZ23" s="138"/>
      <c r="DYA23" s="138"/>
      <c r="DYB23" s="138"/>
      <c r="DYC23" s="138"/>
      <c r="DYD23" s="138"/>
      <c r="DYE23" s="138"/>
      <c r="DYF23" s="138"/>
      <c r="DYG23" s="138"/>
      <c r="DYH23" s="138"/>
      <c r="DYI23" s="138"/>
      <c r="DYJ23" s="138"/>
      <c r="DYK23" s="138"/>
      <c r="DYL23" s="138"/>
      <c r="DYM23" s="138"/>
      <c r="DYN23" s="138"/>
      <c r="DYO23" s="138"/>
      <c r="DYP23" s="138"/>
      <c r="DYQ23" s="138"/>
      <c r="DYR23" s="138"/>
      <c r="DYS23" s="138"/>
      <c r="DYT23" s="138"/>
      <c r="DYU23" s="138"/>
      <c r="DYV23" s="138"/>
      <c r="DYW23" s="138"/>
      <c r="DYX23" s="138"/>
      <c r="DYY23" s="138"/>
      <c r="DYZ23" s="138"/>
      <c r="DZA23" s="138"/>
      <c r="DZB23" s="138"/>
      <c r="DZC23" s="138"/>
      <c r="DZD23" s="138"/>
      <c r="DZE23" s="138"/>
      <c r="DZF23" s="138"/>
      <c r="DZG23" s="138"/>
      <c r="DZH23" s="138"/>
      <c r="DZI23" s="138"/>
      <c r="DZJ23" s="138"/>
      <c r="DZK23" s="138"/>
      <c r="DZL23" s="138"/>
      <c r="DZM23" s="138"/>
      <c r="DZN23" s="138"/>
      <c r="DZO23" s="138"/>
      <c r="DZP23" s="138"/>
      <c r="DZQ23" s="138"/>
      <c r="DZR23" s="138"/>
      <c r="DZS23" s="138"/>
      <c r="DZT23" s="138"/>
      <c r="DZU23" s="138"/>
      <c r="DZV23" s="138"/>
      <c r="DZW23" s="138"/>
      <c r="DZX23" s="138"/>
      <c r="DZY23" s="138"/>
      <c r="DZZ23" s="138"/>
      <c r="EAA23" s="138"/>
      <c r="EAB23" s="138"/>
      <c r="EAC23" s="138"/>
      <c r="EAD23" s="138"/>
      <c r="EAE23" s="138"/>
      <c r="EAF23" s="138"/>
      <c r="EAG23" s="138"/>
      <c r="EAH23" s="138"/>
      <c r="EAI23" s="138"/>
      <c r="EAJ23" s="138"/>
      <c r="EAK23" s="138"/>
      <c r="EAL23" s="138"/>
      <c r="EAM23" s="138"/>
      <c r="EAN23" s="138"/>
      <c r="EAO23" s="138"/>
      <c r="EAP23" s="138"/>
      <c r="EAQ23" s="138"/>
      <c r="EAR23" s="138"/>
      <c r="EAS23" s="138"/>
      <c r="EAT23" s="138"/>
      <c r="EAU23" s="138"/>
      <c r="EAV23" s="138"/>
      <c r="EAW23" s="138"/>
      <c r="EAX23" s="138"/>
      <c r="EAY23" s="138"/>
      <c r="EAZ23" s="138"/>
      <c r="EBA23" s="138"/>
      <c r="EBB23" s="138"/>
      <c r="EBC23" s="138"/>
      <c r="EBD23" s="138"/>
      <c r="EBE23" s="138"/>
      <c r="EBF23" s="138"/>
      <c r="EBG23" s="138"/>
      <c r="EBH23" s="138"/>
      <c r="EBI23" s="138"/>
      <c r="EBJ23" s="138"/>
      <c r="EBK23" s="138"/>
      <c r="EBL23" s="138"/>
      <c r="EBM23" s="138"/>
      <c r="EBN23" s="138"/>
      <c r="EBO23" s="138"/>
      <c r="EBP23" s="138"/>
      <c r="EBQ23" s="138"/>
      <c r="EBR23" s="138"/>
      <c r="EBS23" s="138"/>
      <c r="EBT23" s="138"/>
      <c r="EBU23" s="138"/>
      <c r="EBV23" s="138"/>
      <c r="EBW23" s="138"/>
      <c r="EBX23" s="138"/>
      <c r="EBY23" s="138"/>
      <c r="EBZ23" s="138"/>
      <c r="ECA23" s="138"/>
      <c r="ECB23" s="138"/>
      <c r="ECC23" s="138"/>
      <c r="ECD23" s="138"/>
      <c r="ECE23" s="138"/>
      <c r="ECF23" s="138"/>
      <c r="ECG23" s="138"/>
      <c r="ECH23" s="138"/>
      <c r="ECI23" s="138"/>
      <c r="ECJ23" s="138"/>
      <c r="ECK23" s="138"/>
      <c r="ECL23" s="138"/>
      <c r="ECM23" s="138"/>
      <c r="ECN23" s="138"/>
      <c r="ECO23" s="138"/>
      <c r="ECP23" s="138"/>
      <c r="ECQ23" s="138"/>
      <c r="ECR23" s="138"/>
      <c r="ECS23" s="138"/>
      <c r="ECT23" s="138"/>
      <c r="ECU23" s="138"/>
      <c r="ECV23" s="138"/>
      <c r="ECW23" s="138"/>
      <c r="ECX23" s="138"/>
      <c r="ECY23" s="138"/>
      <c r="ECZ23" s="138"/>
      <c r="EDA23" s="138"/>
      <c r="EDB23" s="138"/>
      <c r="EDC23" s="138"/>
      <c r="EDD23" s="138"/>
      <c r="EDE23" s="138"/>
      <c r="EDF23" s="138"/>
      <c r="EDG23" s="138"/>
      <c r="EDH23" s="138"/>
      <c r="EDI23" s="138"/>
      <c r="EDJ23" s="138"/>
      <c r="EDK23" s="138"/>
      <c r="EDL23" s="138"/>
      <c r="EDM23" s="138"/>
      <c r="EDN23" s="138"/>
      <c r="EDO23" s="138"/>
      <c r="EDP23" s="138"/>
      <c r="EDQ23" s="138"/>
      <c r="EDR23" s="138"/>
      <c r="EDS23" s="138"/>
      <c r="EDT23" s="138"/>
      <c r="EDU23" s="138"/>
      <c r="EDV23" s="138"/>
      <c r="EDW23" s="138"/>
      <c r="EDX23" s="138"/>
      <c r="EDY23" s="138"/>
      <c r="EDZ23" s="138"/>
      <c r="EEA23" s="138"/>
      <c r="EEB23" s="138"/>
      <c r="EEC23" s="138"/>
      <c r="EED23" s="138"/>
      <c r="EEE23" s="138"/>
      <c r="EEF23" s="138"/>
      <c r="EEG23" s="138"/>
      <c r="EEH23" s="138"/>
      <c r="EEI23" s="138"/>
      <c r="EEJ23" s="138"/>
      <c r="EEK23" s="138"/>
      <c r="EEL23" s="138"/>
      <c r="EEM23" s="138"/>
      <c r="EEN23" s="138"/>
      <c r="EEO23" s="138"/>
      <c r="EEP23" s="138"/>
      <c r="EEQ23" s="138"/>
      <c r="EER23" s="138"/>
      <c r="EES23" s="138"/>
      <c r="EET23" s="138"/>
      <c r="EEU23" s="138"/>
      <c r="EEV23" s="138"/>
      <c r="EEW23" s="138"/>
      <c r="EEX23" s="138"/>
      <c r="EEY23" s="138"/>
      <c r="EEZ23" s="138"/>
      <c r="EFA23" s="138"/>
      <c r="EFB23" s="138"/>
      <c r="EFC23" s="138"/>
      <c r="EFD23" s="138"/>
      <c r="EFE23" s="138"/>
      <c r="EFF23" s="138"/>
      <c r="EFG23" s="138"/>
      <c r="EFH23" s="138"/>
      <c r="EFI23" s="138"/>
      <c r="EFJ23" s="138"/>
      <c r="EFK23" s="138"/>
      <c r="EFL23" s="138"/>
      <c r="EFM23" s="138"/>
      <c r="EFN23" s="138"/>
      <c r="EFO23" s="138"/>
      <c r="EFP23" s="138"/>
      <c r="EFQ23" s="138"/>
      <c r="EFR23" s="138"/>
      <c r="EFS23" s="138"/>
      <c r="EFT23" s="138"/>
      <c r="EFU23" s="138"/>
      <c r="EFV23" s="138"/>
      <c r="EFW23" s="138"/>
      <c r="EFX23" s="138"/>
      <c r="EFY23" s="138"/>
      <c r="EFZ23" s="138"/>
      <c r="EGA23" s="138"/>
      <c r="EGB23" s="138"/>
      <c r="EGC23" s="138"/>
      <c r="EGD23" s="138"/>
      <c r="EGE23" s="138"/>
      <c r="EGF23" s="138"/>
      <c r="EGG23" s="138"/>
      <c r="EGH23" s="138"/>
      <c r="EGI23" s="138"/>
      <c r="EGJ23" s="138"/>
      <c r="EGK23" s="138"/>
      <c r="EGL23" s="138"/>
      <c r="EGM23" s="138"/>
      <c r="EGN23" s="138"/>
      <c r="EGO23" s="138"/>
      <c r="EGP23" s="138"/>
      <c r="EGQ23" s="138"/>
      <c r="EGR23" s="138"/>
      <c r="EGS23" s="138"/>
      <c r="EGT23" s="138"/>
      <c r="EGU23" s="138"/>
      <c r="EGV23" s="138"/>
      <c r="EGW23" s="138"/>
      <c r="EGX23" s="138"/>
      <c r="EGY23" s="138"/>
      <c r="EGZ23" s="138"/>
      <c r="EHA23" s="138"/>
      <c r="EHB23" s="138"/>
      <c r="EHC23" s="138"/>
      <c r="EHD23" s="138"/>
      <c r="EHE23" s="138"/>
      <c r="EHF23" s="138"/>
      <c r="EHG23" s="138"/>
      <c r="EHH23" s="138"/>
      <c r="EHI23" s="138"/>
      <c r="EHJ23" s="138"/>
      <c r="EHK23" s="138"/>
      <c r="EHL23" s="138"/>
      <c r="EHM23" s="138"/>
      <c r="EHN23" s="138"/>
      <c r="EHO23" s="138"/>
      <c r="EHP23" s="138"/>
      <c r="EHQ23" s="138"/>
      <c r="EHR23" s="138"/>
      <c r="EHS23" s="138"/>
      <c r="EHT23" s="138"/>
      <c r="EHU23" s="138"/>
      <c r="EHV23" s="138"/>
      <c r="EHW23" s="138"/>
      <c r="EHX23" s="138"/>
      <c r="EHY23" s="138"/>
      <c r="EHZ23" s="138"/>
      <c r="EIA23" s="138"/>
      <c r="EIB23" s="138"/>
      <c r="EIC23" s="138"/>
      <c r="EID23" s="138"/>
      <c r="EIE23" s="138"/>
      <c r="EIF23" s="138"/>
      <c r="EIG23" s="138"/>
      <c r="EIH23" s="138"/>
      <c r="EII23" s="138"/>
      <c r="EIJ23" s="138"/>
      <c r="EIK23" s="138"/>
      <c r="EIL23" s="138"/>
      <c r="EIM23" s="138"/>
      <c r="EIN23" s="138"/>
      <c r="EIO23" s="138"/>
      <c r="EIP23" s="138"/>
      <c r="EIQ23" s="138"/>
      <c r="EIR23" s="138"/>
      <c r="EIS23" s="138"/>
      <c r="EIT23" s="138"/>
      <c r="EIU23" s="138"/>
      <c r="EIV23" s="138"/>
      <c r="EIW23" s="138"/>
      <c r="EIX23" s="138"/>
      <c r="EIY23" s="138"/>
      <c r="EIZ23" s="138"/>
      <c r="EJA23" s="138"/>
      <c r="EJB23" s="138"/>
      <c r="EJC23" s="138"/>
      <c r="EJD23" s="138"/>
      <c r="EJE23" s="138"/>
      <c r="EJF23" s="138"/>
      <c r="EJG23" s="138"/>
      <c r="EJH23" s="138"/>
      <c r="EJI23" s="138"/>
      <c r="EJJ23" s="138"/>
      <c r="EJK23" s="138"/>
      <c r="EJL23" s="138"/>
      <c r="EJM23" s="138"/>
      <c r="EJN23" s="138"/>
      <c r="EJO23" s="138"/>
      <c r="EJP23" s="138"/>
      <c r="EJQ23" s="138"/>
      <c r="EJR23" s="138"/>
      <c r="EJS23" s="138"/>
      <c r="EJT23" s="138"/>
      <c r="EJU23" s="138"/>
      <c r="EJV23" s="138"/>
      <c r="EJW23" s="138"/>
      <c r="EJX23" s="138"/>
      <c r="EJY23" s="138"/>
      <c r="EJZ23" s="138"/>
      <c r="EKA23" s="138"/>
      <c r="EKB23" s="138"/>
      <c r="EKC23" s="138"/>
      <c r="EKD23" s="138"/>
      <c r="EKE23" s="138"/>
      <c r="EKF23" s="138"/>
      <c r="EKG23" s="138"/>
      <c r="EKH23" s="138"/>
      <c r="EKI23" s="138"/>
      <c r="EKJ23" s="138"/>
      <c r="EKK23" s="138"/>
      <c r="EKL23" s="138"/>
      <c r="EKM23" s="138"/>
      <c r="EKN23" s="138"/>
      <c r="EKO23" s="138"/>
      <c r="EKP23" s="138"/>
      <c r="EKQ23" s="138"/>
      <c r="EKR23" s="138"/>
      <c r="EKS23" s="138"/>
      <c r="EKT23" s="138"/>
      <c r="EKU23" s="138"/>
      <c r="EKV23" s="138"/>
      <c r="EKW23" s="138"/>
      <c r="EKX23" s="138"/>
      <c r="EKY23" s="138"/>
      <c r="EKZ23" s="138"/>
      <c r="ELA23" s="138"/>
      <c r="ELB23" s="138"/>
      <c r="ELC23" s="138"/>
      <c r="ELD23" s="138"/>
      <c r="ELE23" s="138"/>
      <c r="ELF23" s="138"/>
      <c r="ELG23" s="138"/>
      <c r="ELH23" s="138"/>
      <c r="ELI23" s="138"/>
      <c r="ELJ23" s="138"/>
      <c r="ELK23" s="138"/>
      <c r="ELL23" s="138"/>
      <c r="ELM23" s="138"/>
      <c r="ELN23" s="138"/>
      <c r="ELO23" s="138"/>
      <c r="ELP23" s="138"/>
      <c r="ELQ23" s="138"/>
      <c r="ELR23" s="138"/>
      <c r="ELS23" s="138"/>
      <c r="ELT23" s="138"/>
      <c r="ELU23" s="138"/>
      <c r="ELV23" s="138"/>
      <c r="ELW23" s="138"/>
      <c r="ELX23" s="138"/>
      <c r="ELY23" s="138"/>
      <c r="ELZ23" s="138"/>
      <c r="EMA23" s="138"/>
      <c r="EMB23" s="138"/>
      <c r="EMC23" s="138"/>
      <c r="EMD23" s="138"/>
      <c r="EME23" s="138"/>
      <c r="EMF23" s="138"/>
      <c r="EMG23" s="138"/>
      <c r="EMH23" s="138"/>
      <c r="EMI23" s="138"/>
      <c r="EMJ23" s="138"/>
      <c r="EMK23" s="138"/>
      <c r="EML23" s="138"/>
      <c r="EMM23" s="138"/>
      <c r="EMN23" s="138"/>
      <c r="EMO23" s="138"/>
      <c r="EMP23" s="138"/>
      <c r="EMQ23" s="138"/>
      <c r="EMR23" s="138"/>
      <c r="EMS23" s="138"/>
      <c r="EMT23" s="138"/>
      <c r="EMU23" s="138"/>
      <c r="EMV23" s="138"/>
      <c r="EMW23" s="138"/>
      <c r="EMX23" s="138"/>
      <c r="EMY23" s="138"/>
      <c r="EMZ23" s="138"/>
      <c r="ENA23" s="138"/>
      <c r="ENB23" s="138"/>
      <c r="ENC23" s="138"/>
      <c r="END23" s="138"/>
      <c r="ENE23" s="138"/>
      <c r="ENF23" s="138"/>
      <c r="ENG23" s="138"/>
      <c r="ENH23" s="138"/>
      <c r="ENI23" s="138"/>
      <c r="ENJ23" s="138"/>
      <c r="ENK23" s="138"/>
      <c r="ENL23" s="138"/>
      <c r="ENM23" s="138"/>
      <c r="ENN23" s="138"/>
      <c r="ENO23" s="138"/>
      <c r="ENP23" s="138"/>
      <c r="ENQ23" s="138"/>
      <c r="ENR23" s="138"/>
      <c r="ENS23" s="138"/>
      <c r="ENT23" s="138"/>
      <c r="ENU23" s="138"/>
      <c r="ENV23" s="138"/>
      <c r="ENW23" s="138"/>
      <c r="ENX23" s="138"/>
      <c r="ENY23" s="138"/>
      <c r="ENZ23" s="138"/>
      <c r="EOA23" s="138"/>
      <c r="EOB23" s="138"/>
      <c r="EOC23" s="138"/>
      <c r="EOD23" s="138"/>
      <c r="EOE23" s="138"/>
      <c r="EOF23" s="138"/>
      <c r="EOG23" s="138"/>
      <c r="EOH23" s="138"/>
      <c r="EOI23" s="138"/>
      <c r="EOJ23" s="138"/>
      <c r="EOK23" s="138"/>
      <c r="EOL23" s="138"/>
      <c r="EOM23" s="138"/>
      <c r="EON23" s="138"/>
      <c r="EOO23" s="138"/>
      <c r="EOP23" s="138"/>
      <c r="EOQ23" s="138"/>
      <c r="EOR23" s="138"/>
      <c r="EOS23" s="138"/>
      <c r="EOT23" s="138"/>
      <c r="EOU23" s="138"/>
      <c r="EOV23" s="138"/>
      <c r="EOW23" s="138"/>
      <c r="EOX23" s="138"/>
      <c r="EOY23" s="138"/>
      <c r="EOZ23" s="138"/>
      <c r="EPA23" s="138"/>
      <c r="EPB23" s="138"/>
      <c r="EPC23" s="138"/>
      <c r="EPD23" s="138"/>
      <c r="EPE23" s="138"/>
      <c r="EPF23" s="138"/>
      <c r="EPG23" s="138"/>
      <c r="EPH23" s="138"/>
      <c r="EPI23" s="138"/>
      <c r="EPJ23" s="138"/>
      <c r="EPK23" s="138"/>
      <c r="EPL23" s="138"/>
      <c r="EPM23" s="138"/>
      <c r="EPN23" s="138"/>
      <c r="EPO23" s="138"/>
      <c r="EPP23" s="138"/>
      <c r="EPQ23" s="138"/>
      <c r="EPR23" s="138"/>
      <c r="EPS23" s="138"/>
      <c r="EPT23" s="138"/>
      <c r="EPU23" s="138"/>
      <c r="EPV23" s="138"/>
      <c r="EPW23" s="138"/>
      <c r="EPX23" s="138"/>
      <c r="EPY23" s="138"/>
      <c r="EPZ23" s="138"/>
      <c r="EQA23" s="138"/>
      <c r="EQB23" s="138"/>
      <c r="EQC23" s="138"/>
      <c r="EQD23" s="138"/>
      <c r="EQE23" s="138"/>
      <c r="EQF23" s="138"/>
      <c r="EQG23" s="138"/>
      <c r="EQH23" s="138"/>
      <c r="EQI23" s="138"/>
      <c r="EQJ23" s="138"/>
      <c r="EQK23" s="138"/>
      <c r="EQL23" s="138"/>
      <c r="EQM23" s="138"/>
      <c r="EQN23" s="138"/>
      <c r="EQO23" s="138"/>
      <c r="EQP23" s="138"/>
      <c r="EQQ23" s="138"/>
      <c r="EQR23" s="138"/>
      <c r="EQS23" s="138"/>
      <c r="EQT23" s="138"/>
      <c r="EQU23" s="138"/>
      <c r="EQV23" s="138"/>
      <c r="EQW23" s="138"/>
      <c r="EQX23" s="138"/>
      <c r="EQY23" s="138"/>
      <c r="EQZ23" s="138"/>
      <c r="ERA23" s="138"/>
      <c r="ERB23" s="138"/>
      <c r="ERC23" s="138"/>
      <c r="ERD23" s="138"/>
      <c r="ERE23" s="138"/>
      <c r="ERF23" s="138"/>
      <c r="ERG23" s="138"/>
      <c r="ERH23" s="138"/>
      <c r="ERI23" s="138"/>
      <c r="ERJ23" s="138"/>
      <c r="ERK23" s="138"/>
      <c r="ERL23" s="138"/>
      <c r="ERM23" s="138"/>
      <c r="ERN23" s="138"/>
      <c r="ERO23" s="138"/>
      <c r="ERP23" s="138"/>
      <c r="ERQ23" s="138"/>
      <c r="ERR23" s="138"/>
      <c r="ERS23" s="138"/>
      <c r="ERT23" s="138"/>
      <c r="ERU23" s="138"/>
      <c r="ERV23" s="138"/>
      <c r="ERW23" s="138"/>
      <c r="ERX23" s="138"/>
      <c r="ERY23" s="138"/>
      <c r="ERZ23" s="138"/>
      <c r="ESA23" s="138"/>
      <c r="ESB23" s="138"/>
      <c r="ESC23" s="138"/>
      <c r="ESD23" s="138"/>
      <c r="ESE23" s="138"/>
      <c r="ESF23" s="138"/>
      <c r="ESG23" s="138"/>
      <c r="ESH23" s="138"/>
      <c r="ESI23" s="138"/>
      <c r="ESJ23" s="138"/>
      <c r="ESK23" s="138"/>
      <c r="ESL23" s="138"/>
      <c r="ESM23" s="138"/>
      <c r="ESN23" s="138"/>
      <c r="ESO23" s="138"/>
      <c r="ESP23" s="138"/>
      <c r="ESQ23" s="138"/>
      <c r="ESR23" s="138"/>
      <c r="ESS23" s="138"/>
      <c r="EST23" s="138"/>
      <c r="ESU23" s="138"/>
      <c r="ESV23" s="138"/>
      <c r="ESW23" s="138"/>
      <c r="ESX23" s="138"/>
      <c r="ESY23" s="138"/>
      <c r="ESZ23" s="138"/>
      <c r="ETA23" s="138"/>
      <c r="ETB23" s="138"/>
      <c r="ETC23" s="138"/>
      <c r="ETD23" s="138"/>
      <c r="ETE23" s="138"/>
      <c r="ETF23" s="138"/>
      <c r="ETG23" s="138"/>
      <c r="ETH23" s="138"/>
      <c r="ETI23" s="138"/>
      <c r="ETJ23" s="138"/>
      <c r="ETK23" s="138"/>
      <c r="ETL23" s="138"/>
      <c r="ETM23" s="138"/>
      <c r="ETN23" s="138"/>
      <c r="ETO23" s="138"/>
      <c r="ETP23" s="138"/>
      <c r="ETQ23" s="138"/>
      <c r="ETR23" s="138"/>
      <c r="ETS23" s="138"/>
      <c r="ETT23" s="138"/>
      <c r="ETU23" s="138"/>
      <c r="ETV23" s="138"/>
      <c r="ETW23" s="138"/>
      <c r="ETX23" s="138"/>
      <c r="ETY23" s="138"/>
      <c r="ETZ23" s="138"/>
      <c r="EUA23" s="138"/>
      <c r="EUB23" s="138"/>
      <c r="EUC23" s="138"/>
      <c r="EUD23" s="138"/>
      <c r="EUE23" s="138"/>
      <c r="EUF23" s="138"/>
      <c r="EUG23" s="138"/>
      <c r="EUH23" s="138"/>
      <c r="EUI23" s="138"/>
      <c r="EUJ23" s="138"/>
      <c r="EUK23" s="138"/>
      <c r="EUL23" s="138"/>
      <c r="EUM23" s="138"/>
      <c r="EUN23" s="138"/>
      <c r="EUO23" s="138"/>
      <c r="EUP23" s="138"/>
      <c r="EUQ23" s="138"/>
      <c r="EUR23" s="138"/>
      <c r="EUS23" s="138"/>
      <c r="EUT23" s="138"/>
      <c r="EUU23" s="138"/>
      <c r="EUV23" s="138"/>
      <c r="EUW23" s="138"/>
      <c r="EUX23" s="138"/>
      <c r="EUY23" s="138"/>
      <c r="EUZ23" s="138"/>
      <c r="EVA23" s="138"/>
      <c r="EVB23" s="138"/>
      <c r="EVC23" s="138"/>
      <c r="EVD23" s="138"/>
      <c r="EVE23" s="138"/>
      <c r="EVF23" s="138"/>
      <c r="EVG23" s="138"/>
      <c r="EVH23" s="138"/>
      <c r="EVI23" s="138"/>
      <c r="EVJ23" s="138"/>
      <c r="EVK23" s="138"/>
      <c r="EVL23" s="138"/>
      <c r="EVM23" s="138"/>
      <c r="EVN23" s="138"/>
      <c r="EVO23" s="138"/>
      <c r="EVP23" s="138"/>
      <c r="EVQ23" s="138"/>
      <c r="EVR23" s="138"/>
      <c r="EVS23" s="138"/>
      <c r="EVT23" s="138"/>
      <c r="EVU23" s="138"/>
      <c r="EVV23" s="138"/>
      <c r="EVW23" s="138"/>
      <c r="EVX23" s="138"/>
      <c r="EVY23" s="138"/>
      <c r="EVZ23" s="138"/>
      <c r="EWA23" s="138"/>
      <c r="EWB23" s="138"/>
      <c r="EWC23" s="138"/>
      <c r="EWD23" s="138"/>
      <c r="EWE23" s="138"/>
      <c r="EWF23" s="138"/>
      <c r="EWG23" s="138"/>
      <c r="EWH23" s="138"/>
      <c r="EWI23" s="138"/>
      <c r="EWJ23" s="138"/>
      <c r="EWK23" s="138"/>
      <c r="EWL23" s="138"/>
      <c r="EWM23" s="138"/>
      <c r="EWN23" s="138"/>
      <c r="EWO23" s="138"/>
      <c r="EWP23" s="138"/>
      <c r="EWQ23" s="138"/>
      <c r="EWR23" s="138"/>
      <c r="EWS23" s="138"/>
      <c r="EWT23" s="138"/>
      <c r="EWU23" s="138"/>
      <c r="EWV23" s="138"/>
      <c r="EWW23" s="138"/>
      <c r="EWX23" s="138"/>
      <c r="EWY23" s="138"/>
      <c r="EWZ23" s="138"/>
      <c r="EXA23" s="138"/>
      <c r="EXB23" s="138"/>
      <c r="EXC23" s="138"/>
      <c r="EXD23" s="138"/>
      <c r="EXE23" s="138"/>
      <c r="EXF23" s="138"/>
      <c r="EXG23" s="138"/>
      <c r="EXH23" s="138"/>
      <c r="EXI23" s="138"/>
      <c r="EXJ23" s="138"/>
      <c r="EXK23" s="138"/>
      <c r="EXL23" s="138"/>
      <c r="EXM23" s="138"/>
      <c r="EXN23" s="138"/>
      <c r="EXO23" s="138"/>
      <c r="EXP23" s="138"/>
      <c r="EXQ23" s="138"/>
      <c r="EXR23" s="138"/>
      <c r="EXS23" s="138"/>
      <c r="EXT23" s="138"/>
      <c r="EXU23" s="138"/>
      <c r="EXV23" s="138"/>
      <c r="EXW23" s="138"/>
      <c r="EXX23" s="138"/>
      <c r="EXY23" s="138"/>
      <c r="EXZ23" s="138"/>
      <c r="EYA23" s="138"/>
      <c r="EYB23" s="138"/>
      <c r="EYC23" s="138"/>
      <c r="EYD23" s="138"/>
      <c r="EYE23" s="138"/>
      <c r="EYF23" s="138"/>
      <c r="EYG23" s="138"/>
      <c r="EYH23" s="138"/>
      <c r="EYI23" s="138"/>
      <c r="EYJ23" s="138"/>
      <c r="EYK23" s="138"/>
      <c r="EYL23" s="138"/>
      <c r="EYM23" s="138"/>
      <c r="EYN23" s="138"/>
      <c r="EYO23" s="138"/>
      <c r="EYP23" s="138"/>
      <c r="EYQ23" s="138"/>
      <c r="EYR23" s="138"/>
      <c r="EYS23" s="138"/>
      <c r="EYT23" s="138"/>
      <c r="EYU23" s="138"/>
      <c r="EYV23" s="138"/>
      <c r="EYW23" s="138"/>
      <c r="EYX23" s="138"/>
      <c r="EYY23" s="138"/>
      <c r="EYZ23" s="138"/>
      <c r="EZA23" s="138"/>
      <c r="EZB23" s="138"/>
      <c r="EZC23" s="138"/>
      <c r="EZD23" s="138"/>
      <c r="EZE23" s="138"/>
      <c r="EZF23" s="138"/>
      <c r="EZG23" s="138"/>
      <c r="EZH23" s="138"/>
      <c r="EZI23" s="138"/>
      <c r="EZJ23" s="138"/>
      <c r="EZK23" s="138"/>
      <c r="EZL23" s="138"/>
      <c r="EZM23" s="138"/>
      <c r="EZN23" s="138"/>
      <c r="EZO23" s="138"/>
      <c r="EZP23" s="138"/>
      <c r="EZQ23" s="138"/>
      <c r="EZR23" s="138"/>
      <c r="EZS23" s="138"/>
      <c r="EZT23" s="138"/>
      <c r="EZU23" s="138"/>
      <c r="EZV23" s="138"/>
      <c r="EZW23" s="138"/>
      <c r="EZX23" s="138"/>
      <c r="EZY23" s="138"/>
      <c r="EZZ23" s="138"/>
      <c r="FAA23" s="138"/>
      <c r="FAB23" s="138"/>
      <c r="FAC23" s="138"/>
      <c r="FAD23" s="138"/>
      <c r="FAE23" s="138"/>
      <c r="FAF23" s="138"/>
      <c r="FAG23" s="138"/>
      <c r="FAH23" s="138"/>
      <c r="FAI23" s="138"/>
      <c r="FAJ23" s="138"/>
      <c r="FAK23" s="138"/>
      <c r="FAL23" s="138"/>
      <c r="FAM23" s="138"/>
      <c r="FAN23" s="138"/>
      <c r="FAO23" s="138"/>
      <c r="FAP23" s="138"/>
      <c r="FAQ23" s="138"/>
      <c r="FAR23" s="138"/>
      <c r="FAS23" s="138"/>
      <c r="FAT23" s="138"/>
      <c r="FAU23" s="138"/>
      <c r="FAV23" s="138"/>
      <c r="FAW23" s="138"/>
      <c r="FAX23" s="138"/>
      <c r="FAY23" s="138"/>
      <c r="FAZ23" s="138"/>
      <c r="FBA23" s="138"/>
      <c r="FBB23" s="138"/>
      <c r="FBC23" s="138"/>
      <c r="FBD23" s="138"/>
      <c r="FBE23" s="138"/>
      <c r="FBF23" s="138"/>
      <c r="FBG23" s="138"/>
      <c r="FBH23" s="138"/>
      <c r="FBI23" s="138"/>
      <c r="FBJ23" s="138"/>
      <c r="FBK23" s="138"/>
      <c r="FBL23" s="138"/>
      <c r="FBM23" s="138"/>
      <c r="FBN23" s="138"/>
      <c r="FBO23" s="138"/>
      <c r="FBP23" s="138"/>
      <c r="FBQ23" s="138"/>
      <c r="FBR23" s="138"/>
      <c r="FBS23" s="138"/>
      <c r="FBT23" s="138"/>
      <c r="FBU23" s="138"/>
      <c r="FBV23" s="138"/>
      <c r="FBW23" s="138"/>
      <c r="FBX23" s="138"/>
      <c r="FBY23" s="138"/>
      <c r="FBZ23" s="138"/>
      <c r="FCA23" s="138"/>
      <c r="FCB23" s="138"/>
      <c r="FCC23" s="138"/>
      <c r="FCD23" s="138"/>
      <c r="FCE23" s="138"/>
      <c r="FCF23" s="138"/>
      <c r="FCG23" s="138"/>
      <c r="FCH23" s="138"/>
      <c r="FCI23" s="138"/>
      <c r="FCJ23" s="138"/>
      <c r="FCK23" s="138"/>
      <c r="FCL23" s="138"/>
      <c r="FCM23" s="138"/>
      <c r="FCN23" s="138"/>
      <c r="FCO23" s="138"/>
      <c r="FCP23" s="138"/>
      <c r="FCQ23" s="138"/>
      <c r="FCR23" s="138"/>
      <c r="FCS23" s="138"/>
      <c r="FCT23" s="138"/>
      <c r="FCU23" s="138"/>
      <c r="FCV23" s="138"/>
      <c r="FCW23" s="138"/>
      <c r="FCX23" s="138"/>
      <c r="FCY23" s="138"/>
      <c r="FCZ23" s="138"/>
      <c r="FDA23" s="138"/>
      <c r="FDB23" s="138"/>
      <c r="FDC23" s="138"/>
      <c r="FDD23" s="138"/>
      <c r="FDE23" s="138"/>
      <c r="FDF23" s="138"/>
      <c r="FDG23" s="138"/>
      <c r="FDH23" s="138"/>
      <c r="FDI23" s="138"/>
      <c r="FDJ23" s="138"/>
      <c r="FDK23" s="138"/>
      <c r="FDL23" s="138"/>
      <c r="FDM23" s="138"/>
      <c r="FDN23" s="138"/>
      <c r="FDO23" s="138"/>
      <c r="FDP23" s="138"/>
      <c r="FDQ23" s="138"/>
      <c r="FDR23" s="138"/>
      <c r="FDS23" s="138"/>
      <c r="FDT23" s="138"/>
      <c r="FDU23" s="138"/>
      <c r="FDV23" s="138"/>
      <c r="FDW23" s="138"/>
      <c r="FDX23" s="138"/>
      <c r="FDY23" s="138"/>
      <c r="FDZ23" s="138"/>
      <c r="FEA23" s="138"/>
      <c r="FEB23" s="138"/>
      <c r="FEC23" s="138"/>
      <c r="FED23" s="138"/>
      <c r="FEE23" s="138"/>
      <c r="FEF23" s="138"/>
      <c r="FEG23" s="138"/>
      <c r="FEH23" s="138"/>
      <c r="FEI23" s="138"/>
      <c r="FEJ23" s="138"/>
      <c r="FEK23" s="138"/>
      <c r="FEL23" s="138"/>
      <c r="FEM23" s="138"/>
      <c r="FEN23" s="138"/>
      <c r="FEO23" s="138"/>
      <c r="FEP23" s="138"/>
      <c r="FEQ23" s="138"/>
      <c r="FER23" s="138"/>
      <c r="FES23" s="138"/>
      <c r="FET23" s="138"/>
      <c r="FEU23" s="138"/>
      <c r="FEV23" s="138"/>
      <c r="FEW23" s="138"/>
      <c r="FEX23" s="138"/>
      <c r="FEY23" s="138"/>
      <c r="FEZ23" s="138"/>
      <c r="FFA23" s="138"/>
      <c r="FFB23" s="138"/>
      <c r="FFC23" s="138"/>
      <c r="FFD23" s="138"/>
      <c r="FFE23" s="138"/>
      <c r="FFF23" s="138"/>
      <c r="FFG23" s="138"/>
      <c r="FFH23" s="138"/>
      <c r="FFI23" s="138"/>
      <c r="FFJ23" s="138"/>
      <c r="FFK23" s="138"/>
      <c r="FFL23" s="138"/>
      <c r="FFM23" s="138"/>
      <c r="FFN23" s="138"/>
      <c r="FFO23" s="138"/>
      <c r="FFP23" s="138"/>
      <c r="FFQ23" s="138"/>
      <c r="FFR23" s="138"/>
      <c r="FFS23" s="138"/>
      <c r="FFT23" s="138"/>
      <c r="FFU23" s="138"/>
      <c r="FFV23" s="138"/>
      <c r="FFW23" s="138"/>
      <c r="FFX23" s="138"/>
      <c r="FFY23" s="138"/>
      <c r="FFZ23" s="138"/>
      <c r="FGA23" s="138"/>
      <c r="FGB23" s="138"/>
      <c r="FGC23" s="138"/>
      <c r="FGD23" s="138"/>
      <c r="FGE23" s="138"/>
      <c r="FGF23" s="138"/>
      <c r="FGG23" s="138"/>
      <c r="FGH23" s="138"/>
      <c r="FGI23" s="138"/>
      <c r="FGJ23" s="138"/>
      <c r="FGK23" s="138"/>
      <c r="FGL23" s="138"/>
      <c r="FGM23" s="138"/>
      <c r="FGN23" s="138"/>
      <c r="FGO23" s="138"/>
      <c r="FGP23" s="138"/>
      <c r="FGQ23" s="138"/>
      <c r="FGR23" s="138"/>
      <c r="FGS23" s="138"/>
      <c r="FGT23" s="138"/>
      <c r="FGU23" s="138"/>
      <c r="FGV23" s="138"/>
      <c r="FGW23" s="138"/>
      <c r="FGX23" s="138"/>
      <c r="FGY23" s="138"/>
      <c r="FGZ23" s="138"/>
      <c r="FHA23" s="138"/>
      <c r="FHB23" s="138"/>
      <c r="FHC23" s="138"/>
      <c r="FHD23" s="138"/>
      <c r="FHE23" s="138"/>
      <c r="FHF23" s="138"/>
      <c r="FHG23" s="138"/>
      <c r="FHH23" s="138"/>
      <c r="FHI23" s="138"/>
      <c r="FHJ23" s="138"/>
      <c r="FHK23" s="138"/>
      <c r="FHL23" s="138"/>
      <c r="FHM23" s="138"/>
      <c r="FHN23" s="138"/>
      <c r="FHO23" s="138"/>
      <c r="FHP23" s="138"/>
      <c r="FHQ23" s="138"/>
      <c r="FHR23" s="138"/>
      <c r="FHS23" s="138"/>
      <c r="FHT23" s="138"/>
      <c r="FHU23" s="138"/>
      <c r="FHV23" s="138"/>
      <c r="FHW23" s="138"/>
      <c r="FHX23" s="138"/>
      <c r="FHY23" s="138"/>
      <c r="FHZ23" s="138"/>
      <c r="FIA23" s="138"/>
      <c r="FIB23" s="138"/>
      <c r="FIC23" s="138"/>
      <c r="FID23" s="138"/>
      <c r="FIE23" s="138"/>
      <c r="FIF23" s="138"/>
      <c r="FIG23" s="138"/>
      <c r="FIH23" s="138"/>
      <c r="FII23" s="138"/>
      <c r="FIJ23" s="138"/>
      <c r="FIK23" s="138"/>
      <c r="FIL23" s="138"/>
      <c r="FIM23" s="138"/>
      <c r="FIN23" s="138"/>
      <c r="FIO23" s="138"/>
      <c r="FIP23" s="138"/>
      <c r="FIQ23" s="138"/>
      <c r="FIR23" s="138"/>
      <c r="FIS23" s="138"/>
      <c r="FIT23" s="138"/>
      <c r="FIU23" s="138"/>
      <c r="FIV23" s="138"/>
      <c r="FIW23" s="138"/>
      <c r="FIX23" s="138"/>
      <c r="FIY23" s="138"/>
      <c r="FIZ23" s="138"/>
      <c r="FJA23" s="138"/>
      <c r="FJB23" s="138"/>
      <c r="FJC23" s="138"/>
      <c r="FJD23" s="138"/>
      <c r="FJE23" s="138"/>
      <c r="FJF23" s="138"/>
      <c r="FJG23" s="138"/>
      <c r="FJH23" s="138"/>
      <c r="FJI23" s="138"/>
      <c r="FJJ23" s="138"/>
      <c r="FJK23" s="138"/>
      <c r="FJL23" s="138"/>
      <c r="FJM23" s="138"/>
      <c r="FJN23" s="138"/>
      <c r="FJO23" s="138"/>
      <c r="FJP23" s="138"/>
      <c r="FJQ23" s="138"/>
      <c r="FJR23" s="138"/>
      <c r="FJS23" s="138"/>
      <c r="FJT23" s="138"/>
      <c r="FJU23" s="138"/>
      <c r="FJV23" s="138"/>
      <c r="FJW23" s="138"/>
      <c r="FJX23" s="138"/>
      <c r="FJY23" s="138"/>
      <c r="FJZ23" s="138"/>
      <c r="FKA23" s="138"/>
      <c r="FKB23" s="138"/>
      <c r="FKC23" s="138"/>
      <c r="FKD23" s="138"/>
      <c r="FKE23" s="138"/>
      <c r="FKF23" s="138"/>
      <c r="FKG23" s="138"/>
      <c r="FKH23" s="138"/>
      <c r="FKI23" s="138"/>
      <c r="FKJ23" s="138"/>
      <c r="FKK23" s="138"/>
      <c r="FKL23" s="138"/>
      <c r="FKM23" s="138"/>
      <c r="FKN23" s="138"/>
      <c r="FKO23" s="138"/>
      <c r="FKP23" s="138"/>
      <c r="FKQ23" s="138"/>
      <c r="FKR23" s="138"/>
      <c r="FKS23" s="138"/>
      <c r="FKT23" s="138"/>
      <c r="FKU23" s="138"/>
      <c r="FKV23" s="138"/>
      <c r="FKW23" s="138"/>
      <c r="FKX23" s="138"/>
      <c r="FKY23" s="138"/>
      <c r="FKZ23" s="138"/>
      <c r="FLA23" s="138"/>
      <c r="FLB23" s="138"/>
      <c r="FLC23" s="138"/>
      <c r="FLD23" s="138"/>
      <c r="FLE23" s="138"/>
      <c r="FLF23" s="138"/>
      <c r="FLG23" s="138"/>
      <c r="FLH23" s="138"/>
      <c r="FLI23" s="138"/>
      <c r="FLJ23" s="138"/>
      <c r="FLK23" s="138"/>
      <c r="FLL23" s="138"/>
      <c r="FLM23" s="138"/>
      <c r="FLN23" s="138"/>
      <c r="FLO23" s="138"/>
      <c r="FLP23" s="138"/>
      <c r="FLQ23" s="138"/>
      <c r="FLR23" s="138"/>
      <c r="FLS23" s="138"/>
      <c r="FLT23" s="138"/>
      <c r="FLU23" s="138"/>
      <c r="FLV23" s="138"/>
      <c r="FLW23" s="138"/>
      <c r="FLX23" s="138"/>
      <c r="FLY23" s="138"/>
      <c r="FLZ23" s="138"/>
      <c r="FMA23" s="138"/>
      <c r="FMB23" s="138"/>
      <c r="FMC23" s="138"/>
      <c r="FMD23" s="138"/>
      <c r="FME23" s="138"/>
      <c r="FMF23" s="138"/>
      <c r="FMG23" s="138"/>
      <c r="FMH23" s="138"/>
      <c r="FMI23" s="138"/>
      <c r="FMJ23" s="138"/>
      <c r="FMK23" s="138"/>
      <c r="FML23" s="138"/>
      <c r="FMM23" s="138"/>
      <c r="FMN23" s="138"/>
      <c r="FMO23" s="138"/>
      <c r="FMP23" s="138"/>
      <c r="FMQ23" s="138"/>
      <c r="FMR23" s="138"/>
      <c r="FMS23" s="138"/>
      <c r="FMT23" s="138"/>
      <c r="FMU23" s="138"/>
      <c r="FMV23" s="138"/>
      <c r="FMW23" s="138"/>
      <c r="FMX23" s="138"/>
      <c r="FMY23" s="138"/>
      <c r="FMZ23" s="138"/>
      <c r="FNA23" s="138"/>
      <c r="FNB23" s="138"/>
      <c r="FNC23" s="138"/>
      <c r="FND23" s="138"/>
      <c r="FNE23" s="138"/>
      <c r="FNF23" s="138"/>
      <c r="FNG23" s="138"/>
      <c r="FNH23" s="138"/>
      <c r="FNI23" s="138"/>
      <c r="FNJ23" s="138"/>
      <c r="FNK23" s="138"/>
      <c r="FNL23" s="138"/>
      <c r="FNM23" s="138"/>
      <c r="FNN23" s="138"/>
      <c r="FNO23" s="138"/>
      <c r="FNP23" s="138"/>
      <c r="FNQ23" s="138"/>
      <c r="FNR23" s="138"/>
      <c r="FNS23" s="138"/>
      <c r="FNT23" s="138"/>
      <c r="FNU23" s="138"/>
      <c r="FNV23" s="138"/>
      <c r="FNW23" s="138"/>
      <c r="FNX23" s="138"/>
      <c r="FNY23" s="138"/>
      <c r="FNZ23" s="138"/>
      <c r="FOA23" s="138"/>
      <c r="FOB23" s="138"/>
      <c r="FOC23" s="138"/>
      <c r="FOD23" s="138"/>
      <c r="FOE23" s="138"/>
      <c r="FOF23" s="138"/>
      <c r="FOG23" s="138"/>
      <c r="FOH23" s="138"/>
      <c r="FOI23" s="138"/>
      <c r="FOJ23" s="138"/>
      <c r="FOK23" s="138"/>
      <c r="FOL23" s="138"/>
      <c r="FOM23" s="138"/>
      <c r="FON23" s="138"/>
      <c r="FOO23" s="138"/>
      <c r="FOP23" s="138"/>
      <c r="FOQ23" s="138"/>
      <c r="FOR23" s="138"/>
      <c r="FOS23" s="138"/>
      <c r="FOT23" s="138"/>
      <c r="FOU23" s="138"/>
      <c r="FOV23" s="138"/>
      <c r="FOW23" s="138"/>
      <c r="FOX23" s="138"/>
      <c r="FOY23" s="138"/>
      <c r="FOZ23" s="138"/>
      <c r="FPA23" s="138"/>
      <c r="FPB23" s="138"/>
      <c r="FPC23" s="138"/>
      <c r="FPD23" s="138"/>
      <c r="FPE23" s="138"/>
      <c r="FPF23" s="138"/>
      <c r="FPG23" s="138"/>
      <c r="FPH23" s="138"/>
      <c r="FPI23" s="138"/>
      <c r="FPJ23" s="138"/>
      <c r="FPK23" s="138"/>
      <c r="FPL23" s="138"/>
      <c r="FPM23" s="138"/>
      <c r="FPN23" s="138"/>
      <c r="FPO23" s="138"/>
      <c r="FPP23" s="138"/>
      <c r="FPQ23" s="138"/>
      <c r="FPR23" s="138"/>
      <c r="FPS23" s="138"/>
      <c r="FPT23" s="138"/>
      <c r="FPU23" s="138"/>
      <c r="FPV23" s="138"/>
      <c r="FPW23" s="138"/>
      <c r="FPX23" s="138"/>
      <c r="FPY23" s="138"/>
      <c r="FPZ23" s="138"/>
      <c r="FQA23" s="138"/>
      <c r="FQB23" s="138"/>
      <c r="FQC23" s="138"/>
      <c r="FQD23" s="138"/>
      <c r="FQE23" s="138"/>
      <c r="FQF23" s="138"/>
      <c r="FQG23" s="138"/>
      <c r="FQH23" s="138"/>
      <c r="FQI23" s="138"/>
      <c r="FQJ23" s="138"/>
      <c r="FQK23" s="138"/>
      <c r="FQL23" s="138"/>
      <c r="FQM23" s="138"/>
      <c r="FQN23" s="138"/>
      <c r="FQO23" s="138"/>
      <c r="FQP23" s="138"/>
      <c r="FQQ23" s="138"/>
      <c r="FQR23" s="138"/>
      <c r="FQS23" s="138"/>
      <c r="FQT23" s="138"/>
      <c r="FQU23" s="138"/>
      <c r="FQV23" s="138"/>
      <c r="FQW23" s="138"/>
      <c r="FQX23" s="138"/>
      <c r="FQY23" s="138"/>
      <c r="FQZ23" s="138"/>
      <c r="FRA23" s="138"/>
      <c r="FRB23" s="138"/>
      <c r="FRC23" s="138"/>
      <c r="FRD23" s="138"/>
      <c r="FRE23" s="138"/>
      <c r="FRF23" s="138"/>
      <c r="FRG23" s="138"/>
      <c r="FRH23" s="138"/>
      <c r="FRI23" s="138"/>
      <c r="FRJ23" s="138"/>
      <c r="FRK23" s="138"/>
      <c r="FRL23" s="138"/>
      <c r="FRM23" s="138"/>
      <c r="FRN23" s="138"/>
      <c r="FRO23" s="138"/>
      <c r="FRP23" s="138"/>
      <c r="FRQ23" s="138"/>
      <c r="FRR23" s="138"/>
      <c r="FRS23" s="138"/>
      <c r="FRT23" s="138"/>
      <c r="FRU23" s="138"/>
      <c r="FRV23" s="138"/>
      <c r="FRW23" s="138"/>
      <c r="FRX23" s="138"/>
      <c r="FRY23" s="138"/>
      <c r="FRZ23" s="138"/>
      <c r="FSA23" s="138"/>
      <c r="FSB23" s="138"/>
      <c r="FSC23" s="138"/>
      <c r="FSD23" s="138"/>
      <c r="FSE23" s="138"/>
      <c r="FSF23" s="138"/>
      <c r="FSG23" s="138"/>
      <c r="FSH23" s="138"/>
      <c r="FSI23" s="138"/>
      <c r="FSJ23" s="138"/>
      <c r="FSK23" s="138"/>
      <c r="FSL23" s="138"/>
      <c r="FSM23" s="138"/>
      <c r="FSN23" s="138"/>
      <c r="FSO23" s="138"/>
      <c r="FSP23" s="138"/>
      <c r="FSQ23" s="138"/>
      <c r="FSR23" s="138"/>
      <c r="FSS23" s="138"/>
      <c r="FST23" s="138"/>
      <c r="FSU23" s="138"/>
      <c r="FSV23" s="138"/>
      <c r="FSW23" s="138"/>
      <c r="FSX23" s="138"/>
      <c r="FSY23" s="138"/>
      <c r="FSZ23" s="138"/>
      <c r="FTA23" s="138"/>
      <c r="FTB23" s="138"/>
      <c r="FTC23" s="138"/>
      <c r="FTD23" s="138"/>
      <c r="FTE23" s="138"/>
      <c r="FTF23" s="138"/>
      <c r="FTG23" s="138"/>
      <c r="FTH23" s="138"/>
      <c r="FTI23" s="138"/>
      <c r="FTJ23" s="138"/>
      <c r="FTK23" s="138"/>
      <c r="FTL23" s="138"/>
      <c r="FTM23" s="138"/>
      <c r="FTN23" s="138"/>
      <c r="FTO23" s="138"/>
      <c r="FTP23" s="138"/>
      <c r="FTQ23" s="138"/>
      <c r="FTR23" s="138"/>
      <c r="FTS23" s="138"/>
      <c r="FTT23" s="138"/>
      <c r="FTU23" s="138"/>
      <c r="FTV23" s="138"/>
      <c r="FTW23" s="138"/>
      <c r="FTX23" s="138"/>
      <c r="FTY23" s="138"/>
      <c r="FTZ23" s="138"/>
      <c r="FUA23" s="138"/>
      <c r="FUB23" s="138"/>
      <c r="FUC23" s="138"/>
      <c r="FUD23" s="138"/>
      <c r="FUE23" s="138"/>
      <c r="FUF23" s="138"/>
      <c r="FUG23" s="138"/>
      <c r="FUH23" s="138"/>
      <c r="FUI23" s="138"/>
      <c r="FUJ23" s="138"/>
      <c r="FUK23" s="138"/>
      <c r="FUL23" s="138"/>
      <c r="FUM23" s="138"/>
      <c r="FUN23" s="138"/>
      <c r="FUO23" s="138"/>
      <c r="FUP23" s="138"/>
      <c r="FUQ23" s="138"/>
      <c r="FUR23" s="138"/>
      <c r="FUS23" s="138"/>
      <c r="FUT23" s="138"/>
      <c r="FUU23" s="138"/>
      <c r="FUV23" s="138"/>
      <c r="FUW23" s="138"/>
      <c r="FUX23" s="138"/>
      <c r="FUY23" s="138"/>
      <c r="FUZ23" s="138"/>
      <c r="FVA23" s="138"/>
      <c r="FVB23" s="138"/>
      <c r="FVC23" s="138"/>
      <c r="FVD23" s="138"/>
      <c r="FVE23" s="138"/>
      <c r="FVF23" s="138"/>
      <c r="FVG23" s="138"/>
      <c r="FVH23" s="138"/>
      <c r="FVI23" s="138"/>
      <c r="FVJ23" s="138"/>
      <c r="FVK23" s="138"/>
      <c r="FVL23" s="138"/>
      <c r="FVM23" s="138"/>
      <c r="FVN23" s="138"/>
      <c r="FVO23" s="138"/>
      <c r="FVP23" s="138"/>
      <c r="FVQ23" s="138"/>
      <c r="FVR23" s="138"/>
      <c r="FVS23" s="138"/>
      <c r="FVT23" s="138"/>
      <c r="FVU23" s="138"/>
      <c r="FVV23" s="138"/>
      <c r="FVW23" s="138"/>
      <c r="FVX23" s="138"/>
      <c r="FVY23" s="138"/>
      <c r="FVZ23" s="138"/>
      <c r="FWA23" s="138"/>
      <c r="FWB23" s="138"/>
      <c r="FWC23" s="138"/>
      <c r="FWD23" s="138"/>
      <c r="FWE23" s="138"/>
      <c r="FWF23" s="138"/>
      <c r="FWG23" s="138"/>
      <c r="FWH23" s="138"/>
      <c r="FWI23" s="138"/>
      <c r="FWJ23" s="138"/>
      <c r="FWK23" s="138"/>
      <c r="FWL23" s="138"/>
      <c r="FWM23" s="138"/>
      <c r="FWN23" s="138"/>
      <c r="FWO23" s="138"/>
      <c r="FWP23" s="138"/>
      <c r="FWQ23" s="138"/>
      <c r="FWR23" s="138"/>
      <c r="FWS23" s="138"/>
      <c r="FWT23" s="138"/>
      <c r="FWU23" s="138"/>
      <c r="FWV23" s="138"/>
      <c r="FWW23" s="138"/>
      <c r="FWX23" s="138"/>
      <c r="FWY23" s="138"/>
      <c r="FWZ23" s="138"/>
      <c r="FXA23" s="138"/>
      <c r="FXB23" s="138"/>
      <c r="FXC23" s="138"/>
      <c r="FXD23" s="138"/>
      <c r="FXE23" s="138"/>
      <c r="FXF23" s="138"/>
      <c r="FXG23" s="138"/>
      <c r="FXH23" s="138"/>
      <c r="FXI23" s="138"/>
      <c r="FXJ23" s="138"/>
      <c r="FXK23" s="138"/>
      <c r="FXL23" s="138"/>
      <c r="FXM23" s="138"/>
      <c r="FXN23" s="138"/>
      <c r="FXO23" s="138"/>
      <c r="FXP23" s="138"/>
      <c r="FXQ23" s="138"/>
      <c r="FXR23" s="138"/>
      <c r="FXS23" s="138"/>
      <c r="FXT23" s="138"/>
      <c r="FXU23" s="138"/>
      <c r="FXV23" s="138"/>
      <c r="FXW23" s="138"/>
      <c r="FXX23" s="138"/>
      <c r="FXY23" s="138"/>
      <c r="FXZ23" s="138"/>
      <c r="FYA23" s="138"/>
      <c r="FYB23" s="138"/>
      <c r="FYC23" s="138"/>
      <c r="FYD23" s="138"/>
      <c r="FYE23" s="138"/>
      <c r="FYF23" s="138"/>
      <c r="FYG23" s="138"/>
      <c r="FYH23" s="138"/>
      <c r="FYI23" s="138"/>
      <c r="FYJ23" s="138"/>
      <c r="FYK23" s="138"/>
      <c r="FYL23" s="138"/>
      <c r="FYM23" s="138"/>
      <c r="FYN23" s="138"/>
      <c r="FYO23" s="138"/>
      <c r="FYP23" s="138"/>
      <c r="FYQ23" s="138"/>
      <c r="FYR23" s="138"/>
      <c r="FYS23" s="138"/>
      <c r="FYT23" s="138"/>
      <c r="FYU23" s="138"/>
      <c r="FYV23" s="138"/>
      <c r="FYW23" s="138"/>
      <c r="FYX23" s="138"/>
      <c r="FYY23" s="138"/>
      <c r="FYZ23" s="138"/>
      <c r="FZA23" s="138"/>
      <c r="FZB23" s="138"/>
      <c r="FZC23" s="138"/>
      <c r="FZD23" s="138"/>
      <c r="FZE23" s="138"/>
      <c r="FZF23" s="138"/>
      <c r="FZG23" s="138"/>
      <c r="FZH23" s="138"/>
      <c r="FZI23" s="138"/>
      <c r="FZJ23" s="138"/>
      <c r="FZK23" s="138"/>
      <c r="FZL23" s="138"/>
      <c r="FZM23" s="138"/>
      <c r="FZN23" s="138"/>
      <c r="FZO23" s="138"/>
      <c r="FZP23" s="138"/>
      <c r="FZQ23" s="138"/>
      <c r="FZR23" s="138"/>
      <c r="FZS23" s="138"/>
      <c r="FZT23" s="138"/>
      <c r="FZU23" s="138"/>
      <c r="FZV23" s="138"/>
      <c r="FZW23" s="138"/>
      <c r="FZX23" s="138"/>
      <c r="FZY23" s="138"/>
      <c r="FZZ23" s="138"/>
      <c r="GAA23" s="138"/>
      <c r="GAB23" s="138"/>
      <c r="GAC23" s="138"/>
      <c r="GAD23" s="138"/>
      <c r="GAE23" s="138"/>
      <c r="GAF23" s="138"/>
      <c r="GAG23" s="138"/>
      <c r="GAH23" s="138"/>
      <c r="GAI23" s="138"/>
      <c r="GAJ23" s="138"/>
      <c r="GAK23" s="138"/>
      <c r="GAL23" s="138"/>
      <c r="GAM23" s="138"/>
      <c r="GAN23" s="138"/>
      <c r="GAO23" s="138"/>
      <c r="GAP23" s="138"/>
      <c r="GAQ23" s="138"/>
      <c r="GAR23" s="138"/>
      <c r="GAS23" s="138"/>
      <c r="GAT23" s="138"/>
      <c r="GAU23" s="138"/>
      <c r="GAV23" s="138"/>
      <c r="GAW23" s="138"/>
      <c r="GAX23" s="138"/>
      <c r="GAY23" s="138"/>
      <c r="GAZ23" s="138"/>
      <c r="GBA23" s="138"/>
      <c r="GBB23" s="138"/>
      <c r="GBC23" s="138"/>
      <c r="GBD23" s="138"/>
      <c r="GBE23" s="138"/>
      <c r="GBF23" s="138"/>
      <c r="GBG23" s="138"/>
      <c r="GBH23" s="138"/>
      <c r="GBI23" s="138"/>
      <c r="GBJ23" s="138"/>
      <c r="GBK23" s="138"/>
      <c r="GBL23" s="138"/>
      <c r="GBM23" s="138"/>
      <c r="GBN23" s="138"/>
      <c r="GBO23" s="138"/>
      <c r="GBP23" s="138"/>
      <c r="GBQ23" s="138"/>
      <c r="GBR23" s="138"/>
      <c r="GBS23" s="138"/>
      <c r="GBT23" s="138"/>
      <c r="GBU23" s="138"/>
      <c r="GBV23" s="138"/>
      <c r="GBW23" s="138"/>
      <c r="GBX23" s="138"/>
      <c r="GBY23" s="138"/>
      <c r="GBZ23" s="138"/>
      <c r="GCA23" s="138"/>
      <c r="GCB23" s="138"/>
      <c r="GCC23" s="138"/>
      <c r="GCD23" s="138"/>
      <c r="GCE23" s="138"/>
      <c r="GCF23" s="138"/>
      <c r="GCG23" s="138"/>
      <c r="GCH23" s="138"/>
      <c r="GCI23" s="138"/>
      <c r="GCJ23" s="138"/>
      <c r="GCK23" s="138"/>
      <c r="GCL23" s="138"/>
      <c r="GCM23" s="138"/>
      <c r="GCN23" s="138"/>
      <c r="GCO23" s="138"/>
      <c r="GCP23" s="138"/>
      <c r="GCQ23" s="138"/>
      <c r="GCR23" s="138"/>
      <c r="GCS23" s="138"/>
      <c r="GCT23" s="138"/>
      <c r="GCU23" s="138"/>
      <c r="GCV23" s="138"/>
      <c r="GCW23" s="138"/>
      <c r="GCX23" s="138"/>
      <c r="GCY23" s="138"/>
      <c r="GCZ23" s="138"/>
      <c r="GDA23" s="138"/>
      <c r="GDB23" s="138"/>
      <c r="GDC23" s="138"/>
      <c r="GDD23" s="138"/>
      <c r="GDE23" s="138"/>
      <c r="GDF23" s="138"/>
      <c r="GDG23" s="138"/>
      <c r="GDH23" s="138"/>
      <c r="GDI23" s="138"/>
      <c r="GDJ23" s="138"/>
      <c r="GDK23" s="138"/>
      <c r="GDL23" s="138"/>
      <c r="GDM23" s="138"/>
      <c r="GDN23" s="138"/>
      <c r="GDO23" s="138"/>
      <c r="GDP23" s="138"/>
      <c r="GDQ23" s="138"/>
      <c r="GDR23" s="138"/>
      <c r="GDS23" s="138"/>
      <c r="GDT23" s="138"/>
      <c r="GDU23" s="138"/>
      <c r="GDV23" s="138"/>
      <c r="GDW23" s="138"/>
      <c r="GDX23" s="138"/>
      <c r="GDY23" s="138"/>
      <c r="GDZ23" s="138"/>
      <c r="GEA23" s="138"/>
      <c r="GEB23" s="138"/>
      <c r="GEC23" s="138"/>
      <c r="GED23" s="138"/>
      <c r="GEE23" s="138"/>
      <c r="GEF23" s="138"/>
      <c r="GEG23" s="138"/>
      <c r="GEH23" s="138"/>
      <c r="GEI23" s="138"/>
      <c r="GEJ23" s="138"/>
      <c r="GEK23" s="138"/>
      <c r="GEL23" s="138"/>
      <c r="GEM23" s="138"/>
      <c r="GEN23" s="138"/>
      <c r="GEO23" s="138"/>
      <c r="GEP23" s="138"/>
      <c r="GEQ23" s="138"/>
      <c r="GER23" s="138"/>
      <c r="GES23" s="138"/>
      <c r="GET23" s="138"/>
      <c r="GEU23" s="138"/>
      <c r="GEV23" s="138"/>
      <c r="GEW23" s="138"/>
      <c r="GEX23" s="138"/>
      <c r="GEY23" s="138"/>
      <c r="GEZ23" s="138"/>
      <c r="GFA23" s="138"/>
      <c r="GFB23" s="138"/>
      <c r="GFC23" s="138"/>
      <c r="GFD23" s="138"/>
      <c r="GFE23" s="138"/>
      <c r="GFF23" s="138"/>
      <c r="GFG23" s="138"/>
      <c r="GFH23" s="138"/>
      <c r="GFI23" s="138"/>
      <c r="GFJ23" s="138"/>
      <c r="GFK23" s="138"/>
      <c r="GFL23" s="138"/>
      <c r="GFM23" s="138"/>
      <c r="GFN23" s="138"/>
      <c r="GFO23" s="138"/>
      <c r="GFP23" s="138"/>
      <c r="GFQ23" s="138"/>
      <c r="GFR23" s="138"/>
      <c r="GFS23" s="138"/>
      <c r="GFT23" s="138"/>
      <c r="GFU23" s="138"/>
      <c r="GFV23" s="138"/>
      <c r="GFW23" s="138"/>
      <c r="GFX23" s="138"/>
      <c r="GFY23" s="138"/>
      <c r="GFZ23" s="138"/>
      <c r="GGA23" s="138"/>
      <c r="GGB23" s="138"/>
      <c r="GGC23" s="138"/>
      <c r="GGD23" s="138"/>
      <c r="GGE23" s="138"/>
      <c r="GGF23" s="138"/>
      <c r="GGG23" s="138"/>
      <c r="GGH23" s="138"/>
      <c r="GGI23" s="138"/>
      <c r="GGJ23" s="138"/>
      <c r="GGK23" s="138"/>
      <c r="GGL23" s="138"/>
      <c r="GGM23" s="138"/>
      <c r="GGN23" s="138"/>
      <c r="GGO23" s="138"/>
      <c r="GGP23" s="138"/>
      <c r="GGQ23" s="138"/>
      <c r="GGR23" s="138"/>
      <c r="GGS23" s="138"/>
      <c r="GGT23" s="138"/>
      <c r="GGU23" s="138"/>
      <c r="GGV23" s="138"/>
      <c r="GGW23" s="138"/>
      <c r="GGX23" s="138"/>
      <c r="GGY23" s="138"/>
      <c r="GGZ23" s="138"/>
      <c r="GHA23" s="138"/>
      <c r="GHB23" s="138"/>
      <c r="GHC23" s="138"/>
      <c r="GHD23" s="138"/>
      <c r="GHE23" s="138"/>
      <c r="GHF23" s="138"/>
      <c r="GHG23" s="138"/>
      <c r="GHH23" s="138"/>
      <c r="GHI23" s="138"/>
      <c r="GHJ23" s="138"/>
      <c r="GHK23" s="138"/>
      <c r="GHL23" s="138"/>
      <c r="GHM23" s="138"/>
      <c r="GHN23" s="138"/>
      <c r="GHO23" s="138"/>
      <c r="GHP23" s="138"/>
      <c r="GHQ23" s="138"/>
      <c r="GHR23" s="138"/>
      <c r="GHS23" s="138"/>
      <c r="GHT23" s="138"/>
      <c r="GHU23" s="138"/>
      <c r="GHV23" s="138"/>
      <c r="GHW23" s="138"/>
      <c r="GHX23" s="138"/>
      <c r="GHY23" s="138"/>
      <c r="GHZ23" s="138"/>
      <c r="GIA23" s="138"/>
      <c r="GIB23" s="138"/>
      <c r="GIC23" s="138"/>
      <c r="GID23" s="138"/>
      <c r="GIE23" s="138"/>
      <c r="GIF23" s="138"/>
      <c r="GIG23" s="138"/>
      <c r="GIH23" s="138"/>
      <c r="GII23" s="138"/>
      <c r="GIJ23" s="138"/>
      <c r="GIK23" s="138"/>
      <c r="GIL23" s="138"/>
      <c r="GIM23" s="138"/>
      <c r="GIN23" s="138"/>
      <c r="GIO23" s="138"/>
      <c r="GIP23" s="138"/>
      <c r="GIQ23" s="138"/>
      <c r="GIR23" s="138"/>
      <c r="GIS23" s="138"/>
      <c r="GIT23" s="138"/>
      <c r="GIU23" s="138"/>
      <c r="GIV23" s="138"/>
      <c r="GIW23" s="138"/>
      <c r="GIX23" s="138"/>
      <c r="GIY23" s="138"/>
      <c r="GIZ23" s="138"/>
      <c r="GJA23" s="138"/>
      <c r="GJB23" s="138"/>
      <c r="GJC23" s="138"/>
      <c r="GJD23" s="138"/>
      <c r="GJE23" s="138"/>
      <c r="GJF23" s="138"/>
      <c r="GJG23" s="138"/>
      <c r="GJH23" s="138"/>
      <c r="GJI23" s="138"/>
      <c r="GJJ23" s="138"/>
      <c r="GJK23" s="138"/>
      <c r="GJL23" s="138"/>
      <c r="GJM23" s="138"/>
      <c r="GJN23" s="138"/>
      <c r="GJO23" s="138"/>
      <c r="GJP23" s="138"/>
      <c r="GJQ23" s="138"/>
      <c r="GJR23" s="138"/>
      <c r="GJS23" s="138"/>
      <c r="GJT23" s="138"/>
      <c r="GJU23" s="138"/>
      <c r="GJV23" s="138"/>
      <c r="GJW23" s="138"/>
      <c r="GJX23" s="138"/>
      <c r="GJY23" s="138"/>
      <c r="GJZ23" s="138"/>
      <c r="GKA23" s="138"/>
      <c r="GKB23" s="138"/>
      <c r="GKC23" s="138"/>
      <c r="GKD23" s="138"/>
      <c r="GKE23" s="138"/>
      <c r="GKF23" s="138"/>
      <c r="GKG23" s="138"/>
      <c r="GKH23" s="138"/>
      <c r="GKI23" s="138"/>
      <c r="GKJ23" s="138"/>
      <c r="GKK23" s="138"/>
      <c r="GKL23" s="138"/>
      <c r="GKM23" s="138"/>
      <c r="GKN23" s="138"/>
      <c r="GKO23" s="138"/>
      <c r="GKP23" s="138"/>
      <c r="GKQ23" s="138"/>
      <c r="GKR23" s="138"/>
      <c r="GKS23" s="138"/>
      <c r="GKT23" s="138"/>
      <c r="GKU23" s="138"/>
      <c r="GKV23" s="138"/>
      <c r="GKW23" s="138"/>
      <c r="GKX23" s="138"/>
      <c r="GKY23" s="138"/>
      <c r="GKZ23" s="138"/>
      <c r="GLA23" s="138"/>
      <c r="GLB23" s="138"/>
      <c r="GLC23" s="138"/>
      <c r="GLD23" s="138"/>
      <c r="GLE23" s="138"/>
      <c r="GLF23" s="138"/>
      <c r="GLG23" s="138"/>
      <c r="GLH23" s="138"/>
      <c r="GLI23" s="138"/>
      <c r="GLJ23" s="138"/>
      <c r="GLK23" s="138"/>
      <c r="GLL23" s="138"/>
      <c r="GLM23" s="138"/>
      <c r="GLN23" s="138"/>
      <c r="GLO23" s="138"/>
      <c r="GLP23" s="138"/>
      <c r="GLQ23" s="138"/>
      <c r="GLR23" s="138"/>
      <c r="GLS23" s="138"/>
      <c r="GLT23" s="138"/>
      <c r="GLU23" s="138"/>
      <c r="GLV23" s="138"/>
      <c r="GLW23" s="138"/>
      <c r="GLX23" s="138"/>
      <c r="GLY23" s="138"/>
      <c r="GLZ23" s="138"/>
      <c r="GMA23" s="138"/>
      <c r="GMB23" s="138"/>
      <c r="GMC23" s="138"/>
      <c r="GMD23" s="138"/>
      <c r="GME23" s="138"/>
      <c r="GMF23" s="138"/>
      <c r="GMG23" s="138"/>
      <c r="GMH23" s="138"/>
      <c r="GMI23" s="138"/>
      <c r="GMJ23" s="138"/>
      <c r="GMK23" s="138"/>
      <c r="GML23" s="138"/>
      <c r="GMM23" s="138"/>
      <c r="GMN23" s="138"/>
      <c r="GMO23" s="138"/>
      <c r="GMP23" s="138"/>
      <c r="GMQ23" s="138"/>
      <c r="GMR23" s="138"/>
      <c r="GMS23" s="138"/>
      <c r="GMT23" s="138"/>
      <c r="GMU23" s="138"/>
      <c r="GMV23" s="138"/>
      <c r="GMW23" s="138"/>
      <c r="GMX23" s="138"/>
      <c r="GMY23" s="138"/>
      <c r="GMZ23" s="138"/>
      <c r="GNA23" s="138"/>
      <c r="GNB23" s="138"/>
      <c r="GNC23" s="138"/>
      <c r="GND23" s="138"/>
      <c r="GNE23" s="138"/>
      <c r="GNF23" s="138"/>
      <c r="GNG23" s="138"/>
      <c r="GNH23" s="138"/>
      <c r="GNI23" s="138"/>
      <c r="GNJ23" s="138"/>
      <c r="GNK23" s="138"/>
      <c r="GNL23" s="138"/>
      <c r="GNM23" s="138"/>
      <c r="GNN23" s="138"/>
      <c r="GNO23" s="138"/>
      <c r="GNP23" s="138"/>
      <c r="GNQ23" s="138"/>
      <c r="GNR23" s="138"/>
      <c r="GNS23" s="138"/>
      <c r="GNT23" s="138"/>
      <c r="GNU23" s="138"/>
      <c r="GNV23" s="138"/>
      <c r="GNW23" s="138"/>
      <c r="GNX23" s="138"/>
      <c r="GNY23" s="138"/>
      <c r="GNZ23" s="138"/>
      <c r="GOA23" s="138"/>
      <c r="GOB23" s="138"/>
      <c r="GOC23" s="138"/>
      <c r="GOD23" s="138"/>
      <c r="GOE23" s="138"/>
      <c r="GOF23" s="138"/>
      <c r="GOG23" s="138"/>
      <c r="GOH23" s="138"/>
      <c r="GOI23" s="138"/>
      <c r="GOJ23" s="138"/>
      <c r="GOK23" s="138"/>
      <c r="GOL23" s="138"/>
      <c r="GOM23" s="138"/>
      <c r="GON23" s="138"/>
      <c r="GOO23" s="138"/>
      <c r="GOP23" s="138"/>
      <c r="GOQ23" s="138"/>
      <c r="GOR23" s="138"/>
      <c r="GOS23" s="138"/>
      <c r="GOT23" s="138"/>
      <c r="GOU23" s="138"/>
      <c r="GOV23" s="138"/>
      <c r="GOW23" s="138"/>
      <c r="GOX23" s="138"/>
      <c r="GOY23" s="138"/>
      <c r="GOZ23" s="138"/>
      <c r="GPA23" s="138"/>
      <c r="GPB23" s="138"/>
      <c r="GPC23" s="138"/>
      <c r="GPD23" s="138"/>
      <c r="GPE23" s="138"/>
      <c r="GPF23" s="138"/>
      <c r="GPG23" s="138"/>
      <c r="GPH23" s="138"/>
      <c r="GPI23" s="138"/>
      <c r="GPJ23" s="138"/>
      <c r="GPK23" s="138"/>
      <c r="GPL23" s="138"/>
      <c r="GPM23" s="138"/>
      <c r="GPN23" s="138"/>
      <c r="GPO23" s="138"/>
      <c r="GPP23" s="138"/>
      <c r="GPQ23" s="138"/>
      <c r="GPR23" s="138"/>
      <c r="GPS23" s="138"/>
      <c r="GPT23" s="138"/>
      <c r="GPU23" s="138"/>
      <c r="GPV23" s="138"/>
      <c r="GPW23" s="138"/>
      <c r="GPX23" s="138"/>
      <c r="GPY23" s="138"/>
      <c r="GPZ23" s="138"/>
      <c r="GQA23" s="138"/>
      <c r="GQB23" s="138"/>
      <c r="GQC23" s="138"/>
      <c r="GQD23" s="138"/>
      <c r="GQE23" s="138"/>
      <c r="GQF23" s="138"/>
      <c r="GQG23" s="138"/>
      <c r="GQH23" s="138"/>
      <c r="GQI23" s="138"/>
      <c r="GQJ23" s="138"/>
      <c r="GQK23" s="138"/>
      <c r="GQL23" s="138"/>
      <c r="GQM23" s="138"/>
      <c r="GQN23" s="138"/>
      <c r="GQO23" s="138"/>
      <c r="GQP23" s="138"/>
      <c r="GQQ23" s="138"/>
      <c r="GQR23" s="138"/>
      <c r="GQS23" s="138"/>
      <c r="GQT23" s="138"/>
      <c r="GQU23" s="138"/>
      <c r="GQV23" s="138"/>
      <c r="GQW23" s="138"/>
      <c r="GQX23" s="138"/>
      <c r="GQY23" s="138"/>
      <c r="GQZ23" s="138"/>
      <c r="GRA23" s="138"/>
      <c r="GRB23" s="138"/>
      <c r="GRC23" s="138"/>
      <c r="GRD23" s="138"/>
      <c r="GRE23" s="138"/>
      <c r="GRF23" s="138"/>
      <c r="GRG23" s="138"/>
      <c r="GRH23" s="138"/>
      <c r="GRI23" s="138"/>
      <c r="GRJ23" s="138"/>
      <c r="GRK23" s="138"/>
      <c r="GRL23" s="138"/>
      <c r="GRM23" s="138"/>
      <c r="GRN23" s="138"/>
      <c r="GRO23" s="138"/>
      <c r="GRP23" s="138"/>
      <c r="GRQ23" s="138"/>
      <c r="GRR23" s="138"/>
      <c r="GRS23" s="138"/>
      <c r="GRT23" s="138"/>
      <c r="GRU23" s="138"/>
      <c r="GRV23" s="138"/>
      <c r="GRW23" s="138"/>
      <c r="GRX23" s="138"/>
      <c r="GRY23" s="138"/>
      <c r="GRZ23" s="138"/>
      <c r="GSA23" s="138"/>
      <c r="GSB23" s="138"/>
      <c r="GSC23" s="138"/>
      <c r="GSD23" s="138"/>
      <c r="GSE23" s="138"/>
      <c r="GSF23" s="138"/>
      <c r="GSG23" s="138"/>
      <c r="GSH23" s="138"/>
      <c r="GSI23" s="138"/>
      <c r="GSJ23" s="138"/>
      <c r="GSK23" s="138"/>
      <c r="GSL23" s="138"/>
      <c r="GSM23" s="138"/>
      <c r="GSN23" s="138"/>
      <c r="GSO23" s="138"/>
      <c r="GSP23" s="138"/>
      <c r="GSQ23" s="138"/>
      <c r="GSR23" s="138"/>
      <c r="GSS23" s="138"/>
      <c r="GST23" s="138"/>
      <c r="GSU23" s="138"/>
      <c r="GSV23" s="138"/>
      <c r="GSW23" s="138"/>
      <c r="GSX23" s="138"/>
      <c r="GSY23" s="138"/>
      <c r="GSZ23" s="138"/>
      <c r="GTA23" s="138"/>
      <c r="GTB23" s="138"/>
      <c r="GTC23" s="138"/>
      <c r="GTD23" s="138"/>
      <c r="GTE23" s="138"/>
      <c r="GTF23" s="138"/>
      <c r="GTG23" s="138"/>
      <c r="GTH23" s="138"/>
      <c r="GTI23" s="138"/>
      <c r="GTJ23" s="138"/>
      <c r="GTK23" s="138"/>
      <c r="GTL23" s="138"/>
      <c r="GTM23" s="138"/>
      <c r="GTN23" s="138"/>
      <c r="GTO23" s="138"/>
      <c r="GTP23" s="138"/>
      <c r="GTQ23" s="138"/>
      <c r="GTR23" s="138"/>
      <c r="GTS23" s="138"/>
      <c r="GTT23" s="138"/>
      <c r="GTU23" s="138"/>
      <c r="GTV23" s="138"/>
      <c r="GTW23" s="138"/>
      <c r="GTX23" s="138"/>
      <c r="GTY23" s="138"/>
      <c r="GTZ23" s="138"/>
      <c r="GUA23" s="138"/>
      <c r="GUB23" s="138"/>
      <c r="GUC23" s="138"/>
      <c r="GUD23" s="138"/>
      <c r="GUE23" s="138"/>
      <c r="GUF23" s="138"/>
      <c r="GUG23" s="138"/>
      <c r="GUH23" s="138"/>
      <c r="GUI23" s="138"/>
      <c r="GUJ23" s="138"/>
      <c r="GUK23" s="138"/>
      <c r="GUL23" s="138"/>
      <c r="GUM23" s="138"/>
      <c r="GUN23" s="138"/>
      <c r="GUO23" s="138"/>
      <c r="GUP23" s="138"/>
      <c r="GUQ23" s="138"/>
      <c r="GUR23" s="138"/>
      <c r="GUS23" s="138"/>
      <c r="GUT23" s="138"/>
      <c r="GUU23" s="138"/>
      <c r="GUV23" s="138"/>
      <c r="GUW23" s="138"/>
      <c r="GUX23" s="138"/>
      <c r="GUY23" s="138"/>
      <c r="GUZ23" s="138"/>
      <c r="GVA23" s="138"/>
      <c r="GVB23" s="138"/>
      <c r="GVC23" s="138"/>
      <c r="GVD23" s="138"/>
      <c r="GVE23" s="138"/>
      <c r="GVF23" s="138"/>
      <c r="GVG23" s="138"/>
      <c r="GVH23" s="138"/>
      <c r="GVI23" s="138"/>
      <c r="GVJ23" s="138"/>
      <c r="GVK23" s="138"/>
      <c r="GVL23" s="138"/>
      <c r="GVM23" s="138"/>
      <c r="GVN23" s="138"/>
      <c r="GVO23" s="138"/>
      <c r="GVP23" s="138"/>
      <c r="GVQ23" s="138"/>
      <c r="GVR23" s="138"/>
      <c r="GVS23" s="138"/>
      <c r="GVT23" s="138"/>
      <c r="GVU23" s="138"/>
      <c r="GVV23" s="138"/>
      <c r="GVW23" s="138"/>
      <c r="GVX23" s="138"/>
      <c r="GVY23" s="138"/>
      <c r="GVZ23" s="138"/>
      <c r="GWA23" s="138"/>
      <c r="GWB23" s="138"/>
      <c r="GWC23" s="138"/>
      <c r="GWD23" s="138"/>
      <c r="GWE23" s="138"/>
      <c r="GWF23" s="138"/>
      <c r="GWG23" s="138"/>
      <c r="GWH23" s="138"/>
      <c r="GWI23" s="138"/>
      <c r="GWJ23" s="138"/>
      <c r="GWK23" s="138"/>
      <c r="GWL23" s="138"/>
      <c r="GWM23" s="138"/>
      <c r="GWN23" s="138"/>
      <c r="GWO23" s="138"/>
      <c r="GWP23" s="138"/>
      <c r="GWQ23" s="138"/>
      <c r="GWR23" s="138"/>
      <c r="GWS23" s="138"/>
      <c r="GWT23" s="138"/>
      <c r="GWU23" s="138"/>
      <c r="GWV23" s="138"/>
      <c r="GWW23" s="138"/>
      <c r="GWX23" s="138"/>
      <c r="GWY23" s="138"/>
      <c r="GWZ23" s="138"/>
      <c r="GXA23" s="138"/>
      <c r="GXB23" s="138"/>
      <c r="GXC23" s="138"/>
      <c r="GXD23" s="138"/>
      <c r="GXE23" s="138"/>
      <c r="GXF23" s="138"/>
      <c r="GXG23" s="138"/>
      <c r="GXH23" s="138"/>
      <c r="GXI23" s="138"/>
      <c r="GXJ23" s="138"/>
      <c r="GXK23" s="138"/>
      <c r="GXL23" s="138"/>
      <c r="GXM23" s="138"/>
      <c r="GXN23" s="138"/>
      <c r="GXO23" s="138"/>
      <c r="GXP23" s="138"/>
      <c r="GXQ23" s="138"/>
      <c r="GXR23" s="138"/>
      <c r="GXS23" s="138"/>
      <c r="GXT23" s="138"/>
      <c r="GXU23" s="138"/>
      <c r="GXV23" s="138"/>
      <c r="GXW23" s="138"/>
      <c r="GXX23" s="138"/>
      <c r="GXY23" s="138"/>
      <c r="GXZ23" s="138"/>
      <c r="GYA23" s="138"/>
      <c r="GYB23" s="138"/>
      <c r="GYC23" s="138"/>
      <c r="GYD23" s="138"/>
      <c r="GYE23" s="138"/>
      <c r="GYF23" s="138"/>
      <c r="GYG23" s="138"/>
      <c r="GYH23" s="138"/>
      <c r="GYI23" s="138"/>
      <c r="GYJ23" s="138"/>
      <c r="GYK23" s="138"/>
      <c r="GYL23" s="138"/>
      <c r="GYM23" s="138"/>
      <c r="GYN23" s="138"/>
      <c r="GYO23" s="138"/>
      <c r="GYP23" s="138"/>
      <c r="GYQ23" s="138"/>
      <c r="GYR23" s="138"/>
      <c r="GYS23" s="138"/>
      <c r="GYT23" s="138"/>
      <c r="GYU23" s="138"/>
      <c r="GYV23" s="138"/>
      <c r="GYW23" s="138"/>
      <c r="GYX23" s="138"/>
      <c r="GYY23" s="138"/>
      <c r="GYZ23" s="138"/>
      <c r="GZA23" s="138"/>
      <c r="GZB23" s="138"/>
      <c r="GZC23" s="138"/>
      <c r="GZD23" s="138"/>
      <c r="GZE23" s="138"/>
      <c r="GZF23" s="138"/>
      <c r="GZG23" s="138"/>
      <c r="GZH23" s="138"/>
      <c r="GZI23" s="138"/>
      <c r="GZJ23" s="138"/>
      <c r="GZK23" s="138"/>
      <c r="GZL23" s="138"/>
      <c r="GZM23" s="138"/>
      <c r="GZN23" s="138"/>
      <c r="GZO23" s="138"/>
      <c r="GZP23" s="138"/>
      <c r="GZQ23" s="138"/>
      <c r="GZR23" s="138"/>
      <c r="GZS23" s="138"/>
      <c r="GZT23" s="138"/>
      <c r="GZU23" s="138"/>
      <c r="GZV23" s="138"/>
      <c r="GZW23" s="138"/>
      <c r="GZX23" s="138"/>
      <c r="GZY23" s="138"/>
      <c r="GZZ23" s="138"/>
      <c r="HAA23" s="138"/>
      <c r="HAB23" s="138"/>
      <c r="HAC23" s="138"/>
      <c r="HAD23" s="138"/>
      <c r="HAE23" s="138"/>
      <c r="HAF23" s="138"/>
      <c r="HAG23" s="138"/>
      <c r="HAH23" s="138"/>
      <c r="HAI23" s="138"/>
      <c r="HAJ23" s="138"/>
      <c r="HAK23" s="138"/>
      <c r="HAL23" s="138"/>
      <c r="HAM23" s="138"/>
      <c r="HAN23" s="138"/>
      <c r="HAO23" s="138"/>
      <c r="HAP23" s="138"/>
      <c r="HAQ23" s="138"/>
      <c r="HAR23" s="138"/>
      <c r="HAS23" s="138"/>
      <c r="HAT23" s="138"/>
      <c r="HAU23" s="138"/>
      <c r="HAV23" s="138"/>
      <c r="HAW23" s="138"/>
      <c r="HAX23" s="138"/>
      <c r="HAY23" s="138"/>
      <c r="HAZ23" s="138"/>
      <c r="HBA23" s="138"/>
      <c r="HBB23" s="138"/>
      <c r="HBC23" s="138"/>
      <c r="HBD23" s="138"/>
      <c r="HBE23" s="138"/>
      <c r="HBF23" s="138"/>
      <c r="HBG23" s="138"/>
      <c r="HBH23" s="138"/>
      <c r="HBI23" s="138"/>
      <c r="HBJ23" s="138"/>
      <c r="HBK23" s="138"/>
      <c r="HBL23" s="138"/>
      <c r="HBM23" s="138"/>
      <c r="HBN23" s="138"/>
      <c r="HBO23" s="138"/>
      <c r="HBP23" s="138"/>
      <c r="HBQ23" s="138"/>
      <c r="HBR23" s="138"/>
      <c r="HBS23" s="138"/>
      <c r="HBT23" s="138"/>
      <c r="HBU23" s="138"/>
      <c r="HBV23" s="138"/>
      <c r="HBW23" s="138"/>
      <c r="HBX23" s="138"/>
      <c r="HBY23" s="138"/>
      <c r="HBZ23" s="138"/>
      <c r="HCA23" s="138"/>
      <c r="HCB23" s="138"/>
      <c r="HCC23" s="138"/>
      <c r="HCD23" s="138"/>
      <c r="HCE23" s="138"/>
      <c r="HCF23" s="138"/>
      <c r="HCG23" s="138"/>
      <c r="HCH23" s="138"/>
      <c r="HCI23" s="138"/>
      <c r="HCJ23" s="138"/>
      <c r="HCK23" s="138"/>
      <c r="HCL23" s="138"/>
      <c r="HCM23" s="138"/>
      <c r="HCN23" s="138"/>
      <c r="HCO23" s="138"/>
      <c r="HCP23" s="138"/>
      <c r="HCQ23" s="138"/>
      <c r="HCR23" s="138"/>
      <c r="HCS23" s="138"/>
      <c r="HCT23" s="138"/>
      <c r="HCU23" s="138"/>
      <c r="HCV23" s="138"/>
      <c r="HCW23" s="138"/>
      <c r="HCX23" s="138"/>
      <c r="HCY23" s="138"/>
      <c r="HCZ23" s="138"/>
      <c r="HDA23" s="138"/>
      <c r="HDB23" s="138"/>
      <c r="HDC23" s="138"/>
      <c r="HDD23" s="138"/>
      <c r="HDE23" s="138"/>
      <c r="HDF23" s="138"/>
      <c r="HDG23" s="138"/>
      <c r="HDH23" s="138"/>
      <c r="HDI23" s="138"/>
      <c r="HDJ23" s="138"/>
      <c r="HDK23" s="138"/>
      <c r="HDL23" s="138"/>
      <c r="HDM23" s="138"/>
      <c r="HDN23" s="138"/>
      <c r="HDO23" s="138"/>
      <c r="HDP23" s="138"/>
      <c r="HDQ23" s="138"/>
      <c r="HDR23" s="138"/>
      <c r="HDS23" s="138"/>
      <c r="HDT23" s="138"/>
      <c r="HDU23" s="138"/>
      <c r="HDV23" s="138"/>
      <c r="HDW23" s="138"/>
      <c r="HDX23" s="138"/>
      <c r="HDY23" s="138"/>
      <c r="HDZ23" s="138"/>
      <c r="HEA23" s="138"/>
      <c r="HEB23" s="138"/>
      <c r="HEC23" s="138"/>
      <c r="HED23" s="138"/>
      <c r="HEE23" s="138"/>
      <c r="HEF23" s="138"/>
      <c r="HEG23" s="138"/>
      <c r="HEH23" s="138"/>
      <c r="HEI23" s="138"/>
      <c r="HEJ23" s="138"/>
      <c r="HEK23" s="138"/>
      <c r="HEL23" s="138"/>
      <c r="HEM23" s="138"/>
      <c r="HEN23" s="138"/>
      <c r="HEO23" s="138"/>
      <c r="HEP23" s="138"/>
      <c r="HEQ23" s="138"/>
      <c r="HER23" s="138"/>
      <c r="HES23" s="138"/>
      <c r="HET23" s="138"/>
      <c r="HEU23" s="138"/>
      <c r="HEV23" s="138"/>
      <c r="HEW23" s="138"/>
      <c r="HEX23" s="138"/>
      <c r="HEY23" s="138"/>
      <c r="HEZ23" s="138"/>
      <c r="HFA23" s="138"/>
      <c r="HFB23" s="138"/>
      <c r="HFC23" s="138"/>
      <c r="HFD23" s="138"/>
      <c r="HFE23" s="138"/>
      <c r="HFF23" s="138"/>
      <c r="HFG23" s="138"/>
      <c r="HFH23" s="138"/>
      <c r="HFI23" s="138"/>
      <c r="HFJ23" s="138"/>
      <c r="HFK23" s="138"/>
      <c r="HFL23" s="138"/>
      <c r="HFM23" s="138"/>
      <c r="HFN23" s="138"/>
      <c r="HFO23" s="138"/>
      <c r="HFP23" s="138"/>
      <c r="HFQ23" s="138"/>
      <c r="HFR23" s="138"/>
      <c r="HFS23" s="138"/>
      <c r="HFT23" s="138"/>
      <c r="HFU23" s="138"/>
      <c r="HFV23" s="138"/>
      <c r="HFW23" s="138"/>
      <c r="HFX23" s="138"/>
      <c r="HFY23" s="138"/>
      <c r="HFZ23" s="138"/>
      <c r="HGA23" s="138"/>
      <c r="HGB23" s="138"/>
      <c r="HGC23" s="138"/>
      <c r="HGD23" s="138"/>
      <c r="HGE23" s="138"/>
      <c r="HGF23" s="138"/>
      <c r="HGG23" s="138"/>
      <c r="HGH23" s="138"/>
      <c r="HGI23" s="138"/>
      <c r="HGJ23" s="138"/>
      <c r="HGK23" s="138"/>
      <c r="HGL23" s="138"/>
      <c r="HGM23" s="138"/>
      <c r="HGN23" s="138"/>
      <c r="HGO23" s="138"/>
      <c r="HGP23" s="138"/>
      <c r="HGQ23" s="138"/>
      <c r="HGR23" s="138"/>
      <c r="HGS23" s="138"/>
      <c r="HGT23" s="138"/>
      <c r="HGU23" s="138"/>
      <c r="HGV23" s="138"/>
      <c r="HGW23" s="138"/>
      <c r="HGX23" s="138"/>
      <c r="HGY23" s="138"/>
      <c r="HGZ23" s="138"/>
      <c r="HHA23" s="138"/>
      <c r="HHB23" s="138"/>
      <c r="HHC23" s="138"/>
      <c r="HHD23" s="138"/>
      <c r="HHE23" s="138"/>
      <c r="HHF23" s="138"/>
      <c r="HHG23" s="138"/>
      <c r="HHH23" s="138"/>
      <c r="HHI23" s="138"/>
      <c r="HHJ23" s="138"/>
      <c r="HHK23" s="138"/>
      <c r="HHL23" s="138"/>
      <c r="HHM23" s="138"/>
      <c r="HHN23" s="138"/>
      <c r="HHO23" s="138"/>
      <c r="HHP23" s="138"/>
      <c r="HHQ23" s="138"/>
      <c r="HHR23" s="138"/>
      <c r="HHS23" s="138"/>
      <c r="HHT23" s="138"/>
      <c r="HHU23" s="138"/>
      <c r="HHV23" s="138"/>
      <c r="HHW23" s="138"/>
      <c r="HHX23" s="138"/>
      <c r="HHY23" s="138"/>
      <c r="HHZ23" s="138"/>
      <c r="HIA23" s="138"/>
      <c r="HIB23" s="138"/>
      <c r="HIC23" s="138"/>
      <c r="HID23" s="138"/>
      <c r="HIE23" s="138"/>
      <c r="HIF23" s="138"/>
      <c r="HIG23" s="138"/>
      <c r="HIH23" s="138"/>
      <c r="HII23" s="138"/>
      <c r="HIJ23" s="138"/>
      <c r="HIK23" s="138"/>
      <c r="HIL23" s="138"/>
      <c r="HIM23" s="138"/>
      <c r="HIN23" s="138"/>
      <c r="HIO23" s="138"/>
      <c r="HIP23" s="138"/>
      <c r="HIQ23" s="138"/>
      <c r="HIR23" s="138"/>
      <c r="HIS23" s="138"/>
      <c r="HIT23" s="138"/>
      <c r="HIU23" s="138"/>
      <c r="HIV23" s="138"/>
      <c r="HIW23" s="138"/>
      <c r="HIX23" s="138"/>
      <c r="HIY23" s="138"/>
      <c r="HIZ23" s="138"/>
      <c r="HJA23" s="138"/>
      <c r="HJB23" s="138"/>
      <c r="HJC23" s="138"/>
      <c r="HJD23" s="138"/>
      <c r="HJE23" s="138"/>
      <c r="HJF23" s="138"/>
      <c r="HJG23" s="138"/>
      <c r="HJH23" s="138"/>
      <c r="HJI23" s="138"/>
      <c r="HJJ23" s="138"/>
      <c r="HJK23" s="138"/>
      <c r="HJL23" s="138"/>
      <c r="HJM23" s="138"/>
      <c r="HJN23" s="138"/>
      <c r="HJO23" s="138"/>
      <c r="HJP23" s="138"/>
      <c r="HJQ23" s="138"/>
      <c r="HJR23" s="138"/>
      <c r="HJS23" s="138"/>
      <c r="HJT23" s="138"/>
      <c r="HJU23" s="138"/>
      <c r="HJV23" s="138"/>
      <c r="HJW23" s="138"/>
      <c r="HJX23" s="138"/>
      <c r="HJY23" s="138"/>
      <c r="HJZ23" s="138"/>
      <c r="HKA23" s="138"/>
      <c r="HKB23" s="138"/>
      <c r="HKC23" s="138"/>
      <c r="HKD23" s="138"/>
      <c r="HKE23" s="138"/>
      <c r="HKF23" s="138"/>
      <c r="HKG23" s="138"/>
      <c r="HKH23" s="138"/>
      <c r="HKI23" s="138"/>
      <c r="HKJ23" s="138"/>
      <c r="HKK23" s="138"/>
      <c r="HKL23" s="138"/>
      <c r="HKM23" s="138"/>
      <c r="HKN23" s="138"/>
      <c r="HKO23" s="138"/>
      <c r="HKP23" s="138"/>
      <c r="HKQ23" s="138"/>
      <c r="HKR23" s="138"/>
      <c r="HKS23" s="138"/>
      <c r="HKT23" s="138"/>
      <c r="HKU23" s="138"/>
      <c r="HKV23" s="138"/>
      <c r="HKW23" s="138"/>
      <c r="HKX23" s="138"/>
      <c r="HKY23" s="138"/>
      <c r="HKZ23" s="138"/>
      <c r="HLA23" s="138"/>
      <c r="HLB23" s="138"/>
      <c r="HLC23" s="138"/>
      <c r="HLD23" s="138"/>
      <c r="HLE23" s="138"/>
      <c r="HLF23" s="138"/>
      <c r="HLG23" s="138"/>
      <c r="HLH23" s="138"/>
      <c r="HLI23" s="138"/>
      <c r="HLJ23" s="138"/>
      <c r="HLK23" s="138"/>
      <c r="HLL23" s="138"/>
      <c r="HLM23" s="138"/>
      <c r="HLN23" s="138"/>
      <c r="HLO23" s="138"/>
      <c r="HLP23" s="138"/>
      <c r="HLQ23" s="138"/>
      <c r="HLR23" s="138"/>
      <c r="HLS23" s="138"/>
      <c r="HLT23" s="138"/>
      <c r="HLU23" s="138"/>
      <c r="HLV23" s="138"/>
      <c r="HLW23" s="138"/>
      <c r="HLX23" s="138"/>
      <c r="HLY23" s="138"/>
      <c r="HLZ23" s="138"/>
      <c r="HMA23" s="138"/>
      <c r="HMB23" s="138"/>
      <c r="HMC23" s="138"/>
      <c r="HMD23" s="138"/>
      <c r="HME23" s="138"/>
      <c r="HMF23" s="138"/>
      <c r="HMG23" s="138"/>
      <c r="HMH23" s="138"/>
      <c r="HMI23" s="138"/>
      <c r="HMJ23" s="138"/>
      <c r="HMK23" s="138"/>
      <c r="HML23" s="138"/>
      <c r="HMM23" s="138"/>
      <c r="HMN23" s="138"/>
      <c r="HMO23" s="138"/>
      <c r="HMP23" s="138"/>
      <c r="HMQ23" s="138"/>
      <c r="HMR23" s="138"/>
      <c r="HMS23" s="138"/>
      <c r="HMT23" s="138"/>
      <c r="HMU23" s="138"/>
      <c r="HMV23" s="138"/>
      <c r="HMW23" s="138"/>
      <c r="HMX23" s="138"/>
      <c r="HMY23" s="138"/>
      <c r="HMZ23" s="138"/>
      <c r="HNA23" s="138"/>
      <c r="HNB23" s="138"/>
      <c r="HNC23" s="138"/>
      <c r="HND23" s="138"/>
      <c r="HNE23" s="138"/>
      <c r="HNF23" s="138"/>
      <c r="HNG23" s="138"/>
      <c r="HNH23" s="138"/>
      <c r="HNI23" s="138"/>
      <c r="HNJ23" s="138"/>
      <c r="HNK23" s="138"/>
      <c r="HNL23" s="138"/>
      <c r="HNM23" s="138"/>
      <c r="HNN23" s="138"/>
      <c r="HNO23" s="138"/>
      <c r="HNP23" s="138"/>
      <c r="HNQ23" s="138"/>
      <c r="HNR23" s="138"/>
      <c r="HNS23" s="138"/>
      <c r="HNT23" s="138"/>
      <c r="HNU23" s="138"/>
      <c r="HNV23" s="138"/>
      <c r="HNW23" s="138"/>
      <c r="HNX23" s="138"/>
      <c r="HNY23" s="138"/>
      <c r="HNZ23" s="138"/>
      <c r="HOA23" s="138"/>
      <c r="HOB23" s="138"/>
      <c r="HOC23" s="138"/>
      <c r="HOD23" s="138"/>
      <c r="HOE23" s="138"/>
      <c r="HOF23" s="138"/>
      <c r="HOG23" s="138"/>
      <c r="HOH23" s="138"/>
      <c r="HOI23" s="138"/>
      <c r="HOJ23" s="138"/>
      <c r="HOK23" s="138"/>
      <c r="HOL23" s="138"/>
      <c r="HOM23" s="138"/>
      <c r="HON23" s="138"/>
      <c r="HOO23" s="138"/>
      <c r="HOP23" s="138"/>
      <c r="HOQ23" s="138"/>
      <c r="HOR23" s="138"/>
      <c r="HOS23" s="138"/>
      <c r="HOT23" s="138"/>
      <c r="HOU23" s="138"/>
      <c r="HOV23" s="138"/>
      <c r="HOW23" s="138"/>
      <c r="HOX23" s="138"/>
      <c r="HOY23" s="138"/>
      <c r="HOZ23" s="138"/>
      <c r="HPA23" s="138"/>
      <c r="HPB23" s="138"/>
      <c r="HPC23" s="138"/>
      <c r="HPD23" s="138"/>
      <c r="HPE23" s="138"/>
      <c r="HPF23" s="138"/>
      <c r="HPG23" s="138"/>
      <c r="HPH23" s="138"/>
      <c r="HPI23" s="138"/>
      <c r="HPJ23" s="138"/>
      <c r="HPK23" s="138"/>
      <c r="HPL23" s="138"/>
      <c r="HPM23" s="138"/>
      <c r="HPN23" s="138"/>
      <c r="HPO23" s="138"/>
      <c r="HPP23" s="138"/>
      <c r="HPQ23" s="138"/>
      <c r="HPR23" s="138"/>
      <c r="HPS23" s="138"/>
      <c r="HPT23" s="138"/>
      <c r="HPU23" s="138"/>
      <c r="HPV23" s="138"/>
      <c r="HPW23" s="138"/>
      <c r="HPX23" s="138"/>
      <c r="HPY23" s="138"/>
      <c r="HPZ23" s="138"/>
      <c r="HQA23" s="138"/>
      <c r="HQB23" s="138"/>
      <c r="HQC23" s="138"/>
      <c r="HQD23" s="138"/>
      <c r="HQE23" s="138"/>
      <c r="HQF23" s="138"/>
      <c r="HQG23" s="138"/>
      <c r="HQH23" s="138"/>
      <c r="HQI23" s="138"/>
      <c r="HQJ23" s="138"/>
      <c r="HQK23" s="138"/>
      <c r="HQL23" s="138"/>
      <c r="HQM23" s="138"/>
      <c r="HQN23" s="138"/>
      <c r="HQO23" s="138"/>
      <c r="HQP23" s="138"/>
      <c r="HQQ23" s="138"/>
      <c r="HQR23" s="138"/>
      <c r="HQS23" s="138"/>
      <c r="HQT23" s="138"/>
      <c r="HQU23" s="138"/>
      <c r="HQV23" s="138"/>
      <c r="HQW23" s="138"/>
      <c r="HQX23" s="138"/>
      <c r="HQY23" s="138"/>
      <c r="HQZ23" s="138"/>
      <c r="HRA23" s="138"/>
      <c r="HRB23" s="138"/>
      <c r="HRC23" s="138"/>
      <c r="HRD23" s="138"/>
      <c r="HRE23" s="138"/>
      <c r="HRF23" s="138"/>
      <c r="HRG23" s="138"/>
      <c r="HRH23" s="138"/>
      <c r="HRI23" s="138"/>
      <c r="HRJ23" s="138"/>
      <c r="HRK23" s="138"/>
      <c r="HRL23" s="138"/>
      <c r="HRM23" s="138"/>
      <c r="HRN23" s="138"/>
      <c r="HRO23" s="138"/>
      <c r="HRP23" s="138"/>
      <c r="HRQ23" s="138"/>
      <c r="HRR23" s="138"/>
      <c r="HRS23" s="138"/>
      <c r="HRT23" s="138"/>
      <c r="HRU23" s="138"/>
      <c r="HRV23" s="138"/>
      <c r="HRW23" s="138"/>
      <c r="HRX23" s="138"/>
      <c r="HRY23" s="138"/>
      <c r="HRZ23" s="138"/>
      <c r="HSA23" s="138"/>
      <c r="HSB23" s="138"/>
      <c r="HSC23" s="138"/>
      <c r="HSD23" s="138"/>
      <c r="HSE23" s="138"/>
      <c r="HSF23" s="138"/>
      <c r="HSG23" s="138"/>
      <c r="HSH23" s="138"/>
      <c r="HSI23" s="138"/>
      <c r="HSJ23" s="138"/>
      <c r="HSK23" s="138"/>
      <c r="HSL23" s="138"/>
      <c r="HSM23" s="138"/>
      <c r="HSN23" s="138"/>
      <c r="HSO23" s="138"/>
      <c r="HSP23" s="138"/>
      <c r="HSQ23" s="138"/>
      <c r="HSR23" s="138"/>
      <c r="HSS23" s="138"/>
      <c r="HST23" s="138"/>
      <c r="HSU23" s="138"/>
      <c r="HSV23" s="138"/>
      <c r="HSW23" s="138"/>
      <c r="HSX23" s="138"/>
      <c r="HSY23" s="138"/>
      <c r="HSZ23" s="138"/>
      <c r="HTA23" s="138"/>
      <c r="HTB23" s="138"/>
      <c r="HTC23" s="138"/>
      <c r="HTD23" s="138"/>
      <c r="HTE23" s="138"/>
      <c r="HTF23" s="138"/>
      <c r="HTG23" s="138"/>
      <c r="HTH23" s="138"/>
      <c r="HTI23" s="138"/>
      <c r="HTJ23" s="138"/>
      <c r="HTK23" s="138"/>
      <c r="HTL23" s="138"/>
      <c r="HTM23" s="138"/>
      <c r="HTN23" s="138"/>
      <c r="HTO23" s="138"/>
      <c r="HTP23" s="138"/>
      <c r="HTQ23" s="138"/>
      <c r="HTR23" s="138"/>
      <c r="HTS23" s="138"/>
      <c r="HTT23" s="138"/>
      <c r="HTU23" s="138"/>
      <c r="HTV23" s="138"/>
      <c r="HTW23" s="138"/>
      <c r="HTX23" s="138"/>
      <c r="HTY23" s="138"/>
      <c r="HTZ23" s="138"/>
      <c r="HUA23" s="138"/>
      <c r="HUB23" s="138"/>
      <c r="HUC23" s="138"/>
      <c r="HUD23" s="138"/>
      <c r="HUE23" s="138"/>
      <c r="HUF23" s="138"/>
      <c r="HUG23" s="138"/>
      <c r="HUH23" s="138"/>
      <c r="HUI23" s="138"/>
      <c r="HUJ23" s="138"/>
      <c r="HUK23" s="138"/>
      <c r="HUL23" s="138"/>
      <c r="HUM23" s="138"/>
      <c r="HUN23" s="138"/>
      <c r="HUO23" s="138"/>
      <c r="HUP23" s="138"/>
      <c r="HUQ23" s="138"/>
      <c r="HUR23" s="138"/>
      <c r="HUS23" s="138"/>
      <c r="HUT23" s="138"/>
      <c r="HUU23" s="138"/>
      <c r="HUV23" s="138"/>
      <c r="HUW23" s="138"/>
      <c r="HUX23" s="138"/>
      <c r="HUY23" s="138"/>
      <c r="HUZ23" s="138"/>
      <c r="HVA23" s="138"/>
      <c r="HVB23" s="138"/>
      <c r="HVC23" s="138"/>
      <c r="HVD23" s="138"/>
      <c r="HVE23" s="138"/>
      <c r="HVF23" s="138"/>
      <c r="HVG23" s="138"/>
      <c r="HVH23" s="138"/>
      <c r="HVI23" s="138"/>
      <c r="HVJ23" s="138"/>
      <c r="HVK23" s="138"/>
      <c r="HVL23" s="138"/>
      <c r="HVM23" s="138"/>
      <c r="HVN23" s="138"/>
      <c r="HVO23" s="138"/>
      <c r="HVP23" s="138"/>
      <c r="HVQ23" s="138"/>
      <c r="HVR23" s="138"/>
      <c r="HVS23" s="138"/>
      <c r="HVT23" s="138"/>
      <c r="HVU23" s="138"/>
      <c r="HVV23" s="138"/>
      <c r="HVW23" s="138"/>
      <c r="HVX23" s="138"/>
      <c r="HVY23" s="138"/>
      <c r="HVZ23" s="138"/>
      <c r="HWA23" s="138"/>
      <c r="HWB23" s="138"/>
      <c r="HWC23" s="138"/>
      <c r="HWD23" s="138"/>
      <c r="HWE23" s="138"/>
      <c r="HWF23" s="138"/>
      <c r="HWG23" s="138"/>
      <c r="HWH23" s="138"/>
      <c r="HWI23" s="138"/>
      <c r="HWJ23" s="138"/>
      <c r="HWK23" s="138"/>
      <c r="HWL23" s="138"/>
      <c r="HWM23" s="138"/>
      <c r="HWN23" s="138"/>
      <c r="HWO23" s="138"/>
      <c r="HWP23" s="138"/>
      <c r="HWQ23" s="138"/>
      <c r="HWR23" s="138"/>
      <c r="HWS23" s="138"/>
      <c r="HWT23" s="138"/>
      <c r="HWU23" s="138"/>
      <c r="HWV23" s="138"/>
      <c r="HWW23" s="138"/>
      <c r="HWX23" s="138"/>
      <c r="HWY23" s="138"/>
      <c r="HWZ23" s="138"/>
      <c r="HXA23" s="138"/>
      <c r="HXB23" s="138"/>
      <c r="HXC23" s="138"/>
      <c r="HXD23" s="138"/>
      <c r="HXE23" s="138"/>
      <c r="HXF23" s="138"/>
      <c r="HXG23" s="138"/>
      <c r="HXH23" s="138"/>
      <c r="HXI23" s="138"/>
      <c r="HXJ23" s="138"/>
      <c r="HXK23" s="138"/>
      <c r="HXL23" s="138"/>
      <c r="HXM23" s="138"/>
      <c r="HXN23" s="138"/>
      <c r="HXO23" s="138"/>
      <c r="HXP23" s="138"/>
      <c r="HXQ23" s="138"/>
      <c r="HXR23" s="138"/>
      <c r="HXS23" s="138"/>
      <c r="HXT23" s="138"/>
      <c r="HXU23" s="138"/>
      <c r="HXV23" s="138"/>
      <c r="HXW23" s="138"/>
      <c r="HXX23" s="138"/>
      <c r="HXY23" s="138"/>
      <c r="HXZ23" s="138"/>
      <c r="HYA23" s="138"/>
      <c r="HYB23" s="138"/>
      <c r="HYC23" s="138"/>
      <c r="HYD23" s="138"/>
      <c r="HYE23" s="138"/>
      <c r="HYF23" s="138"/>
      <c r="HYG23" s="138"/>
      <c r="HYH23" s="138"/>
      <c r="HYI23" s="138"/>
      <c r="HYJ23" s="138"/>
      <c r="HYK23" s="138"/>
      <c r="HYL23" s="138"/>
      <c r="HYM23" s="138"/>
      <c r="HYN23" s="138"/>
      <c r="HYO23" s="138"/>
      <c r="HYP23" s="138"/>
      <c r="HYQ23" s="138"/>
      <c r="HYR23" s="138"/>
      <c r="HYS23" s="138"/>
      <c r="HYT23" s="138"/>
      <c r="HYU23" s="138"/>
      <c r="HYV23" s="138"/>
      <c r="HYW23" s="138"/>
      <c r="HYX23" s="138"/>
      <c r="HYY23" s="138"/>
      <c r="HYZ23" s="138"/>
      <c r="HZA23" s="138"/>
      <c r="HZB23" s="138"/>
      <c r="HZC23" s="138"/>
      <c r="HZD23" s="138"/>
      <c r="HZE23" s="138"/>
      <c r="HZF23" s="138"/>
      <c r="HZG23" s="138"/>
      <c r="HZH23" s="138"/>
      <c r="HZI23" s="138"/>
      <c r="HZJ23" s="138"/>
      <c r="HZK23" s="138"/>
      <c r="HZL23" s="138"/>
      <c r="HZM23" s="138"/>
      <c r="HZN23" s="138"/>
      <c r="HZO23" s="138"/>
      <c r="HZP23" s="138"/>
      <c r="HZQ23" s="138"/>
      <c r="HZR23" s="138"/>
      <c r="HZS23" s="138"/>
      <c r="HZT23" s="138"/>
      <c r="HZU23" s="138"/>
      <c r="HZV23" s="138"/>
      <c r="HZW23" s="138"/>
      <c r="HZX23" s="138"/>
      <c r="HZY23" s="138"/>
      <c r="HZZ23" s="138"/>
      <c r="IAA23" s="138"/>
      <c r="IAB23" s="138"/>
      <c r="IAC23" s="138"/>
      <c r="IAD23" s="138"/>
      <c r="IAE23" s="138"/>
      <c r="IAF23" s="138"/>
      <c r="IAG23" s="138"/>
      <c r="IAH23" s="138"/>
      <c r="IAI23" s="138"/>
      <c r="IAJ23" s="138"/>
      <c r="IAK23" s="138"/>
      <c r="IAL23" s="138"/>
      <c r="IAM23" s="138"/>
      <c r="IAN23" s="138"/>
      <c r="IAO23" s="138"/>
      <c r="IAP23" s="138"/>
      <c r="IAQ23" s="138"/>
      <c r="IAR23" s="138"/>
      <c r="IAS23" s="138"/>
      <c r="IAT23" s="138"/>
      <c r="IAU23" s="138"/>
      <c r="IAV23" s="138"/>
      <c r="IAW23" s="138"/>
      <c r="IAX23" s="138"/>
      <c r="IAY23" s="138"/>
      <c r="IAZ23" s="138"/>
      <c r="IBA23" s="138"/>
      <c r="IBB23" s="138"/>
      <c r="IBC23" s="138"/>
      <c r="IBD23" s="138"/>
      <c r="IBE23" s="138"/>
      <c r="IBF23" s="138"/>
      <c r="IBG23" s="138"/>
      <c r="IBH23" s="138"/>
      <c r="IBI23" s="138"/>
      <c r="IBJ23" s="138"/>
      <c r="IBK23" s="138"/>
      <c r="IBL23" s="138"/>
      <c r="IBM23" s="138"/>
      <c r="IBN23" s="138"/>
      <c r="IBO23" s="138"/>
      <c r="IBP23" s="138"/>
      <c r="IBQ23" s="138"/>
      <c r="IBR23" s="138"/>
      <c r="IBS23" s="138"/>
      <c r="IBT23" s="138"/>
      <c r="IBU23" s="138"/>
      <c r="IBV23" s="138"/>
      <c r="IBW23" s="138"/>
      <c r="IBX23" s="138"/>
      <c r="IBY23" s="138"/>
      <c r="IBZ23" s="138"/>
      <c r="ICA23" s="138"/>
      <c r="ICB23" s="138"/>
      <c r="ICC23" s="138"/>
      <c r="ICD23" s="138"/>
      <c r="ICE23" s="138"/>
      <c r="ICF23" s="138"/>
      <c r="ICG23" s="138"/>
      <c r="ICH23" s="138"/>
      <c r="ICI23" s="138"/>
      <c r="ICJ23" s="138"/>
      <c r="ICK23" s="138"/>
      <c r="ICL23" s="138"/>
      <c r="ICM23" s="138"/>
      <c r="ICN23" s="138"/>
      <c r="ICO23" s="138"/>
      <c r="ICP23" s="138"/>
      <c r="ICQ23" s="138"/>
      <c r="ICR23" s="138"/>
      <c r="ICS23" s="138"/>
      <c r="ICT23" s="138"/>
      <c r="ICU23" s="138"/>
      <c r="ICV23" s="138"/>
      <c r="ICW23" s="138"/>
      <c r="ICX23" s="138"/>
      <c r="ICY23" s="138"/>
      <c r="ICZ23" s="138"/>
      <c r="IDA23" s="138"/>
      <c r="IDB23" s="138"/>
      <c r="IDC23" s="138"/>
      <c r="IDD23" s="138"/>
      <c r="IDE23" s="138"/>
      <c r="IDF23" s="138"/>
      <c r="IDG23" s="138"/>
      <c r="IDH23" s="138"/>
      <c r="IDI23" s="138"/>
      <c r="IDJ23" s="138"/>
      <c r="IDK23" s="138"/>
      <c r="IDL23" s="138"/>
      <c r="IDM23" s="138"/>
      <c r="IDN23" s="138"/>
      <c r="IDO23" s="138"/>
      <c r="IDP23" s="138"/>
      <c r="IDQ23" s="138"/>
      <c r="IDR23" s="138"/>
      <c r="IDS23" s="138"/>
      <c r="IDT23" s="138"/>
      <c r="IDU23" s="138"/>
      <c r="IDV23" s="138"/>
      <c r="IDW23" s="138"/>
      <c r="IDX23" s="138"/>
      <c r="IDY23" s="138"/>
      <c r="IDZ23" s="138"/>
      <c r="IEA23" s="138"/>
      <c r="IEB23" s="138"/>
      <c r="IEC23" s="138"/>
      <c r="IED23" s="138"/>
      <c r="IEE23" s="138"/>
      <c r="IEF23" s="138"/>
      <c r="IEG23" s="138"/>
      <c r="IEH23" s="138"/>
      <c r="IEI23" s="138"/>
      <c r="IEJ23" s="138"/>
      <c r="IEK23" s="138"/>
      <c r="IEL23" s="138"/>
      <c r="IEM23" s="138"/>
      <c r="IEN23" s="138"/>
      <c r="IEO23" s="138"/>
      <c r="IEP23" s="138"/>
      <c r="IEQ23" s="138"/>
      <c r="IER23" s="138"/>
      <c r="IES23" s="138"/>
      <c r="IET23" s="138"/>
      <c r="IEU23" s="138"/>
      <c r="IEV23" s="138"/>
      <c r="IEW23" s="138"/>
      <c r="IEX23" s="138"/>
      <c r="IEY23" s="138"/>
      <c r="IEZ23" s="138"/>
      <c r="IFA23" s="138"/>
      <c r="IFB23" s="138"/>
      <c r="IFC23" s="138"/>
      <c r="IFD23" s="138"/>
      <c r="IFE23" s="138"/>
      <c r="IFF23" s="138"/>
      <c r="IFG23" s="138"/>
      <c r="IFH23" s="138"/>
      <c r="IFI23" s="138"/>
      <c r="IFJ23" s="138"/>
      <c r="IFK23" s="138"/>
      <c r="IFL23" s="138"/>
      <c r="IFM23" s="138"/>
      <c r="IFN23" s="138"/>
      <c r="IFO23" s="138"/>
      <c r="IFP23" s="138"/>
      <c r="IFQ23" s="138"/>
      <c r="IFR23" s="138"/>
      <c r="IFS23" s="138"/>
      <c r="IFT23" s="138"/>
      <c r="IFU23" s="138"/>
      <c r="IFV23" s="138"/>
      <c r="IFW23" s="138"/>
      <c r="IFX23" s="138"/>
      <c r="IFY23" s="138"/>
      <c r="IFZ23" s="138"/>
      <c r="IGA23" s="138"/>
      <c r="IGB23" s="138"/>
      <c r="IGC23" s="138"/>
      <c r="IGD23" s="138"/>
      <c r="IGE23" s="138"/>
      <c r="IGF23" s="138"/>
      <c r="IGG23" s="138"/>
      <c r="IGH23" s="138"/>
      <c r="IGI23" s="138"/>
      <c r="IGJ23" s="138"/>
      <c r="IGK23" s="138"/>
      <c r="IGL23" s="138"/>
      <c r="IGM23" s="138"/>
      <c r="IGN23" s="138"/>
      <c r="IGO23" s="138"/>
      <c r="IGP23" s="138"/>
      <c r="IGQ23" s="138"/>
      <c r="IGR23" s="138"/>
      <c r="IGS23" s="138"/>
      <c r="IGT23" s="138"/>
      <c r="IGU23" s="138"/>
      <c r="IGV23" s="138"/>
      <c r="IGW23" s="138"/>
      <c r="IGX23" s="138"/>
      <c r="IGY23" s="138"/>
      <c r="IGZ23" s="138"/>
      <c r="IHA23" s="138"/>
      <c r="IHB23" s="138"/>
      <c r="IHC23" s="138"/>
      <c r="IHD23" s="138"/>
      <c r="IHE23" s="138"/>
      <c r="IHF23" s="138"/>
      <c r="IHG23" s="138"/>
      <c r="IHH23" s="138"/>
      <c r="IHI23" s="138"/>
      <c r="IHJ23" s="138"/>
      <c r="IHK23" s="138"/>
      <c r="IHL23" s="138"/>
      <c r="IHM23" s="138"/>
      <c r="IHN23" s="138"/>
      <c r="IHO23" s="138"/>
      <c r="IHP23" s="138"/>
      <c r="IHQ23" s="138"/>
      <c r="IHR23" s="138"/>
      <c r="IHS23" s="138"/>
      <c r="IHT23" s="138"/>
      <c r="IHU23" s="138"/>
      <c r="IHV23" s="138"/>
      <c r="IHW23" s="138"/>
      <c r="IHX23" s="138"/>
      <c r="IHY23" s="138"/>
      <c r="IHZ23" s="138"/>
      <c r="IIA23" s="138"/>
      <c r="IIB23" s="138"/>
      <c r="IIC23" s="138"/>
      <c r="IID23" s="138"/>
      <c r="IIE23" s="138"/>
      <c r="IIF23" s="138"/>
      <c r="IIG23" s="138"/>
      <c r="IIH23" s="138"/>
      <c r="III23" s="138"/>
      <c r="IIJ23" s="138"/>
      <c r="IIK23" s="138"/>
      <c r="IIL23" s="138"/>
      <c r="IIM23" s="138"/>
      <c r="IIN23" s="138"/>
      <c r="IIO23" s="138"/>
      <c r="IIP23" s="138"/>
      <c r="IIQ23" s="138"/>
      <c r="IIR23" s="138"/>
      <c r="IIS23" s="138"/>
      <c r="IIT23" s="138"/>
      <c r="IIU23" s="138"/>
      <c r="IIV23" s="138"/>
      <c r="IIW23" s="138"/>
      <c r="IIX23" s="138"/>
      <c r="IIY23" s="138"/>
      <c r="IIZ23" s="138"/>
      <c r="IJA23" s="138"/>
      <c r="IJB23" s="138"/>
      <c r="IJC23" s="138"/>
      <c r="IJD23" s="138"/>
      <c r="IJE23" s="138"/>
      <c r="IJF23" s="138"/>
      <c r="IJG23" s="138"/>
      <c r="IJH23" s="138"/>
      <c r="IJI23" s="138"/>
      <c r="IJJ23" s="138"/>
      <c r="IJK23" s="138"/>
      <c r="IJL23" s="138"/>
      <c r="IJM23" s="138"/>
      <c r="IJN23" s="138"/>
      <c r="IJO23" s="138"/>
      <c r="IJP23" s="138"/>
      <c r="IJQ23" s="138"/>
      <c r="IJR23" s="138"/>
      <c r="IJS23" s="138"/>
      <c r="IJT23" s="138"/>
      <c r="IJU23" s="138"/>
      <c r="IJV23" s="138"/>
      <c r="IJW23" s="138"/>
      <c r="IJX23" s="138"/>
      <c r="IJY23" s="138"/>
      <c r="IJZ23" s="138"/>
      <c r="IKA23" s="138"/>
      <c r="IKB23" s="138"/>
      <c r="IKC23" s="138"/>
      <c r="IKD23" s="138"/>
      <c r="IKE23" s="138"/>
      <c r="IKF23" s="138"/>
      <c r="IKG23" s="138"/>
      <c r="IKH23" s="138"/>
      <c r="IKI23" s="138"/>
      <c r="IKJ23" s="138"/>
      <c r="IKK23" s="138"/>
      <c r="IKL23" s="138"/>
      <c r="IKM23" s="138"/>
      <c r="IKN23" s="138"/>
      <c r="IKO23" s="138"/>
      <c r="IKP23" s="138"/>
      <c r="IKQ23" s="138"/>
      <c r="IKR23" s="138"/>
      <c r="IKS23" s="138"/>
      <c r="IKT23" s="138"/>
      <c r="IKU23" s="138"/>
      <c r="IKV23" s="138"/>
      <c r="IKW23" s="138"/>
      <c r="IKX23" s="138"/>
      <c r="IKY23" s="138"/>
      <c r="IKZ23" s="138"/>
      <c r="ILA23" s="138"/>
      <c r="ILB23" s="138"/>
      <c r="ILC23" s="138"/>
      <c r="ILD23" s="138"/>
      <c r="ILE23" s="138"/>
      <c r="ILF23" s="138"/>
      <c r="ILG23" s="138"/>
      <c r="ILH23" s="138"/>
      <c r="ILI23" s="138"/>
      <c r="ILJ23" s="138"/>
      <c r="ILK23" s="138"/>
      <c r="ILL23" s="138"/>
      <c r="ILM23" s="138"/>
      <c r="ILN23" s="138"/>
      <c r="ILO23" s="138"/>
      <c r="ILP23" s="138"/>
      <c r="ILQ23" s="138"/>
      <c r="ILR23" s="138"/>
      <c r="ILS23" s="138"/>
      <c r="ILT23" s="138"/>
      <c r="ILU23" s="138"/>
      <c r="ILV23" s="138"/>
      <c r="ILW23" s="138"/>
      <c r="ILX23" s="138"/>
      <c r="ILY23" s="138"/>
      <c r="ILZ23" s="138"/>
      <c r="IMA23" s="138"/>
      <c r="IMB23" s="138"/>
      <c r="IMC23" s="138"/>
      <c r="IMD23" s="138"/>
      <c r="IME23" s="138"/>
      <c r="IMF23" s="138"/>
      <c r="IMG23" s="138"/>
      <c r="IMH23" s="138"/>
      <c r="IMI23" s="138"/>
      <c r="IMJ23" s="138"/>
      <c r="IMK23" s="138"/>
      <c r="IML23" s="138"/>
      <c r="IMM23" s="138"/>
      <c r="IMN23" s="138"/>
      <c r="IMO23" s="138"/>
      <c r="IMP23" s="138"/>
      <c r="IMQ23" s="138"/>
      <c r="IMR23" s="138"/>
      <c r="IMS23" s="138"/>
      <c r="IMT23" s="138"/>
      <c r="IMU23" s="138"/>
      <c r="IMV23" s="138"/>
      <c r="IMW23" s="138"/>
      <c r="IMX23" s="138"/>
      <c r="IMY23" s="138"/>
      <c r="IMZ23" s="138"/>
      <c r="INA23" s="138"/>
      <c r="INB23" s="138"/>
      <c r="INC23" s="138"/>
      <c r="IND23" s="138"/>
      <c r="INE23" s="138"/>
      <c r="INF23" s="138"/>
      <c r="ING23" s="138"/>
      <c r="INH23" s="138"/>
      <c r="INI23" s="138"/>
      <c r="INJ23" s="138"/>
      <c r="INK23" s="138"/>
      <c r="INL23" s="138"/>
      <c r="INM23" s="138"/>
      <c r="INN23" s="138"/>
      <c r="INO23" s="138"/>
      <c r="INP23" s="138"/>
      <c r="INQ23" s="138"/>
      <c r="INR23" s="138"/>
      <c r="INS23" s="138"/>
      <c r="INT23" s="138"/>
      <c r="INU23" s="138"/>
      <c r="INV23" s="138"/>
      <c r="INW23" s="138"/>
      <c r="INX23" s="138"/>
      <c r="INY23" s="138"/>
      <c r="INZ23" s="138"/>
      <c r="IOA23" s="138"/>
      <c r="IOB23" s="138"/>
      <c r="IOC23" s="138"/>
      <c r="IOD23" s="138"/>
      <c r="IOE23" s="138"/>
      <c r="IOF23" s="138"/>
      <c r="IOG23" s="138"/>
      <c r="IOH23" s="138"/>
      <c r="IOI23" s="138"/>
      <c r="IOJ23" s="138"/>
      <c r="IOK23" s="138"/>
      <c r="IOL23" s="138"/>
      <c r="IOM23" s="138"/>
      <c r="ION23" s="138"/>
      <c r="IOO23" s="138"/>
      <c r="IOP23" s="138"/>
      <c r="IOQ23" s="138"/>
      <c r="IOR23" s="138"/>
      <c r="IOS23" s="138"/>
      <c r="IOT23" s="138"/>
      <c r="IOU23" s="138"/>
      <c r="IOV23" s="138"/>
      <c r="IOW23" s="138"/>
      <c r="IOX23" s="138"/>
      <c r="IOY23" s="138"/>
      <c r="IOZ23" s="138"/>
      <c r="IPA23" s="138"/>
      <c r="IPB23" s="138"/>
      <c r="IPC23" s="138"/>
      <c r="IPD23" s="138"/>
      <c r="IPE23" s="138"/>
      <c r="IPF23" s="138"/>
      <c r="IPG23" s="138"/>
      <c r="IPH23" s="138"/>
      <c r="IPI23" s="138"/>
      <c r="IPJ23" s="138"/>
      <c r="IPK23" s="138"/>
      <c r="IPL23" s="138"/>
      <c r="IPM23" s="138"/>
      <c r="IPN23" s="138"/>
      <c r="IPO23" s="138"/>
      <c r="IPP23" s="138"/>
      <c r="IPQ23" s="138"/>
      <c r="IPR23" s="138"/>
      <c r="IPS23" s="138"/>
      <c r="IPT23" s="138"/>
      <c r="IPU23" s="138"/>
      <c r="IPV23" s="138"/>
      <c r="IPW23" s="138"/>
      <c r="IPX23" s="138"/>
      <c r="IPY23" s="138"/>
      <c r="IPZ23" s="138"/>
      <c r="IQA23" s="138"/>
      <c r="IQB23" s="138"/>
      <c r="IQC23" s="138"/>
      <c r="IQD23" s="138"/>
      <c r="IQE23" s="138"/>
      <c r="IQF23" s="138"/>
      <c r="IQG23" s="138"/>
      <c r="IQH23" s="138"/>
      <c r="IQI23" s="138"/>
      <c r="IQJ23" s="138"/>
      <c r="IQK23" s="138"/>
      <c r="IQL23" s="138"/>
      <c r="IQM23" s="138"/>
      <c r="IQN23" s="138"/>
      <c r="IQO23" s="138"/>
      <c r="IQP23" s="138"/>
      <c r="IQQ23" s="138"/>
      <c r="IQR23" s="138"/>
      <c r="IQS23" s="138"/>
      <c r="IQT23" s="138"/>
      <c r="IQU23" s="138"/>
      <c r="IQV23" s="138"/>
      <c r="IQW23" s="138"/>
      <c r="IQX23" s="138"/>
      <c r="IQY23" s="138"/>
      <c r="IQZ23" s="138"/>
      <c r="IRA23" s="138"/>
      <c r="IRB23" s="138"/>
      <c r="IRC23" s="138"/>
      <c r="IRD23" s="138"/>
      <c r="IRE23" s="138"/>
      <c r="IRF23" s="138"/>
      <c r="IRG23" s="138"/>
      <c r="IRH23" s="138"/>
      <c r="IRI23" s="138"/>
      <c r="IRJ23" s="138"/>
      <c r="IRK23" s="138"/>
      <c r="IRL23" s="138"/>
      <c r="IRM23" s="138"/>
      <c r="IRN23" s="138"/>
      <c r="IRO23" s="138"/>
      <c r="IRP23" s="138"/>
      <c r="IRQ23" s="138"/>
      <c r="IRR23" s="138"/>
      <c r="IRS23" s="138"/>
      <c r="IRT23" s="138"/>
      <c r="IRU23" s="138"/>
      <c r="IRV23" s="138"/>
      <c r="IRW23" s="138"/>
      <c r="IRX23" s="138"/>
      <c r="IRY23" s="138"/>
      <c r="IRZ23" s="138"/>
      <c r="ISA23" s="138"/>
      <c r="ISB23" s="138"/>
      <c r="ISC23" s="138"/>
      <c r="ISD23" s="138"/>
      <c r="ISE23" s="138"/>
      <c r="ISF23" s="138"/>
      <c r="ISG23" s="138"/>
      <c r="ISH23" s="138"/>
      <c r="ISI23" s="138"/>
      <c r="ISJ23" s="138"/>
      <c r="ISK23" s="138"/>
      <c r="ISL23" s="138"/>
      <c r="ISM23" s="138"/>
      <c r="ISN23" s="138"/>
      <c r="ISO23" s="138"/>
      <c r="ISP23" s="138"/>
      <c r="ISQ23" s="138"/>
      <c r="ISR23" s="138"/>
      <c r="ISS23" s="138"/>
      <c r="IST23" s="138"/>
      <c r="ISU23" s="138"/>
      <c r="ISV23" s="138"/>
      <c r="ISW23" s="138"/>
      <c r="ISX23" s="138"/>
      <c r="ISY23" s="138"/>
      <c r="ISZ23" s="138"/>
      <c r="ITA23" s="138"/>
      <c r="ITB23" s="138"/>
      <c r="ITC23" s="138"/>
      <c r="ITD23" s="138"/>
      <c r="ITE23" s="138"/>
      <c r="ITF23" s="138"/>
      <c r="ITG23" s="138"/>
      <c r="ITH23" s="138"/>
      <c r="ITI23" s="138"/>
      <c r="ITJ23" s="138"/>
      <c r="ITK23" s="138"/>
      <c r="ITL23" s="138"/>
      <c r="ITM23" s="138"/>
      <c r="ITN23" s="138"/>
      <c r="ITO23" s="138"/>
      <c r="ITP23" s="138"/>
      <c r="ITQ23" s="138"/>
      <c r="ITR23" s="138"/>
      <c r="ITS23" s="138"/>
      <c r="ITT23" s="138"/>
      <c r="ITU23" s="138"/>
      <c r="ITV23" s="138"/>
      <c r="ITW23" s="138"/>
      <c r="ITX23" s="138"/>
      <c r="ITY23" s="138"/>
      <c r="ITZ23" s="138"/>
      <c r="IUA23" s="138"/>
      <c r="IUB23" s="138"/>
      <c r="IUC23" s="138"/>
      <c r="IUD23" s="138"/>
      <c r="IUE23" s="138"/>
      <c r="IUF23" s="138"/>
      <c r="IUG23" s="138"/>
      <c r="IUH23" s="138"/>
      <c r="IUI23" s="138"/>
      <c r="IUJ23" s="138"/>
      <c r="IUK23" s="138"/>
      <c r="IUL23" s="138"/>
      <c r="IUM23" s="138"/>
      <c r="IUN23" s="138"/>
      <c r="IUO23" s="138"/>
      <c r="IUP23" s="138"/>
      <c r="IUQ23" s="138"/>
      <c r="IUR23" s="138"/>
      <c r="IUS23" s="138"/>
      <c r="IUT23" s="138"/>
      <c r="IUU23" s="138"/>
      <c r="IUV23" s="138"/>
      <c r="IUW23" s="138"/>
      <c r="IUX23" s="138"/>
      <c r="IUY23" s="138"/>
      <c r="IUZ23" s="138"/>
      <c r="IVA23" s="138"/>
      <c r="IVB23" s="138"/>
      <c r="IVC23" s="138"/>
      <c r="IVD23" s="138"/>
      <c r="IVE23" s="138"/>
      <c r="IVF23" s="138"/>
      <c r="IVG23" s="138"/>
      <c r="IVH23" s="138"/>
      <c r="IVI23" s="138"/>
      <c r="IVJ23" s="138"/>
      <c r="IVK23" s="138"/>
      <c r="IVL23" s="138"/>
      <c r="IVM23" s="138"/>
      <c r="IVN23" s="138"/>
      <c r="IVO23" s="138"/>
      <c r="IVP23" s="138"/>
      <c r="IVQ23" s="138"/>
      <c r="IVR23" s="138"/>
      <c r="IVS23" s="138"/>
      <c r="IVT23" s="138"/>
      <c r="IVU23" s="138"/>
      <c r="IVV23" s="138"/>
      <c r="IVW23" s="138"/>
      <c r="IVX23" s="138"/>
      <c r="IVY23" s="138"/>
      <c r="IVZ23" s="138"/>
      <c r="IWA23" s="138"/>
      <c r="IWB23" s="138"/>
      <c r="IWC23" s="138"/>
      <c r="IWD23" s="138"/>
      <c r="IWE23" s="138"/>
      <c r="IWF23" s="138"/>
      <c r="IWG23" s="138"/>
      <c r="IWH23" s="138"/>
      <c r="IWI23" s="138"/>
      <c r="IWJ23" s="138"/>
      <c r="IWK23" s="138"/>
      <c r="IWL23" s="138"/>
      <c r="IWM23" s="138"/>
      <c r="IWN23" s="138"/>
      <c r="IWO23" s="138"/>
      <c r="IWP23" s="138"/>
      <c r="IWQ23" s="138"/>
      <c r="IWR23" s="138"/>
      <c r="IWS23" s="138"/>
      <c r="IWT23" s="138"/>
      <c r="IWU23" s="138"/>
      <c r="IWV23" s="138"/>
      <c r="IWW23" s="138"/>
      <c r="IWX23" s="138"/>
      <c r="IWY23" s="138"/>
      <c r="IWZ23" s="138"/>
      <c r="IXA23" s="138"/>
      <c r="IXB23" s="138"/>
      <c r="IXC23" s="138"/>
      <c r="IXD23" s="138"/>
      <c r="IXE23" s="138"/>
      <c r="IXF23" s="138"/>
      <c r="IXG23" s="138"/>
      <c r="IXH23" s="138"/>
      <c r="IXI23" s="138"/>
      <c r="IXJ23" s="138"/>
      <c r="IXK23" s="138"/>
      <c r="IXL23" s="138"/>
      <c r="IXM23" s="138"/>
      <c r="IXN23" s="138"/>
      <c r="IXO23" s="138"/>
      <c r="IXP23" s="138"/>
      <c r="IXQ23" s="138"/>
      <c r="IXR23" s="138"/>
      <c r="IXS23" s="138"/>
      <c r="IXT23" s="138"/>
      <c r="IXU23" s="138"/>
      <c r="IXV23" s="138"/>
      <c r="IXW23" s="138"/>
      <c r="IXX23" s="138"/>
      <c r="IXY23" s="138"/>
      <c r="IXZ23" s="138"/>
      <c r="IYA23" s="138"/>
      <c r="IYB23" s="138"/>
      <c r="IYC23" s="138"/>
      <c r="IYD23" s="138"/>
      <c r="IYE23" s="138"/>
      <c r="IYF23" s="138"/>
      <c r="IYG23" s="138"/>
      <c r="IYH23" s="138"/>
      <c r="IYI23" s="138"/>
      <c r="IYJ23" s="138"/>
      <c r="IYK23" s="138"/>
      <c r="IYL23" s="138"/>
      <c r="IYM23" s="138"/>
      <c r="IYN23" s="138"/>
      <c r="IYO23" s="138"/>
      <c r="IYP23" s="138"/>
      <c r="IYQ23" s="138"/>
      <c r="IYR23" s="138"/>
      <c r="IYS23" s="138"/>
      <c r="IYT23" s="138"/>
      <c r="IYU23" s="138"/>
      <c r="IYV23" s="138"/>
      <c r="IYW23" s="138"/>
      <c r="IYX23" s="138"/>
      <c r="IYY23" s="138"/>
      <c r="IYZ23" s="138"/>
      <c r="IZA23" s="138"/>
      <c r="IZB23" s="138"/>
      <c r="IZC23" s="138"/>
      <c r="IZD23" s="138"/>
      <c r="IZE23" s="138"/>
      <c r="IZF23" s="138"/>
      <c r="IZG23" s="138"/>
      <c r="IZH23" s="138"/>
      <c r="IZI23" s="138"/>
      <c r="IZJ23" s="138"/>
      <c r="IZK23" s="138"/>
      <c r="IZL23" s="138"/>
      <c r="IZM23" s="138"/>
      <c r="IZN23" s="138"/>
      <c r="IZO23" s="138"/>
      <c r="IZP23" s="138"/>
      <c r="IZQ23" s="138"/>
      <c r="IZR23" s="138"/>
      <c r="IZS23" s="138"/>
      <c r="IZT23" s="138"/>
      <c r="IZU23" s="138"/>
      <c r="IZV23" s="138"/>
      <c r="IZW23" s="138"/>
      <c r="IZX23" s="138"/>
      <c r="IZY23" s="138"/>
      <c r="IZZ23" s="138"/>
      <c r="JAA23" s="138"/>
      <c r="JAB23" s="138"/>
      <c r="JAC23" s="138"/>
      <c r="JAD23" s="138"/>
      <c r="JAE23" s="138"/>
      <c r="JAF23" s="138"/>
      <c r="JAG23" s="138"/>
      <c r="JAH23" s="138"/>
      <c r="JAI23" s="138"/>
      <c r="JAJ23" s="138"/>
      <c r="JAK23" s="138"/>
      <c r="JAL23" s="138"/>
      <c r="JAM23" s="138"/>
      <c r="JAN23" s="138"/>
      <c r="JAO23" s="138"/>
      <c r="JAP23" s="138"/>
      <c r="JAQ23" s="138"/>
      <c r="JAR23" s="138"/>
      <c r="JAS23" s="138"/>
      <c r="JAT23" s="138"/>
      <c r="JAU23" s="138"/>
      <c r="JAV23" s="138"/>
      <c r="JAW23" s="138"/>
      <c r="JAX23" s="138"/>
      <c r="JAY23" s="138"/>
      <c r="JAZ23" s="138"/>
      <c r="JBA23" s="138"/>
      <c r="JBB23" s="138"/>
      <c r="JBC23" s="138"/>
      <c r="JBD23" s="138"/>
      <c r="JBE23" s="138"/>
      <c r="JBF23" s="138"/>
      <c r="JBG23" s="138"/>
      <c r="JBH23" s="138"/>
      <c r="JBI23" s="138"/>
      <c r="JBJ23" s="138"/>
      <c r="JBK23" s="138"/>
      <c r="JBL23" s="138"/>
      <c r="JBM23" s="138"/>
      <c r="JBN23" s="138"/>
      <c r="JBO23" s="138"/>
      <c r="JBP23" s="138"/>
      <c r="JBQ23" s="138"/>
      <c r="JBR23" s="138"/>
      <c r="JBS23" s="138"/>
      <c r="JBT23" s="138"/>
      <c r="JBU23" s="138"/>
      <c r="JBV23" s="138"/>
      <c r="JBW23" s="138"/>
      <c r="JBX23" s="138"/>
      <c r="JBY23" s="138"/>
      <c r="JBZ23" s="138"/>
      <c r="JCA23" s="138"/>
      <c r="JCB23" s="138"/>
      <c r="JCC23" s="138"/>
      <c r="JCD23" s="138"/>
      <c r="JCE23" s="138"/>
      <c r="JCF23" s="138"/>
      <c r="JCG23" s="138"/>
      <c r="JCH23" s="138"/>
      <c r="JCI23" s="138"/>
      <c r="JCJ23" s="138"/>
      <c r="JCK23" s="138"/>
      <c r="JCL23" s="138"/>
      <c r="JCM23" s="138"/>
      <c r="JCN23" s="138"/>
      <c r="JCO23" s="138"/>
      <c r="JCP23" s="138"/>
      <c r="JCQ23" s="138"/>
      <c r="JCR23" s="138"/>
      <c r="JCS23" s="138"/>
      <c r="JCT23" s="138"/>
      <c r="JCU23" s="138"/>
      <c r="JCV23" s="138"/>
      <c r="JCW23" s="138"/>
      <c r="JCX23" s="138"/>
      <c r="JCY23" s="138"/>
      <c r="JCZ23" s="138"/>
      <c r="JDA23" s="138"/>
      <c r="JDB23" s="138"/>
      <c r="JDC23" s="138"/>
      <c r="JDD23" s="138"/>
      <c r="JDE23" s="138"/>
      <c r="JDF23" s="138"/>
      <c r="JDG23" s="138"/>
      <c r="JDH23" s="138"/>
      <c r="JDI23" s="138"/>
      <c r="JDJ23" s="138"/>
      <c r="JDK23" s="138"/>
      <c r="JDL23" s="138"/>
      <c r="JDM23" s="138"/>
      <c r="JDN23" s="138"/>
      <c r="JDO23" s="138"/>
      <c r="JDP23" s="138"/>
      <c r="JDQ23" s="138"/>
      <c r="JDR23" s="138"/>
      <c r="JDS23" s="138"/>
      <c r="JDT23" s="138"/>
      <c r="JDU23" s="138"/>
      <c r="JDV23" s="138"/>
      <c r="JDW23" s="138"/>
      <c r="JDX23" s="138"/>
      <c r="JDY23" s="138"/>
      <c r="JDZ23" s="138"/>
      <c r="JEA23" s="138"/>
      <c r="JEB23" s="138"/>
      <c r="JEC23" s="138"/>
      <c r="JED23" s="138"/>
      <c r="JEE23" s="138"/>
      <c r="JEF23" s="138"/>
      <c r="JEG23" s="138"/>
      <c r="JEH23" s="138"/>
      <c r="JEI23" s="138"/>
      <c r="JEJ23" s="138"/>
      <c r="JEK23" s="138"/>
      <c r="JEL23" s="138"/>
      <c r="JEM23" s="138"/>
      <c r="JEN23" s="138"/>
      <c r="JEO23" s="138"/>
      <c r="JEP23" s="138"/>
      <c r="JEQ23" s="138"/>
      <c r="JER23" s="138"/>
      <c r="JES23" s="138"/>
      <c r="JET23" s="138"/>
      <c r="JEU23" s="138"/>
      <c r="JEV23" s="138"/>
      <c r="JEW23" s="138"/>
      <c r="JEX23" s="138"/>
      <c r="JEY23" s="138"/>
      <c r="JEZ23" s="138"/>
      <c r="JFA23" s="138"/>
      <c r="JFB23" s="138"/>
      <c r="JFC23" s="138"/>
      <c r="JFD23" s="138"/>
      <c r="JFE23" s="138"/>
      <c r="JFF23" s="138"/>
      <c r="JFG23" s="138"/>
      <c r="JFH23" s="138"/>
      <c r="JFI23" s="138"/>
      <c r="JFJ23" s="138"/>
      <c r="JFK23" s="138"/>
      <c r="JFL23" s="138"/>
      <c r="JFM23" s="138"/>
      <c r="JFN23" s="138"/>
      <c r="JFO23" s="138"/>
      <c r="JFP23" s="138"/>
      <c r="JFQ23" s="138"/>
      <c r="JFR23" s="138"/>
      <c r="JFS23" s="138"/>
      <c r="JFT23" s="138"/>
      <c r="JFU23" s="138"/>
      <c r="JFV23" s="138"/>
      <c r="JFW23" s="138"/>
      <c r="JFX23" s="138"/>
      <c r="JFY23" s="138"/>
      <c r="JFZ23" s="138"/>
      <c r="JGA23" s="138"/>
      <c r="JGB23" s="138"/>
      <c r="JGC23" s="138"/>
      <c r="JGD23" s="138"/>
      <c r="JGE23" s="138"/>
      <c r="JGF23" s="138"/>
      <c r="JGG23" s="138"/>
      <c r="JGH23" s="138"/>
      <c r="JGI23" s="138"/>
      <c r="JGJ23" s="138"/>
      <c r="JGK23" s="138"/>
      <c r="JGL23" s="138"/>
      <c r="JGM23" s="138"/>
      <c r="JGN23" s="138"/>
      <c r="JGO23" s="138"/>
      <c r="JGP23" s="138"/>
      <c r="JGQ23" s="138"/>
      <c r="JGR23" s="138"/>
      <c r="JGS23" s="138"/>
      <c r="JGT23" s="138"/>
      <c r="JGU23" s="138"/>
      <c r="JGV23" s="138"/>
      <c r="JGW23" s="138"/>
      <c r="JGX23" s="138"/>
      <c r="JGY23" s="138"/>
      <c r="JGZ23" s="138"/>
      <c r="JHA23" s="138"/>
      <c r="JHB23" s="138"/>
      <c r="JHC23" s="138"/>
      <c r="JHD23" s="138"/>
      <c r="JHE23" s="138"/>
      <c r="JHF23" s="138"/>
      <c r="JHG23" s="138"/>
      <c r="JHH23" s="138"/>
      <c r="JHI23" s="138"/>
      <c r="JHJ23" s="138"/>
      <c r="JHK23" s="138"/>
      <c r="JHL23" s="138"/>
      <c r="JHM23" s="138"/>
      <c r="JHN23" s="138"/>
      <c r="JHO23" s="138"/>
      <c r="JHP23" s="138"/>
      <c r="JHQ23" s="138"/>
      <c r="JHR23" s="138"/>
      <c r="JHS23" s="138"/>
      <c r="JHT23" s="138"/>
      <c r="JHU23" s="138"/>
      <c r="JHV23" s="138"/>
      <c r="JHW23" s="138"/>
      <c r="JHX23" s="138"/>
      <c r="JHY23" s="138"/>
      <c r="JHZ23" s="138"/>
      <c r="JIA23" s="138"/>
      <c r="JIB23" s="138"/>
      <c r="JIC23" s="138"/>
      <c r="JID23" s="138"/>
      <c r="JIE23" s="138"/>
      <c r="JIF23" s="138"/>
      <c r="JIG23" s="138"/>
      <c r="JIH23" s="138"/>
      <c r="JII23" s="138"/>
      <c r="JIJ23" s="138"/>
      <c r="JIK23" s="138"/>
      <c r="JIL23" s="138"/>
      <c r="JIM23" s="138"/>
      <c r="JIN23" s="138"/>
      <c r="JIO23" s="138"/>
      <c r="JIP23" s="138"/>
      <c r="JIQ23" s="138"/>
      <c r="JIR23" s="138"/>
      <c r="JIS23" s="138"/>
      <c r="JIT23" s="138"/>
      <c r="JIU23" s="138"/>
      <c r="JIV23" s="138"/>
      <c r="JIW23" s="138"/>
      <c r="JIX23" s="138"/>
      <c r="JIY23" s="138"/>
      <c r="JIZ23" s="138"/>
      <c r="JJA23" s="138"/>
      <c r="JJB23" s="138"/>
      <c r="JJC23" s="138"/>
      <c r="JJD23" s="138"/>
      <c r="JJE23" s="138"/>
      <c r="JJF23" s="138"/>
      <c r="JJG23" s="138"/>
      <c r="JJH23" s="138"/>
      <c r="JJI23" s="138"/>
      <c r="JJJ23" s="138"/>
      <c r="JJK23" s="138"/>
      <c r="JJL23" s="138"/>
      <c r="JJM23" s="138"/>
      <c r="JJN23" s="138"/>
      <c r="JJO23" s="138"/>
      <c r="JJP23" s="138"/>
      <c r="JJQ23" s="138"/>
      <c r="JJR23" s="138"/>
      <c r="JJS23" s="138"/>
      <c r="JJT23" s="138"/>
      <c r="JJU23" s="138"/>
      <c r="JJV23" s="138"/>
      <c r="JJW23" s="138"/>
      <c r="JJX23" s="138"/>
      <c r="JJY23" s="138"/>
      <c r="JJZ23" s="138"/>
      <c r="JKA23" s="138"/>
      <c r="JKB23" s="138"/>
      <c r="JKC23" s="138"/>
      <c r="JKD23" s="138"/>
      <c r="JKE23" s="138"/>
      <c r="JKF23" s="138"/>
      <c r="JKG23" s="138"/>
      <c r="JKH23" s="138"/>
      <c r="JKI23" s="138"/>
      <c r="JKJ23" s="138"/>
      <c r="JKK23" s="138"/>
      <c r="JKL23" s="138"/>
      <c r="JKM23" s="138"/>
      <c r="JKN23" s="138"/>
      <c r="JKO23" s="138"/>
      <c r="JKP23" s="138"/>
      <c r="JKQ23" s="138"/>
      <c r="JKR23" s="138"/>
      <c r="JKS23" s="138"/>
      <c r="JKT23" s="138"/>
      <c r="JKU23" s="138"/>
      <c r="JKV23" s="138"/>
      <c r="JKW23" s="138"/>
      <c r="JKX23" s="138"/>
      <c r="JKY23" s="138"/>
      <c r="JKZ23" s="138"/>
      <c r="JLA23" s="138"/>
      <c r="JLB23" s="138"/>
      <c r="JLC23" s="138"/>
      <c r="JLD23" s="138"/>
      <c r="JLE23" s="138"/>
      <c r="JLF23" s="138"/>
      <c r="JLG23" s="138"/>
      <c r="JLH23" s="138"/>
      <c r="JLI23" s="138"/>
      <c r="JLJ23" s="138"/>
      <c r="JLK23" s="138"/>
      <c r="JLL23" s="138"/>
      <c r="JLM23" s="138"/>
      <c r="JLN23" s="138"/>
      <c r="JLO23" s="138"/>
      <c r="JLP23" s="138"/>
      <c r="JLQ23" s="138"/>
      <c r="JLR23" s="138"/>
      <c r="JLS23" s="138"/>
      <c r="JLT23" s="138"/>
      <c r="JLU23" s="138"/>
      <c r="JLV23" s="138"/>
      <c r="JLW23" s="138"/>
      <c r="JLX23" s="138"/>
      <c r="JLY23" s="138"/>
      <c r="JLZ23" s="138"/>
      <c r="JMA23" s="138"/>
      <c r="JMB23" s="138"/>
      <c r="JMC23" s="138"/>
      <c r="JMD23" s="138"/>
      <c r="JME23" s="138"/>
      <c r="JMF23" s="138"/>
      <c r="JMG23" s="138"/>
      <c r="JMH23" s="138"/>
      <c r="JMI23" s="138"/>
      <c r="JMJ23" s="138"/>
      <c r="JMK23" s="138"/>
      <c r="JML23" s="138"/>
      <c r="JMM23" s="138"/>
      <c r="JMN23" s="138"/>
      <c r="JMO23" s="138"/>
      <c r="JMP23" s="138"/>
      <c r="JMQ23" s="138"/>
      <c r="JMR23" s="138"/>
      <c r="JMS23" s="138"/>
      <c r="JMT23" s="138"/>
      <c r="JMU23" s="138"/>
      <c r="JMV23" s="138"/>
      <c r="JMW23" s="138"/>
      <c r="JMX23" s="138"/>
      <c r="JMY23" s="138"/>
      <c r="JMZ23" s="138"/>
      <c r="JNA23" s="138"/>
      <c r="JNB23" s="138"/>
      <c r="JNC23" s="138"/>
      <c r="JND23" s="138"/>
      <c r="JNE23" s="138"/>
      <c r="JNF23" s="138"/>
      <c r="JNG23" s="138"/>
      <c r="JNH23" s="138"/>
      <c r="JNI23" s="138"/>
      <c r="JNJ23" s="138"/>
      <c r="JNK23" s="138"/>
      <c r="JNL23" s="138"/>
      <c r="JNM23" s="138"/>
      <c r="JNN23" s="138"/>
      <c r="JNO23" s="138"/>
      <c r="JNP23" s="138"/>
      <c r="JNQ23" s="138"/>
      <c r="JNR23" s="138"/>
      <c r="JNS23" s="138"/>
      <c r="JNT23" s="138"/>
      <c r="JNU23" s="138"/>
      <c r="JNV23" s="138"/>
      <c r="JNW23" s="138"/>
      <c r="JNX23" s="138"/>
      <c r="JNY23" s="138"/>
      <c r="JNZ23" s="138"/>
      <c r="JOA23" s="138"/>
      <c r="JOB23" s="138"/>
      <c r="JOC23" s="138"/>
      <c r="JOD23" s="138"/>
      <c r="JOE23" s="138"/>
      <c r="JOF23" s="138"/>
      <c r="JOG23" s="138"/>
      <c r="JOH23" s="138"/>
      <c r="JOI23" s="138"/>
      <c r="JOJ23" s="138"/>
      <c r="JOK23" s="138"/>
      <c r="JOL23" s="138"/>
      <c r="JOM23" s="138"/>
      <c r="JON23" s="138"/>
      <c r="JOO23" s="138"/>
      <c r="JOP23" s="138"/>
      <c r="JOQ23" s="138"/>
      <c r="JOR23" s="138"/>
      <c r="JOS23" s="138"/>
      <c r="JOT23" s="138"/>
      <c r="JOU23" s="138"/>
      <c r="JOV23" s="138"/>
      <c r="JOW23" s="138"/>
      <c r="JOX23" s="138"/>
      <c r="JOY23" s="138"/>
      <c r="JOZ23" s="138"/>
      <c r="JPA23" s="138"/>
      <c r="JPB23" s="138"/>
      <c r="JPC23" s="138"/>
      <c r="JPD23" s="138"/>
      <c r="JPE23" s="138"/>
      <c r="JPF23" s="138"/>
      <c r="JPG23" s="138"/>
      <c r="JPH23" s="138"/>
      <c r="JPI23" s="138"/>
      <c r="JPJ23" s="138"/>
      <c r="JPK23" s="138"/>
      <c r="JPL23" s="138"/>
      <c r="JPM23" s="138"/>
      <c r="JPN23" s="138"/>
      <c r="JPO23" s="138"/>
      <c r="JPP23" s="138"/>
      <c r="JPQ23" s="138"/>
      <c r="JPR23" s="138"/>
      <c r="JPS23" s="138"/>
      <c r="JPT23" s="138"/>
      <c r="JPU23" s="138"/>
      <c r="JPV23" s="138"/>
      <c r="JPW23" s="138"/>
      <c r="JPX23" s="138"/>
      <c r="JPY23" s="138"/>
      <c r="JPZ23" s="138"/>
      <c r="JQA23" s="138"/>
      <c r="JQB23" s="138"/>
      <c r="JQC23" s="138"/>
      <c r="JQD23" s="138"/>
      <c r="JQE23" s="138"/>
      <c r="JQF23" s="138"/>
      <c r="JQG23" s="138"/>
      <c r="JQH23" s="138"/>
      <c r="JQI23" s="138"/>
      <c r="JQJ23" s="138"/>
      <c r="JQK23" s="138"/>
      <c r="JQL23" s="138"/>
      <c r="JQM23" s="138"/>
      <c r="JQN23" s="138"/>
      <c r="JQO23" s="138"/>
      <c r="JQP23" s="138"/>
      <c r="JQQ23" s="138"/>
      <c r="JQR23" s="138"/>
      <c r="JQS23" s="138"/>
      <c r="JQT23" s="138"/>
      <c r="JQU23" s="138"/>
      <c r="JQV23" s="138"/>
      <c r="JQW23" s="138"/>
      <c r="JQX23" s="138"/>
      <c r="JQY23" s="138"/>
      <c r="JQZ23" s="138"/>
      <c r="JRA23" s="138"/>
      <c r="JRB23" s="138"/>
      <c r="JRC23" s="138"/>
      <c r="JRD23" s="138"/>
      <c r="JRE23" s="138"/>
      <c r="JRF23" s="138"/>
      <c r="JRG23" s="138"/>
      <c r="JRH23" s="138"/>
      <c r="JRI23" s="138"/>
      <c r="JRJ23" s="138"/>
      <c r="JRK23" s="138"/>
      <c r="JRL23" s="138"/>
      <c r="JRM23" s="138"/>
      <c r="JRN23" s="138"/>
      <c r="JRO23" s="138"/>
      <c r="JRP23" s="138"/>
      <c r="JRQ23" s="138"/>
      <c r="JRR23" s="138"/>
      <c r="JRS23" s="138"/>
      <c r="JRT23" s="138"/>
      <c r="JRU23" s="138"/>
      <c r="JRV23" s="138"/>
      <c r="JRW23" s="138"/>
      <c r="JRX23" s="138"/>
      <c r="JRY23" s="138"/>
      <c r="JRZ23" s="138"/>
      <c r="JSA23" s="138"/>
      <c r="JSB23" s="138"/>
      <c r="JSC23" s="138"/>
      <c r="JSD23" s="138"/>
      <c r="JSE23" s="138"/>
      <c r="JSF23" s="138"/>
      <c r="JSG23" s="138"/>
      <c r="JSH23" s="138"/>
      <c r="JSI23" s="138"/>
      <c r="JSJ23" s="138"/>
      <c r="JSK23" s="138"/>
      <c r="JSL23" s="138"/>
      <c r="JSM23" s="138"/>
      <c r="JSN23" s="138"/>
      <c r="JSO23" s="138"/>
      <c r="JSP23" s="138"/>
      <c r="JSQ23" s="138"/>
      <c r="JSR23" s="138"/>
      <c r="JSS23" s="138"/>
      <c r="JST23" s="138"/>
      <c r="JSU23" s="138"/>
      <c r="JSV23" s="138"/>
      <c r="JSW23" s="138"/>
      <c r="JSX23" s="138"/>
      <c r="JSY23" s="138"/>
      <c r="JSZ23" s="138"/>
      <c r="JTA23" s="138"/>
      <c r="JTB23" s="138"/>
      <c r="JTC23" s="138"/>
      <c r="JTD23" s="138"/>
      <c r="JTE23" s="138"/>
      <c r="JTF23" s="138"/>
      <c r="JTG23" s="138"/>
      <c r="JTH23" s="138"/>
      <c r="JTI23" s="138"/>
      <c r="JTJ23" s="138"/>
      <c r="JTK23" s="138"/>
      <c r="JTL23" s="138"/>
      <c r="JTM23" s="138"/>
      <c r="JTN23" s="138"/>
      <c r="JTO23" s="138"/>
      <c r="JTP23" s="138"/>
      <c r="JTQ23" s="138"/>
      <c r="JTR23" s="138"/>
      <c r="JTS23" s="138"/>
      <c r="JTT23" s="138"/>
      <c r="JTU23" s="138"/>
      <c r="JTV23" s="138"/>
      <c r="JTW23" s="138"/>
      <c r="JTX23" s="138"/>
      <c r="JTY23" s="138"/>
      <c r="JTZ23" s="138"/>
      <c r="JUA23" s="138"/>
      <c r="JUB23" s="138"/>
      <c r="JUC23" s="138"/>
      <c r="JUD23" s="138"/>
      <c r="JUE23" s="138"/>
      <c r="JUF23" s="138"/>
      <c r="JUG23" s="138"/>
      <c r="JUH23" s="138"/>
      <c r="JUI23" s="138"/>
      <c r="JUJ23" s="138"/>
      <c r="JUK23" s="138"/>
      <c r="JUL23" s="138"/>
      <c r="JUM23" s="138"/>
      <c r="JUN23" s="138"/>
      <c r="JUO23" s="138"/>
      <c r="JUP23" s="138"/>
      <c r="JUQ23" s="138"/>
      <c r="JUR23" s="138"/>
      <c r="JUS23" s="138"/>
      <c r="JUT23" s="138"/>
      <c r="JUU23" s="138"/>
      <c r="JUV23" s="138"/>
      <c r="JUW23" s="138"/>
      <c r="JUX23" s="138"/>
      <c r="JUY23" s="138"/>
      <c r="JUZ23" s="138"/>
      <c r="JVA23" s="138"/>
      <c r="JVB23" s="138"/>
      <c r="JVC23" s="138"/>
      <c r="JVD23" s="138"/>
      <c r="JVE23" s="138"/>
      <c r="JVF23" s="138"/>
      <c r="JVG23" s="138"/>
      <c r="JVH23" s="138"/>
      <c r="JVI23" s="138"/>
      <c r="JVJ23" s="138"/>
      <c r="JVK23" s="138"/>
      <c r="JVL23" s="138"/>
      <c r="JVM23" s="138"/>
      <c r="JVN23" s="138"/>
      <c r="JVO23" s="138"/>
      <c r="JVP23" s="138"/>
      <c r="JVQ23" s="138"/>
      <c r="JVR23" s="138"/>
      <c r="JVS23" s="138"/>
      <c r="JVT23" s="138"/>
      <c r="JVU23" s="138"/>
      <c r="JVV23" s="138"/>
      <c r="JVW23" s="138"/>
      <c r="JVX23" s="138"/>
      <c r="JVY23" s="138"/>
      <c r="JVZ23" s="138"/>
      <c r="JWA23" s="138"/>
      <c r="JWB23" s="138"/>
      <c r="JWC23" s="138"/>
      <c r="JWD23" s="138"/>
      <c r="JWE23" s="138"/>
      <c r="JWF23" s="138"/>
      <c r="JWG23" s="138"/>
      <c r="JWH23" s="138"/>
      <c r="JWI23" s="138"/>
      <c r="JWJ23" s="138"/>
      <c r="JWK23" s="138"/>
      <c r="JWL23" s="138"/>
      <c r="JWM23" s="138"/>
      <c r="JWN23" s="138"/>
      <c r="JWO23" s="138"/>
      <c r="JWP23" s="138"/>
      <c r="JWQ23" s="138"/>
      <c r="JWR23" s="138"/>
      <c r="JWS23" s="138"/>
      <c r="JWT23" s="138"/>
      <c r="JWU23" s="138"/>
      <c r="JWV23" s="138"/>
      <c r="JWW23" s="138"/>
      <c r="JWX23" s="138"/>
      <c r="JWY23" s="138"/>
      <c r="JWZ23" s="138"/>
      <c r="JXA23" s="138"/>
      <c r="JXB23" s="138"/>
      <c r="JXC23" s="138"/>
      <c r="JXD23" s="138"/>
      <c r="JXE23" s="138"/>
      <c r="JXF23" s="138"/>
      <c r="JXG23" s="138"/>
      <c r="JXH23" s="138"/>
      <c r="JXI23" s="138"/>
      <c r="JXJ23" s="138"/>
      <c r="JXK23" s="138"/>
      <c r="JXL23" s="138"/>
      <c r="JXM23" s="138"/>
      <c r="JXN23" s="138"/>
      <c r="JXO23" s="138"/>
      <c r="JXP23" s="138"/>
      <c r="JXQ23" s="138"/>
      <c r="JXR23" s="138"/>
      <c r="JXS23" s="138"/>
      <c r="JXT23" s="138"/>
      <c r="JXU23" s="138"/>
      <c r="JXV23" s="138"/>
      <c r="JXW23" s="138"/>
      <c r="JXX23" s="138"/>
      <c r="JXY23" s="138"/>
      <c r="JXZ23" s="138"/>
      <c r="JYA23" s="138"/>
      <c r="JYB23" s="138"/>
      <c r="JYC23" s="138"/>
      <c r="JYD23" s="138"/>
      <c r="JYE23" s="138"/>
      <c r="JYF23" s="138"/>
      <c r="JYG23" s="138"/>
      <c r="JYH23" s="138"/>
      <c r="JYI23" s="138"/>
      <c r="JYJ23" s="138"/>
      <c r="JYK23" s="138"/>
      <c r="JYL23" s="138"/>
      <c r="JYM23" s="138"/>
      <c r="JYN23" s="138"/>
      <c r="JYO23" s="138"/>
      <c r="JYP23" s="138"/>
      <c r="JYQ23" s="138"/>
      <c r="JYR23" s="138"/>
      <c r="JYS23" s="138"/>
      <c r="JYT23" s="138"/>
      <c r="JYU23" s="138"/>
      <c r="JYV23" s="138"/>
      <c r="JYW23" s="138"/>
      <c r="JYX23" s="138"/>
      <c r="JYY23" s="138"/>
      <c r="JYZ23" s="138"/>
      <c r="JZA23" s="138"/>
      <c r="JZB23" s="138"/>
      <c r="JZC23" s="138"/>
      <c r="JZD23" s="138"/>
      <c r="JZE23" s="138"/>
      <c r="JZF23" s="138"/>
      <c r="JZG23" s="138"/>
      <c r="JZH23" s="138"/>
      <c r="JZI23" s="138"/>
      <c r="JZJ23" s="138"/>
      <c r="JZK23" s="138"/>
      <c r="JZL23" s="138"/>
      <c r="JZM23" s="138"/>
      <c r="JZN23" s="138"/>
      <c r="JZO23" s="138"/>
      <c r="JZP23" s="138"/>
      <c r="JZQ23" s="138"/>
      <c r="JZR23" s="138"/>
      <c r="JZS23" s="138"/>
      <c r="JZT23" s="138"/>
      <c r="JZU23" s="138"/>
      <c r="JZV23" s="138"/>
      <c r="JZW23" s="138"/>
      <c r="JZX23" s="138"/>
      <c r="JZY23" s="138"/>
      <c r="JZZ23" s="138"/>
      <c r="KAA23" s="138"/>
      <c r="KAB23" s="138"/>
      <c r="KAC23" s="138"/>
      <c r="KAD23" s="138"/>
      <c r="KAE23" s="138"/>
      <c r="KAF23" s="138"/>
      <c r="KAG23" s="138"/>
      <c r="KAH23" s="138"/>
      <c r="KAI23" s="138"/>
      <c r="KAJ23" s="138"/>
      <c r="KAK23" s="138"/>
      <c r="KAL23" s="138"/>
      <c r="KAM23" s="138"/>
      <c r="KAN23" s="138"/>
      <c r="KAO23" s="138"/>
      <c r="KAP23" s="138"/>
      <c r="KAQ23" s="138"/>
      <c r="KAR23" s="138"/>
      <c r="KAS23" s="138"/>
      <c r="KAT23" s="138"/>
      <c r="KAU23" s="138"/>
      <c r="KAV23" s="138"/>
      <c r="KAW23" s="138"/>
      <c r="KAX23" s="138"/>
      <c r="KAY23" s="138"/>
      <c r="KAZ23" s="138"/>
      <c r="KBA23" s="138"/>
      <c r="KBB23" s="138"/>
      <c r="KBC23" s="138"/>
      <c r="KBD23" s="138"/>
      <c r="KBE23" s="138"/>
      <c r="KBF23" s="138"/>
      <c r="KBG23" s="138"/>
      <c r="KBH23" s="138"/>
      <c r="KBI23" s="138"/>
      <c r="KBJ23" s="138"/>
      <c r="KBK23" s="138"/>
      <c r="KBL23" s="138"/>
      <c r="KBM23" s="138"/>
      <c r="KBN23" s="138"/>
      <c r="KBO23" s="138"/>
      <c r="KBP23" s="138"/>
      <c r="KBQ23" s="138"/>
      <c r="KBR23" s="138"/>
      <c r="KBS23" s="138"/>
      <c r="KBT23" s="138"/>
      <c r="KBU23" s="138"/>
      <c r="KBV23" s="138"/>
      <c r="KBW23" s="138"/>
      <c r="KBX23" s="138"/>
      <c r="KBY23" s="138"/>
      <c r="KBZ23" s="138"/>
      <c r="KCA23" s="138"/>
      <c r="KCB23" s="138"/>
      <c r="KCC23" s="138"/>
      <c r="KCD23" s="138"/>
      <c r="KCE23" s="138"/>
      <c r="KCF23" s="138"/>
      <c r="KCG23" s="138"/>
      <c r="KCH23" s="138"/>
      <c r="KCI23" s="138"/>
      <c r="KCJ23" s="138"/>
      <c r="KCK23" s="138"/>
      <c r="KCL23" s="138"/>
      <c r="KCM23" s="138"/>
      <c r="KCN23" s="138"/>
      <c r="KCO23" s="138"/>
      <c r="KCP23" s="138"/>
      <c r="KCQ23" s="138"/>
      <c r="KCR23" s="138"/>
      <c r="KCS23" s="138"/>
      <c r="KCT23" s="138"/>
      <c r="KCU23" s="138"/>
      <c r="KCV23" s="138"/>
      <c r="KCW23" s="138"/>
      <c r="KCX23" s="138"/>
      <c r="KCY23" s="138"/>
      <c r="KCZ23" s="138"/>
      <c r="KDA23" s="138"/>
      <c r="KDB23" s="138"/>
      <c r="KDC23" s="138"/>
      <c r="KDD23" s="138"/>
      <c r="KDE23" s="138"/>
      <c r="KDF23" s="138"/>
      <c r="KDG23" s="138"/>
      <c r="KDH23" s="138"/>
      <c r="KDI23" s="138"/>
      <c r="KDJ23" s="138"/>
      <c r="KDK23" s="138"/>
      <c r="KDL23" s="138"/>
      <c r="KDM23" s="138"/>
      <c r="KDN23" s="138"/>
      <c r="KDO23" s="138"/>
      <c r="KDP23" s="138"/>
      <c r="KDQ23" s="138"/>
      <c r="KDR23" s="138"/>
      <c r="KDS23" s="138"/>
      <c r="KDT23" s="138"/>
      <c r="KDU23" s="138"/>
      <c r="KDV23" s="138"/>
      <c r="KDW23" s="138"/>
      <c r="KDX23" s="138"/>
      <c r="KDY23" s="138"/>
      <c r="KDZ23" s="138"/>
      <c r="KEA23" s="138"/>
      <c r="KEB23" s="138"/>
      <c r="KEC23" s="138"/>
      <c r="KED23" s="138"/>
      <c r="KEE23" s="138"/>
      <c r="KEF23" s="138"/>
      <c r="KEG23" s="138"/>
      <c r="KEH23" s="138"/>
      <c r="KEI23" s="138"/>
      <c r="KEJ23" s="138"/>
      <c r="KEK23" s="138"/>
      <c r="KEL23" s="138"/>
      <c r="KEM23" s="138"/>
      <c r="KEN23" s="138"/>
      <c r="KEO23" s="138"/>
      <c r="KEP23" s="138"/>
      <c r="KEQ23" s="138"/>
      <c r="KER23" s="138"/>
      <c r="KES23" s="138"/>
      <c r="KET23" s="138"/>
      <c r="KEU23" s="138"/>
      <c r="KEV23" s="138"/>
      <c r="KEW23" s="138"/>
      <c r="KEX23" s="138"/>
      <c r="KEY23" s="138"/>
      <c r="KEZ23" s="138"/>
      <c r="KFA23" s="138"/>
      <c r="KFB23" s="138"/>
      <c r="KFC23" s="138"/>
      <c r="KFD23" s="138"/>
      <c r="KFE23" s="138"/>
      <c r="KFF23" s="138"/>
      <c r="KFG23" s="138"/>
      <c r="KFH23" s="138"/>
      <c r="KFI23" s="138"/>
      <c r="KFJ23" s="138"/>
      <c r="KFK23" s="138"/>
      <c r="KFL23" s="138"/>
      <c r="KFM23" s="138"/>
      <c r="KFN23" s="138"/>
      <c r="KFO23" s="138"/>
      <c r="KFP23" s="138"/>
      <c r="KFQ23" s="138"/>
      <c r="KFR23" s="138"/>
      <c r="KFS23" s="138"/>
      <c r="KFT23" s="138"/>
      <c r="KFU23" s="138"/>
      <c r="KFV23" s="138"/>
      <c r="KFW23" s="138"/>
      <c r="KFX23" s="138"/>
      <c r="KFY23" s="138"/>
      <c r="KFZ23" s="138"/>
      <c r="KGA23" s="138"/>
      <c r="KGB23" s="138"/>
      <c r="KGC23" s="138"/>
      <c r="KGD23" s="138"/>
      <c r="KGE23" s="138"/>
      <c r="KGF23" s="138"/>
      <c r="KGG23" s="138"/>
      <c r="KGH23" s="138"/>
      <c r="KGI23" s="138"/>
      <c r="KGJ23" s="138"/>
      <c r="KGK23" s="138"/>
      <c r="KGL23" s="138"/>
      <c r="KGM23" s="138"/>
      <c r="KGN23" s="138"/>
      <c r="KGO23" s="138"/>
      <c r="KGP23" s="138"/>
      <c r="KGQ23" s="138"/>
      <c r="KGR23" s="138"/>
      <c r="KGS23" s="138"/>
      <c r="KGT23" s="138"/>
      <c r="KGU23" s="138"/>
      <c r="KGV23" s="138"/>
      <c r="KGW23" s="138"/>
      <c r="KGX23" s="138"/>
      <c r="KGY23" s="138"/>
      <c r="KGZ23" s="138"/>
      <c r="KHA23" s="138"/>
      <c r="KHB23" s="138"/>
      <c r="KHC23" s="138"/>
      <c r="KHD23" s="138"/>
      <c r="KHE23" s="138"/>
      <c r="KHF23" s="138"/>
      <c r="KHG23" s="138"/>
      <c r="KHH23" s="138"/>
      <c r="KHI23" s="138"/>
      <c r="KHJ23" s="138"/>
      <c r="KHK23" s="138"/>
      <c r="KHL23" s="138"/>
      <c r="KHM23" s="138"/>
      <c r="KHN23" s="138"/>
      <c r="KHO23" s="138"/>
      <c r="KHP23" s="138"/>
      <c r="KHQ23" s="138"/>
      <c r="KHR23" s="138"/>
      <c r="KHS23" s="138"/>
      <c r="KHT23" s="138"/>
      <c r="KHU23" s="138"/>
      <c r="KHV23" s="138"/>
      <c r="KHW23" s="138"/>
      <c r="KHX23" s="138"/>
      <c r="KHY23" s="138"/>
      <c r="KHZ23" s="138"/>
      <c r="KIA23" s="138"/>
      <c r="KIB23" s="138"/>
      <c r="KIC23" s="138"/>
      <c r="KID23" s="138"/>
      <c r="KIE23" s="138"/>
      <c r="KIF23" s="138"/>
      <c r="KIG23" s="138"/>
      <c r="KIH23" s="138"/>
      <c r="KII23" s="138"/>
      <c r="KIJ23" s="138"/>
      <c r="KIK23" s="138"/>
      <c r="KIL23" s="138"/>
      <c r="KIM23" s="138"/>
      <c r="KIN23" s="138"/>
      <c r="KIO23" s="138"/>
      <c r="KIP23" s="138"/>
      <c r="KIQ23" s="138"/>
      <c r="KIR23" s="138"/>
      <c r="KIS23" s="138"/>
      <c r="KIT23" s="138"/>
      <c r="KIU23" s="138"/>
      <c r="KIV23" s="138"/>
      <c r="KIW23" s="138"/>
      <c r="KIX23" s="138"/>
      <c r="KIY23" s="138"/>
      <c r="KIZ23" s="138"/>
      <c r="KJA23" s="138"/>
      <c r="KJB23" s="138"/>
      <c r="KJC23" s="138"/>
      <c r="KJD23" s="138"/>
      <c r="KJE23" s="138"/>
      <c r="KJF23" s="138"/>
      <c r="KJG23" s="138"/>
      <c r="KJH23" s="138"/>
      <c r="KJI23" s="138"/>
      <c r="KJJ23" s="138"/>
      <c r="KJK23" s="138"/>
      <c r="KJL23" s="138"/>
      <c r="KJM23" s="138"/>
      <c r="KJN23" s="138"/>
      <c r="KJO23" s="138"/>
      <c r="KJP23" s="138"/>
      <c r="KJQ23" s="138"/>
      <c r="KJR23" s="138"/>
      <c r="KJS23" s="138"/>
      <c r="KJT23" s="138"/>
      <c r="KJU23" s="138"/>
      <c r="KJV23" s="138"/>
      <c r="KJW23" s="138"/>
      <c r="KJX23" s="138"/>
      <c r="KJY23" s="138"/>
      <c r="KJZ23" s="138"/>
      <c r="KKA23" s="138"/>
      <c r="KKB23" s="138"/>
      <c r="KKC23" s="138"/>
      <c r="KKD23" s="138"/>
      <c r="KKE23" s="138"/>
      <c r="KKF23" s="138"/>
      <c r="KKG23" s="138"/>
      <c r="KKH23" s="138"/>
      <c r="KKI23" s="138"/>
      <c r="KKJ23" s="138"/>
      <c r="KKK23" s="138"/>
      <c r="KKL23" s="138"/>
      <c r="KKM23" s="138"/>
      <c r="KKN23" s="138"/>
      <c r="KKO23" s="138"/>
      <c r="KKP23" s="138"/>
      <c r="KKQ23" s="138"/>
      <c r="KKR23" s="138"/>
      <c r="KKS23" s="138"/>
      <c r="KKT23" s="138"/>
      <c r="KKU23" s="138"/>
      <c r="KKV23" s="138"/>
      <c r="KKW23" s="138"/>
      <c r="KKX23" s="138"/>
      <c r="KKY23" s="138"/>
      <c r="KKZ23" s="138"/>
      <c r="KLA23" s="138"/>
      <c r="KLB23" s="138"/>
      <c r="KLC23" s="138"/>
      <c r="KLD23" s="138"/>
      <c r="KLE23" s="138"/>
      <c r="KLF23" s="138"/>
      <c r="KLG23" s="138"/>
      <c r="KLH23" s="138"/>
      <c r="KLI23" s="138"/>
      <c r="KLJ23" s="138"/>
      <c r="KLK23" s="138"/>
      <c r="KLL23" s="138"/>
      <c r="KLM23" s="138"/>
      <c r="KLN23" s="138"/>
      <c r="KLO23" s="138"/>
      <c r="KLP23" s="138"/>
      <c r="KLQ23" s="138"/>
      <c r="KLR23" s="138"/>
      <c r="KLS23" s="138"/>
      <c r="KLT23" s="138"/>
      <c r="KLU23" s="138"/>
      <c r="KLV23" s="138"/>
      <c r="KLW23" s="138"/>
      <c r="KLX23" s="138"/>
      <c r="KLY23" s="138"/>
      <c r="KLZ23" s="138"/>
      <c r="KMA23" s="138"/>
      <c r="KMB23" s="138"/>
      <c r="KMC23" s="138"/>
      <c r="KMD23" s="138"/>
      <c r="KME23" s="138"/>
      <c r="KMF23" s="138"/>
      <c r="KMG23" s="138"/>
      <c r="KMH23" s="138"/>
      <c r="KMI23" s="138"/>
      <c r="KMJ23" s="138"/>
      <c r="KMK23" s="138"/>
      <c r="KML23" s="138"/>
      <c r="KMM23" s="138"/>
      <c r="KMN23" s="138"/>
      <c r="KMO23" s="138"/>
      <c r="KMP23" s="138"/>
      <c r="KMQ23" s="138"/>
      <c r="KMR23" s="138"/>
      <c r="KMS23" s="138"/>
      <c r="KMT23" s="138"/>
      <c r="KMU23" s="138"/>
      <c r="KMV23" s="138"/>
      <c r="KMW23" s="138"/>
      <c r="KMX23" s="138"/>
      <c r="KMY23" s="138"/>
      <c r="KMZ23" s="138"/>
      <c r="KNA23" s="138"/>
      <c r="KNB23" s="138"/>
      <c r="KNC23" s="138"/>
      <c r="KND23" s="138"/>
      <c r="KNE23" s="138"/>
      <c r="KNF23" s="138"/>
      <c r="KNG23" s="138"/>
      <c r="KNH23" s="138"/>
      <c r="KNI23" s="138"/>
      <c r="KNJ23" s="138"/>
      <c r="KNK23" s="138"/>
      <c r="KNL23" s="138"/>
      <c r="KNM23" s="138"/>
      <c r="KNN23" s="138"/>
      <c r="KNO23" s="138"/>
      <c r="KNP23" s="138"/>
      <c r="KNQ23" s="138"/>
      <c r="KNR23" s="138"/>
      <c r="KNS23" s="138"/>
      <c r="KNT23" s="138"/>
      <c r="KNU23" s="138"/>
      <c r="KNV23" s="138"/>
      <c r="KNW23" s="138"/>
      <c r="KNX23" s="138"/>
      <c r="KNY23" s="138"/>
      <c r="KNZ23" s="138"/>
      <c r="KOA23" s="138"/>
      <c r="KOB23" s="138"/>
      <c r="KOC23" s="138"/>
      <c r="KOD23" s="138"/>
      <c r="KOE23" s="138"/>
      <c r="KOF23" s="138"/>
      <c r="KOG23" s="138"/>
      <c r="KOH23" s="138"/>
      <c r="KOI23" s="138"/>
      <c r="KOJ23" s="138"/>
      <c r="KOK23" s="138"/>
      <c r="KOL23" s="138"/>
      <c r="KOM23" s="138"/>
      <c r="KON23" s="138"/>
      <c r="KOO23" s="138"/>
      <c r="KOP23" s="138"/>
      <c r="KOQ23" s="138"/>
      <c r="KOR23" s="138"/>
      <c r="KOS23" s="138"/>
      <c r="KOT23" s="138"/>
      <c r="KOU23" s="138"/>
      <c r="KOV23" s="138"/>
      <c r="KOW23" s="138"/>
      <c r="KOX23" s="138"/>
      <c r="KOY23" s="138"/>
      <c r="KOZ23" s="138"/>
      <c r="KPA23" s="138"/>
      <c r="KPB23" s="138"/>
      <c r="KPC23" s="138"/>
      <c r="KPD23" s="138"/>
      <c r="KPE23" s="138"/>
      <c r="KPF23" s="138"/>
      <c r="KPG23" s="138"/>
      <c r="KPH23" s="138"/>
      <c r="KPI23" s="138"/>
      <c r="KPJ23" s="138"/>
      <c r="KPK23" s="138"/>
      <c r="KPL23" s="138"/>
      <c r="KPM23" s="138"/>
      <c r="KPN23" s="138"/>
      <c r="KPO23" s="138"/>
      <c r="KPP23" s="138"/>
      <c r="KPQ23" s="138"/>
      <c r="KPR23" s="138"/>
      <c r="KPS23" s="138"/>
      <c r="KPT23" s="138"/>
      <c r="KPU23" s="138"/>
      <c r="KPV23" s="138"/>
      <c r="KPW23" s="138"/>
      <c r="KPX23" s="138"/>
      <c r="KPY23" s="138"/>
      <c r="KPZ23" s="138"/>
      <c r="KQA23" s="138"/>
      <c r="KQB23" s="138"/>
      <c r="KQC23" s="138"/>
      <c r="KQD23" s="138"/>
      <c r="KQE23" s="138"/>
      <c r="KQF23" s="138"/>
      <c r="KQG23" s="138"/>
      <c r="KQH23" s="138"/>
      <c r="KQI23" s="138"/>
      <c r="KQJ23" s="138"/>
      <c r="KQK23" s="138"/>
      <c r="KQL23" s="138"/>
      <c r="KQM23" s="138"/>
      <c r="KQN23" s="138"/>
      <c r="KQO23" s="138"/>
      <c r="KQP23" s="138"/>
      <c r="KQQ23" s="138"/>
      <c r="KQR23" s="138"/>
      <c r="KQS23" s="138"/>
      <c r="KQT23" s="138"/>
      <c r="KQU23" s="138"/>
      <c r="KQV23" s="138"/>
      <c r="KQW23" s="138"/>
      <c r="KQX23" s="138"/>
      <c r="KQY23" s="138"/>
      <c r="KQZ23" s="138"/>
      <c r="KRA23" s="138"/>
      <c r="KRB23" s="138"/>
      <c r="KRC23" s="138"/>
      <c r="KRD23" s="138"/>
      <c r="KRE23" s="138"/>
      <c r="KRF23" s="138"/>
      <c r="KRG23" s="138"/>
      <c r="KRH23" s="138"/>
      <c r="KRI23" s="138"/>
      <c r="KRJ23" s="138"/>
      <c r="KRK23" s="138"/>
      <c r="KRL23" s="138"/>
      <c r="KRM23" s="138"/>
      <c r="KRN23" s="138"/>
      <c r="KRO23" s="138"/>
      <c r="KRP23" s="138"/>
      <c r="KRQ23" s="138"/>
      <c r="KRR23" s="138"/>
      <c r="KRS23" s="138"/>
      <c r="KRT23" s="138"/>
      <c r="KRU23" s="138"/>
      <c r="KRV23" s="138"/>
      <c r="KRW23" s="138"/>
      <c r="KRX23" s="138"/>
      <c r="KRY23" s="138"/>
      <c r="KRZ23" s="138"/>
      <c r="KSA23" s="138"/>
      <c r="KSB23" s="138"/>
      <c r="KSC23" s="138"/>
      <c r="KSD23" s="138"/>
      <c r="KSE23" s="138"/>
      <c r="KSF23" s="138"/>
      <c r="KSG23" s="138"/>
      <c r="KSH23" s="138"/>
      <c r="KSI23" s="138"/>
      <c r="KSJ23" s="138"/>
      <c r="KSK23" s="138"/>
      <c r="KSL23" s="138"/>
      <c r="KSM23" s="138"/>
      <c r="KSN23" s="138"/>
      <c r="KSO23" s="138"/>
      <c r="KSP23" s="138"/>
      <c r="KSQ23" s="138"/>
      <c r="KSR23" s="138"/>
      <c r="KSS23" s="138"/>
      <c r="KST23" s="138"/>
      <c r="KSU23" s="138"/>
      <c r="KSV23" s="138"/>
      <c r="KSW23" s="138"/>
      <c r="KSX23" s="138"/>
      <c r="KSY23" s="138"/>
      <c r="KSZ23" s="138"/>
      <c r="KTA23" s="138"/>
      <c r="KTB23" s="138"/>
      <c r="KTC23" s="138"/>
      <c r="KTD23" s="138"/>
      <c r="KTE23" s="138"/>
      <c r="KTF23" s="138"/>
      <c r="KTG23" s="138"/>
      <c r="KTH23" s="138"/>
      <c r="KTI23" s="138"/>
      <c r="KTJ23" s="138"/>
      <c r="KTK23" s="138"/>
      <c r="KTL23" s="138"/>
      <c r="KTM23" s="138"/>
      <c r="KTN23" s="138"/>
      <c r="KTO23" s="138"/>
      <c r="KTP23" s="138"/>
      <c r="KTQ23" s="138"/>
      <c r="KTR23" s="138"/>
      <c r="KTS23" s="138"/>
      <c r="KTT23" s="138"/>
      <c r="KTU23" s="138"/>
      <c r="KTV23" s="138"/>
      <c r="KTW23" s="138"/>
      <c r="KTX23" s="138"/>
      <c r="KTY23" s="138"/>
      <c r="KTZ23" s="138"/>
      <c r="KUA23" s="138"/>
      <c r="KUB23" s="138"/>
      <c r="KUC23" s="138"/>
      <c r="KUD23" s="138"/>
      <c r="KUE23" s="138"/>
      <c r="KUF23" s="138"/>
      <c r="KUG23" s="138"/>
      <c r="KUH23" s="138"/>
      <c r="KUI23" s="138"/>
      <c r="KUJ23" s="138"/>
      <c r="KUK23" s="138"/>
      <c r="KUL23" s="138"/>
      <c r="KUM23" s="138"/>
      <c r="KUN23" s="138"/>
      <c r="KUO23" s="138"/>
      <c r="KUP23" s="138"/>
      <c r="KUQ23" s="138"/>
      <c r="KUR23" s="138"/>
      <c r="KUS23" s="138"/>
      <c r="KUT23" s="138"/>
      <c r="KUU23" s="138"/>
      <c r="KUV23" s="138"/>
      <c r="KUW23" s="138"/>
      <c r="KUX23" s="138"/>
      <c r="KUY23" s="138"/>
      <c r="KUZ23" s="138"/>
      <c r="KVA23" s="138"/>
      <c r="KVB23" s="138"/>
      <c r="KVC23" s="138"/>
      <c r="KVD23" s="138"/>
      <c r="KVE23" s="138"/>
      <c r="KVF23" s="138"/>
      <c r="KVG23" s="138"/>
      <c r="KVH23" s="138"/>
      <c r="KVI23" s="138"/>
      <c r="KVJ23" s="138"/>
      <c r="KVK23" s="138"/>
      <c r="KVL23" s="138"/>
      <c r="KVM23" s="138"/>
      <c r="KVN23" s="138"/>
      <c r="KVO23" s="138"/>
      <c r="KVP23" s="138"/>
      <c r="KVQ23" s="138"/>
      <c r="KVR23" s="138"/>
      <c r="KVS23" s="138"/>
      <c r="KVT23" s="138"/>
      <c r="KVU23" s="138"/>
      <c r="KVV23" s="138"/>
      <c r="KVW23" s="138"/>
      <c r="KVX23" s="138"/>
      <c r="KVY23" s="138"/>
      <c r="KVZ23" s="138"/>
      <c r="KWA23" s="138"/>
      <c r="KWB23" s="138"/>
      <c r="KWC23" s="138"/>
      <c r="KWD23" s="138"/>
      <c r="KWE23" s="138"/>
      <c r="KWF23" s="138"/>
      <c r="KWG23" s="138"/>
      <c r="KWH23" s="138"/>
      <c r="KWI23" s="138"/>
      <c r="KWJ23" s="138"/>
      <c r="KWK23" s="138"/>
      <c r="KWL23" s="138"/>
      <c r="KWM23" s="138"/>
      <c r="KWN23" s="138"/>
      <c r="KWO23" s="138"/>
      <c r="KWP23" s="138"/>
      <c r="KWQ23" s="138"/>
      <c r="KWR23" s="138"/>
      <c r="KWS23" s="138"/>
      <c r="KWT23" s="138"/>
      <c r="KWU23" s="138"/>
      <c r="KWV23" s="138"/>
      <c r="KWW23" s="138"/>
      <c r="KWX23" s="138"/>
      <c r="KWY23" s="138"/>
      <c r="KWZ23" s="138"/>
      <c r="KXA23" s="138"/>
      <c r="KXB23" s="138"/>
      <c r="KXC23" s="138"/>
      <c r="KXD23" s="138"/>
      <c r="KXE23" s="138"/>
      <c r="KXF23" s="138"/>
      <c r="KXG23" s="138"/>
      <c r="KXH23" s="138"/>
      <c r="KXI23" s="138"/>
      <c r="KXJ23" s="138"/>
      <c r="KXK23" s="138"/>
      <c r="KXL23" s="138"/>
      <c r="KXM23" s="138"/>
      <c r="KXN23" s="138"/>
      <c r="KXO23" s="138"/>
      <c r="KXP23" s="138"/>
      <c r="KXQ23" s="138"/>
      <c r="KXR23" s="138"/>
      <c r="KXS23" s="138"/>
      <c r="KXT23" s="138"/>
      <c r="KXU23" s="138"/>
      <c r="KXV23" s="138"/>
      <c r="KXW23" s="138"/>
      <c r="KXX23" s="138"/>
      <c r="KXY23" s="138"/>
      <c r="KXZ23" s="138"/>
      <c r="KYA23" s="138"/>
      <c r="KYB23" s="138"/>
      <c r="KYC23" s="138"/>
      <c r="KYD23" s="138"/>
      <c r="KYE23" s="138"/>
      <c r="KYF23" s="138"/>
      <c r="KYG23" s="138"/>
      <c r="KYH23" s="138"/>
      <c r="KYI23" s="138"/>
      <c r="KYJ23" s="138"/>
      <c r="KYK23" s="138"/>
      <c r="KYL23" s="138"/>
      <c r="KYM23" s="138"/>
      <c r="KYN23" s="138"/>
      <c r="KYO23" s="138"/>
      <c r="KYP23" s="138"/>
      <c r="KYQ23" s="138"/>
      <c r="KYR23" s="138"/>
      <c r="KYS23" s="138"/>
      <c r="KYT23" s="138"/>
      <c r="KYU23" s="138"/>
      <c r="KYV23" s="138"/>
      <c r="KYW23" s="138"/>
      <c r="KYX23" s="138"/>
      <c r="KYY23" s="138"/>
      <c r="KYZ23" s="138"/>
      <c r="KZA23" s="138"/>
      <c r="KZB23" s="138"/>
      <c r="KZC23" s="138"/>
      <c r="KZD23" s="138"/>
      <c r="KZE23" s="138"/>
      <c r="KZF23" s="138"/>
      <c r="KZG23" s="138"/>
      <c r="KZH23" s="138"/>
      <c r="KZI23" s="138"/>
      <c r="KZJ23" s="138"/>
      <c r="KZK23" s="138"/>
      <c r="KZL23" s="138"/>
      <c r="KZM23" s="138"/>
      <c r="KZN23" s="138"/>
      <c r="KZO23" s="138"/>
      <c r="KZP23" s="138"/>
      <c r="KZQ23" s="138"/>
      <c r="KZR23" s="138"/>
      <c r="KZS23" s="138"/>
      <c r="KZT23" s="138"/>
      <c r="KZU23" s="138"/>
      <c r="KZV23" s="138"/>
      <c r="KZW23" s="138"/>
      <c r="KZX23" s="138"/>
      <c r="KZY23" s="138"/>
      <c r="KZZ23" s="138"/>
      <c r="LAA23" s="138"/>
      <c r="LAB23" s="138"/>
      <c r="LAC23" s="138"/>
      <c r="LAD23" s="138"/>
      <c r="LAE23" s="138"/>
      <c r="LAF23" s="138"/>
      <c r="LAG23" s="138"/>
      <c r="LAH23" s="138"/>
      <c r="LAI23" s="138"/>
      <c r="LAJ23" s="138"/>
      <c r="LAK23" s="138"/>
      <c r="LAL23" s="138"/>
      <c r="LAM23" s="138"/>
      <c r="LAN23" s="138"/>
      <c r="LAO23" s="138"/>
      <c r="LAP23" s="138"/>
      <c r="LAQ23" s="138"/>
      <c r="LAR23" s="138"/>
      <c r="LAS23" s="138"/>
      <c r="LAT23" s="138"/>
      <c r="LAU23" s="138"/>
      <c r="LAV23" s="138"/>
      <c r="LAW23" s="138"/>
      <c r="LAX23" s="138"/>
      <c r="LAY23" s="138"/>
      <c r="LAZ23" s="138"/>
      <c r="LBA23" s="138"/>
      <c r="LBB23" s="138"/>
      <c r="LBC23" s="138"/>
      <c r="LBD23" s="138"/>
      <c r="LBE23" s="138"/>
      <c r="LBF23" s="138"/>
      <c r="LBG23" s="138"/>
      <c r="LBH23" s="138"/>
      <c r="LBI23" s="138"/>
      <c r="LBJ23" s="138"/>
      <c r="LBK23" s="138"/>
      <c r="LBL23" s="138"/>
      <c r="LBM23" s="138"/>
      <c r="LBN23" s="138"/>
      <c r="LBO23" s="138"/>
      <c r="LBP23" s="138"/>
      <c r="LBQ23" s="138"/>
      <c r="LBR23" s="138"/>
      <c r="LBS23" s="138"/>
      <c r="LBT23" s="138"/>
      <c r="LBU23" s="138"/>
      <c r="LBV23" s="138"/>
      <c r="LBW23" s="138"/>
      <c r="LBX23" s="138"/>
      <c r="LBY23" s="138"/>
      <c r="LBZ23" s="138"/>
      <c r="LCA23" s="138"/>
      <c r="LCB23" s="138"/>
      <c r="LCC23" s="138"/>
      <c r="LCD23" s="138"/>
      <c r="LCE23" s="138"/>
      <c r="LCF23" s="138"/>
      <c r="LCG23" s="138"/>
      <c r="LCH23" s="138"/>
      <c r="LCI23" s="138"/>
      <c r="LCJ23" s="138"/>
      <c r="LCK23" s="138"/>
      <c r="LCL23" s="138"/>
      <c r="LCM23" s="138"/>
      <c r="LCN23" s="138"/>
      <c r="LCO23" s="138"/>
      <c r="LCP23" s="138"/>
      <c r="LCQ23" s="138"/>
      <c r="LCR23" s="138"/>
      <c r="LCS23" s="138"/>
      <c r="LCT23" s="138"/>
      <c r="LCU23" s="138"/>
      <c r="LCV23" s="138"/>
      <c r="LCW23" s="138"/>
      <c r="LCX23" s="138"/>
      <c r="LCY23" s="138"/>
      <c r="LCZ23" s="138"/>
      <c r="LDA23" s="138"/>
      <c r="LDB23" s="138"/>
      <c r="LDC23" s="138"/>
      <c r="LDD23" s="138"/>
      <c r="LDE23" s="138"/>
      <c r="LDF23" s="138"/>
      <c r="LDG23" s="138"/>
      <c r="LDH23" s="138"/>
      <c r="LDI23" s="138"/>
      <c r="LDJ23" s="138"/>
      <c r="LDK23" s="138"/>
      <c r="LDL23" s="138"/>
      <c r="LDM23" s="138"/>
      <c r="LDN23" s="138"/>
      <c r="LDO23" s="138"/>
      <c r="LDP23" s="138"/>
      <c r="LDQ23" s="138"/>
      <c r="LDR23" s="138"/>
      <c r="LDS23" s="138"/>
      <c r="LDT23" s="138"/>
      <c r="LDU23" s="138"/>
      <c r="LDV23" s="138"/>
      <c r="LDW23" s="138"/>
      <c r="LDX23" s="138"/>
      <c r="LDY23" s="138"/>
      <c r="LDZ23" s="138"/>
      <c r="LEA23" s="138"/>
      <c r="LEB23" s="138"/>
      <c r="LEC23" s="138"/>
      <c r="LED23" s="138"/>
      <c r="LEE23" s="138"/>
      <c r="LEF23" s="138"/>
      <c r="LEG23" s="138"/>
      <c r="LEH23" s="138"/>
      <c r="LEI23" s="138"/>
      <c r="LEJ23" s="138"/>
      <c r="LEK23" s="138"/>
      <c r="LEL23" s="138"/>
      <c r="LEM23" s="138"/>
      <c r="LEN23" s="138"/>
      <c r="LEO23" s="138"/>
      <c r="LEP23" s="138"/>
      <c r="LEQ23" s="138"/>
      <c r="LER23" s="138"/>
      <c r="LES23" s="138"/>
      <c r="LET23" s="138"/>
      <c r="LEU23" s="138"/>
      <c r="LEV23" s="138"/>
      <c r="LEW23" s="138"/>
      <c r="LEX23" s="138"/>
      <c r="LEY23" s="138"/>
      <c r="LEZ23" s="138"/>
      <c r="LFA23" s="138"/>
      <c r="LFB23" s="138"/>
      <c r="LFC23" s="138"/>
      <c r="LFD23" s="138"/>
      <c r="LFE23" s="138"/>
      <c r="LFF23" s="138"/>
      <c r="LFG23" s="138"/>
      <c r="LFH23" s="138"/>
      <c r="LFI23" s="138"/>
      <c r="LFJ23" s="138"/>
      <c r="LFK23" s="138"/>
      <c r="LFL23" s="138"/>
      <c r="LFM23" s="138"/>
      <c r="LFN23" s="138"/>
      <c r="LFO23" s="138"/>
      <c r="LFP23" s="138"/>
      <c r="LFQ23" s="138"/>
      <c r="LFR23" s="138"/>
      <c r="LFS23" s="138"/>
      <c r="LFT23" s="138"/>
      <c r="LFU23" s="138"/>
      <c r="LFV23" s="138"/>
      <c r="LFW23" s="138"/>
      <c r="LFX23" s="138"/>
      <c r="LFY23" s="138"/>
      <c r="LFZ23" s="138"/>
      <c r="LGA23" s="138"/>
      <c r="LGB23" s="138"/>
      <c r="LGC23" s="138"/>
      <c r="LGD23" s="138"/>
      <c r="LGE23" s="138"/>
      <c r="LGF23" s="138"/>
      <c r="LGG23" s="138"/>
      <c r="LGH23" s="138"/>
      <c r="LGI23" s="138"/>
      <c r="LGJ23" s="138"/>
      <c r="LGK23" s="138"/>
      <c r="LGL23" s="138"/>
      <c r="LGM23" s="138"/>
      <c r="LGN23" s="138"/>
      <c r="LGO23" s="138"/>
      <c r="LGP23" s="138"/>
      <c r="LGQ23" s="138"/>
      <c r="LGR23" s="138"/>
      <c r="LGS23" s="138"/>
      <c r="LGT23" s="138"/>
      <c r="LGU23" s="138"/>
      <c r="LGV23" s="138"/>
      <c r="LGW23" s="138"/>
      <c r="LGX23" s="138"/>
      <c r="LGY23" s="138"/>
      <c r="LGZ23" s="138"/>
      <c r="LHA23" s="138"/>
      <c r="LHB23" s="138"/>
      <c r="LHC23" s="138"/>
      <c r="LHD23" s="138"/>
      <c r="LHE23" s="138"/>
      <c r="LHF23" s="138"/>
      <c r="LHG23" s="138"/>
      <c r="LHH23" s="138"/>
      <c r="LHI23" s="138"/>
      <c r="LHJ23" s="138"/>
      <c r="LHK23" s="138"/>
      <c r="LHL23" s="138"/>
      <c r="LHM23" s="138"/>
      <c r="LHN23" s="138"/>
      <c r="LHO23" s="138"/>
      <c r="LHP23" s="138"/>
      <c r="LHQ23" s="138"/>
      <c r="LHR23" s="138"/>
      <c r="LHS23" s="138"/>
      <c r="LHT23" s="138"/>
      <c r="LHU23" s="138"/>
      <c r="LHV23" s="138"/>
      <c r="LHW23" s="138"/>
      <c r="LHX23" s="138"/>
      <c r="LHY23" s="138"/>
      <c r="LHZ23" s="138"/>
      <c r="LIA23" s="138"/>
      <c r="LIB23" s="138"/>
      <c r="LIC23" s="138"/>
      <c r="LID23" s="138"/>
      <c r="LIE23" s="138"/>
      <c r="LIF23" s="138"/>
      <c r="LIG23" s="138"/>
      <c r="LIH23" s="138"/>
      <c r="LII23" s="138"/>
      <c r="LIJ23" s="138"/>
      <c r="LIK23" s="138"/>
      <c r="LIL23" s="138"/>
      <c r="LIM23" s="138"/>
      <c r="LIN23" s="138"/>
      <c r="LIO23" s="138"/>
      <c r="LIP23" s="138"/>
      <c r="LIQ23" s="138"/>
      <c r="LIR23" s="138"/>
      <c r="LIS23" s="138"/>
      <c r="LIT23" s="138"/>
      <c r="LIU23" s="138"/>
      <c r="LIV23" s="138"/>
      <c r="LIW23" s="138"/>
      <c r="LIX23" s="138"/>
      <c r="LIY23" s="138"/>
      <c r="LIZ23" s="138"/>
      <c r="LJA23" s="138"/>
      <c r="LJB23" s="138"/>
      <c r="LJC23" s="138"/>
      <c r="LJD23" s="138"/>
      <c r="LJE23" s="138"/>
      <c r="LJF23" s="138"/>
      <c r="LJG23" s="138"/>
      <c r="LJH23" s="138"/>
      <c r="LJI23" s="138"/>
      <c r="LJJ23" s="138"/>
      <c r="LJK23" s="138"/>
      <c r="LJL23" s="138"/>
      <c r="LJM23" s="138"/>
      <c r="LJN23" s="138"/>
      <c r="LJO23" s="138"/>
      <c r="LJP23" s="138"/>
      <c r="LJQ23" s="138"/>
      <c r="LJR23" s="138"/>
      <c r="LJS23" s="138"/>
      <c r="LJT23" s="138"/>
      <c r="LJU23" s="138"/>
      <c r="LJV23" s="138"/>
      <c r="LJW23" s="138"/>
      <c r="LJX23" s="138"/>
      <c r="LJY23" s="138"/>
      <c r="LJZ23" s="138"/>
      <c r="LKA23" s="138"/>
      <c r="LKB23" s="138"/>
      <c r="LKC23" s="138"/>
      <c r="LKD23" s="138"/>
      <c r="LKE23" s="138"/>
      <c r="LKF23" s="138"/>
      <c r="LKG23" s="138"/>
      <c r="LKH23" s="138"/>
      <c r="LKI23" s="138"/>
      <c r="LKJ23" s="138"/>
      <c r="LKK23" s="138"/>
      <c r="LKL23" s="138"/>
      <c r="LKM23" s="138"/>
      <c r="LKN23" s="138"/>
      <c r="LKO23" s="138"/>
      <c r="LKP23" s="138"/>
      <c r="LKQ23" s="138"/>
      <c r="LKR23" s="138"/>
      <c r="LKS23" s="138"/>
      <c r="LKT23" s="138"/>
      <c r="LKU23" s="138"/>
      <c r="LKV23" s="138"/>
      <c r="LKW23" s="138"/>
      <c r="LKX23" s="138"/>
      <c r="LKY23" s="138"/>
      <c r="LKZ23" s="138"/>
      <c r="LLA23" s="138"/>
      <c r="LLB23" s="138"/>
      <c r="LLC23" s="138"/>
      <c r="LLD23" s="138"/>
      <c r="LLE23" s="138"/>
      <c r="LLF23" s="138"/>
      <c r="LLG23" s="138"/>
      <c r="LLH23" s="138"/>
      <c r="LLI23" s="138"/>
      <c r="LLJ23" s="138"/>
      <c r="LLK23" s="138"/>
      <c r="LLL23" s="138"/>
      <c r="LLM23" s="138"/>
      <c r="LLN23" s="138"/>
      <c r="LLO23" s="138"/>
      <c r="LLP23" s="138"/>
      <c r="LLQ23" s="138"/>
      <c r="LLR23" s="138"/>
      <c r="LLS23" s="138"/>
      <c r="LLT23" s="138"/>
      <c r="LLU23" s="138"/>
      <c r="LLV23" s="138"/>
      <c r="LLW23" s="138"/>
      <c r="LLX23" s="138"/>
      <c r="LLY23" s="138"/>
      <c r="LLZ23" s="138"/>
      <c r="LMA23" s="138"/>
      <c r="LMB23" s="138"/>
      <c r="LMC23" s="138"/>
      <c r="LMD23" s="138"/>
      <c r="LME23" s="138"/>
      <c r="LMF23" s="138"/>
      <c r="LMG23" s="138"/>
      <c r="LMH23" s="138"/>
      <c r="LMI23" s="138"/>
      <c r="LMJ23" s="138"/>
      <c r="LMK23" s="138"/>
      <c r="LML23" s="138"/>
      <c r="LMM23" s="138"/>
      <c r="LMN23" s="138"/>
      <c r="LMO23" s="138"/>
      <c r="LMP23" s="138"/>
      <c r="LMQ23" s="138"/>
      <c r="LMR23" s="138"/>
      <c r="LMS23" s="138"/>
      <c r="LMT23" s="138"/>
      <c r="LMU23" s="138"/>
      <c r="LMV23" s="138"/>
      <c r="LMW23" s="138"/>
      <c r="LMX23" s="138"/>
      <c r="LMY23" s="138"/>
      <c r="LMZ23" s="138"/>
      <c r="LNA23" s="138"/>
      <c r="LNB23" s="138"/>
      <c r="LNC23" s="138"/>
      <c r="LND23" s="138"/>
      <c r="LNE23" s="138"/>
      <c r="LNF23" s="138"/>
      <c r="LNG23" s="138"/>
      <c r="LNH23" s="138"/>
      <c r="LNI23" s="138"/>
      <c r="LNJ23" s="138"/>
      <c r="LNK23" s="138"/>
      <c r="LNL23" s="138"/>
      <c r="LNM23" s="138"/>
      <c r="LNN23" s="138"/>
      <c r="LNO23" s="138"/>
      <c r="LNP23" s="138"/>
      <c r="LNQ23" s="138"/>
      <c r="LNR23" s="138"/>
      <c r="LNS23" s="138"/>
      <c r="LNT23" s="138"/>
      <c r="LNU23" s="138"/>
      <c r="LNV23" s="138"/>
      <c r="LNW23" s="138"/>
      <c r="LNX23" s="138"/>
      <c r="LNY23" s="138"/>
      <c r="LNZ23" s="138"/>
      <c r="LOA23" s="138"/>
      <c r="LOB23" s="138"/>
      <c r="LOC23" s="138"/>
      <c r="LOD23" s="138"/>
      <c r="LOE23" s="138"/>
      <c r="LOF23" s="138"/>
      <c r="LOG23" s="138"/>
      <c r="LOH23" s="138"/>
      <c r="LOI23" s="138"/>
      <c r="LOJ23" s="138"/>
      <c r="LOK23" s="138"/>
      <c r="LOL23" s="138"/>
      <c r="LOM23" s="138"/>
      <c r="LON23" s="138"/>
      <c r="LOO23" s="138"/>
      <c r="LOP23" s="138"/>
      <c r="LOQ23" s="138"/>
      <c r="LOR23" s="138"/>
      <c r="LOS23" s="138"/>
      <c r="LOT23" s="138"/>
      <c r="LOU23" s="138"/>
      <c r="LOV23" s="138"/>
      <c r="LOW23" s="138"/>
      <c r="LOX23" s="138"/>
      <c r="LOY23" s="138"/>
      <c r="LOZ23" s="138"/>
      <c r="LPA23" s="138"/>
      <c r="LPB23" s="138"/>
      <c r="LPC23" s="138"/>
      <c r="LPD23" s="138"/>
      <c r="LPE23" s="138"/>
      <c r="LPF23" s="138"/>
      <c r="LPG23" s="138"/>
      <c r="LPH23" s="138"/>
      <c r="LPI23" s="138"/>
      <c r="LPJ23" s="138"/>
      <c r="LPK23" s="138"/>
      <c r="LPL23" s="138"/>
      <c r="LPM23" s="138"/>
      <c r="LPN23" s="138"/>
      <c r="LPO23" s="138"/>
      <c r="LPP23" s="138"/>
      <c r="LPQ23" s="138"/>
      <c r="LPR23" s="138"/>
      <c r="LPS23" s="138"/>
      <c r="LPT23" s="138"/>
      <c r="LPU23" s="138"/>
      <c r="LPV23" s="138"/>
      <c r="LPW23" s="138"/>
      <c r="LPX23" s="138"/>
      <c r="LPY23" s="138"/>
      <c r="LPZ23" s="138"/>
      <c r="LQA23" s="138"/>
      <c r="LQB23" s="138"/>
      <c r="LQC23" s="138"/>
      <c r="LQD23" s="138"/>
      <c r="LQE23" s="138"/>
      <c r="LQF23" s="138"/>
      <c r="LQG23" s="138"/>
      <c r="LQH23" s="138"/>
      <c r="LQI23" s="138"/>
      <c r="LQJ23" s="138"/>
      <c r="LQK23" s="138"/>
      <c r="LQL23" s="138"/>
      <c r="LQM23" s="138"/>
      <c r="LQN23" s="138"/>
      <c r="LQO23" s="138"/>
      <c r="LQP23" s="138"/>
      <c r="LQQ23" s="138"/>
      <c r="LQR23" s="138"/>
      <c r="LQS23" s="138"/>
      <c r="LQT23" s="138"/>
      <c r="LQU23" s="138"/>
      <c r="LQV23" s="138"/>
      <c r="LQW23" s="138"/>
      <c r="LQX23" s="138"/>
      <c r="LQY23" s="138"/>
      <c r="LQZ23" s="138"/>
      <c r="LRA23" s="138"/>
      <c r="LRB23" s="138"/>
      <c r="LRC23" s="138"/>
      <c r="LRD23" s="138"/>
      <c r="LRE23" s="138"/>
      <c r="LRF23" s="138"/>
      <c r="LRG23" s="138"/>
      <c r="LRH23" s="138"/>
      <c r="LRI23" s="138"/>
      <c r="LRJ23" s="138"/>
      <c r="LRK23" s="138"/>
      <c r="LRL23" s="138"/>
      <c r="LRM23" s="138"/>
      <c r="LRN23" s="138"/>
      <c r="LRO23" s="138"/>
      <c r="LRP23" s="138"/>
      <c r="LRQ23" s="138"/>
      <c r="LRR23" s="138"/>
      <c r="LRS23" s="138"/>
      <c r="LRT23" s="138"/>
      <c r="LRU23" s="138"/>
      <c r="LRV23" s="138"/>
      <c r="LRW23" s="138"/>
      <c r="LRX23" s="138"/>
      <c r="LRY23" s="138"/>
      <c r="LRZ23" s="138"/>
      <c r="LSA23" s="138"/>
      <c r="LSB23" s="138"/>
      <c r="LSC23" s="138"/>
      <c r="LSD23" s="138"/>
      <c r="LSE23" s="138"/>
      <c r="LSF23" s="138"/>
      <c r="LSG23" s="138"/>
      <c r="LSH23" s="138"/>
      <c r="LSI23" s="138"/>
      <c r="LSJ23" s="138"/>
      <c r="LSK23" s="138"/>
      <c r="LSL23" s="138"/>
      <c r="LSM23" s="138"/>
      <c r="LSN23" s="138"/>
      <c r="LSO23" s="138"/>
      <c r="LSP23" s="138"/>
      <c r="LSQ23" s="138"/>
      <c r="LSR23" s="138"/>
      <c r="LSS23" s="138"/>
      <c r="LST23" s="138"/>
      <c r="LSU23" s="138"/>
      <c r="LSV23" s="138"/>
      <c r="LSW23" s="138"/>
      <c r="LSX23" s="138"/>
      <c r="LSY23" s="138"/>
      <c r="LSZ23" s="138"/>
      <c r="LTA23" s="138"/>
      <c r="LTB23" s="138"/>
      <c r="LTC23" s="138"/>
      <c r="LTD23" s="138"/>
      <c r="LTE23" s="138"/>
      <c r="LTF23" s="138"/>
      <c r="LTG23" s="138"/>
      <c r="LTH23" s="138"/>
      <c r="LTI23" s="138"/>
      <c r="LTJ23" s="138"/>
      <c r="LTK23" s="138"/>
      <c r="LTL23" s="138"/>
      <c r="LTM23" s="138"/>
      <c r="LTN23" s="138"/>
      <c r="LTO23" s="138"/>
      <c r="LTP23" s="138"/>
      <c r="LTQ23" s="138"/>
      <c r="LTR23" s="138"/>
      <c r="LTS23" s="138"/>
      <c r="LTT23" s="138"/>
      <c r="LTU23" s="138"/>
      <c r="LTV23" s="138"/>
      <c r="LTW23" s="138"/>
      <c r="LTX23" s="138"/>
      <c r="LTY23" s="138"/>
      <c r="LTZ23" s="138"/>
      <c r="LUA23" s="138"/>
      <c r="LUB23" s="138"/>
      <c r="LUC23" s="138"/>
      <c r="LUD23" s="138"/>
      <c r="LUE23" s="138"/>
      <c r="LUF23" s="138"/>
      <c r="LUG23" s="138"/>
      <c r="LUH23" s="138"/>
      <c r="LUI23" s="138"/>
      <c r="LUJ23" s="138"/>
      <c r="LUK23" s="138"/>
      <c r="LUL23" s="138"/>
      <c r="LUM23" s="138"/>
      <c r="LUN23" s="138"/>
      <c r="LUO23" s="138"/>
      <c r="LUP23" s="138"/>
      <c r="LUQ23" s="138"/>
      <c r="LUR23" s="138"/>
      <c r="LUS23" s="138"/>
      <c r="LUT23" s="138"/>
      <c r="LUU23" s="138"/>
      <c r="LUV23" s="138"/>
      <c r="LUW23" s="138"/>
      <c r="LUX23" s="138"/>
      <c r="LUY23" s="138"/>
      <c r="LUZ23" s="138"/>
      <c r="LVA23" s="138"/>
      <c r="LVB23" s="138"/>
      <c r="LVC23" s="138"/>
      <c r="LVD23" s="138"/>
      <c r="LVE23" s="138"/>
      <c r="LVF23" s="138"/>
      <c r="LVG23" s="138"/>
      <c r="LVH23" s="138"/>
      <c r="LVI23" s="138"/>
      <c r="LVJ23" s="138"/>
      <c r="LVK23" s="138"/>
      <c r="LVL23" s="138"/>
      <c r="LVM23" s="138"/>
      <c r="LVN23" s="138"/>
      <c r="LVO23" s="138"/>
      <c r="LVP23" s="138"/>
      <c r="LVQ23" s="138"/>
      <c r="LVR23" s="138"/>
      <c r="LVS23" s="138"/>
      <c r="LVT23" s="138"/>
      <c r="LVU23" s="138"/>
      <c r="LVV23" s="138"/>
      <c r="LVW23" s="138"/>
      <c r="LVX23" s="138"/>
      <c r="LVY23" s="138"/>
      <c r="LVZ23" s="138"/>
      <c r="LWA23" s="138"/>
      <c r="LWB23" s="138"/>
      <c r="LWC23" s="138"/>
      <c r="LWD23" s="138"/>
      <c r="LWE23" s="138"/>
      <c r="LWF23" s="138"/>
      <c r="LWG23" s="138"/>
      <c r="LWH23" s="138"/>
      <c r="LWI23" s="138"/>
      <c r="LWJ23" s="138"/>
      <c r="LWK23" s="138"/>
      <c r="LWL23" s="138"/>
      <c r="LWM23" s="138"/>
      <c r="LWN23" s="138"/>
      <c r="LWO23" s="138"/>
      <c r="LWP23" s="138"/>
      <c r="LWQ23" s="138"/>
      <c r="LWR23" s="138"/>
      <c r="LWS23" s="138"/>
      <c r="LWT23" s="138"/>
      <c r="LWU23" s="138"/>
      <c r="LWV23" s="138"/>
      <c r="LWW23" s="138"/>
      <c r="LWX23" s="138"/>
      <c r="LWY23" s="138"/>
      <c r="LWZ23" s="138"/>
      <c r="LXA23" s="138"/>
      <c r="LXB23" s="138"/>
      <c r="LXC23" s="138"/>
      <c r="LXD23" s="138"/>
      <c r="LXE23" s="138"/>
      <c r="LXF23" s="138"/>
      <c r="LXG23" s="138"/>
      <c r="LXH23" s="138"/>
      <c r="LXI23" s="138"/>
      <c r="LXJ23" s="138"/>
      <c r="LXK23" s="138"/>
      <c r="LXL23" s="138"/>
      <c r="LXM23" s="138"/>
      <c r="LXN23" s="138"/>
      <c r="LXO23" s="138"/>
      <c r="LXP23" s="138"/>
      <c r="LXQ23" s="138"/>
      <c r="LXR23" s="138"/>
      <c r="LXS23" s="138"/>
      <c r="LXT23" s="138"/>
      <c r="LXU23" s="138"/>
      <c r="LXV23" s="138"/>
      <c r="LXW23" s="138"/>
      <c r="LXX23" s="138"/>
      <c r="LXY23" s="138"/>
      <c r="LXZ23" s="138"/>
      <c r="LYA23" s="138"/>
      <c r="LYB23" s="138"/>
      <c r="LYC23" s="138"/>
      <c r="LYD23" s="138"/>
      <c r="LYE23" s="138"/>
      <c r="LYF23" s="138"/>
      <c r="LYG23" s="138"/>
      <c r="LYH23" s="138"/>
      <c r="LYI23" s="138"/>
      <c r="LYJ23" s="138"/>
      <c r="LYK23" s="138"/>
      <c r="LYL23" s="138"/>
      <c r="LYM23" s="138"/>
      <c r="LYN23" s="138"/>
      <c r="LYO23" s="138"/>
      <c r="LYP23" s="138"/>
      <c r="LYQ23" s="138"/>
      <c r="LYR23" s="138"/>
      <c r="LYS23" s="138"/>
      <c r="LYT23" s="138"/>
      <c r="LYU23" s="138"/>
      <c r="LYV23" s="138"/>
      <c r="LYW23" s="138"/>
      <c r="LYX23" s="138"/>
      <c r="LYY23" s="138"/>
      <c r="LYZ23" s="138"/>
      <c r="LZA23" s="138"/>
      <c r="LZB23" s="138"/>
      <c r="LZC23" s="138"/>
      <c r="LZD23" s="138"/>
      <c r="LZE23" s="138"/>
      <c r="LZF23" s="138"/>
      <c r="LZG23" s="138"/>
      <c r="LZH23" s="138"/>
      <c r="LZI23" s="138"/>
      <c r="LZJ23" s="138"/>
      <c r="LZK23" s="138"/>
      <c r="LZL23" s="138"/>
      <c r="LZM23" s="138"/>
      <c r="LZN23" s="138"/>
      <c r="LZO23" s="138"/>
      <c r="LZP23" s="138"/>
      <c r="LZQ23" s="138"/>
      <c r="LZR23" s="138"/>
      <c r="LZS23" s="138"/>
      <c r="LZT23" s="138"/>
      <c r="LZU23" s="138"/>
      <c r="LZV23" s="138"/>
      <c r="LZW23" s="138"/>
      <c r="LZX23" s="138"/>
      <c r="LZY23" s="138"/>
      <c r="LZZ23" s="138"/>
      <c r="MAA23" s="138"/>
      <c r="MAB23" s="138"/>
      <c r="MAC23" s="138"/>
      <c r="MAD23" s="138"/>
      <c r="MAE23" s="138"/>
      <c r="MAF23" s="138"/>
      <c r="MAG23" s="138"/>
      <c r="MAH23" s="138"/>
      <c r="MAI23" s="138"/>
      <c r="MAJ23" s="138"/>
      <c r="MAK23" s="138"/>
      <c r="MAL23" s="138"/>
      <c r="MAM23" s="138"/>
      <c r="MAN23" s="138"/>
      <c r="MAO23" s="138"/>
      <c r="MAP23" s="138"/>
      <c r="MAQ23" s="138"/>
      <c r="MAR23" s="138"/>
      <c r="MAS23" s="138"/>
      <c r="MAT23" s="138"/>
      <c r="MAU23" s="138"/>
      <c r="MAV23" s="138"/>
      <c r="MAW23" s="138"/>
      <c r="MAX23" s="138"/>
      <c r="MAY23" s="138"/>
      <c r="MAZ23" s="138"/>
      <c r="MBA23" s="138"/>
      <c r="MBB23" s="138"/>
      <c r="MBC23" s="138"/>
      <c r="MBD23" s="138"/>
      <c r="MBE23" s="138"/>
      <c r="MBF23" s="138"/>
      <c r="MBG23" s="138"/>
      <c r="MBH23" s="138"/>
      <c r="MBI23" s="138"/>
      <c r="MBJ23" s="138"/>
      <c r="MBK23" s="138"/>
      <c r="MBL23" s="138"/>
      <c r="MBM23" s="138"/>
      <c r="MBN23" s="138"/>
      <c r="MBO23" s="138"/>
      <c r="MBP23" s="138"/>
      <c r="MBQ23" s="138"/>
      <c r="MBR23" s="138"/>
      <c r="MBS23" s="138"/>
      <c r="MBT23" s="138"/>
      <c r="MBU23" s="138"/>
      <c r="MBV23" s="138"/>
      <c r="MBW23" s="138"/>
      <c r="MBX23" s="138"/>
      <c r="MBY23" s="138"/>
      <c r="MBZ23" s="138"/>
      <c r="MCA23" s="138"/>
      <c r="MCB23" s="138"/>
      <c r="MCC23" s="138"/>
      <c r="MCD23" s="138"/>
      <c r="MCE23" s="138"/>
      <c r="MCF23" s="138"/>
      <c r="MCG23" s="138"/>
      <c r="MCH23" s="138"/>
      <c r="MCI23" s="138"/>
      <c r="MCJ23" s="138"/>
      <c r="MCK23" s="138"/>
      <c r="MCL23" s="138"/>
      <c r="MCM23" s="138"/>
      <c r="MCN23" s="138"/>
      <c r="MCO23" s="138"/>
      <c r="MCP23" s="138"/>
      <c r="MCQ23" s="138"/>
      <c r="MCR23" s="138"/>
      <c r="MCS23" s="138"/>
      <c r="MCT23" s="138"/>
      <c r="MCU23" s="138"/>
      <c r="MCV23" s="138"/>
      <c r="MCW23" s="138"/>
      <c r="MCX23" s="138"/>
      <c r="MCY23" s="138"/>
      <c r="MCZ23" s="138"/>
      <c r="MDA23" s="138"/>
      <c r="MDB23" s="138"/>
      <c r="MDC23" s="138"/>
      <c r="MDD23" s="138"/>
      <c r="MDE23" s="138"/>
      <c r="MDF23" s="138"/>
      <c r="MDG23" s="138"/>
      <c r="MDH23" s="138"/>
      <c r="MDI23" s="138"/>
      <c r="MDJ23" s="138"/>
      <c r="MDK23" s="138"/>
      <c r="MDL23" s="138"/>
      <c r="MDM23" s="138"/>
      <c r="MDN23" s="138"/>
      <c r="MDO23" s="138"/>
      <c r="MDP23" s="138"/>
      <c r="MDQ23" s="138"/>
      <c r="MDR23" s="138"/>
      <c r="MDS23" s="138"/>
      <c r="MDT23" s="138"/>
      <c r="MDU23" s="138"/>
      <c r="MDV23" s="138"/>
      <c r="MDW23" s="138"/>
      <c r="MDX23" s="138"/>
      <c r="MDY23" s="138"/>
      <c r="MDZ23" s="138"/>
      <c r="MEA23" s="138"/>
      <c r="MEB23" s="138"/>
      <c r="MEC23" s="138"/>
      <c r="MED23" s="138"/>
      <c r="MEE23" s="138"/>
      <c r="MEF23" s="138"/>
      <c r="MEG23" s="138"/>
      <c r="MEH23" s="138"/>
      <c r="MEI23" s="138"/>
      <c r="MEJ23" s="138"/>
      <c r="MEK23" s="138"/>
      <c r="MEL23" s="138"/>
      <c r="MEM23" s="138"/>
      <c r="MEN23" s="138"/>
      <c r="MEO23" s="138"/>
      <c r="MEP23" s="138"/>
      <c r="MEQ23" s="138"/>
      <c r="MER23" s="138"/>
      <c r="MES23" s="138"/>
      <c r="MET23" s="138"/>
      <c r="MEU23" s="138"/>
      <c r="MEV23" s="138"/>
      <c r="MEW23" s="138"/>
      <c r="MEX23" s="138"/>
      <c r="MEY23" s="138"/>
      <c r="MEZ23" s="138"/>
      <c r="MFA23" s="138"/>
      <c r="MFB23" s="138"/>
      <c r="MFC23" s="138"/>
      <c r="MFD23" s="138"/>
      <c r="MFE23" s="138"/>
      <c r="MFF23" s="138"/>
      <c r="MFG23" s="138"/>
      <c r="MFH23" s="138"/>
      <c r="MFI23" s="138"/>
      <c r="MFJ23" s="138"/>
      <c r="MFK23" s="138"/>
      <c r="MFL23" s="138"/>
      <c r="MFM23" s="138"/>
      <c r="MFN23" s="138"/>
      <c r="MFO23" s="138"/>
      <c r="MFP23" s="138"/>
      <c r="MFQ23" s="138"/>
      <c r="MFR23" s="138"/>
      <c r="MFS23" s="138"/>
      <c r="MFT23" s="138"/>
      <c r="MFU23" s="138"/>
      <c r="MFV23" s="138"/>
      <c r="MFW23" s="138"/>
      <c r="MFX23" s="138"/>
      <c r="MFY23" s="138"/>
      <c r="MFZ23" s="138"/>
      <c r="MGA23" s="138"/>
      <c r="MGB23" s="138"/>
      <c r="MGC23" s="138"/>
      <c r="MGD23" s="138"/>
      <c r="MGE23" s="138"/>
      <c r="MGF23" s="138"/>
      <c r="MGG23" s="138"/>
      <c r="MGH23" s="138"/>
      <c r="MGI23" s="138"/>
      <c r="MGJ23" s="138"/>
      <c r="MGK23" s="138"/>
      <c r="MGL23" s="138"/>
      <c r="MGM23" s="138"/>
      <c r="MGN23" s="138"/>
      <c r="MGO23" s="138"/>
      <c r="MGP23" s="138"/>
      <c r="MGQ23" s="138"/>
      <c r="MGR23" s="138"/>
      <c r="MGS23" s="138"/>
      <c r="MGT23" s="138"/>
      <c r="MGU23" s="138"/>
      <c r="MGV23" s="138"/>
      <c r="MGW23" s="138"/>
      <c r="MGX23" s="138"/>
      <c r="MGY23" s="138"/>
      <c r="MGZ23" s="138"/>
      <c r="MHA23" s="138"/>
      <c r="MHB23" s="138"/>
      <c r="MHC23" s="138"/>
      <c r="MHD23" s="138"/>
      <c r="MHE23" s="138"/>
      <c r="MHF23" s="138"/>
      <c r="MHG23" s="138"/>
      <c r="MHH23" s="138"/>
      <c r="MHI23" s="138"/>
      <c r="MHJ23" s="138"/>
      <c r="MHK23" s="138"/>
      <c r="MHL23" s="138"/>
      <c r="MHM23" s="138"/>
      <c r="MHN23" s="138"/>
      <c r="MHO23" s="138"/>
      <c r="MHP23" s="138"/>
      <c r="MHQ23" s="138"/>
      <c r="MHR23" s="138"/>
      <c r="MHS23" s="138"/>
      <c r="MHT23" s="138"/>
      <c r="MHU23" s="138"/>
      <c r="MHV23" s="138"/>
      <c r="MHW23" s="138"/>
      <c r="MHX23" s="138"/>
      <c r="MHY23" s="138"/>
      <c r="MHZ23" s="138"/>
      <c r="MIA23" s="138"/>
      <c r="MIB23" s="138"/>
      <c r="MIC23" s="138"/>
      <c r="MID23" s="138"/>
      <c r="MIE23" s="138"/>
      <c r="MIF23" s="138"/>
      <c r="MIG23" s="138"/>
      <c r="MIH23" s="138"/>
      <c r="MII23" s="138"/>
      <c r="MIJ23" s="138"/>
      <c r="MIK23" s="138"/>
      <c r="MIL23" s="138"/>
      <c r="MIM23" s="138"/>
      <c r="MIN23" s="138"/>
      <c r="MIO23" s="138"/>
      <c r="MIP23" s="138"/>
      <c r="MIQ23" s="138"/>
      <c r="MIR23" s="138"/>
      <c r="MIS23" s="138"/>
      <c r="MIT23" s="138"/>
      <c r="MIU23" s="138"/>
      <c r="MIV23" s="138"/>
      <c r="MIW23" s="138"/>
      <c r="MIX23" s="138"/>
      <c r="MIY23" s="138"/>
      <c r="MIZ23" s="138"/>
      <c r="MJA23" s="138"/>
      <c r="MJB23" s="138"/>
      <c r="MJC23" s="138"/>
      <c r="MJD23" s="138"/>
      <c r="MJE23" s="138"/>
      <c r="MJF23" s="138"/>
      <c r="MJG23" s="138"/>
      <c r="MJH23" s="138"/>
      <c r="MJI23" s="138"/>
      <c r="MJJ23" s="138"/>
      <c r="MJK23" s="138"/>
      <c r="MJL23" s="138"/>
      <c r="MJM23" s="138"/>
      <c r="MJN23" s="138"/>
      <c r="MJO23" s="138"/>
      <c r="MJP23" s="138"/>
      <c r="MJQ23" s="138"/>
      <c r="MJR23" s="138"/>
      <c r="MJS23" s="138"/>
      <c r="MJT23" s="138"/>
      <c r="MJU23" s="138"/>
      <c r="MJV23" s="138"/>
      <c r="MJW23" s="138"/>
      <c r="MJX23" s="138"/>
      <c r="MJY23" s="138"/>
      <c r="MJZ23" s="138"/>
      <c r="MKA23" s="138"/>
      <c r="MKB23" s="138"/>
      <c r="MKC23" s="138"/>
      <c r="MKD23" s="138"/>
      <c r="MKE23" s="138"/>
      <c r="MKF23" s="138"/>
      <c r="MKG23" s="138"/>
      <c r="MKH23" s="138"/>
      <c r="MKI23" s="138"/>
      <c r="MKJ23" s="138"/>
      <c r="MKK23" s="138"/>
      <c r="MKL23" s="138"/>
      <c r="MKM23" s="138"/>
      <c r="MKN23" s="138"/>
      <c r="MKO23" s="138"/>
      <c r="MKP23" s="138"/>
      <c r="MKQ23" s="138"/>
      <c r="MKR23" s="138"/>
      <c r="MKS23" s="138"/>
      <c r="MKT23" s="138"/>
      <c r="MKU23" s="138"/>
      <c r="MKV23" s="138"/>
      <c r="MKW23" s="138"/>
      <c r="MKX23" s="138"/>
      <c r="MKY23" s="138"/>
      <c r="MKZ23" s="138"/>
      <c r="MLA23" s="138"/>
      <c r="MLB23" s="138"/>
      <c r="MLC23" s="138"/>
      <c r="MLD23" s="138"/>
      <c r="MLE23" s="138"/>
      <c r="MLF23" s="138"/>
      <c r="MLG23" s="138"/>
      <c r="MLH23" s="138"/>
      <c r="MLI23" s="138"/>
      <c r="MLJ23" s="138"/>
      <c r="MLK23" s="138"/>
      <c r="MLL23" s="138"/>
      <c r="MLM23" s="138"/>
      <c r="MLN23" s="138"/>
      <c r="MLO23" s="138"/>
      <c r="MLP23" s="138"/>
      <c r="MLQ23" s="138"/>
      <c r="MLR23" s="138"/>
      <c r="MLS23" s="138"/>
      <c r="MLT23" s="138"/>
      <c r="MLU23" s="138"/>
      <c r="MLV23" s="138"/>
      <c r="MLW23" s="138"/>
      <c r="MLX23" s="138"/>
      <c r="MLY23" s="138"/>
      <c r="MLZ23" s="138"/>
      <c r="MMA23" s="138"/>
      <c r="MMB23" s="138"/>
      <c r="MMC23" s="138"/>
      <c r="MMD23" s="138"/>
      <c r="MME23" s="138"/>
      <c r="MMF23" s="138"/>
      <c r="MMG23" s="138"/>
      <c r="MMH23" s="138"/>
      <c r="MMI23" s="138"/>
      <c r="MMJ23" s="138"/>
      <c r="MMK23" s="138"/>
      <c r="MML23" s="138"/>
      <c r="MMM23" s="138"/>
      <c r="MMN23" s="138"/>
      <c r="MMO23" s="138"/>
      <c r="MMP23" s="138"/>
      <c r="MMQ23" s="138"/>
      <c r="MMR23" s="138"/>
      <c r="MMS23" s="138"/>
      <c r="MMT23" s="138"/>
      <c r="MMU23" s="138"/>
      <c r="MMV23" s="138"/>
      <c r="MMW23" s="138"/>
      <c r="MMX23" s="138"/>
      <c r="MMY23" s="138"/>
      <c r="MMZ23" s="138"/>
      <c r="MNA23" s="138"/>
      <c r="MNB23" s="138"/>
      <c r="MNC23" s="138"/>
      <c r="MND23" s="138"/>
      <c r="MNE23" s="138"/>
      <c r="MNF23" s="138"/>
      <c r="MNG23" s="138"/>
      <c r="MNH23" s="138"/>
      <c r="MNI23" s="138"/>
      <c r="MNJ23" s="138"/>
      <c r="MNK23" s="138"/>
      <c r="MNL23" s="138"/>
      <c r="MNM23" s="138"/>
      <c r="MNN23" s="138"/>
      <c r="MNO23" s="138"/>
      <c r="MNP23" s="138"/>
      <c r="MNQ23" s="138"/>
      <c r="MNR23" s="138"/>
      <c r="MNS23" s="138"/>
      <c r="MNT23" s="138"/>
      <c r="MNU23" s="138"/>
      <c r="MNV23" s="138"/>
      <c r="MNW23" s="138"/>
      <c r="MNX23" s="138"/>
      <c r="MNY23" s="138"/>
      <c r="MNZ23" s="138"/>
      <c r="MOA23" s="138"/>
      <c r="MOB23" s="138"/>
      <c r="MOC23" s="138"/>
      <c r="MOD23" s="138"/>
      <c r="MOE23" s="138"/>
      <c r="MOF23" s="138"/>
      <c r="MOG23" s="138"/>
      <c r="MOH23" s="138"/>
      <c r="MOI23" s="138"/>
      <c r="MOJ23" s="138"/>
      <c r="MOK23" s="138"/>
      <c r="MOL23" s="138"/>
      <c r="MOM23" s="138"/>
      <c r="MON23" s="138"/>
      <c r="MOO23" s="138"/>
      <c r="MOP23" s="138"/>
      <c r="MOQ23" s="138"/>
      <c r="MOR23" s="138"/>
      <c r="MOS23" s="138"/>
      <c r="MOT23" s="138"/>
      <c r="MOU23" s="138"/>
      <c r="MOV23" s="138"/>
      <c r="MOW23" s="138"/>
      <c r="MOX23" s="138"/>
      <c r="MOY23" s="138"/>
      <c r="MOZ23" s="138"/>
      <c r="MPA23" s="138"/>
      <c r="MPB23" s="138"/>
      <c r="MPC23" s="138"/>
      <c r="MPD23" s="138"/>
      <c r="MPE23" s="138"/>
      <c r="MPF23" s="138"/>
      <c r="MPG23" s="138"/>
      <c r="MPH23" s="138"/>
      <c r="MPI23" s="138"/>
      <c r="MPJ23" s="138"/>
      <c r="MPK23" s="138"/>
      <c r="MPL23" s="138"/>
      <c r="MPM23" s="138"/>
      <c r="MPN23" s="138"/>
      <c r="MPO23" s="138"/>
      <c r="MPP23" s="138"/>
      <c r="MPQ23" s="138"/>
      <c r="MPR23" s="138"/>
      <c r="MPS23" s="138"/>
      <c r="MPT23" s="138"/>
      <c r="MPU23" s="138"/>
      <c r="MPV23" s="138"/>
      <c r="MPW23" s="138"/>
      <c r="MPX23" s="138"/>
      <c r="MPY23" s="138"/>
      <c r="MPZ23" s="138"/>
      <c r="MQA23" s="138"/>
      <c r="MQB23" s="138"/>
      <c r="MQC23" s="138"/>
      <c r="MQD23" s="138"/>
      <c r="MQE23" s="138"/>
      <c r="MQF23" s="138"/>
      <c r="MQG23" s="138"/>
      <c r="MQH23" s="138"/>
      <c r="MQI23" s="138"/>
      <c r="MQJ23" s="138"/>
      <c r="MQK23" s="138"/>
      <c r="MQL23" s="138"/>
      <c r="MQM23" s="138"/>
      <c r="MQN23" s="138"/>
      <c r="MQO23" s="138"/>
      <c r="MQP23" s="138"/>
      <c r="MQQ23" s="138"/>
      <c r="MQR23" s="138"/>
      <c r="MQS23" s="138"/>
      <c r="MQT23" s="138"/>
      <c r="MQU23" s="138"/>
      <c r="MQV23" s="138"/>
      <c r="MQW23" s="138"/>
      <c r="MQX23" s="138"/>
      <c r="MQY23" s="138"/>
      <c r="MQZ23" s="138"/>
      <c r="MRA23" s="138"/>
      <c r="MRB23" s="138"/>
      <c r="MRC23" s="138"/>
      <c r="MRD23" s="138"/>
      <c r="MRE23" s="138"/>
      <c r="MRF23" s="138"/>
      <c r="MRG23" s="138"/>
      <c r="MRH23" s="138"/>
      <c r="MRI23" s="138"/>
      <c r="MRJ23" s="138"/>
      <c r="MRK23" s="138"/>
      <c r="MRL23" s="138"/>
      <c r="MRM23" s="138"/>
      <c r="MRN23" s="138"/>
      <c r="MRO23" s="138"/>
      <c r="MRP23" s="138"/>
      <c r="MRQ23" s="138"/>
      <c r="MRR23" s="138"/>
      <c r="MRS23" s="138"/>
      <c r="MRT23" s="138"/>
      <c r="MRU23" s="138"/>
      <c r="MRV23" s="138"/>
      <c r="MRW23" s="138"/>
      <c r="MRX23" s="138"/>
      <c r="MRY23" s="138"/>
      <c r="MRZ23" s="138"/>
      <c r="MSA23" s="138"/>
      <c r="MSB23" s="138"/>
      <c r="MSC23" s="138"/>
      <c r="MSD23" s="138"/>
      <c r="MSE23" s="138"/>
      <c r="MSF23" s="138"/>
      <c r="MSG23" s="138"/>
      <c r="MSH23" s="138"/>
      <c r="MSI23" s="138"/>
      <c r="MSJ23" s="138"/>
      <c r="MSK23" s="138"/>
      <c r="MSL23" s="138"/>
      <c r="MSM23" s="138"/>
      <c r="MSN23" s="138"/>
      <c r="MSO23" s="138"/>
      <c r="MSP23" s="138"/>
      <c r="MSQ23" s="138"/>
      <c r="MSR23" s="138"/>
      <c r="MSS23" s="138"/>
      <c r="MST23" s="138"/>
      <c r="MSU23" s="138"/>
      <c r="MSV23" s="138"/>
      <c r="MSW23" s="138"/>
      <c r="MSX23" s="138"/>
      <c r="MSY23" s="138"/>
      <c r="MSZ23" s="138"/>
      <c r="MTA23" s="138"/>
      <c r="MTB23" s="138"/>
      <c r="MTC23" s="138"/>
      <c r="MTD23" s="138"/>
      <c r="MTE23" s="138"/>
      <c r="MTF23" s="138"/>
      <c r="MTG23" s="138"/>
      <c r="MTH23" s="138"/>
      <c r="MTI23" s="138"/>
      <c r="MTJ23" s="138"/>
      <c r="MTK23" s="138"/>
      <c r="MTL23" s="138"/>
      <c r="MTM23" s="138"/>
      <c r="MTN23" s="138"/>
      <c r="MTO23" s="138"/>
      <c r="MTP23" s="138"/>
      <c r="MTQ23" s="138"/>
      <c r="MTR23" s="138"/>
      <c r="MTS23" s="138"/>
      <c r="MTT23" s="138"/>
      <c r="MTU23" s="138"/>
      <c r="MTV23" s="138"/>
      <c r="MTW23" s="138"/>
      <c r="MTX23" s="138"/>
      <c r="MTY23" s="138"/>
      <c r="MTZ23" s="138"/>
      <c r="MUA23" s="138"/>
      <c r="MUB23" s="138"/>
      <c r="MUC23" s="138"/>
      <c r="MUD23" s="138"/>
      <c r="MUE23" s="138"/>
      <c r="MUF23" s="138"/>
      <c r="MUG23" s="138"/>
      <c r="MUH23" s="138"/>
      <c r="MUI23" s="138"/>
      <c r="MUJ23" s="138"/>
      <c r="MUK23" s="138"/>
      <c r="MUL23" s="138"/>
      <c r="MUM23" s="138"/>
      <c r="MUN23" s="138"/>
      <c r="MUO23" s="138"/>
      <c r="MUP23" s="138"/>
      <c r="MUQ23" s="138"/>
      <c r="MUR23" s="138"/>
      <c r="MUS23" s="138"/>
      <c r="MUT23" s="138"/>
      <c r="MUU23" s="138"/>
      <c r="MUV23" s="138"/>
      <c r="MUW23" s="138"/>
      <c r="MUX23" s="138"/>
      <c r="MUY23" s="138"/>
      <c r="MUZ23" s="138"/>
      <c r="MVA23" s="138"/>
      <c r="MVB23" s="138"/>
      <c r="MVC23" s="138"/>
      <c r="MVD23" s="138"/>
      <c r="MVE23" s="138"/>
      <c r="MVF23" s="138"/>
      <c r="MVG23" s="138"/>
      <c r="MVH23" s="138"/>
      <c r="MVI23" s="138"/>
      <c r="MVJ23" s="138"/>
      <c r="MVK23" s="138"/>
      <c r="MVL23" s="138"/>
      <c r="MVM23" s="138"/>
      <c r="MVN23" s="138"/>
      <c r="MVO23" s="138"/>
      <c r="MVP23" s="138"/>
      <c r="MVQ23" s="138"/>
      <c r="MVR23" s="138"/>
      <c r="MVS23" s="138"/>
      <c r="MVT23" s="138"/>
      <c r="MVU23" s="138"/>
      <c r="MVV23" s="138"/>
      <c r="MVW23" s="138"/>
      <c r="MVX23" s="138"/>
      <c r="MVY23" s="138"/>
      <c r="MVZ23" s="138"/>
      <c r="MWA23" s="138"/>
      <c r="MWB23" s="138"/>
      <c r="MWC23" s="138"/>
      <c r="MWD23" s="138"/>
      <c r="MWE23" s="138"/>
      <c r="MWF23" s="138"/>
      <c r="MWG23" s="138"/>
      <c r="MWH23" s="138"/>
      <c r="MWI23" s="138"/>
      <c r="MWJ23" s="138"/>
      <c r="MWK23" s="138"/>
      <c r="MWL23" s="138"/>
      <c r="MWM23" s="138"/>
      <c r="MWN23" s="138"/>
      <c r="MWO23" s="138"/>
      <c r="MWP23" s="138"/>
      <c r="MWQ23" s="138"/>
      <c r="MWR23" s="138"/>
      <c r="MWS23" s="138"/>
      <c r="MWT23" s="138"/>
      <c r="MWU23" s="138"/>
      <c r="MWV23" s="138"/>
      <c r="MWW23" s="138"/>
      <c r="MWX23" s="138"/>
      <c r="MWY23" s="138"/>
      <c r="MWZ23" s="138"/>
      <c r="MXA23" s="138"/>
      <c r="MXB23" s="138"/>
      <c r="MXC23" s="138"/>
      <c r="MXD23" s="138"/>
      <c r="MXE23" s="138"/>
      <c r="MXF23" s="138"/>
      <c r="MXG23" s="138"/>
      <c r="MXH23" s="138"/>
      <c r="MXI23" s="138"/>
      <c r="MXJ23" s="138"/>
      <c r="MXK23" s="138"/>
      <c r="MXL23" s="138"/>
      <c r="MXM23" s="138"/>
      <c r="MXN23" s="138"/>
      <c r="MXO23" s="138"/>
      <c r="MXP23" s="138"/>
      <c r="MXQ23" s="138"/>
      <c r="MXR23" s="138"/>
      <c r="MXS23" s="138"/>
      <c r="MXT23" s="138"/>
      <c r="MXU23" s="138"/>
      <c r="MXV23" s="138"/>
      <c r="MXW23" s="138"/>
      <c r="MXX23" s="138"/>
      <c r="MXY23" s="138"/>
      <c r="MXZ23" s="138"/>
      <c r="MYA23" s="138"/>
      <c r="MYB23" s="138"/>
      <c r="MYC23" s="138"/>
      <c r="MYD23" s="138"/>
      <c r="MYE23" s="138"/>
      <c r="MYF23" s="138"/>
      <c r="MYG23" s="138"/>
      <c r="MYH23" s="138"/>
      <c r="MYI23" s="138"/>
      <c r="MYJ23" s="138"/>
      <c r="MYK23" s="138"/>
      <c r="MYL23" s="138"/>
      <c r="MYM23" s="138"/>
      <c r="MYN23" s="138"/>
      <c r="MYO23" s="138"/>
      <c r="MYP23" s="138"/>
      <c r="MYQ23" s="138"/>
      <c r="MYR23" s="138"/>
      <c r="MYS23" s="138"/>
      <c r="MYT23" s="138"/>
      <c r="MYU23" s="138"/>
      <c r="MYV23" s="138"/>
      <c r="MYW23" s="138"/>
      <c r="MYX23" s="138"/>
      <c r="MYY23" s="138"/>
      <c r="MYZ23" s="138"/>
      <c r="MZA23" s="138"/>
      <c r="MZB23" s="138"/>
      <c r="MZC23" s="138"/>
      <c r="MZD23" s="138"/>
      <c r="MZE23" s="138"/>
      <c r="MZF23" s="138"/>
      <c r="MZG23" s="138"/>
      <c r="MZH23" s="138"/>
      <c r="MZI23" s="138"/>
      <c r="MZJ23" s="138"/>
      <c r="MZK23" s="138"/>
      <c r="MZL23" s="138"/>
      <c r="MZM23" s="138"/>
      <c r="MZN23" s="138"/>
      <c r="MZO23" s="138"/>
      <c r="MZP23" s="138"/>
      <c r="MZQ23" s="138"/>
      <c r="MZR23" s="138"/>
      <c r="MZS23" s="138"/>
      <c r="MZT23" s="138"/>
      <c r="MZU23" s="138"/>
      <c r="MZV23" s="138"/>
      <c r="MZW23" s="138"/>
      <c r="MZX23" s="138"/>
      <c r="MZY23" s="138"/>
      <c r="MZZ23" s="138"/>
      <c r="NAA23" s="138"/>
      <c r="NAB23" s="138"/>
      <c r="NAC23" s="138"/>
      <c r="NAD23" s="138"/>
      <c r="NAE23" s="138"/>
      <c r="NAF23" s="138"/>
      <c r="NAG23" s="138"/>
      <c r="NAH23" s="138"/>
      <c r="NAI23" s="138"/>
      <c r="NAJ23" s="138"/>
      <c r="NAK23" s="138"/>
      <c r="NAL23" s="138"/>
      <c r="NAM23" s="138"/>
      <c r="NAN23" s="138"/>
      <c r="NAO23" s="138"/>
      <c r="NAP23" s="138"/>
      <c r="NAQ23" s="138"/>
      <c r="NAR23" s="138"/>
      <c r="NAS23" s="138"/>
      <c r="NAT23" s="138"/>
      <c r="NAU23" s="138"/>
      <c r="NAV23" s="138"/>
      <c r="NAW23" s="138"/>
      <c r="NAX23" s="138"/>
      <c r="NAY23" s="138"/>
      <c r="NAZ23" s="138"/>
      <c r="NBA23" s="138"/>
      <c r="NBB23" s="138"/>
      <c r="NBC23" s="138"/>
      <c r="NBD23" s="138"/>
      <c r="NBE23" s="138"/>
      <c r="NBF23" s="138"/>
      <c r="NBG23" s="138"/>
      <c r="NBH23" s="138"/>
      <c r="NBI23" s="138"/>
      <c r="NBJ23" s="138"/>
      <c r="NBK23" s="138"/>
      <c r="NBL23" s="138"/>
      <c r="NBM23" s="138"/>
      <c r="NBN23" s="138"/>
      <c r="NBO23" s="138"/>
      <c r="NBP23" s="138"/>
      <c r="NBQ23" s="138"/>
      <c r="NBR23" s="138"/>
      <c r="NBS23" s="138"/>
      <c r="NBT23" s="138"/>
      <c r="NBU23" s="138"/>
      <c r="NBV23" s="138"/>
      <c r="NBW23" s="138"/>
      <c r="NBX23" s="138"/>
      <c r="NBY23" s="138"/>
      <c r="NBZ23" s="138"/>
      <c r="NCA23" s="138"/>
      <c r="NCB23" s="138"/>
      <c r="NCC23" s="138"/>
      <c r="NCD23" s="138"/>
      <c r="NCE23" s="138"/>
      <c r="NCF23" s="138"/>
      <c r="NCG23" s="138"/>
      <c r="NCH23" s="138"/>
      <c r="NCI23" s="138"/>
      <c r="NCJ23" s="138"/>
      <c r="NCK23" s="138"/>
      <c r="NCL23" s="138"/>
      <c r="NCM23" s="138"/>
      <c r="NCN23" s="138"/>
      <c r="NCO23" s="138"/>
      <c r="NCP23" s="138"/>
      <c r="NCQ23" s="138"/>
      <c r="NCR23" s="138"/>
      <c r="NCS23" s="138"/>
      <c r="NCT23" s="138"/>
      <c r="NCU23" s="138"/>
      <c r="NCV23" s="138"/>
      <c r="NCW23" s="138"/>
      <c r="NCX23" s="138"/>
      <c r="NCY23" s="138"/>
      <c r="NCZ23" s="138"/>
      <c r="NDA23" s="138"/>
      <c r="NDB23" s="138"/>
      <c r="NDC23" s="138"/>
      <c r="NDD23" s="138"/>
      <c r="NDE23" s="138"/>
      <c r="NDF23" s="138"/>
      <c r="NDG23" s="138"/>
      <c r="NDH23" s="138"/>
      <c r="NDI23" s="138"/>
      <c r="NDJ23" s="138"/>
      <c r="NDK23" s="138"/>
      <c r="NDL23" s="138"/>
      <c r="NDM23" s="138"/>
      <c r="NDN23" s="138"/>
      <c r="NDO23" s="138"/>
      <c r="NDP23" s="138"/>
      <c r="NDQ23" s="138"/>
      <c r="NDR23" s="138"/>
      <c r="NDS23" s="138"/>
      <c r="NDT23" s="138"/>
      <c r="NDU23" s="138"/>
      <c r="NDV23" s="138"/>
      <c r="NDW23" s="138"/>
      <c r="NDX23" s="138"/>
      <c r="NDY23" s="138"/>
      <c r="NDZ23" s="138"/>
      <c r="NEA23" s="138"/>
      <c r="NEB23" s="138"/>
      <c r="NEC23" s="138"/>
      <c r="NED23" s="138"/>
      <c r="NEE23" s="138"/>
      <c r="NEF23" s="138"/>
      <c r="NEG23" s="138"/>
      <c r="NEH23" s="138"/>
      <c r="NEI23" s="138"/>
      <c r="NEJ23" s="138"/>
      <c r="NEK23" s="138"/>
      <c r="NEL23" s="138"/>
      <c r="NEM23" s="138"/>
      <c r="NEN23" s="138"/>
      <c r="NEO23" s="138"/>
      <c r="NEP23" s="138"/>
      <c r="NEQ23" s="138"/>
      <c r="NER23" s="138"/>
      <c r="NES23" s="138"/>
      <c r="NET23" s="138"/>
      <c r="NEU23" s="138"/>
      <c r="NEV23" s="138"/>
      <c r="NEW23" s="138"/>
      <c r="NEX23" s="138"/>
      <c r="NEY23" s="138"/>
      <c r="NEZ23" s="138"/>
      <c r="NFA23" s="138"/>
      <c r="NFB23" s="138"/>
      <c r="NFC23" s="138"/>
      <c r="NFD23" s="138"/>
      <c r="NFE23" s="138"/>
      <c r="NFF23" s="138"/>
      <c r="NFG23" s="138"/>
      <c r="NFH23" s="138"/>
      <c r="NFI23" s="138"/>
      <c r="NFJ23" s="138"/>
      <c r="NFK23" s="138"/>
      <c r="NFL23" s="138"/>
      <c r="NFM23" s="138"/>
      <c r="NFN23" s="138"/>
      <c r="NFO23" s="138"/>
      <c r="NFP23" s="138"/>
      <c r="NFQ23" s="138"/>
      <c r="NFR23" s="138"/>
      <c r="NFS23" s="138"/>
      <c r="NFT23" s="138"/>
      <c r="NFU23" s="138"/>
      <c r="NFV23" s="138"/>
      <c r="NFW23" s="138"/>
      <c r="NFX23" s="138"/>
      <c r="NFY23" s="138"/>
      <c r="NFZ23" s="138"/>
      <c r="NGA23" s="138"/>
      <c r="NGB23" s="138"/>
      <c r="NGC23" s="138"/>
      <c r="NGD23" s="138"/>
      <c r="NGE23" s="138"/>
      <c r="NGF23" s="138"/>
      <c r="NGG23" s="138"/>
      <c r="NGH23" s="138"/>
      <c r="NGI23" s="138"/>
      <c r="NGJ23" s="138"/>
      <c r="NGK23" s="138"/>
      <c r="NGL23" s="138"/>
      <c r="NGM23" s="138"/>
      <c r="NGN23" s="138"/>
      <c r="NGO23" s="138"/>
      <c r="NGP23" s="138"/>
      <c r="NGQ23" s="138"/>
      <c r="NGR23" s="138"/>
      <c r="NGS23" s="138"/>
      <c r="NGT23" s="138"/>
      <c r="NGU23" s="138"/>
      <c r="NGV23" s="138"/>
      <c r="NGW23" s="138"/>
      <c r="NGX23" s="138"/>
      <c r="NGY23" s="138"/>
      <c r="NGZ23" s="138"/>
      <c r="NHA23" s="138"/>
      <c r="NHB23" s="138"/>
      <c r="NHC23" s="138"/>
      <c r="NHD23" s="138"/>
      <c r="NHE23" s="138"/>
      <c r="NHF23" s="138"/>
      <c r="NHG23" s="138"/>
      <c r="NHH23" s="138"/>
      <c r="NHI23" s="138"/>
      <c r="NHJ23" s="138"/>
      <c r="NHK23" s="138"/>
      <c r="NHL23" s="138"/>
      <c r="NHM23" s="138"/>
      <c r="NHN23" s="138"/>
      <c r="NHO23" s="138"/>
      <c r="NHP23" s="138"/>
      <c r="NHQ23" s="138"/>
      <c r="NHR23" s="138"/>
      <c r="NHS23" s="138"/>
      <c r="NHT23" s="138"/>
      <c r="NHU23" s="138"/>
      <c r="NHV23" s="138"/>
      <c r="NHW23" s="138"/>
      <c r="NHX23" s="138"/>
      <c r="NHY23" s="138"/>
      <c r="NHZ23" s="138"/>
      <c r="NIA23" s="138"/>
      <c r="NIB23" s="138"/>
      <c r="NIC23" s="138"/>
      <c r="NID23" s="138"/>
      <c r="NIE23" s="138"/>
      <c r="NIF23" s="138"/>
      <c r="NIG23" s="138"/>
      <c r="NIH23" s="138"/>
      <c r="NII23" s="138"/>
      <c r="NIJ23" s="138"/>
      <c r="NIK23" s="138"/>
      <c r="NIL23" s="138"/>
      <c r="NIM23" s="138"/>
      <c r="NIN23" s="138"/>
      <c r="NIO23" s="138"/>
      <c r="NIP23" s="138"/>
      <c r="NIQ23" s="138"/>
      <c r="NIR23" s="138"/>
      <c r="NIS23" s="138"/>
      <c r="NIT23" s="138"/>
      <c r="NIU23" s="138"/>
      <c r="NIV23" s="138"/>
      <c r="NIW23" s="138"/>
      <c r="NIX23" s="138"/>
      <c r="NIY23" s="138"/>
      <c r="NIZ23" s="138"/>
      <c r="NJA23" s="138"/>
      <c r="NJB23" s="138"/>
      <c r="NJC23" s="138"/>
      <c r="NJD23" s="138"/>
      <c r="NJE23" s="138"/>
      <c r="NJF23" s="138"/>
      <c r="NJG23" s="138"/>
      <c r="NJH23" s="138"/>
      <c r="NJI23" s="138"/>
      <c r="NJJ23" s="138"/>
      <c r="NJK23" s="138"/>
      <c r="NJL23" s="138"/>
      <c r="NJM23" s="138"/>
      <c r="NJN23" s="138"/>
      <c r="NJO23" s="138"/>
      <c r="NJP23" s="138"/>
      <c r="NJQ23" s="138"/>
      <c r="NJR23" s="138"/>
      <c r="NJS23" s="138"/>
      <c r="NJT23" s="138"/>
      <c r="NJU23" s="138"/>
      <c r="NJV23" s="138"/>
      <c r="NJW23" s="138"/>
      <c r="NJX23" s="138"/>
      <c r="NJY23" s="138"/>
      <c r="NJZ23" s="138"/>
      <c r="NKA23" s="138"/>
      <c r="NKB23" s="138"/>
      <c r="NKC23" s="138"/>
      <c r="NKD23" s="138"/>
      <c r="NKE23" s="138"/>
      <c r="NKF23" s="138"/>
      <c r="NKG23" s="138"/>
      <c r="NKH23" s="138"/>
      <c r="NKI23" s="138"/>
      <c r="NKJ23" s="138"/>
      <c r="NKK23" s="138"/>
      <c r="NKL23" s="138"/>
      <c r="NKM23" s="138"/>
      <c r="NKN23" s="138"/>
      <c r="NKO23" s="138"/>
      <c r="NKP23" s="138"/>
      <c r="NKQ23" s="138"/>
      <c r="NKR23" s="138"/>
      <c r="NKS23" s="138"/>
      <c r="NKT23" s="138"/>
      <c r="NKU23" s="138"/>
      <c r="NKV23" s="138"/>
      <c r="NKW23" s="138"/>
      <c r="NKX23" s="138"/>
      <c r="NKY23" s="138"/>
      <c r="NKZ23" s="138"/>
      <c r="NLA23" s="138"/>
      <c r="NLB23" s="138"/>
      <c r="NLC23" s="138"/>
      <c r="NLD23" s="138"/>
      <c r="NLE23" s="138"/>
      <c r="NLF23" s="138"/>
      <c r="NLG23" s="138"/>
      <c r="NLH23" s="138"/>
      <c r="NLI23" s="138"/>
      <c r="NLJ23" s="138"/>
      <c r="NLK23" s="138"/>
      <c r="NLL23" s="138"/>
      <c r="NLM23" s="138"/>
      <c r="NLN23" s="138"/>
      <c r="NLO23" s="138"/>
      <c r="NLP23" s="138"/>
      <c r="NLQ23" s="138"/>
      <c r="NLR23" s="138"/>
      <c r="NLS23" s="138"/>
      <c r="NLT23" s="138"/>
      <c r="NLU23" s="138"/>
      <c r="NLV23" s="138"/>
      <c r="NLW23" s="138"/>
      <c r="NLX23" s="138"/>
      <c r="NLY23" s="138"/>
      <c r="NLZ23" s="138"/>
      <c r="NMA23" s="138"/>
      <c r="NMB23" s="138"/>
      <c r="NMC23" s="138"/>
      <c r="NMD23" s="138"/>
      <c r="NME23" s="138"/>
      <c r="NMF23" s="138"/>
      <c r="NMG23" s="138"/>
      <c r="NMH23" s="138"/>
      <c r="NMI23" s="138"/>
      <c r="NMJ23" s="138"/>
      <c r="NMK23" s="138"/>
      <c r="NML23" s="138"/>
      <c r="NMM23" s="138"/>
      <c r="NMN23" s="138"/>
      <c r="NMO23" s="138"/>
      <c r="NMP23" s="138"/>
      <c r="NMQ23" s="138"/>
      <c r="NMR23" s="138"/>
      <c r="NMS23" s="138"/>
      <c r="NMT23" s="138"/>
      <c r="NMU23" s="138"/>
      <c r="NMV23" s="138"/>
      <c r="NMW23" s="138"/>
      <c r="NMX23" s="138"/>
      <c r="NMY23" s="138"/>
      <c r="NMZ23" s="138"/>
      <c r="NNA23" s="138"/>
      <c r="NNB23" s="138"/>
      <c r="NNC23" s="138"/>
      <c r="NND23" s="138"/>
      <c r="NNE23" s="138"/>
      <c r="NNF23" s="138"/>
      <c r="NNG23" s="138"/>
      <c r="NNH23" s="138"/>
      <c r="NNI23" s="138"/>
      <c r="NNJ23" s="138"/>
      <c r="NNK23" s="138"/>
      <c r="NNL23" s="138"/>
      <c r="NNM23" s="138"/>
      <c r="NNN23" s="138"/>
      <c r="NNO23" s="138"/>
      <c r="NNP23" s="138"/>
      <c r="NNQ23" s="138"/>
      <c r="NNR23" s="138"/>
      <c r="NNS23" s="138"/>
      <c r="NNT23" s="138"/>
      <c r="NNU23" s="138"/>
      <c r="NNV23" s="138"/>
      <c r="NNW23" s="138"/>
      <c r="NNX23" s="138"/>
      <c r="NNY23" s="138"/>
      <c r="NNZ23" s="138"/>
      <c r="NOA23" s="138"/>
      <c r="NOB23" s="138"/>
      <c r="NOC23" s="138"/>
      <c r="NOD23" s="138"/>
      <c r="NOE23" s="138"/>
      <c r="NOF23" s="138"/>
      <c r="NOG23" s="138"/>
      <c r="NOH23" s="138"/>
      <c r="NOI23" s="138"/>
      <c r="NOJ23" s="138"/>
      <c r="NOK23" s="138"/>
      <c r="NOL23" s="138"/>
      <c r="NOM23" s="138"/>
      <c r="NON23" s="138"/>
      <c r="NOO23" s="138"/>
      <c r="NOP23" s="138"/>
      <c r="NOQ23" s="138"/>
      <c r="NOR23" s="138"/>
      <c r="NOS23" s="138"/>
      <c r="NOT23" s="138"/>
      <c r="NOU23" s="138"/>
      <c r="NOV23" s="138"/>
      <c r="NOW23" s="138"/>
      <c r="NOX23" s="138"/>
      <c r="NOY23" s="138"/>
      <c r="NOZ23" s="138"/>
      <c r="NPA23" s="138"/>
      <c r="NPB23" s="138"/>
      <c r="NPC23" s="138"/>
      <c r="NPD23" s="138"/>
      <c r="NPE23" s="138"/>
      <c r="NPF23" s="138"/>
      <c r="NPG23" s="138"/>
      <c r="NPH23" s="138"/>
      <c r="NPI23" s="138"/>
      <c r="NPJ23" s="138"/>
      <c r="NPK23" s="138"/>
      <c r="NPL23" s="138"/>
      <c r="NPM23" s="138"/>
      <c r="NPN23" s="138"/>
      <c r="NPO23" s="138"/>
      <c r="NPP23" s="138"/>
      <c r="NPQ23" s="138"/>
      <c r="NPR23" s="138"/>
      <c r="NPS23" s="138"/>
      <c r="NPT23" s="138"/>
      <c r="NPU23" s="138"/>
      <c r="NPV23" s="138"/>
      <c r="NPW23" s="138"/>
      <c r="NPX23" s="138"/>
      <c r="NPY23" s="138"/>
      <c r="NPZ23" s="138"/>
      <c r="NQA23" s="138"/>
      <c r="NQB23" s="138"/>
      <c r="NQC23" s="138"/>
      <c r="NQD23" s="138"/>
      <c r="NQE23" s="138"/>
      <c r="NQF23" s="138"/>
      <c r="NQG23" s="138"/>
      <c r="NQH23" s="138"/>
      <c r="NQI23" s="138"/>
      <c r="NQJ23" s="138"/>
      <c r="NQK23" s="138"/>
      <c r="NQL23" s="138"/>
      <c r="NQM23" s="138"/>
      <c r="NQN23" s="138"/>
      <c r="NQO23" s="138"/>
      <c r="NQP23" s="138"/>
      <c r="NQQ23" s="138"/>
      <c r="NQR23" s="138"/>
      <c r="NQS23" s="138"/>
      <c r="NQT23" s="138"/>
      <c r="NQU23" s="138"/>
      <c r="NQV23" s="138"/>
      <c r="NQW23" s="138"/>
      <c r="NQX23" s="138"/>
      <c r="NQY23" s="138"/>
      <c r="NQZ23" s="138"/>
      <c r="NRA23" s="138"/>
      <c r="NRB23" s="138"/>
      <c r="NRC23" s="138"/>
      <c r="NRD23" s="138"/>
      <c r="NRE23" s="138"/>
      <c r="NRF23" s="138"/>
      <c r="NRG23" s="138"/>
      <c r="NRH23" s="138"/>
      <c r="NRI23" s="138"/>
      <c r="NRJ23" s="138"/>
      <c r="NRK23" s="138"/>
      <c r="NRL23" s="138"/>
      <c r="NRM23" s="138"/>
      <c r="NRN23" s="138"/>
      <c r="NRO23" s="138"/>
      <c r="NRP23" s="138"/>
      <c r="NRQ23" s="138"/>
      <c r="NRR23" s="138"/>
      <c r="NRS23" s="138"/>
      <c r="NRT23" s="138"/>
      <c r="NRU23" s="138"/>
      <c r="NRV23" s="138"/>
      <c r="NRW23" s="138"/>
      <c r="NRX23" s="138"/>
      <c r="NRY23" s="138"/>
      <c r="NRZ23" s="138"/>
      <c r="NSA23" s="138"/>
      <c r="NSB23" s="138"/>
      <c r="NSC23" s="138"/>
      <c r="NSD23" s="138"/>
      <c r="NSE23" s="138"/>
      <c r="NSF23" s="138"/>
      <c r="NSG23" s="138"/>
      <c r="NSH23" s="138"/>
      <c r="NSI23" s="138"/>
      <c r="NSJ23" s="138"/>
      <c r="NSK23" s="138"/>
      <c r="NSL23" s="138"/>
      <c r="NSM23" s="138"/>
      <c r="NSN23" s="138"/>
      <c r="NSO23" s="138"/>
      <c r="NSP23" s="138"/>
      <c r="NSQ23" s="138"/>
      <c r="NSR23" s="138"/>
      <c r="NSS23" s="138"/>
      <c r="NST23" s="138"/>
      <c r="NSU23" s="138"/>
      <c r="NSV23" s="138"/>
      <c r="NSW23" s="138"/>
      <c r="NSX23" s="138"/>
      <c r="NSY23" s="138"/>
      <c r="NSZ23" s="138"/>
      <c r="NTA23" s="138"/>
      <c r="NTB23" s="138"/>
      <c r="NTC23" s="138"/>
      <c r="NTD23" s="138"/>
      <c r="NTE23" s="138"/>
      <c r="NTF23" s="138"/>
      <c r="NTG23" s="138"/>
      <c r="NTH23" s="138"/>
      <c r="NTI23" s="138"/>
      <c r="NTJ23" s="138"/>
      <c r="NTK23" s="138"/>
      <c r="NTL23" s="138"/>
      <c r="NTM23" s="138"/>
      <c r="NTN23" s="138"/>
      <c r="NTO23" s="138"/>
      <c r="NTP23" s="138"/>
      <c r="NTQ23" s="138"/>
      <c r="NTR23" s="138"/>
      <c r="NTS23" s="138"/>
      <c r="NTT23" s="138"/>
      <c r="NTU23" s="138"/>
      <c r="NTV23" s="138"/>
      <c r="NTW23" s="138"/>
      <c r="NTX23" s="138"/>
      <c r="NTY23" s="138"/>
      <c r="NTZ23" s="138"/>
      <c r="NUA23" s="138"/>
      <c r="NUB23" s="138"/>
      <c r="NUC23" s="138"/>
      <c r="NUD23" s="138"/>
      <c r="NUE23" s="138"/>
      <c r="NUF23" s="138"/>
      <c r="NUG23" s="138"/>
      <c r="NUH23" s="138"/>
      <c r="NUI23" s="138"/>
      <c r="NUJ23" s="138"/>
      <c r="NUK23" s="138"/>
      <c r="NUL23" s="138"/>
      <c r="NUM23" s="138"/>
      <c r="NUN23" s="138"/>
      <c r="NUO23" s="138"/>
      <c r="NUP23" s="138"/>
      <c r="NUQ23" s="138"/>
      <c r="NUR23" s="138"/>
      <c r="NUS23" s="138"/>
      <c r="NUT23" s="138"/>
      <c r="NUU23" s="138"/>
      <c r="NUV23" s="138"/>
      <c r="NUW23" s="138"/>
      <c r="NUX23" s="138"/>
      <c r="NUY23" s="138"/>
      <c r="NUZ23" s="138"/>
      <c r="NVA23" s="138"/>
      <c r="NVB23" s="138"/>
      <c r="NVC23" s="138"/>
      <c r="NVD23" s="138"/>
      <c r="NVE23" s="138"/>
      <c r="NVF23" s="138"/>
      <c r="NVG23" s="138"/>
      <c r="NVH23" s="138"/>
      <c r="NVI23" s="138"/>
      <c r="NVJ23" s="138"/>
      <c r="NVK23" s="138"/>
      <c r="NVL23" s="138"/>
      <c r="NVM23" s="138"/>
      <c r="NVN23" s="138"/>
      <c r="NVO23" s="138"/>
      <c r="NVP23" s="138"/>
      <c r="NVQ23" s="138"/>
      <c r="NVR23" s="138"/>
      <c r="NVS23" s="138"/>
      <c r="NVT23" s="138"/>
      <c r="NVU23" s="138"/>
      <c r="NVV23" s="138"/>
      <c r="NVW23" s="138"/>
      <c r="NVX23" s="138"/>
      <c r="NVY23" s="138"/>
      <c r="NVZ23" s="138"/>
      <c r="NWA23" s="138"/>
      <c r="NWB23" s="138"/>
      <c r="NWC23" s="138"/>
      <c r="NWD23" s="138"/>
      <c r="NWE23" s="138"/>
      <c r="NWF23" s="138"/>
      <c r="NWG23" s="138"/>
      <c r="NWH23" s="138"/>
      <c r="NWI23" s="138"/>
      <c r="NWJ23" s="138"/>
      <c r="NWK23" s="138"/>
      <c r="NWL23" s="138"/>
      <c r="NWM23" s="138"/>
      <c r="NWN23" s="138"/>
      <c r="NWO23" s="138"/>
      <c r="NWP23" s="138"/>
      <c r="NWQ23" s="138"/>
      <c r="NWR23" s="138"/>
      <c r="NWS23" s="138"/>
      <c r="NWT23" s="138"/>
      <c r="NWU23" s="138"/>
      <c r="NWV23" s="138"/>
      <c r="NWW23" s="138"/>
      <c r="NWX23" s="138"/>
      <c r="NWY23" s="138"/>
      <c r="NWZ23" s="138"/>
      <c r="NXA23" s="138"/>
      <c r="NXB23" s="138"/>
      <c r="NXC23" s="138"/>
      <c r="NXD23" s="138"/>
      <c r="NXE23" s="138"/>
      <c r="NXF23" s="138"/>
      <c r="NXG23" s="138"/>
      <c r="NXH23" s="138"/>
      <c r="NXI23" s="138"/>
      <c r="NXJ23" s="138"/>
      <c r="NXK23" s="138"/>
      <c r="NXL23" s="138"/>
      <c r="NXM23" s="138"/>
      <c r="NXN23" s="138"/>
      <c r="NXO23" s="138"/>
      <c r="NXP23" s="138"/>
      <c r="NXQ23" s="138"/>
      <c r="NXR23" s="138"/>
      <c r="NXS23" s="138"/>
      <c r="NXT23" s="138"/>
      <c r="NXU23" s="138"/>
      <c r="NXV23" s="138"/>
      <c r="NXW23" s="138"/>
      <c r="NXX23" s="138"/>
      <c r="NXY23" s="138"/>
      <c r="NXZ23" s="138"/>
      <c r="NYA23" s="138"/>
      <c r="NYB23" s="138"/>
      <c r="NYC23" s="138"/>
      <c r="NYD23" s="138"/>
      <c r="NYE23" s="138"/>
      <c r="NYF23" s="138"/>
      <c r="NYG23" s="138"/>
      <c r="NYH23" s="138"/>
      <c r="NYI23" s="138"/>
      <c r="NYJ23" s="138"/>
      <c r="NYK23" s="138"/>
      <c r="NYL23" s="138"/>
      <c r="NYM23" s="138"/>
      <c r="NYN23" s="138"/>
      <c r="NYO23" s="138"/>
      <c r="NYP23" s="138"/>
      <c r="NYQ23" s="138"/>
      <c r="NYR23" s="138"/>
      <c r="NYS23" s="138"/>
      <c r="NYT23" s="138"/>
      <c r="NYU23" s="138"/>
      <c r="NYV23" s="138"/>
      <c r="NYW23" s="138"/>
      <c r="NYX23" s="138"/>
      <c r="NYY23" s="138"/>
      <c r="NYZ23" s="138"/>
      <c r="NZA23" s="138"/>
      <c r="NZB23" s="138"/>
      <c r="NZC23" s="138"/>
      <c r="NZD23" s="138"/>
      <c r="NZE23" s="138"/>
      <c r="NZF23" s="138"/>
      <c r="NZG23" s="138"/>
      <c r="NZH23" s="138"/>
      <c r="NZI23" s="138"/>
      <c r="NZJ23" s="138"/>
      <c r="NZK23" s="138"/>
      <c r="NZL23" s="138"/>
      <c r="NZM23" s="138"/>
      <c r="NZN23" s="138"/>
      <c r="NZO23" s="138"/>
      <c r="NZP23" s="138"/>
      <c r="NZQ23" s="138"/>
      <c r="NZR23" s="138"/>
      <c r="NZS23" s="138"/>
      <c r="NZT23" s="138"/>
      <c r="NZU23" s="138"/>
      <c r="NZV23" s="138"/>
      <c r="NZW23" s="138"/>
      <c r="NZX23" s="138"/>
      <c r="NZY23" s="138"/>
      <c r="NZZ23" s="138"/>
      <c r="OAA23" s="138"/>
      <c r="OAB23" s="138"/>
      <c r="OAC23" s="138"/>
      <c r="OAD23" s="138"/>
      <c r="OAE23" s="138"/>
      <c r="OAF23" s="138"/>
      <c r="OAG23" s="138"/>
      <c r="OAH23" s="138"/>
      <c r="OAI23" s="138"/>
      <c r="OAJ23" s="138"/>
      <c r="OAK23" s="138"/>
      <c r="OAL23" s="138"/>
      <c r="OAM23" s="138"/>
      <c r="OAN23" s="138"/>
      <c r="OAO23" s="138"/>
      <c r="OAP23" s="138"/>
      <c r="OAQ23" s="138"/>
      <c r="OAR23" s="138"/>
      <c r="OAS23" s="138"/>
      <c r="OAT23" s="138"/>
      <c r="OAU23" s="138"/>
      <c r="OAV23" s="138"/>
      <c r="OAW23" s="138"/>
      <c r="OAX23" s="138"/>
      <c r="OAY23" s="138"/>
      <c r="OAZ23" s="138"/>
      <c r="OBA23" s="138"/>
      <c r="OBB23" s="138"/>
      <c r="OBC23" s="138"/>
      <c r="OBD23" s="138"/>
      <c r="OBE23" s="138"/>
      <c r="OBF23" s="138"/>
      <c r="OBG23" s="138"/>
      <c r="OBH23" s="138"/>
      <c r="OBI23" s="138"/>
      <c r="OBJ23" s="138"/>
      <c r="OBK23" s="138"/>
      <c r="OBL23" s="138"/>
      <c r="OBM23" s="138"/>
      <c r="OBN23" s="138"/>
      <c r="OBO23" s="138"/>
      <c r="OBP23" s="138"/>
      <c r="OBQ23" s="138"/>
      <c r="OBR23" s="138"/>
      <c r="OBS23" s="138"/>
      <c r="OBT23" s="138"/>
      <c r="OBU23" s="138"/>
      <c r="OBV23" s="138"/>
      <c r="OBW23" s="138"/>
      <c r="OBX23" s="138"/>
      <c r="OBY23" s="138"/>
      <c r="OBZ23" s="138"/>
      <c r="OCA23" s="138"/>
      <c r="OCB23" s="138"/>
      <c r="OCC23" s="138"/>
      <c r="OCD23" s="138"/>
      <c r="OCE23" s="138"/>
      <c r="OCF23" s="138"/>
      <c r="OCG23" s="138"/>
      <c r="OCH23" s="138"/>
      <c r="OCI23" s="138"/>
      <c r="OCJ23" s="138"/>
      <c r="OCK23" s="138"/>
      <c r="OCL23" s="138"/>
      <c r="OCM23" s="138"/>
      <c r="OCN23" s="138"/>
      <c r="OCO23" s="138"/>
      <c r="OCP23" s="138"/>
      <c r="OCQ23" s="138"/>
      <c r="OCR23" s="138"/>
      <c r="OCS23" s="138"/>
      <c r="OCT23" s="138"/>
      <c r="OCU23" s="138"/>
      <c r="OCV23" s="138"/>
      <c r="OCW23" s="138"/>
      <c r="OCX23" s="138"/>
      <c r="OCY23" s="138"/>
      <c r="OCZ23" s="138"/>
      <c r="ODA23" s="138"/>
      <c r="ODB23" s="138"/>
      <c r="ODC23" s="138"/>
      <c r="ODD23" s="138"/>
      <c r="ODE23" s="138"/>
      <c r="ODF23" s="138"/>
      <c r="ODG23" s="138"/>
      <c r="ODH23" s="138"/>
      <c r="ODI23" s="138"/>
      <c r="ODJ23" s="138"/>
      <c r="ODK23" s="138"/>
      <c r="ODL23" s="138"/>
      <c r="ODM23" s="138"/>
      <c r="ODN23" s="138"/>
      <c r="ODO23" s="138"/>
      <c r="ODP23" s="138"/>
      <c r="ODQ23" s="138"/>
      <c r="ODR23" s="138"/>
      <c r="ODS23" s="138"/>
      <c r="ODT23" s="138"/>
      <c r="ODU23" s="138"/>
      <c r="ODV23" s="138"/>
      <c r="ODW23" s="138"/>
      <c r="ODX23" s="138"/>
      <c r="ODY23" s="138"/>
      <c r="ODZ23" s="138"/>
      <c r="OEA23" s="138"/>
      <c r="OEB23" s="138"/>
      <c r="OEC23" s="138"/>
      <c r="OED23" s="138"/>
      <c r="OEE23" s="138"/>
      <c r="OEF23" s="138"/>
      <c r="OEG23" s="138"/>
      <c r="OEH23" s="138"/>
      <c r="OEI23" s="138"/>
      <c r="OEJ23" s="138"/>
      <c r="OEK23" s="138"/>
      <c r="OEL23" s="138"/>
      <c r="OEM23" s="138"/>
      <c r="OEN23" s="138"/>
      <c r="OEO23" s="138"/>
      <c r="OEP23" s="138"/>
      <c r="OEQ23" s="138"/>
      <c r="OER23" s="138"/>
      <c r="OES23" s="138"/>
      <c r="OET23" s="138"/>
      <c r="OEU23" s="138"/>
      <c r="OEV23" s="138"/>
      <c r="OEW23" s="138"/>
      <c r="OEX23" s="138"/>
      <c r="OEY23" s="138"/>
      <c r="OEZ23" s="138"/>
      <c r="OFA23" s="138"/>
      <c r="OFB23" s="138"/>
      <c r="OFC23" s="138"/>
      <c r="OFD23" s="138"/>
      <c r="OFE23" s="138"/>
      <c r="OFF23" s="138"/>
      <c r="OFG23" s="138"/>
      <c r="OFH23" s="138"/>
      <c r="OFI23" s="138"/>
      <c r="OFJ23" s="138"/>
      <c r="OFK23" s="138"/>
      <c r="OFL23" s="138"/>
      <c r="OFM23" s="138"/>
      <c r="OFN23" s="138"/>
      <c r="OFO23" s="138"/>
      <c r="OFP23" s="138"/>
      <c r="OFQ23" s="138"/>
      <c r="OFR23" s="138"/>
      <c r="OFS23" s="138"/>
      <c r="OFT23" s="138"/>
      <c r="OFU23" s="138"/>
      <c r="OFV23" s="138"/>
      <c r="OFW23" s="138"/>
      <c r="OFX23" s="138"/>
      <c r="OFY23" s="138"/>
      <c r="OFZ23" s="138"/>
      <c r="OGA23" s="138"/>
      <c r="OGB23" s="138"/>
      <c r="OGC23" s="138"/>
      <c r="OGD23" s="138"/>
      <c r="OGE23" s="138"/>
      <c r="OGF23" s="138"/>
      <c r="OGG23" s="138"/>
      <c r="OGH23" s="138"/>
      <c r="OGI23" s="138"/>
      <c r="OGJ23" s="138"/>
      <c r="OGK23" s="138"/>
      <c r="OGL23" s="138"/>
      <c r="OGM23" s="138"/>
      <c r="OGN23" s="138"/>
      <c r="OGO23" s="138"/>
      <c r="OGP23" s="138"/>
      <c r="OGQ23" s="138"/>
      <c r="OGR23" s="138"/>
      <c r="OGS23" s="138"/>
      <c r="OGT23" s="138"/>
      <c r="OGU23" s="138"/>
      <c r="OGV23" s="138"/>
      <c r="OGW23" s="138"/>
      <c r="OGX23" s="138"/>
      <c r="OGY23" s="138"/>
      <c r="OGZ23" s="138"/>
      <c r="OHA23" s="138"/>
      <c r="OHB23" s="138"/>
      <c r="OHC23" s="138"/>
      <c r="OHD23" s="138"/>
      <c r="OHE23" s="138"/>
      <c r="OHF23" s="138"/>
      <c r="OHG23" s="138"/>
      <c r="OHH23" s="138"/>
      <c r="OHI23" s="138"/>
      <c r="OHJ23" s="138"/>
      <c r="OHK23" s="138"/>
      <c r="OHL23" s="138"/>
      <c r="OHM23" s="138"/>
      <c r="OHN23" s="138"/>
      <c r="OHO23" s="138"/>
      <c r="OHP23" s="138"/>
      <c r="OHQ23" s="138"/>
      <c r="OHR23" s="138"/>
      <c r="OHS23" s="138"/>
      <c r="OHT23" s="138"/>
      <c r="OHU23" s="138"/>
      <c r="OHV23" s="138"/>
      <c r="OHW23" s="138"/>
      <c r="OHX23" s="138"/>
      <c r="OHY23" s="138"/>
      <c r="OHZ23" s="138"/>
      <c r="OIA23" s="138"/>
      <c r="OIB23" s="138"/>
      <c r="OIC23" s="138"/>
      <c r="OID23" s="138"/>
      <c r="OIE23" s="138"/>
      <c r="OIF23" s="138"/>
      <c r="OIG23" s="138"/>
      <c r="OIH23" s="138"/>
      <c r="OII23" s="138"/>
      <c r="OIJ23" s="138"/>
      <c r="OIK23" s="138"/>
      <c r="OIL23" s="138"/>
      <c r="OIM23" s="138"/>
      <c r="OIN23" s="138"/>
      <c r="OIO23" s="138"/>
      <c r="OIP23" s="138"/>
      <c r="OIQ23" s="138"/>
      <c r="OIR23" s="138"/>
      <c r="OIS23" s="138"/>
      <c r="OIT23" s="138"/>
      <c r="OIU23" s="138"/>
      <c r="OIV23" s="138"/>
      <c r="OIW23" s="138"/>
      <c r="OIX23" s="138"/>
      <c r="OIY23" s="138"/>
      <c r="OIZ23" s="138"/>
      <c r="OJA23" s="138"/>
      <c r="OJB23" s="138"/>
      <c r="OJC23" s="138"/>
      <c r="OJD23" s="138"/>
      <c r="OJE23" s="138"/>
      <c r="OJF23" s="138"/>
      <c r="OJG23" s="138"/>
      <c r="OJH23" s="138"/>
      <c r="OJI23" s="138"/>
      <c r="OJJ23" s="138"/>
      <c r="OJK23" s="138"/>
      <c r="OJL23" s="138"/>
      <c r="OJM23" s="138"/>
      <c r="OJN23" s="138"/>
      <c r="OJO23" s="138"/>
      <c r="OJP23" s="138"/>
      <c r="OJQ23" s="138"/>
      <c r="OJR23" s="138"/>
      <c r="OJS23" s="138"/>
      <c r="OJT23" s="138"/>
      <c r="OJU23" s="138"/>
      <c r="OJV23" s="138"/>
      <c r="OJW23" s="138"/>
      <c r="OJX23" s="138"/>
      <c r="OJY23" s="138"/>
      <c r="OJZ23" s="138"/>
      <c r="OKA23" s="138"/>
      <c r="OKB23" s="138"/>
      <c r="OKC23" s="138"/>
      <c r="OKD23" s="138"/>
      <c r="OKE23" s="138"/>
      <c r="OKF23" s="138"/>
      <c r="OKG23" s="138"/>
      <c r="OKH23" s="138"/>
      <c r="OKI23" s="138"/>
      <c r="OKJ23" s="138"/>
      <c r="OKK23" s="138"/>
      <c r="OKL23" s="138"/>
      <c r="OKM23" s="138"/>
      <c r="OKN23" s="138"/>
      <c r="OKO23" s="138"/>
      <c r="OKP23" s="138"/>
      <c r="OKQ23" s="138"/>
      <c r="OKR23" s="138"/>
      <c r="OKS23" s="138"/>
      <c r="OKT23" s="138"/>
      <c r="OKU23" s="138"/>
      <c r="OKV23" s="138"/>
      <c r="OKW23" s="138"/>
      <c r="OKX23" s="138"/>
      <c r="OKY23" s="138"/>
      <c r="OKZ23" s="138"/>
      <c r="OLA23" s="138"/>
      <c r="OLB23" s="138"/>
      <c r="OLC23" s="138"/>
      <c r="OLD23" s="138"/>
      <c r="OLE23" s="138"/>
      <c r="OLF23" s="138"/>
      <c r="OLG23" s="138"/>
      <c r="OLH23" s="138"/>
      <c r="OLI23" s="138"/>
      <c r="OLJ23" s="138"/>
      <c r="OLK23" s="138"/>
      <c r="OLL23" s="138"/>
      <c r="OLM23" s="138"/>
      <c r="OLN23" s="138"/>
      <c r="OLO23" s="138"/>
      <c r="OLP23" s="138"/>
      <c r="OLQ23" s="138"/>
      <c r="OLR23" s="138"/>
      <c r="OLS23" s="138"/>
      <c r="OLT23" s="138"/>
      <c r="OLU23" s="138"/>
      <c r="OLV23" s="138"/>
      <c r="OLW23" s="138"/>
      <c r="OLX23" s="138"/>
      <c r="OLY23" s="138"/>
      <c r="OLZ23" s="138"/>
      <c r="OMA23" s="138"/>
      <c r="OMB23" s="138"/>
      <c r="OMC23" s="138"/>
      <c r="OMD23" s="138"/>
      <c r="OME23" s="138"/>
      <c r="OMF23" s="138"/>
      <c r="OMG23" s="138"/>
      <c r="OMH23" s="138"/>
      <c r="OMI23" s="138"/>
      <c r="OMJ23" s="138"/>
      <c r="OMK23" s="138"/>
      <c r="OML23" s="138"/>
      <c r="OMM23" s="138"/>
      <c r="OMN23" s="138"/>
      <c r="OMO23" s="138"/>
      <c r="OMP23" s="138"/>
      <c r="OMQ23" s="138"/>
      <c r="OMR23" s="138"/>
      <c r="OMS23" s="138"/>
      <c r="OMT23" s="138"/>
      <c r="OMU23" s="138"/>
      <c r="OMV23" s="138"/>
      <c r="OMW23" s="138"/>
      <c r="OMX23" s="138"/>
      <c r="OMY23" s="138"/>
      <c r="OMZ23" s="138"/>
      <c r="ONA23" s="138"/>
      <c r="ONB23" s="138"/>
      <c r="ONC23" s="138"/>
      <c r="OND23" s="138"/>
      <c r="ONE23" s="138"/>
      <c r="ONF23" s="138"/>
      <c r="ONG23" s="138"/>
      <c r="ONH23" s="138"/>
      <c r="ONI23" s="138"/>
      <c r="ONJ23" s="138"/>
      <c r="ONK23" s="138"/>
      <c r="ONL23" s="138"/>
      <c r="ONM23" s="138"/>
      <c r="ONN23" s="138"/>
      <c r="ONO23" s="138"/>
      <c r="ONP23" s="138"/>
      <c r="ONQ23" s="138"/>
      <c r="ONR23" s="138"/>
      <c r="ONS23" s="138"/>
      <c r="ONT23" s="138"/>
      <c r="ONU23" s="138"/>
      <c r="ONV23" s="138"/>
      <c r="ONW23" s="138"/>
      <c r="ONX23" s="138"/>
      <c r="ONY23" s="138"/>
      <c r="ONZ23" s="138"/>
      <c r="OOA23" s="138"/>
      <c r="OOB23" s="138"/>
      <c r="OOC23" s="138"/>
      <c r="OOD23" s="138"/>
      <c r="OOE23" s="138"/>
      <c r="OOF23" s="138"/>
      <c r="OOG23" s="138"/>
      <c r="OOH23" s="138"/>
      <c r="OOI23" s="138"/>
      <c r="OOJ23" s="138"/>
      <c r="OOK23" s="138"/>
      <c r="OOL23" s="138"/>
      <c r="OOM23" s="138"/>
      <c r="OON23" s="138"/>
      <c r="OOO23" s="138"/>
      <c r="OOP23" s="138"/>
      <c r="OOQ23" s="138"/>
      <c r="OOR23" s="138"/>
      <c r="OOS23" s="138"/>
      <c r="OOT23" s="138"/>
      <c r="OOU23" s="138"/>
      <c r="OOV23" s="138"/>
      <c r="OOW23" s="138"/>
      <c r="OOX23" s="138"/>
      <c r="OOY23" s="138"/>
      <c r="OOZ23" s="138"/>
      <c r="OPA23" s="138"/>
      <c r="OPB23" s="138"/>
      <c r="OPC23" s="138"/>
      <c r="OPD23" s="138"/>
      <c r="OPE23" s="138"/>
      <c r="OPF23" s="138"/>
      <c r="OPG23" s="138"/>
      <c r="OPH23" s="138"/>
      <c r="OPI23" s="138"/>
      <c r="OPJ23" s="138"/>
      <c r="OPK23" s="138"/>
      <c r="OPL23" s="138"/>
      <c r="OPM23" s="138"/>
      <c r="OPN23" s="138"/>
      <c r="OPO23" s="138"/>
      <c r="OPP23" s="138"/>
      <c r="OPQ23" s="138"/>
      <c r="OPR23" s="138"/>
      <c r="OPS23" s="138"/>
      <c r="OPT23" s="138"/>
      <c r="OPU23" s="138"/>
      <c r="OPV23" s="138"/>
      <c r="OPW23" s="138"/>
      <c r="OPX23" s="138"/>
      <c r="OPY23" s="138"/>
      <c r="OPZ23" s="138"/>
      <c r="OQA23" s="138"/>
      <c r="OQB23" s="138"/>
      <c r="OQC23" s="138"/>
      <c r="OQD23" s="138"/>
      <c r="OQE23" s="138"/>
      <c r="OQF23" s="138"/>
      <c r="OQG23" s="138"/>
      <c r="OQH23" s="138"/>
      <c r="OQI23" s="138"/>
      <c r="OQJ23" s="138"/>
      <c r="OQK23" s="138"/>
      <c r="OQL23" s="138"/>
      <c r="OQM23" s="138"/>
      <c r="OQN23" s="138"/>
      <c r="OQO23" s="138"/>
      <c r="OQP23" s="138"/>
      <c r="OQQ23" s="138"/>
      <c r="OQR23" s="138"/>
      <c r="OQS23" s="138"/>
      <c r="OQT23" s="138"/>
      <c r="OQU23" s="138"/>
      <c r="OQV23" s="138"/>
      <c r="OQW23" s="138"/>
      <c r="OQX23" s="138"/>
      <c r="OQY23" s="138"/>
      <c r="OQZ23" s="138"/>
      <c r="ORA23" s="138"/>
      <c r="ORB23" s="138"/>
      <c r="ORC23" s="138"/>
      <c r="ORD23" s="138"/>
      <c r="ORE23" s="138"/>
      <c r="ORF23" s="138"/>
      <c r="ORG23" s="138"/>
      <c r="ORH23" s="138"/>
      <c r="ORI23" s="138"/>
      <c r="ORJ23" s="138"/>
      <c r="ORK23" s="138"/>
      <c r="ORL23" s="138"/>
      <c r="ORM23" s="138"/>
      <c r="ORN23" s="138"/>
      <c r="ORO23" s="138"/>
      <c r="ORP23" s="138"/>
      <c r="ORQ23" s="138"/>
      <c r="ORR23" s="138"/>
      <c r="ORS23" s="138"/>
      <c r="ORT23" s="138"/>
      <c r="ORU23" s="138"/>
      <c r="ORV23" s="138"/>
      <c r="ORW23" s="138"/>
      <c r="ORX23" s="138"/>
      <c r="ORY23" s="138"/>
      <c r="ORZ23" s="138"/>
      <c r="OSA23" s="138"/>
      <c r="OSB23" s="138"/>
      <c r="OSC23" s="138"/>
      <c r="OSD23" s="138"/>
      <c r="OSE23" s="138"/>
      <c r="OSF23" s="138"/>
      <c r="OSG23" s="138"/>
      <c r="OSH23" s="138"/>
      <c r="OSI23" s="138"/>
      <c r="OSJ23" s="138"/>
      <c r="OSK23" s="138"/>
      <c r="OSL23" s="138"/>
      <c r="OSM23" s="138"/>
      <c r="OSN23" s="138"/>
      <c r="OSO23" s="138"/>
      <c r="OSP23" s="138"/>
      <c r="OSQ23" s="138"/>
      <c r="OSR23" s="138"/>
      <c r="OSS23" s="138"/>
      <c r="OST23" s="138"/>
      <c r="OSU23" s="138"/>
      <c r="OSV23" s="138"/>
      <c r="OSW23" s="138"/>
      <c r="OSX23" s="138"/>
      <c r="OSY23" s="138"/>
      <c r="OSZ23" s="138"/>
      <c r="OTA23" s="138"/>
      <c r="OTB23" s="138"/>
      <c r="OTC23" s="138"/>
      <c r="OTD23" s="138"/>
      <c r="OTE23" s="138"/>
      <c r="OTF23" s="138"/>
      <c r="OTG23" s="138"/>
      <c r="OTH23" s="138"/>
      <c r="OTI23" s="138"/>
      <c r="OTJ23" s="138"/>
      <c r="OTK23" s="138"/>
      <c r="OTL23" s="138"/>
      <c r="OTM23" s="138"/>
      <c r="OTN23" s="138"/>
      <c r="OTO23" s="138"/>
      <c r="OTP23" s="138"/>
      <c r="OTQ23" s="138"/>
      <c r="OTR23" s="138"/>
      <c r="OTS23" s="138"/>
      <c r="OTT23" s="138"/>
      <c r="OTU23" s="138"/>
      <c r="OTV23" s="138"/>
      <c r="OTW23" s="138"/>
      <c r="OTX23" s="138"/>
      <c r="OTY23" s="138"/>
      <c r="OTZ23" s="138"/>
      <c r="OUA23" s="138"/>
      <c r="OUB23" s="138"/>
      <c r="OUC23" s="138"/>
      <c r="OUD23" s="138"/>
      <c r="OUE23" s="138"/>
      <c r="OUF23" s="138"/>
      <c r="OUG23" s="138"/>
      <c r="OUH23" s="138"/>
      <c r="OUI23" s="138"/>
      <c r="OUJ23" s="138"/>
      <c r="OUK23" s="138"/>
      <c r="OUL23" s="138"/>
      <c r="OUM23" s="138"/>
      <c r="OUN23" s="138"/>
      <c r="OUO23" s="138"/>
      <c r="OUP23" s="138"/>
      <c r="OUQ23" s="138"/>
      <c r="OUR23" s="138"/>
      <c r="OUS23" s="138"/>
      <c r="OUT23" s="138"/>
      <c r="OUU23" s="138"/>
      <c r="OUV23" s="138"/>
      <c r="OUW23" s="138"/>
      <c r="OUX23" s="138"/>
      <c r="OUY23" s="138"/>
      <c r="OUZ23" s="138"/>
      <c r="OVA23" s="138"/>
      <c r="OVB23" s="138"/>
      <c r="OVC23" s="138"/>
      <c r="OVD23" s="138"/>
      <c r="OVE23" s="138"/>
      <c r="OVF23" s="138"/>
      <c r="OVG23" s="138"/>
      <c r="OVH23" s="138"/>
      <c r="OVI23" s="138"/>
      <c r="OVJ23" s="138"/>
      <c r="OVK23" s="138"/>
      <c r="OVL23" s="138"/>
      <c r="OVM23" s="138"/>
      <c r="OVN23" s="138"/>
      <c r="OVO23" s="138"/>
      <c r="OVP23" s="138"/>
      <c r="OVQ23" s="138"/>
      <c r="OVR23" s="138"/>
      <c r="OVS23" s="138"/>
      <c r="OVT23" s="138"/>
      <c r="OVU23" s="138"/>
      <c r="OVV23" s="138"/>
      <c r="OVW23" s="138"/>
      <c r="OVX23" s="138"/>
      <c r="OVY23" s="138"/>
      <c r="OVZ23" s="138"/>
      <c r="OWA23" s="138"/>
      <c r="OWB23" s="138"/>
      <c r="OWC23" s="138"/>
      <c r="OWD23" s="138"/>
      <c r="OWE23" s="138"/>
      <c r="OWF23" s="138"/>
      <c r="OWG23" s="138"/>
      <c r="OWH23" s="138"/>
      <c r="OWI23" s="138"/>
      <c r="OWJ23" s="138"/>
      <c r="OWK23" s="138"/>
      <c r="OWL23" s="138"/>
      <c r="OWM23" s="138"/>
      <c r="OWN23" s="138"/>
      <c r="OWO23" s="138"/>
      <c r="OWP23" s="138"/>
      <c r="OWQ23" s="138"/>
      <c r="OWR23" s="138"/>
      <c r="OWS23" s="138"/>
      <c r="OWT23" s="138"/>
      <c r="OWU23" s="138"/>
      <c r="OWV23" s="138"/>
      <c r="OWW23" s="138"/>
      <c r="OWX23" s="138"/>
      <c r="OWY23" s="138"/>
      <c r="OWZ23" s="138"/>
      <c r="OXA23" s="138"/>
      <c r="OXB23" s="138"/>
      <c r="OXC23" s="138"/>
      <c r="OXD23" s="138"/>
      <c r="OXE23" s="138"/>
      <c r="OXF23" s="138"/>
      <c r="OXG23" s="138"/>
      <c r="OXH23" s="138"/>
      <c r="OXI23" s="138"/>
      <c r="OXJ23" s="138"/>
      <c r="OXK23" s="138"/>
      <c r="OXL23" s="138"/>
      <c r="OXM23" s="138"/>
      <c r="OXN23" s="138"/>
      <c r="OXO23" s="138"/>
      <c r="OXP23" s="138"/>
      <c r="OXQ23" s="138"/>
      <c r="OXR23" s="138"/>
      <c r="OXS23" s="138"/>
      <c r="OXT23" s="138"/>
      <c r="OXU23" s="138"/>
      <c r="OXV23" s="138"/>
      <c r="OXW23" s="138"/>
      <c r="OXX23" s="138"/>
      <c r="OXY23" s="138"/>
      <c r="OXZ23" s="138"/>
      <c r="OYA23" s="138"/>
      <c r="OYB23" s="138"/>
      <c r="OYC23" s="138"/>
      <c r="OYD23" s="138"/>
      <c r="OYE23" s="138"/>
      <c r="OYF23" s="138"/>
      <c r="OYG23" s="138"/>
      <c r="OYH23" s="138"/>
      <c r="OYI23" s="138"/>
      <c r="OYJ23" s="138"/>
      <c r="OYK23" s="138"/>
      <c r="OYL23" s="138"/>
      <c r="OYM23" s="138"/>
      <c r="OYN23" s="138"/>
      <c r="OYO23" s="138"/>
      <c r="OYP23" s="138"/>
      <c r="OYQ23" s="138"/>
      <c r="OYR23" s="138"/>
      <c r="OYS23" s="138"/>
      <c r="OYT23" s="138"/>
      <c r="OYU23" s="138"/>
      <c r="OYV23" s="138"/>
      <c r="OYW23" s="138"/>
      <c r="OYX23" s="138"/>
      <c r="OYY23" s="138"/>
      <c r="OYZ23" s="138"/>
      <c r="OZA23" s="138"/>
      <c r="OZB23" s="138"/>
      <c r="OZC23" s="138"/>
      <c r="OZD23" s="138"/>
      <c r="OZE23" s="138"/>
      <c r="OZF23" s="138"/>
      <c r="OZG23" s="138"/>
      <c r="OZH23" s="138"/>
      <c r="OZI23" s="138"/>
      <c r="OZJ23" s="138"/>
      <c r="OZK23" s="138"/>
      <c r="OZL23" s="138"/>
      <c r="OZM23" s="138"/>
      <c r="OZN23" s="138"/>
      <c r="OZO23" s="138"/>
      <c r="OZP23" s="138"/>
      <c r="OZQ23" s="138"/>
      <c r="OZR23" s="138"/>
      <c r="OZS23" s="138"/>
      <c r="OZT23" s="138"/>
      <c r="OZU23" s="138"/>
      <c r="OZV23" s="138"/>
      <c r="OZW23" s="138"/>
      <c r="OZX23" s="138"/>
      <c r="OZY23" s="138"/>
      <c r="OZZ23" s="138"/>
      <c r="PAA23" s="138"/>
      <c r="PAB23" s="138"/>
      <c r="PAC23" s="138"/>
      <c r="PAD23" s="138"/>
      <c r="PAE23" s="138"/>
      <c r="PAF23" s="138"/>
      <c r="PAG23" s="138"/>
      <c r="PAH23" s="138"/>
      <c r="PAI23" s="138"/>
      <c r="PAJ23" s="138"/>
      <c r="PAK23" s="138"/>
      <c r="PAL23" s="138"/>
      <c r="PAM23" s="138"/>
      <c r="PAN23" s="138"/>
      <c r="PAO23" s="138"/>
      <c r="PAP23" s="138"/>
      <c r="PAQ23" s="138"/>
      <c r="PAR23" s="138"/>
      <c r="PAS23" s="138"/>
      <c r="PAT23" s="138"/>
      <c r="PAU23" s="138"/>
      <c r="PAV23" s="138"/>
      <c r="PAW23" s="138"/>
      <c r="PAX23" s="138"/>
      <c r="PAY23" s="138"/>
      <c r="PAZ23" s="138"/>
      <c r="PBA23" s="138"/>
      <c r="PBB23" s="138"/>
      <c r="PBC23" s="138"/>
      <c r="PBD23" s="138"/>
      <c r="PBE23" s="138"/>
      <c r="PBF23" s="138"/>
      <c r="PBG23" s="138"/>
      <c r="PBH23" s="138"/>
      <c r="PBI23" s="138"/>
      <c r="PBJ23" s="138"/>
      <c r="PBK23" s="138"/>
      <c r="PBL23" s="138"/>
      <c r="PBM23" s="138"/>
      <c r="PBN23" s="138"/>
      <c r="PBO23" s="138"/>
      <c r="PBP23" s="138"/>
      <c r="PBQ23" s="138"/>
      <c r="PBR23" s="138"/>
      <c r="PBS23" s="138"/>
      <c r="PBT23" s="138"/>
      <c r="PBU23" s="138"/>
      <c r="PBV23" s="138"/>
      <c r="PBW23" s="138"/>
      <c r="PBX23" s="138"/>
      <c r="PBY23" s="138"/>
      <c r="PBZ23" s="138"/>
      <c r="PCA23" s="138"/>
      <c r="PCB23" s="138"/>
      <c r="PCC23" s="138"/>
      <c r="PCD23" s="138"/>
      <c r="PCE23" s="138"/>
      <c r="PCF23" s="138"/>
      <c r="PCG23" s="138"/>
      <c r="PCH23" s="138"/>
      <c r="PCI23" s="138"/>
      <c r="PCJ23" s="138"/>
      <c r="PCK23" s="138"/>
      <c r="PCL23" s="138"/>
      <c r="PCM23" s="138"/>
      <c r="PCN23" s="138"/>
      <c r="PCO23" s="138"/>
      <c r="PCP23" s="138"/>
      <c r="PCQ23" s="138"/>
      <c r="PCR23" s="138"/>
      <c r="PCS23" s="138"/>
      <c r="PCT23" s="138"/>
      <c r="PCU23" s="138"/>
      <c r="PCV23" s="138"/>
      <c r="PCW23" s="138"/>
      <c r="PCX23" s="138"/>
      <c r="PCY23" s="138"/>
      <c r="PCZ23" s="138"/>
      <c r="PDA23" s="138"/>
      <c r="PDB23" s="138"/>
      <c r="PDC23" s="138"/>
      <c r="PDD23" s="138"/>
      <c r="PDE23" s="138"/>
      <c r="PDF23" s="138"/>
      <c r="PDG23" s="138"/>
      <c r="PDH23" s="138"/>
      <c r="PDI23" s="138"/>
      <c r="PDJ23" s="138"/>
      <c r="PDK23" s="138"/>
      <c r="PDL23" s="138"/>
      <c r="PDM23" s="138"/>
      <c r="PDN23" s="138"/>
      <c r="PDO23" s="138"/>
      <c r="PDP23" s="138"/>
      <c r="PDQ23" s="138"/>
      <c r="PDR23" s="138"/>
      <c r="PDS23" s="138"/>
      <c r="PDT23" s="138"/>
      <c r="PDU23" s="138"/>
      <c r="PDV23" s="138"/>
      <c r="PDW23" s="138"/>
      <c r="PDX23" s="138"/>
      <c r="PDY23" s="138"/>
      <c r="PDZ23" s="138"/>
      <c r="PEA23" s="138"/>
      <c r="PEB23" s="138"/>
      <c r="PEC23" s="138"/>
      <c r="PED23" s="138"/>
      <c r="PEE23" s="138"/>
      <c r="PEF23" s="138"/>
      <c r="PEG23" s="138"/>
      <c r="PEH23" s="138"/>
      <c r="PEI23" s="138"/>
      <c r="PEJ23" s="138"/>
      <c r="PEK23" s="138"/>
      <c r="PEL23" s="138"/>
      <c r="PEM23" s="138"/>
      <c r="PEN23" s="138"/>
      <c r="PEO23" s="138"/>
      <c r="PEP23" s="138"/>
      <c r="PEQ23" s="138"/>
      <c r="PER23" s="138"/>
      <c r="PES23" s="138"/>
      <c r="PET23" s="138"/>
      <c r="PEU23" s="138"/>
      <c r="PEV23" s="138"/>
      <c r="PEW23" s="138"/>
      <c r="PEX23" s="138"/>
      <c r="PEY23" s="138"/>
      <c r="PEZ23" s="138"/>
      <c r="PFA23" s="138"/>
      <c r="PFB23" s="138"/>
      <c r="PFC23" s="138"/>
      <c r="PFD23" s="138"/>
      <c r="PFE23" s="138"/>
      <c r="PFF23" s="138"/>
      <c r="PFG23" s="138"/>
      <c r="PFH23" s="138"/>
      <c r="PFI23" s="138"/>
      <c r="PFJ23" s="138"/>
      <c r="PFK23" s="138"/>
      <c r="PFL23" s="138"/>
      <c r="PFM23" s="138"/>
      <c r="PFN23" s="138"/>
      <c r="PFO23" s="138"/>
      <c r="PFP23" s="138"/>
      <c r="PFQ23" s="138"/>
      <c r="PFR23" s="138"/>
      <c r="PFS23" s="138"/>
      <c r="PFT23" s="138"/>
      <c r="PFU23" s="138"/>
      <c r="PFV23" s="138"/>
      <c r="PFW23" s="138"/>
      <c r="PFX23" s="138"/>
      <c r="PFY23" s="138"/>
      <c r="PFZ23" s="138"/>
      <c r="PGA23" s="138"/>
      <c r="PGB23" s="138"/>
      <c r="PGC23" s="138"/>
      <c r="PGD23" s="138"/>
      <c r="PGE23" s="138"/>
      <c r="PGF23" s="138"/>
      <c r="PGG23" s="138"/>
      <c r="PGH23" s="138"/>
      <c r="PGI23" s="138"/>
      <c r="PGJ23" s="138"/>
      <c r="PGK23" s="138"/>
      <c r="PGL23" s="138"/>
      <c r="PGM23" s="138"/>
      <c r="PGN23" s="138"/>
      <c r="PGO23" s="138"/>
      <c r="PGP23" s="138"/>
      <c r="PGQ23" s="138"/>
      <c r="PGR23" s="138"/>
      <c r="PGS23" s="138"/>
      <c r="PGT23" s="138"/>
      <c r="PGU23" s="138"/>
      <c r="PGV23" s="138"/>
      <c r="PGW23" s="138"/>
      <c r="PGX23" s="138"/>
      <c r="PGY23" s="138"/>
      <c r="PGZ23" s="138"/>
      <c r="PHA23" s="138"/>
      <c r="PHB23" s="138"/>
      <c r="PHC23" s="138"/>
      <c r="PHD23" s="138"/>
      <c r="PHE23" s="138"/>
      <c r="PHF23" s="138"/>
      <c r="PHG23" s="138"/>
      <c r="PHH23" s="138"/>
      <c r="PHI23" s="138"/>
      <c r="PHJ23" s="138"/>
      <c r="PHK23" s="138"/>
      <c r="PHL23" s="138"/>
      <c r="PHM23" s="138"/>
      <c r="PHN23" s="138"/>
      <c r="PHO23" s="138"/>
      <c r="PHP23" s="138"/>
      <c r="PHQ23" s="138"/>
      <c r="PHR23" s="138"/>
      <c r="PHS23" s="138"/>
      <c r="PHT23" s="138"/>
      <c r="PHU23" s="138"/>
      <c r="PHV23" s="138"/>
      <c r="PHW23" s="138"/>
      <c r="PHX23" s="138"/>
      <c r="PHY23" s="138"/>
      <c r="PHZ23" s="138"/>
      <c r="PIA23" s="138"/>
      <c r="PIB23" s="138"/>
      <c r="PIC23" s="138"/>
      <c r="PID23" s="138"/>
      <c r="PIE23" s="138"/>
      <c r="PIF23" s="138"/>
      <c r="PIG23" s="138"/>
      <c r="PIH23" s="138"/>
      <c r="PII23" s="138"/>
      <c r="PIJ23" s="138"/>
      <c r="PIK23" s="138"/>
      <c r="PIL23" s="138"/>
      <c r="PIM23" s="138"/>
      <c r="PIN23" s="138"/>
      <c r="PIO23" s="138"/>
      <c r="PIP23" s="138"/>
      <c r="PIQ23" s="138"/>
      <c r="PIR23" s="138"/>
      <c r="PIS23" s="138"/>
      <c r="PIT23" s="138"/>
      <c r="PIU23" s="138"/>
      <c r="PIV23" s="138"/>
      <c r="PIW23" s="138"/>
      <c r="PIX23" s="138"/>
      <c r="PIY23" s="138"/>
      <c r="PIZ23" s="138"/>
      <c r="PJA23" s="138"/>
      <c r="PJB23" s="138"/>
      <c r="PJC23" s="138"/>
      <c r="PJD23" s="138"/>
      <c r="PJE23" s="138"/>
      <c r="PJF23" s="138"/>
      <c r="PJG23" s="138"/>
      <c r="PJH23" s="138"/>
      <c r="PJI23" s="138"/>
      <c r="PJJ23" s="138"/>
      <c r="PJK23" s="138"/>
      <c r="PJL23" s="138"/>
      <c r="PJM23" s="138"/>
      <c r="PJN23" s="138"/>
      <c r="PJO23" s="138"/>
      <c r="PJP23" s="138"/>
      <c r="PJQ23" s="138"/>
      <c r="PJR23" s="138"/>
      <c r="PJS23" s="138"/>
      <c r="PJT23" s="138"/>
      <c r="PJU23" s="138"/>
      <c r="PJV23" s="138"/>
      <c r="PJW23" s="138"/>
      <c r="PJX23" s="138"/>
      <c r="PJY23" s="138"/>
      <c r="PJZ23" s="138"/>
      <c r="PKA23" s="138"/>
      <c r="PKB23" s="138"/>
      <c r="PKC23" s="138"/>
      <c r="PKD23" s="138"/>
      <c r="PKE23" s="138"/>
      <c r="PKF23" s="138"/>
      <c r="PKG23" s="138"/>
      <c r="PKH23" s="138"/>
      <c r="PKI23" s="138"/>
      <c r="PKJ23" s="138"/>
      <c r="PKK23" s="138"/>
      <c r="PKL23" s="138"/>
      <c r="PKM23" s="138"/>
      <c r="PKN23" s="138"/>
      <c r="PKO23" s="138"/>
      <c r="PKP23" s="138"/>
      <c r="PKQ23" s="138"/>
      <c r="PKR23" s="138"/>
      <c r="PKS23" s="138"/>
      <c r="PKT23" s="138"/>
      <c r="PKU23" s="138"/>
      <c r="PKV23" s="138"/>
      <c r="PKW23" s="138"/>
      <c r="PKX23" s="138"/>
      <c r="PKY23" s="138"/>
      <c r="PKZ23" s="138"/>
      <c r="PLA23" s="138"/>
      <c r="PLB23" s="138"/>
      <c r="PLC23" s="138"/>
      <c r="PLD23" s="138"/>
      <c r="PLE23" s="138"/>
      <c r="PLF23" s="138"/>
      <c r="PLG23" s="138"/>
      <c r="PLH23" s="138"/>
      <c r="PLI23" s="138"/>
      <c r="PLJ23" s="138"/>
      <c r="PLK23" s="138"/>
      <c r="PLL23" s="138"/>
      <c r="PLM23" s="138"/>
      <c r="PLN23" s="138"/>
      <c r="PLO23" s="138"/>
      <c r="PLP23" s="138"/>
      <c r="PLQ23" s="138"/>
      <c r="PLR23" s="138"/>
      <c r="PLS23" s="138"/>
      <c r="PLT23" s="138"/>
      <c r="PLU23" s="138"/>
      <c r="PLV23" s="138"/>
      <c r="PLW23" s="138"/>
      <c r="PLX23" s="138"/>
      <c r="PLY23" s="138"/>
      <c r="PLZ23" s="138"/>
      <c r="PMA23" s="138"/>
      <c r="PMB23" s="138"/>
      <c r="PMC23" s="138"/>
      <c r="PMD23" s="138"/>
      <c r="PME23" s="138"/>
      <c r="PMF23" s="138"/>
      <c r="PMG23" s="138"/>
      <c r="PMH23" s="138"/>
      <c r="PMI23" s="138"/>
      <c r="PMJ23" s="138"/>
      <c r="PMK23" s="138"/>
      <c r="PML23" s="138"/>
      <c r="PMM23" s="138"/>
      <c r="PMN23" s="138"/>
      <c r="PMO23" s="138"/>
      <c r="PMP23" s="138"/>
      <c r="PMQ23" s="138"/>
      <c r="PMR23" s="138"/>
      <c r="PMS23" s="138"/>
      <c r="PMT23" s="138"/>
      <c r="PMU23" s="138"/>
      <c r="PMV23" s="138"/>
      <c r="PMW23" s="138"/>
      <c r="PMX23" s="138"/>
      <c r="PMY23" s="138"/>
      <c r="PMZ23" s="138"/>
      <c r="PNA23" s="138"/>
      <c r="PNB23" s="138"/>
      <c r="PNC23" s="138"/>
      <c r="PND23" s="138"/>
      <c r="PNE23" s="138"/>
      <c r="PNF23" s="138"/>
      <c r="PNG23" s="138"/>
      <c r="PNH23" s="138"/>
      <c r="PNI23" s="138"/>
      <c r="PNJ23" s="138"/>
      <c r="PNK23" s="138"/>
      <c r="PNL23" s="138"/>
      <c r="PNM23" s="138"/>
      <c r="PNN23" s="138"/>
      <c r="PNO23" s="138"/>
      <c r="PNP23" s="138"/>
      <c r="PNQ23" s="138"/>
      <c r="PNR23" s="138"/>
      <c r="PNS23" s="138"/>
      <c r="PNT23" s="138"/>
      <c r="PNU23" s="138"/>
      <c r="PNV23" s="138"/>
      <c r="PNW23" s="138"/>
      <c r="PNX23" s="138"/>
      <c r="PNY23" s="138"/>
      <c r="PNZ23" s="138"/>
      <c r="POA23" s="138"/>
      <c r="POB23" s="138"/>
      <c r="POC23" s="138"/>
      <c r="POD23" s="138"/>
      <c r="POE23" s="138"/>
      <c r="POF23" s="138"/>
      <c r="POG23" s="138"/>
      <c r="POH23" s="138"/>
      <c r="POI23" s="138"/>
      <c r="POJ23" s="138"/>
      <c r="POK23" s="138"/>
      <c r="POL23" s="138"/>
      <c r="POM23" s="138"/>
      <c r="PON23" s="138"/>
      <c r="POO23" s="138"/>
      <c r="POP23" s="138"/>
      <c r="POQ23" s="138"/>
      <c r="POR23" s="138"/>
      <c r="POS23" s="138"/>
      <c r="POT23" s="138"/>
      <c r="POU23" s="138"/>
      <c r="POV23" s="138"/>
      <c r="POW23" s="138"/>
      <c r="POX23" s="138"/>
      <c r="POY23" s="138"/>
      <c r="POZ23" s="138"/>
      <c r="PPA23" s="138"/>
      <c r="PPB23" s="138"/>
      <c r="PPC23" s="138"/>
      <c r="PPD23" s="138"/>
      <c r="PPE23" s="138"/>
      <c r="PPF23" s="138"/>
      <c r="PPG23" s="138"/>
      <c r="PPH23" s="138"/>
      <c r="PPI23" s="138"/>
      <c r="PPJ23" s="138"/>
      <c r="PPK23" s="138"/>
      <c r="PPL23" s="138"/>
      <c r="PPM23" s="138"/>
      <c r="PPN23" s="138"/>
      <c r="PPO23" s="138"/>
      <c r="PPP23" s="138"/>
      <c r="PPQ23" s="138"/>
      <c r="PPR23" s="138"/>
      <c r="PPS23" s="138"/>
      <c r="PPT23" s="138"/>
      <c r="PPU23" s="138"/>
      <c r="PPV23" s="138"/>
      <c r="PPW23" s="138"/>
      <c r="PPX23" s="138"/>
      <c r="PPY23" s="138"/>
      <c r="PPZ23" s="138"/>
      <c r="PQA23" s="138"/>
      <c r="PQB23" s="138"/>
      <c r="PQC23" s="138"/>
      <c r="PQD23" s="138"/>
      <c r="PQE23" s="138"/>
      <c r="PQF23" s="138"/>
      <c r="PQG23" s="138"/>
      <c r="PQH23" s="138"/>
      <c r="PQI23" s="138"/>
      <c r="PQJ23" s="138"/>
      <c r="PQK23" s="138"/>
      <c r="PQL23" s="138"/>
      <c r="PQM23" s="138"/>
      <c r="PQN23" s="138"/>
      <c r="PQO23" s="138"/>
      <c r="PQP23" s="138"/>
      <c r="PQQ23" s="138"/>
      <c r="PQR23" s="138"/>
      <c r="PQS23" s="138"/>
      <c r="PQT23" s="138"/>
      <c r="PQU23" s="138"/>
      <c r="PQV23" s="138"/>
      <c r="PQW23" s="138"/>
      <c r="PQX23" s="138"/>
      <c r="PQY23" s="138"/>
      <c r="PQZ23" s="138"/>
      <c r="PRA23" s="138"/>
      <c r="PRB23" s="138"/>
      <c r="PRC23" s="138"/>
      <c r="PRD23" s="138"/>
      <c r="PRE23" s="138"/>
      <c r="PRF23" s="138"/>
      <c r="PRG23" s="138"/>
      <c r="PRH23" s="138"/>
      <c r="PRI23" s="138"/>
      <c r="PRJ23" s="138"/>
      <c r="PRK23" s="138"/>
      <c r="PRL23" s="138"/>
      <c r="PRM23" s="138"/>
      <c r="PRN23" s="138"/>
      <c r="PRO23" s="138"/>
      <c r="PRP23" s="138"/>
      <c r="PRQ23" s="138"/>
      <c r="PRR23" s="138"/>
      <c r="PRS23" s="138"/>
      <c r="PRT23" s="138"/>
      <c r="PRU23" s="138"/>
      <c r="PRV23" s="138"/>
      <c r="PRW23" s="138"/>
      <c r="PRX23" s="138"/>
      <c r="PRY23" s="138"/>
      <c r="PRZ23" s="138"/>
      <c r="PSA23" s="138"/>
      <c r="PSB23" s="138"/>
      <c r="PSC23" s="138"/>
      <c r="PSD23" s="138"/>
      <c r="PSE23" s="138"/>
      <c r="PSF23" s="138"/>
      <c r="PSG23" s="138"/>
      <c r="PSH23" s="138"/>
      <c r="PSI23" s="138"/>
      <c r="PSJ23" s="138"/>
      <c r="PSK23" s="138"/>
      <c r="PSL23" s="138"/>
      <c r="PSM23" s="138"/>
      <c r="PSN23" s="138"/>
      <c r="PSO23" s="138"/>
      <c r="PSP23" s="138"/>
      <c r="PSQ23" s="138"/>
      <c r="PSR23" s="138"/>
      <c r="PSS23" s="138"/>
      <c r="PST23" s="138"/>
      <c r="PSU23" s="138"/>
      <c r="PSV23" s="138"/>
      <c r="PSW23" s="138"/>
      <c r="PSX23" s="138"/>
      <c r="PSY23" s="138"/>
      <c r="PSZ23" s="138"/>
      <c r="PTA23" s="138"/>
      <c r="PTB23" s="138"/>
      <c r="PTC23" s="138"/>
      <c r="PTD23" s="138"/>
      <c r="PTE23" s="138"/>
      <c r="PTF23" s="138"/>
      <c r="PTG23" s="138"/>
      <c r="PTH23" s="138"/>
      <c r="PTI23" s="138"/>
      <c r="PTJ23" s="138"/>
      <c r="PTK23" s="138"/>
      <c r="PTL23" s="138"/>
      <c r="PTM23" s="138"/>
      <c r="PTN23" s="138"/>
      <c r="PTO23" s="138"/>
      <c r="PTP23" s="138"/>
      <c r="PTQ23" s="138"/>
      <c r="PTR23" s="138"/>
      <c r="PTS23" s="138"/>
      <c r="PTT23" s="138"/>
      <c r="PTU23" s="138"/>
      <c r="PTV23" s="138"/>
      <c r="PTW23" s="138"/>
      <c r="PTX23" s="138"/>
      <c r="PTY23" s="138"/>
      <c r="PTZ23" s="138"/>
      <c r="PUA23" s="138"/>
      <c r="PUB23" s="138"/>
      <c r="PUC23" s="138"/>
      <c r="PUD23" s="138"/>
      <c r="PUE23" s="138"/>
      <c r="PUF23" s="138"/>
      <c r="PUG23" s="138"/>
      <c r="PUH23" s="138"/>
      <c r="PUI23" s="138"/>
      <c r="PUJ23" s="138"/>
      <c r="PUK23" s="138"/>
      <c r="PUL23" s="138"/>
      <c r="PUM23" s="138"/>
      <c r="PUN23" s="138"/>
      <c r="PUO23" s="138"/>
      <c r="PUP23" s="138"/>
      <c r="PUQ23" s="138"/>
      <c r="PUR23" s="138"/>
      <c r="PUS23" s="138"/>
      <c r="PUT23" s="138"/>
      <c r="PUU23" s="138"/>
      <c r="PUV23" s="138"/>
      <c r="PUW23" s="138"/>
      <c r="PUX23" s="138"/>
      <c r="PUY23" s="138"/>
      <c r="PUZ23" s="138"/>
      <c r="PVA23" s="138"/>
      <c r="PVB23" s="138"/>
      <c r="PVC23" s="138"/>
      <c r="PVD23" s="138"/>
      <c r="PVE23" s="138"/>
      <c r="PVF23" s="138"/>
      <c r="PVG23" s="138"/>
      <c r="PVH23" s="138"/>
      <c r="PVI23" s="138"/>
      <c r="PVJ23" s="138"/>
      <c r="PVK23" s="138"/>
      <c r="PVL23" s="138"/>
      <c r="PVM23" s="138"/>
      <c r="PVN23" s="138"/>
      <c r="PVO23" s="138"/>
      <c r="PVP23" s="138"/>
      <c r="PVQ23" s="138"/>
      <c r="PVR23" s="138"/>
      <c r="PVS23" s="138"/>
      <c r="PVT23" s="138"/>
      <c r="PVU23" s="138"/>
      <c r="PVV23" s="138"/>
      <c r="PVW23" s="138"/>
      <c r="PVX23" s="138"/>
      <c r="PVY23" s="138"/>
      <c r="PVZ23" s="138"/>
      <c r="PWA23" s="138"/>
      <c r="PWB23" s="138"/>
      <c r="PWC23" s="138"/>
      <c r="PWD23" s="138"/>
      <c r="PWE23" s="138"/>
      <c r="PWF23" s="138"/>
      <c r="PWG23" s="138"/>
      <c r="PWH23" s="138"/>
      <c r="PWI23" s="138"/>
      <c r="PWJ23" s="138"/>
      <c r="PWK23" s="138"/>
      <c r="PWL23" s="138"/>
      <c r="PWM23" s="138"/>
      <c r="PWN23" s="138"/>
      <c r="PWO23" s="138"/>
      <c r="PWP23" s="138"/>
      <c r="PWQ23" s="138"/>
      <c r="PWR23" s="138"/>
      <c r="PWS23" s="138"/>
      <c r="PWT23" s="138"/>
      <c r="PWU23" s="138"/>
      <c r="PWV23" s="138"/>
      <c r="PWW23" s="138"/>
      <c r="PWX23" s="138"/>
      <c r="PWY23" s="138"/>
      <c r="PWZ23" s="138"/>
      <c r="PXA23" s="138"/>
      <c r="PXB23" s="138"/>
      <c r="PXC23" s="138"/>
      <c r="PXD23" s="138"/>
      <c r="PXE23" s="138"/>
      <c r="PXF23" s="138"/>
      <c r="PXG23" s="138"/>
      <c r="PXH23" s="138"/>
      <c r="PXI23" s="138"/>
      <c r="PXJ23" s="138"/>
      <c r="PXK23" s="138"/>
      <c r="PXL23" s="138"/>
      <c r="PXM23" s="138"/>
      <c r="PXN23" s="138"/>
      <c r="PXO23" s="138"/>
      <c r="PXP23" s="138"/>
      <c r="PXQ23" s="138"/>
      <c r="PXR23" s="138"/>
      <c r="PXS23" s="138"/>
      <c r="PXT23" s="138"/>
      <c r="PXU23" s="138"/>
      <c r="PXV23" s="138"/>
      <c r="PXW23" s="138"/>
      <c r="PXX23" s="138"/>
      <c r="PXY23" s="138"/>
      <c r="PXZ23" s="138"/>
      <c r="PYA23" s="138"/>
      <c r="PYB23" s="138"/>
      <c r="PYC23" s="138"/>
      <c r="PYD23" s="138"/>
      <c r="PYE23" s="138"/>
      <c r="PYF23" s="138"/>
      <c r="PYG23" s="138"/>
      <c r="PYH23" s="138"/>
      <c r="PYI23" s="138"/>
      <c r="PYJ23" s="138"/>
      <c r="PYK23" s="138"/>
      <c r="PYL23" s="138"/>
      <c r="PYM23" s="138"/>
      <c r="PYN23" s="138"/>
      <c r="PYO23" s="138"/>
      <c r="PYP23" s="138"/>
      <c r="PYQ23" s="138"/>
      <c r="PYR23" s="138"/>
      <c r="PYS23" s="138"/>
      <c r="PYT23" s="138"/>
      <c r="PYU23" s="138"/>
      <c r="PYV23" s="138"/>
      <c r="PYW23" s="138"/>
      <c r="PYX23" s="138"/>
      <c r="PYY23" s="138"/>
      <c r="PYZ23" s="138"/>
      <c r="PZA23" s="138"/>
      <c r="PZB23" s="138"/>
      <c r="PZC23" s="138"/>
      <c r="PZD23" s="138"/>
      <c r="PZE23" s="138"/>
      <c r="PZF23" s="138"/>
      <c r="PZG23" s="138"/>
      <c r="PZH23" s="138"/>
      <c r="PZI23" s="138"/>
      <c r="PZJ23" s="138"/>
      <c r="PZK23" s="138"/>
      <c r="PZL23" s="138"/>
      <c r="PZM23" s="138"/>
      <c r="PZN23" s="138"/>
      <c r="PZO23" s="138"/>
      <c r="PZP23" s="138"/>
      <c r="PZQ23" s="138"/>
      <c r="PZR23" s="138"/>
      <c r="PZS23" s="138"/>
      <c r="PZT23" s="138"/>
      <c r="PZU23" s="138"/>
      <c r="PZV23" s="138"/>
      <c r="PZW23" s="138"/>
      <c r="PZX23" s="138"/>
      <c r="PZY23" s="138"/>
      <c r="PZZ23" s="138"/>
      <c r="QAA23" s="138"/>
      <c r="QAB23" s="138"/>
      <c r="QAC23" s="138"/>
      <c r="QAD23" s="138"/>
      <c r="QAE23" s="138"/>
      <c r="QAF23" s="138"/>
      <c r="QAG23" s="138"/>
      <c r="QAH23" s="138"/>
      <c r="QAI23" s="138"/>
      <c r="QAJ23" s="138"/>
      <c r="QAK23" s="138"/>
      <c r="QAL23" s="138"/>
      <c r="QAM23" s="138"/>
      <c r="QAN23" s="138"/>
      <c r="QAO23" s="138"/>
      <c r="QAP23" s="138"/>
      <c r="QAQ23" s="138"/>
      <c r="QAR23" s="138"/>
      <c r="QAS23" s="138"/>
      <c r="QAT23" s="138"/>
      <c r="QAU23" s="138"/>
      <c r="QAV23" s="138"/>
      <c r="QAW23" s="138"/>
      <c r="QAX23" s="138"/>
      <c r="QAY23" s="138"/>
      <c r="QAZ23" s="138"/>
      <c r="QBA23" s="138"/>
      <c r="QBB23" s="138"/>
      <c r="QBC23" s="138"/>
      <c r="QBD23" s="138"/>
      <c r="QBE23" s="138"/>
      <c r="QBF23" s="138"/>
      <c r="QBG23" s="138"/>
      <c r="QBH23" s="138"/>
      <c r="QBI23" s="138"/>
      <c r="QBJ23" s="138"/>
      <c r="QBK23" s="138"/>
      <c r="QBL23" s="138"/>
      <c r="QBM23" s="138"/>
      <c r="QBN23" s="138"/>
      <c r="QBO23" s="138"/>
      <c r="QBP23" s="138"/>
      <c r="QBQ23" s="138"/>
      <c r="QBR23" s="138"/>
      <c r="QBS23" s="138"/>
      <c r="QBT23" s="138"/>
      <c r="QBU23" s="138"/>
      <c r="QBV23" s="138"/>
      <c r="QBW23" s="138"/>
      <c r="QBX23" s="138"/>
      <c r="QBY23" s="138"/>
      <c r="QBZ23" s="138"/>
      <c r="QCA23" s="138"/>
      <c r="QCB23" s="138"/>
      <c r="QCC23" s="138"/>
      <c r="QCD23" s="138"/>
      <c r="QCE23" s="138"/>
      <c r="QCF23" s="138"/>
      <c r="QCG23" s="138"/>
      <c r="QCH23" s="138"/>
      <c r="QCI23" s="138"/>
      <c r="QCJ23" s="138"/>
      <c r="QCK23" s="138"/>
      <c r="QCL23" s="138"/>
      <c r="QCM23" s="138"/>
      <c r="QCN23" s="138"/>
      <c r="QCO23" s="138"/>
      <c r="QCP23" s="138"/>
      <c r="QCQ23" s="138"/>
      <c r="QCR23" s="138"/>
      <c r="QCS23" s="138"/>
      <c r="QCT23" s="138"/>
      <c r="QCU23" s="138"/>
      <c r="QCV23" s="138"/>
      <c r="QCW23" s="138"/>
      <c r="QCX23" s="138"/>
      <c r="QCY23" s="138"/>
      <c r="QCZ23" s="138"/>
      <c r="QDA23" s="138"/>
      <c r="QDB23" s="138"/>
      <c r="QDC23" s="138"/>
      <c r="QDD23" s="138"/>
      <c r="QDE23" s="138"/>
      <c r="QDF23" s="138"/>
      <c r="QDG23" s="138"/>
      <c r="QDH23" s="138"/>
      <c r="QDI23" s="138"/>
      <c r="QDJ23" s="138"/>
      <c r="QDK23" s="138"/>
      <c r="QDL23" s="138"/>
      <c r="QDM23" s="138"/>
      <c r="QDN23" s="138"/>
      <c r="QDO23" s="138"/>
      <c r="QDP23" s="138"/>
      <c r="QDQ23" s="138"/>
      <c r="QDR23" s="138"/>
      <c r="QDS23" s="138"/>
      <c r="QDT23" s="138"/>
      <c r="QDU23" s="138"/>
      <c r="QDV23" s="138"/>
      <c r="QDW23" s="138"/>
      <c r="QDX23" s="138"/>
      <c r="QDY23" s="138"/>
      <c r="QDZ23" s="138"/>
      <c r="QEA23" s="138"/>
      <c r="QEB23" s="138"/>
      <c r="QEC23" s="138"/>
      <c r="QED23" s="138"/>
      <c r="QEE23" s="138"/>
      <c r="QEF23" s="138"/>
      <c r="QEG23" s="138"/>
      <c r="QEH23" s="138"/>
      <c r="QEI23" s="138"/>
      <c r="QEJ23" s="138"/>
      <c r="QEK23" s="138"/>
      <c r="QEL23" s="138"/>
      <c r="QEM23" s="138"/>
      <c r="QEN23" s="138"/>
      <c r="QEO23" s="138"/>
      <c r="QEP23" s="138"/>
      <c r="QEQ23" s="138"/>
      <c r="QER23" s="138"/>
      <c r="QES23" s="138"/>
      <c r="QET23" s="138"/>
      <c r="QEU23" s="138"/>
      <c r="QEV23" s="138"/>
      <c r="QEW23" s="138"/>
      <c r="QEX23" s="138"/>
      <c r="QEY23" s="138"/>
      <c r="QEZ23" s="138"/>
      <c r="QFA23" s="138"/>
      <c r="QFB23" s="138"/>
      <c r="QFC23" s="138"/>
      <c r="QFD23" s="138"/>
      <c r="QFE23" s="138"/>
      <c r="QFF23" s="138"/>
      <c r="QFG23" s="138"/>
      <c r="QFH23" s="138"/>
      <c r="QFI23" s="138"/>
      <c r="QFJ23" s="138"/>
      <c r="QFK23" s="138"/>
      <c r="QFL23" s="138"/>
      <c r="QFM23" s="138"/>
      <c r="QFN23" s="138"/>
      <c r="QFO23" s="138"/>
      <c r="QFP23" s="138"/>
      <c r="QFQ23" s="138"/>
      <c r="QFR23" s="138"/>
      <c r="QFS23" s="138"/>
      <c r="QFT23" s="138"/>
      <c r="QFU23" s="138"/>
      <c r="QFV23" s="138"/>
      <c r="QFW23" s="138"/>
      <c r="QFX23" s="138"/>
      <c r="QFY23" s="138"/>
      <c r="QFZ23" s="138"/>
      <c r="QGA23" s="138"/>
      <c r="QGB23" s="138"/>
      <c r="QGC23" s="138"/>
      <c r="QGD23" s="138"/>
      <c r="QGE23" s="138"/>
      <c r="QGF23" s="138"/>
      <c r="QGG23" s="138"/>
      <c r="QGH23" s="138"/>
      <c r="QGI23" s="138"/>
      <c r="QGJ23" s="138"/>
      <c r="QGK23" s="138"/>
      <c r="QGL23" s="138"/>
      <c r="QGM23" s="138"/>
      <c r="QGN23" s="138"/>
      <c r="QGO23" s="138"/>
      <c r="QGP23" s="138"/>
      <c r="QGQ23" s="138"/>
      <c r="QGR23" s="138"/>
      <c r="QGS23" s="138"/>
      <c r="QGT23" s="138"/>
      <c r="QGU23" s="138"/>
      <c r="QGV23" s="138"/>
      <c r="QGW23" s="138"/>
      <c r="QGX23" s="138"/>
      <c r="QGY23" s="138"/>
      <c r="QGZ23" s="138"/>
      <c r="QHA23" s="138"/>
      <c r="QHB23" s="138"/>
      <c r="QHC23" s="138"/>
      <c r="QHD23" s="138"/>
      <c r="QHE23" s="138"/>
      <c r="QHF23" s="138"/>
      <c r="QHG23" s="138"/>
      <c r="QHH23" s="138"/>
      <c r="QHI23" s="138"/>
      <c r="QHJ23" s="138"/>
      <c r="QHK23" s="138"/>
      <c r="QHL23" s="138"/>
      <c r="QHM23" s="138"/>
      <c r="QHN23" s="138"/>
      <c r="QHO23" s="138"/>
      <c r="QHP23" s="138"/>
      <c r="QHQ23" s="138"/>
      <c r="QHR23" s="138"/>
      <c r="QHS23" s="138"/>
      <c r="QHT23" s="138"/>
      <c r="QHU23" s="138"/>
      <c r="QHV23" s="138"/>
      <c r="QHW23" s="138"/>
      <c r="QHX23" s="138"/>
      <c r="QHY23" s="138"/>
      <c r="QHZ23" s="138"/>
      <c r="QIA23" s="138"/>
      <c r="QIB23" s="138"/>
      <c r="QIC23" s="138"/>
      <c r="QID23" s="138"/>
      <c r="QIE23" s="138"/>
      <c r="QIF23" s="138"/>
      <c r="QIG23" s="138"/>
      <c r="QIH23" s="138"/>
      <c r="QII23" s="138"/>
      <c r="QIJ23" s="138"/>
      <c r="QIK23" s="138"/>
      <c r="QIL23" s="138"/>
      <c r="QIM23" s="138"/>
      <c r="QIN23" s="138"/>
      <c r="QIO23" s="138"/>
      <c r="QIP23" s="138"/>
      <c r="QIQ23" s="138"/>
      <c r="QIR23" s="138"/>
      <c r="QIS23" s="138"/>
      <c r="QIT23" s="138"/>
      <c r="QIU23" s="138"/>
      <c r="QIV23" s="138"/>
      <c r="QIW23" s="138"/>
      <c r="QIX23" s="138"/>
      <c r="QIY23" s="138"/>
      <c r="QIZ23" s="138"/>
      <c r="QJA23" s="138"/>
      <c r="QJB23" s="138"/>
      <c r="QJC23" s="138"/>
      <c r="QJD23" s="138"/>
      <c r="QJE23" s="138"/>
      <c r="QJF23" s="138"/>
      <c r="QJG23" s="138"/>
      <c r="QJH23" s="138"/>
      <c r="QJI23" s="138"/>
      <c r="QJJ23" s="138"/>
      <c r="QJK23" s="138"/>
      <c r="QJL23" s="138"/>
      <c r="QJM23" s="138"/>
      <c r="QJN23" s="138"/>
      <c r="QJO23" s="138"/>
      <c r="QJP23" s="138"/>
      <c r="QJQ23" s="138"/>
      <c r="QJR23" s="138"/>
      <c r="QJS23" s="138"/>
      <c r="QJT23" s="138"/>
      <c r="QJU23" s="138"/>
      <c r="QJV23" s="138"/>
      <c r="QJW23" s="138"/>
      <c r="QJX23" s="138"/>
      <c r="QJY23" s="138"/>
      <c r="QJZ23" s="138"/>
      <c r="QKA23" s="138"/>
      <c r="QKB23" s="138"/>
      <c r="QKC23" s="138"/>
      <c r="QKD23" s="138"/>
      <c r="QKE23" s="138"/>
      <c r="QKF23" s="138"/>
      <c r="QKG23" s="138"/>
      <c r="QKH23" s="138"/>
      <c r="QKI23" s="138"/>
      <c r="QKJ23" s="138"/>
      <c r="QKK23" s="138"/>
      <c r="QKL23" s="138"/>
      <c r="QKM23" s="138"/>
      <c r="QKN23" s="138"/>
      <c r="QKO23" s="138"/>
      <c r="QKP23" s="138"/>
      <c r="QKQ23" s="138"/>
      <c r="QKR23" s="138"/>
      <c r="QKS23" s="138"/>
      <c r="QKT23" s="138"/>
      <c r="QKU23" s="138"/>
      <c r="QKV23" s="138"/>
      <c r="QKW23" s="138"/>
      <c r="QKX23" s="138"/>
      <c r="QKY23" s="138"/>
      <c r="QKZ23" s="138"/>
      <c r="QLA23" s="138"/>
      <c r="QLB23" s="138"/>
      <c r="QLC23" s="138"/>
      <c r="QLD23" s="138"/>
      <c r="QLE23" s="138"/>
      <c r="QLF23" s="138"/>
      <c r="QLG23" s="138"/>
      <c r="QLH23" s="138"/>
      <c r="QLI23" s="138"/>
      <c r="QLJ23" s="138"/>
      <c r="QLK23" s="138"/>
      <c r="QLL23" s="138"/>
      <c r="QLM23" s="138"/>
      <c r="QLN23" s="138"/>
      <c r="QLO23" s="138"/>
      <c r="QLP23" s="138"/>
      <c r="QLQ23" s="138"/>
      <c r="QLR23" s="138"/>
      <c r="QLS23" s="138"/>
      <c r="QLT23" s="138"/>
      <c r="QLU23" s="138"/>
      <c r="QLV23" s="138"/>
      <c r="QLW23" s="138"/>
      <c r="QLX23" s="138"/>
      <c r="QLY23" s="138"/>
      <c r="QLZ23" s="138"/>
      <c r="QMA23" s="138"/>
      <c r="QMB23" s="138"/>
      <c r="QMC23" s="138"/>
      <c r="QMD23" s="138"/>
      <c r="QME23" s="138"/>
      <c r="QMF23" s="138"/>
      <c r="QMG23" s="138"/>
      <c r="QMH23" s="138"/>
      <c r="QMI23" s="138"/>
      <c r="QMJ23" s="138"/>
      <c r="QMK23" s="138"/>
      <c r="QML23" s="138"/>
      <c r="QMM23" s="138"/>
      <c r="QMN23" s="138"/>
      <c r="QMO23" s="138"/>
      <c r="QMP23" s="138"/>
      <c r="QMQ23" s="138"/>
      <c r="QMR23" s="138"/>
      <c r="QMS23" s="138"/>
      <c r="QMT23" s="138"/>
      <c r="QMU23" s="138"/>
      <c r="QMV23" s="138"/>
      <c r="QMW23" s="138"/>
      <c r="QMX23" s="138"/>
      <c r="QMY23" s="138"/>
      <c r="QMZ23" s="138"/>
      <c r="QNA23" s="138"/>
      <c r="QNB23" s="138"/>
      <c r="QNC23" s="138"/>
      <c r="QND23" s="138"/>
      <c r="QNE23" s="138"/>
      <c r="QNF23" s="138"/>
      <c r="QNG23" s="138"/>
      <c r="QNH23" s="138"/>
      <c r="QNI23" s="138"/>
      <c r="QNJ23" s="138"/>
      <c r="QNK23" s="138"/>
      <c r="QNL23" s="138"/>
      <c r="QNM23" s="138"/>
      <c r="QNN23" s="138"/>
      <c r="QNO23" s="138"/>
      <c r="QNP23" s="138"/>
      <c r="QNQ23" s="138"/>
      <c r="QNR23" s="138"/>
      <c r="QNS23" s="138"/>
      <c r="QNT23" s="138"/>
      <c r="QNU23" s="138"/>
      <c r="QNV23" s="138"/>
      <c r="QNW23" s="138"/>
      <c r="QNX23" s="138"/>
      <c r="QNY23" s="138"/>
      <c r="QNZ23" s="138"/>
      <c r="QOA23" s="138"/>
      <c r="QOB23" s="138"/>
      <c r="QOC23" s="138"/>
      <c r="QOD23" s="138"/>
      <c r="QOE23" s="138"/>
      <c r="QOF23" s="138"/>
      <c r="QOG23" s="138"/>
      <c r="QOH23" s="138"/>
      <c r="QOI23" s="138"/>
      <c r="QOJ23" s="138"/>
      <c r="QOK23" s="138"/>
      <c r="QOL23" s="138"/>
      <c r="QOM23" s="138"/>
      <c r="QON23" s="138"/>
      <c r="QOO23" s="138"/>
      <c r="QOP23" s="138"/>
      <c r="QOQ23" s="138"/>
      <c r="QOR23" s="138"/>
      <c r="QOS23" s="138"/>
      <c r="QOT23" s="138"/>
      <c r="QOU23" s="138"/>
      <c r="QOV23" s="138"/>
      <c r="QOW23" s="138"/>
      <c r="QOX23" s="138"/>
      <c r="QOY23" s="138"/>
      <c r="QOZ23" s="138"/>
      <c r="QPA23" s="138"/>
      <c r="QPB23" s="138"/>
      <c r="QPC23" s="138"/>
      <c r="QPD23" s="138"/>
      <c r="QPE23" s="138"/>
      <c r="QPF23" s="138"/>
      <c r="QPG23" s="138"/>
      <c r="QPH23" s="138"/>
      <c r="QPI23" s="138"/>
      <c r="QPJ23" s="138"/>
      <c r="QPK23" s="138"/>
      <c r="QPL23" s="138"/>
      <c r="QPM23" s="138"/>
      <c r="QPN23" s="138"/>
      <c r="QPO23" s="138"/>
      <c r="QPP23" s="138"/>
      <c r="QPQ23" s="138"/>
      <c r="QPR23" s="138"/>
      <c r="QPS23" s="138"/>
      <c r="QPT23" s="138"/>
      <c r="QPU23" s="138"/>
      <c r="QPV23" s="138"/>
      <c r="QPW23" s="138"/>
      <c r="QPX23" s="138"/>
      <c r="QPY23" s="138"/>
      <c r="QPZ23" s="138"/>
      <c r="QQA23" s="138"/>
      <c r="QQB23" s="138"/>
      <c r="QQC23" s="138"/>
      <c r="QQD23" s="138"/>
      <c r="QQE23" s="138"/>
      <c r="QQF23" s="138"/>
      <c r="QQG23" s="138"/>
      <c r="QQH23" s="138"/>
      <c r="QQI23" s="138"/>
      <c r="QQJ23" s="138"/>
      <c r="QQK23" s="138"/>
      <c r="QQL23" s="138"/>
      <c r="QQM23" s="138"/>
      <c r="QQN23" s="138"/>
      <c r="QQO23" s="138"/>
      <c r="QQP23" s="138"/>
      <c r="QQQ23" s="138"/>
      <c r="QQR23" s="138"/>
      <c r="QQS23" s="138"/>
      <c r="QQT23" s="138"/>
      <c r="QQU23" s="138"/>
      <c r="QQV23" s="138"/>
      <c r="QQW23" s="138"/>
      <c r="QQX23" s="138"/>
      <c r="QQY23" s="138"/>
      <c r="QQZ23" s="138"/>
      <c r="QRA23" s="138"/>
      <c r="QRB23" s="138"/>
      <c r="QRC23" s="138"/>
      <c r="QRD23" s="138"/>
      <c r="QRE23" s="138"/>
      <c r="QRF23" s="138"/>
      <c r="QRG23" s="138"/>
      <c r="QRH23" s="138"/>
      <c r="QRI23" s="138"/>
      <c r="QRJ23" s="138"/>
      <c r="QRK23" s="138"/>
      <c r="QRL23" s="138"/>
      <c r="QRM23" s="138"/>
      <c r="QRN23" s="138"/>
      <c r="QRO23" s="138"/>
      <c r="QRP23" s="138"/>
      <c r="QRQ23" s="138"/>
      <c r="QRR23" s="138"/>
      <c r="QRS23" s="138"/>
      <c r="QRT23" s="138"/>
      <c r="QRU23" s="138"/>
      <c r="QRV23" s="138"/>
      <c r="QRW23" s="138"/>
      <c r="QRX23" s="138"/>
      <c r="QRY23" s="138"/>
      <c r="QRZ23" s="138"/>
      <c r="QSA23" s="138"/>
      <c r="QSB23" s="138"/>
      <c r="QSC23" s="138"/>
      <c r="QSD23" s="138"/>
      <c r="QSE23" s="138"/>
      <c r="QSF23" s="138"/>
      <c r="QSG23" s="138"/>
      <c r="QSH23" s="138"/>
      <c r="QSI23" s="138"/>
      <c r="QSJ23" s="138"/>
      <c r="QSK23" s="138"/>
      <c r="QSL23" s="138"/>
      <c r="QSM23" s="138"/>
      <c r="QSN23" s="138"/>
      <c r="QSO23" s="138"/>
      <c r="QSP23" s="138"/>
      <c r="QSQ23" s="138"/>
      <c r="QSR23" s="138"/>
      <c r="QSS23" s="138"/>
      <c r="QST23" s="138"/>
      <c r="QSU23" s="138"/>
      <c r="QSV23" s="138"/>
      <c r="QSW23" s="138"/>
      <c r="QSX23" s="138"/>
      <c r="QSY23" s="138"/>
      <c r="QSZ23" s="138"/>
      <c r="QTA23" s="138"/>
      <c r="QTB23" s="138"/>
      <c r="QTC23" s="138"/>
      <c r="QTD23" s="138"/>
      <c r="QTE23" s="138"/>
      <c r="QTF23" s="138"/>
      <c r="QTG23" s="138"/>
      <c r="QTH23" s="138"/>
      <c r="QTI23" s="138"/>
      <c r="QTJ23" s="138"/>
      <c r="QTK23" s="138"/>
      <c r="QTL23" s="138"/>
      <c r="QTM23" s="138"/>
      <c r="QTN23" s="138"/>
      <c r="QTO23" s="138"/>
      <c r="QTP23" s="138"/>
      <c r="QTQ23" s="138"/>
      <c r="QTR23" s="138"/>
      <c r="QTS23" s="138"/>
      <c r="QTT23" s="138"/>
      <c r="QTU23" s="138"/>
      <c r="QTV23" s="138"/>
      <c r="QTW23" s="138"/>
      <c r="QTX23" s="138"/>
      <c r="QTY23" s="138"/>
      <c r="QTZ23" s="138"/>
      <c r="QUA23" s="138"/>
      <c r="QUB23" s="138"/>
      <c r="QUC23" s="138"/>
      <c r="QUD23" s="138"/>
      <c r="QUE23" s="138"/>
      <c r="QUF23" s="138"/>
      <c r="QUG23" s="138"/>
      <c r="QUH23" s="138"/>
      <c r="QUI23" s="138"/>
      <c r="QUJ23" s="138"/>
      <c r="QUK23" s="138"/>
      <c r="QUL23" s="138"/>
      <c r="QUM23" s="138"/>
      <c r="QUN23" s="138"/>
      <c r="QUO23" s="138"/>
      <c r="QUP23" s="138"/>
      <c r="QUQ23" s="138"/>
      <c r="QUR23" s="138"/>
      <c r="QUS23" s="138"/>
      <c r="QUT23" s="138"/>
      <c r="QUU23" s="138"/>
      <c r="QUV23" s="138"/>
      <c r="QUW23" s="138"/>
      <c r="QUX23" s="138"/>
      <c r="QUY23" s="138"/>
      <c r="QUZ23" s="138"/>
      <c r="QVA23" s="138"/>
      <c r="QVB23" s="138"/>
      <c r="QVC23" s="138"/>
      <c r="QVD23" s="138"/>
      <c r="QVE23" s="138"/>
      <c r="QVF23" s="138"/>
      <c r="QVG23" s="138"/>
      <c r="QVH23" s="138"/>
      <c r="QVI23" s="138"/>
      <c r="QVJ23" s="138"/>
      <c r="QVK23" s="138"/>
      <c r="QVL23" s="138"/>
      <c r="QVM23" s="138"/>
      <c r="QVN23" s="138"/>
      <c r="QVO23" s="138"/>
      <c r="QVP23" s="138"/>
      <c r="QVQ23" s="138"/>
      <c r="QVR23" s="138"/>
      <c r="QVS23" s="138"/>
      <c r="QVT23" s="138"/>
      <c r="QVU23" s="138"/>
      <c r="QVV23" s="138"/>
      <c r="QVW23" s="138"/>
      <c r="QVX23" s="138"/>
      <c r="QVY23" s="138"/>
      <c r="QVZ23" s="138"/>
      <c r="QWA23" s="138"/>
      <c r="QWB23" s="138"/>
      <c r="QWC23" s="138"/>
      <c r="QWD23" s="138"/>
      <c r="QWE23" s="138"/>
      <c r="QWF23" s="138"/>
      <c r="QWG23" s="138"/>
      <c r="QWH23" s="138"/>
      <c r="QWI23" s="138"/>
      <c r="QWJ23" s="138"/>
      <c r="QWK23" s="138"/>
      <c r="QWL23" s="138"/>
      <c r="QWM23" s="138"/>
      <c r="QWN23" s="138"/>
      <c r="QWO23" s="138"/>
      <c r="QWP23" s="138"/>
      <c r="QWQ23" s="138"/>
      <c r="QWR23" s="138"/>
      <c r="QWS23" s="138"/>
      <c r="QWT23" s="138"/>
      <c r="QWU23" s="138"/>
      <c r="QWV23" s="138"/>
      <c r="QWW23" s="138"/>
      <c r="QWX23" s="138"/>
      <c r="QWY23" s="138"/>
      <c r="QWZ23" s="138"/>
      <c r="QXA23" s="138"/>
      <c r="QXB23" s="138"/>
      <c r="QXC23" s="138"/>
      <c r="QXD23" s="138"/>
      <c r="QXE23" s="138"/>
      <c r="QXF23" s="138"/>
      <c r="QXG23" s="138"/>
      <c r="QXH23" s="138"/>
      <c r="QXI23" s="138"/>
      <c r="QXJ23" s="138"/>
      <c r="QXK23" s="138"/>
      <c r="QXL23" s="138"/>
      <c r="QXM23" s="138"/>
      <c r="QXN23" s="138"/>
      <c r="QXO23" s="138"/>
      <c r="QXP23" s="138"/>
      <c r="QXQ23" s="138"/>
      <c r="QXR23" s="138"/>
      <c r="QXS23" s="138"/>
      <c r="QXT23" s="138"/>
      <c r="QXU23" s="138"/>
      <c r="QXV23" s="138"/>
      <c r="QXW23" s="138"/>
      <c r="QXX23" s="138"/>
      <c r="QXY23" s="138"/>
      <c r="QXZ23" s="138"/>
      <c r="QYA23" s="138"/>
      <c r="QYB23" s="138"/>
      <c r="QYC23" s="138"/>
      <c r="QYD23" s="138"/>
      <c r="QYE23" s="138"/>
      <c r="QYF23" s="138"/>
      <c r="QYG23" s="138"/>
      <c r="QYH23" s="138"/>
      <c r="QYI23" s="138"/>
      <c r="QYJ23" s="138"/>
      <c r="QYK23" s="138"/>
      <c r="QYL23" s="138"/>
      <c r="QYM23" s="138"/>
      <c r="QYN23" s="138"/>
      <c r="QYO23" s="138"/>
      <c r="QYP23" s="138"/>
      <c r="QYQ23" s="138"/>
      <c r="QYR23" s="138"/>
      <c r="QYS23" s="138"/>
      <c r="QYT23" s="138"/>
      <c r="QYU23" s="138"/>
      <c r="QYV23" s="138"/>
      <c r="QYW23" s="138"/>
      <c r="QYX23" s="138"/>
      <c r="QYY23" s="138"/>
      <c r="QYZ23" s="138"/>
      <c r="QZA23" s="138"/>
      <c r="QZB23" s="138"/>
      <c r="QZC23" s="138"/>
      <c r="QZD23" s="138"/>
      <c r="QZE23" s="138"/>
      <c r="QZF23" s="138"/>
      <c r="QZG23" s="138"/>
      <c r="QZH23" s="138"/>
      <c r="QZI23" s="138"/>
      <c r="QZJ23" s="138"/>
      <c r="QZK23" s="138"/>
      <c r="QZL23" s="138"/>
      <c r="QZM23" s="138"/>
      <c r="QZN23" s="138"/>
      <c r="QZO23" s="138"/>
      <c r="QZP23" s="138"/>
      <c r="QZQ23" s="138"/>
      <c r="QZR23" s="138"/>
      <c r="QZS23" s="138"/>
      <c r="QZT23" s="138"/>
      <c r="QZU23" s="138"/>
      <c r="QZV23" s="138"/>
      <c r="QZW23" s="138"/>
      <c r="QZX23" s="138"/>
      <c r="QZY23" s="138"/>
      <c r="QZZ23" s="138"/>
      <c r="RAA23" s="138"/>
      <c r="RAB23" s="138"/>
      <c r="RAC23" s="138"/>
      <c r="RAD23" s="138"/>
      <c r="RAE23" s="138"/>
      <c r="RAF23" s="138"/>
      <c r="RAG23" s="138"/>
      <c r="RAH23" s="138"/>
      <c r="RAI23" s="138"/>
      <c r="RAJ23" s="138"/>
      <c r="RAK23" s="138"/>
      <c r="RAL23" s="138"/>
      <c r="RAM23" s="138"/>
      <c r="RAN23" s="138"/>
      <c r="RAO23" s="138"/>
      <c r="RAP23" s="138"/>
      <c r="RAQ23" s="138"/>
      <c r="RAR23" s="138"/>
      <c r="RAS23" s="138"/>
      <c r="RAT23" s="138"/>
      <c r="RAU23" s="138"/>
      <c r="RAV23" s="138"/>
      <c r="RAW23" s="138"/>
      <c r="RAX23" s="138"/>
      <c r="RAY23" s="138"/>
      <c r="RAZ23" s="138"/>
      <c r="RBA23" s="138"/>
      <c r="RBB23" s="138"/>
      <c r="RBC23" s="138"/>
      <c r="RBD23" s="138"/>
      <c r="RBE23" s="138"/>
      <c r="RBF23" s="138"/>
      <c r="RBG23" s="138"/>
      <c r="RBH23" s="138"/>
      <c r="RBI23" s="138"/>
      <c r="RBJ23" s="138"/>
      <c r="RBK23" s="138"/>
      <c r="RBL23" s="138"/>
      <c r="RBM23" s="138"/>
      <c r="RBN23" s="138"/>
      <c r="RBO23" s="138"/>
      <c r="RBP23" s="138"/>
      <c r="RBQ23" s="138"/>
      <c r="RBR23" s="138"/>
      <c r="RBS23" s="138"/>
      <c r="RBT23" s="138"/>
      <c r="RBU23" s="138"/>
      <c r="RBV23" s="138"/>
      <c r="RBW23" s="138"/>
      <c r="RBX23" s="138"/>
      <c r="RBY23" s="138"/>
      <c r="RBZ23" s="138"/>
      <c r="RCA23" s="138"/>
      <c r="RCB23" s="138"/>
      <c r="RCC23" s="138"/>
      <c r="RCD23" s="138"/>
      <c r="RCE23" s="138"/>
      <c r="RCF23" s="138"/>
      <c r="RCG23" s="138"/>
      <c r="RCH23" s="138"/>
      <c r="RCI23" s="138"/>
      <c r="RCJ23" s="138"/>
      <c r="RCK23" s="138"/>
      <c r="RCL23" s="138"/>
      <c r="RCM23" s="138"/>
      <c r="RCN23" s="138"/>
      <c r="RCO23" s="138"/>
      <c r="RCP23" s="138"/>
      <c r="RCQ23" s="138"/>
      <c r="RCR23" s="138"/>
      <c r="RCS23" s="138"/>
      <c r="RCT23" s="138"/>
      <c r="RCU23" s="138"/>
      <c r="RCV23" s="138"/>
      <c r="RCW23" s="138"/>
      <c r="RCX23" s="138"/>
      <c r="RCY23" s="138"/>
      <c r="RCZ23" s="138"/>
      <c r="RDA23" s="138"/>
      <c r="RDB23" s="138"/>
      <c r="RDC23" s="138"/>
      <c r="RDD23" s="138"/>
      <c r="RDE23" s="138"/>
      <c r="RDF23" s="138"/>
      <c r="RDG23" s="138"/>
      <c r="RDH23" s="138"/>
      <c r="RDI23" s="138"/>
      <c r="RDJ23" s="138"/>
      <c r="RDK23" s="138"/>
      <c r="RDL23" s="138"/>
      <c r="RDM23" s="138"/>
      <c r="RDN23" s="138"/>
      <c r="RDO23" s="138"/>
      <c r="RDP23" s="138"/>
      <c r="RDQ23" s="138"/>
      <c r="RDR23" s="138"/>
      <c r="RDS23" s="138"/>
      <c r="RDT23" s="138"/>
      <c r="RDU23" s="138"/>
      <c r="RDV23" s="138"/>
      <c r="RDW23" s="138"/>
      <c r="RDX23" s="138"/>
      <c r="RDY23" s="138"/>
      <c r="RDZ23" s="138"/>
      <c r="REA23" s="138"/>
      <c r="REB23" s="138"/>
      <c r="REC23" s="138"/>
      <c r="RED23" s="138"/>
      <c r="REE23" s="138"/>
      <c r="REF23" s="138"/>
      <c r="REG23" s="138"/>
      <c r="REH23" s="138"/>
      <c r="REI23" s="138"/>
      <c r="REJ23" s="138"/>
      <c r="REK23" s="138"/>
      <c r="REL23" s="138"/>
      <c r="REM23" s="138"/>
      <c r="REN23" s="138"/>
      <c r="REO23" s="138"/>
      <c r="REP23" s="138"/>
      <c r="REQ23" s="138"/>
      <c r="RER23" s="138"/>
      <c r="RES23" s="138"/>
      <c r="RET23" s="138"/>
      <c r="REU23" s="138"/>
      <c r="REV23" s="138"/>
      <c r="REW23" s="138"/>
      <c r="REX23" s="138"/>
      <c r="REY23" s="138"/>
      <c r="REZ23" s="138"/>
      <c r="RFA23" s="138"/>
      <c r="RFB23" s="138"/>
      <c r="RFC23" s="138"/>
      <c r="RFD23" s="138"/>
      <c r="RFE23" s="138"/>
      <c r="RFF23" s="138"/>
      <c r="RFG23" s="138"/>
      <c r="RFH23" s="138"/>
      <c r="RFI23" s="138"/>
      <c r="RFJ23" s="138"/>
      <c r="RFK23" s="138"/>
      <c r="RFL23" s="138"/>
      <c r="RFM23" s="138"/>
      <c r="RFN23" s="138"/>
      <c r="RFO23" s="138"/>
      <c r="RFP23" s="138"/>
      <c r="RFQ23" s="138"/>
      <c r="RFR23" s="138"/>
      <c r="RFS23" s="138"/>
      <c r="RFT23" s="138"/>
      <c r="RFU23" s="138"/>
      <c r="RFV23" s="138"/>
      <c r="RFW23" s="138"/>
      <c r="RFX23" s="138"/>
      <c r="RFY23" s="138"/>
      <c r="RFZ23" s="138"/>
      <c r="RGA23" s="138"/>
      <c r="RGB23" s="138"/>
      <c r="RGC23" s="138"/>
      <c r="RGD23" s="138"/>
      <c r="RGE23" s="138"/>
      <c r="RGF23" s="138"/>
      <c r="RGG23" s="138"/>
      <c r="RGH23" s="138"/>
      <c r="RGI23" s="138"/>
      <c r="RGJ23" s="138"/>
      <c r="RGK23" s="138"/>
      <c r="RGL23" s="138"/>
      <c r="RGM23" s="138"/>
      <c r="RGN23" s="138"/>
      <c r="RGO23" s="138"/>
      <c r="RGP23" s="138"/>
      <c r="RGQ23" s="138"/>
      <c r="RGR23" s="138"/>
      <c r="RGS23" s="138"/>
      <c r="RGT23" s="138"/>
      <c r="RGU23" s="138"/>
      <c r="RGV23" s="138"/>
      <c r="RGW23" s="138"/>
      <c r="RGX23" s="138"/>
      <c r="RGY23" s="138"/>
      <c r="RGZ23" s="138"/>
      <c r="RHA23" s="138"/>
      <c r="RHB23" s="138"/>
      <c r="RHC23" s="138"/>
      <c r="RHD23" s="138"/>
      <c r="RHE23" s="138"/>
      <c r="RHF23" s="138"/>
      <c r="RHG23" s="138"/>
      <c r="RHH23" s="138"/>
      <c r="RHI23" s="138"/>
      <c r="RHJ23" s="138"/>
      <c r="RHK23" s="138"/>
      <c r="RHL23" s="138"/>
      <c r="RHM23" s="138"/>
      <c r="RHN23" s="138"/>
      <c r="RHO23" s="138"/>
      <c r="RHP23" s="138"/>
      <c r="RHQ23" s="138"/>
      <c r="RHR23" s="138"/>
      <c r="RHS23" s="138"/>
      <c r="RHT23" s="138"/>
      <c r="RHU23" s="138"/>
      <c r="RHV23" s="138"/>
      <c r="RHW23" s="138"/>
      <c r="RHX23" s="138"/>
      <c r="RHY23" s="138"/>
      <c r="RHZ23" s="138"/>
      <c r="RIA23" s="138"/>
      <c r="RIB23" s="138"/>
      <c r="RIC23" s="138"/>
      <c r="RID23" s="138"/>
      <c r="RIE23" s="138"/>
      <c r="RIF23" s="138"/>
      <c r="RIG23" s="138"/>
      <c r="RIH23" s="138"/>
      <c r="RII23" s="138"/>
      <c r="RIJ23" s="138"/>
      <c r="RIK23" s="138"/>
      <c r="RIL23" s="138"/>
      <c r="RIM23" s="138"/>
      <c r="RIN23" s="138"/>
      <c r="RIO23" s="138"/>
      <c r="RIP23" s="138"/>
      <c r="RIQ23" s="138"/>
      <c r="RIR23" s="138"/>
      <c r="RIS23" s="138"/>
      <c r="RIT23" s="138"/>
      <c r="RIU23" s="138"/>
      <c r="RIV23" s="138"/>
      <c r="RIW23" s="138"/>
      <c r="RIX23" s="138"/>
      <c r="RIY23" s="138"/>
      <c r="RIZ23" s="138"/>
      <c r="RJA23" s="138"/>
      <c r="RJB23" s="138"/>
      <c r="RJC23" s="138"/>
      <c r="RJD23" s="138"/>
      <c r="RJE23" s="138"/>
      <c r="RJF23" s="138"/>
      <c r="RJG23" s="138"/>
      <c r="RJH23" s="138"/>
      <c r="RJI23" s="138"/>
      <c r="RJJ23" s="138"/>
      <c r="RJK23" s="138"/>
      <c r="RJL23" s="138"/>
      <c r="RJM23" s="138"/>
      <c r="RJN23" s="138"/>
      <c r="RJO23" s="138"/>
      <c r="RJP23" s="138"/>
      <c r="RJQ23" s="138"/>
      <c r="RJR23" s="138"/>
      <c r="RJS23" s="138"/>
      <c r="RJT23" s="138"/>
      <c r="RJU23" s="138"/>
      <c r="RJV23" s="138"/>
      <c r="RJW23" s="138"/>
      <c r="RJX23" s="138"/>
      <c r="RJY23" s="138"/>
      <c r="RJZ23" s="138"/>
      <c r="RKA23" s="138"/>
      <c r="RKB23" s="138"/>
      <c r="RKC23" s="138"/>
      <c r="RKD23" s="138"/>
      <c r="RKE23" s="138"/>
      <c r="RKF23" s="138"/>
      <c r="RKG23" s="138"/>
      <c r="RKH23" s="138"/>
      <c r="RKI23" s="138"/>
      <c r="RKJ23" s="138"/>
      <c r="RKK23" s="138"/>
      <c r="RKL23" s="138"/>
      <c r="RKM23" s="138"/>
      <c r="RKN23" s="138"/>
      <c r="RKO23" s="138"/>
      <c r="RKP23" s="138"/>
      <c r="RKQ23" s="138"/>
      <c r="RKR23" s="138"/>
      <c r="RKS23" s="138"/>
      <c r="RKT23" s="138"/>
      <c r="RKU23" s="138"/>
      <c r="RKV23" s="138"/>
      <c r="RKW23" s="138"/>
      <c r="RKX23" s="138"/>
      <c r="RKY23" s="138"/>
      <c r="RKZ23" s="138"/>
      <c r="RLA23" s="138"/>
      <c r="RLB23" s="138"/>
      <c r="RLC23" s="138"/>
      <c r="RLD23" s="138"/>
      <c r="RLE23" s="138"/>
      <c r="RLF23" s="138"/>
      <c r="RLG23" s="138"/>
      <c r="RLH23" s="138"/>
      <c r="RLI23" s="138"/>
      <c r="RLJ23" s="138"/>
      <c r="RLK23" s="138"/>
      <c r="RLL23" s="138"/>
      <c r="RLM23" s="138"/>
      <c r="RLN23" s="138"/>
      <c r="RLO23" s="138"/>
      <c r="RLP23" s="138"/>
      <c r="RLQ23" s="138"/>
      <c r="RLR23" s="138"/>
      <c r="RLS23" s="138"/>
      <c r="RLT23" s="138"/>
      <c r="RLU23" s="138"/>
      <c r="RLV23" s="138"/>
      <c r="RLW23" s="138"/>
      <c r="RLX23" s="138"/>
      <c r="RLY23" s="138"/>
      <c r="RLZ23" s="138"/>
      <c r="RMA23" s="138"/>
      <c r="RMB23" s="138"/>
      <c r="RMC23" s="138"/>
      <c r="RMD23" s="138"/>
      <c r="RME23" s="138"/>
      <c r="RMF23" s="138"/>
      <c r="RMG23" s="138"/>
      <c r="RMH23" s="138"/>
      <c r="RMI23" s="138"/>
      <c r="RMJ23" s="138"/>
      <c r="RMK23" s="138"/>
      <c r="RML23" s="138"/>
      <c r="RMM23" s="138"/>
      <c r="RMN23" s="138"/>
      <c r="RMO23" s="138"/>
      <c r="RMP23" s="138"/>
      <c r="RMQ23" s="138"/>
      <c r="RMR23" s="138"/>
      <c r="RMS23" s="138"/>
      <c r="RMT23" s="138"/>
      <c r="RMU23" s="138"/>
      <c r="RMV23" s="138"/>
      <c r="RMW23" s="138"/>
      <c r="RMX23" s="138"/>
      <c r="RMY23" s="138"/>
      <c r="RMZ23" s="138"/>
      <c r="RNA23" s="138"/>
      <c r="RNB23" s="138"/>
      <c r="RNC23" s="138"/>
      <c r="RND23" s="138"/>
      <c r="RNE23" s="138"/>
      <c r="RNF23" s="138"/>
      <c r="RNG23" s="138"/>
      <c r="RNH23" s="138"/>
      <c r="RNI23" s="138"/>
      <c r="RNJ23" s="138"/>
      <c r="RNK23" s="138"/>
      <c r="RNL23" s="138"/>
      <c r="RNM23" s="138"/>
      <c r="RNN23" s="138"/>
      <c r="RNO23" s="138"/>
      <c r="RNP23" s="138"/>
      <c r="RNQ23" s="138"/>
      <c r="RNR23" s="138"/>
      <c r="RNS23" s="138"/>
      <c r="RNT23" s="138"/>
      <c r="RNU23" s="138"/>
      <c r="RNV23" s="138"/>
      <c r="RNW23" s="138"/>
      <c r="RNX23" s="138"/>
      <c r="RNY23" s="138"/>
      <c r="RNZ23" s="138"/>
      <c r="ROA23" s="138"/>
      <c r="ROB23" s="138"/>
      <c r="ROC23" s="138"/>
      <c r="ROD23" s="138"/>
      <c r="ROE23" s="138"/>
      <c r="ROF23" s="138"/>
      <c r="ROG23" s="138"/>
      <c r="ROH23" s="138"/>
      <c r="ROI23" s="138"/>
      <c r="ROJ23" s="138"/>
      <c r="ROK23" s="138"/>
      <c r="ROL23" s="138"/>
      <c r="ROM23" s="138"/>
      <c r="RON23" s="138"/>
      <c r="ROO23" s="138"/>
      <c r="ROP23" s="138"/>
      <c r="ROQ23" s="138"/>
      <c r="ROR23" s="138"/>
      <c r="ROS23" s="138"/>
      <c r="ROT23" s="138"/>
      <c r="ROU23" s="138"/>
      <c r="ROV23" s="138"/>
      <c r="ROW23" s="138"/>
      <c r="ROX23" s="138"/>
      <c r="ROY23" s="138"/>
      <c r="ROZ23" s="138"/>
      <c r="RPA23" s="138"/>
      <c r="RPB23" s="138"/>
      <c r="RPC23" s="138"/>
      <c r="RPD23" s="138"/>
      <c r="RPE23" s="138"/>
      <c r="RPF23" s="138"/>
      <c r="RPG23" s="138"/>
      <c r="RPH23" s="138"/>
      <c r="RPI23" s="138"/>
      <c r="RPJ23" s="138"/>
      <c r="RPK23" s="138"/>
      <c r="RPL23" s="138"/>
      <c r="RPM23" s="138"/>
      <c r="RPN23" s="138"/>
      <c r="RPO23" s="138"/>
      <c r="RPP23" s="138"/>
      <c r="RPQ23" s="138"/>
      <c r="RPR23" s="138"/>
      <c r="RPS23" s="138"/>
      <c r="RPT23" s="138"/>
      <c r="RPU23" s="138"/>
      <c r="RPV23" s="138"/>
      <c r="RPW23" s="138"/>
      <c r="RPX23" s="138"/>
      <c r="RPY23" s="138"/>
      <c r="RPZ23" s="138"/>
      <c r="RQA23" s="138"/>
      <c r="RQB23" s="138"/>
      <c r="RQC23" s="138"/>
      <c r="RQD23" s="138"/>
      <c r="RQE23" s="138"/>
      <c r="RQF23" s="138"/>
      <c r="RQG23" s="138"/>
      <c r="RQH23" s="138"/>
      <c r="RQI23" s="138"/>
      <c r="RQJ23" s="138"/>
      <c r="RQK23" s="138"/>
      <c r="RQL23" s="138"/>
      <c r="RQM23" s="138"/>
      <c r="RQN23" s="138"/>
      <c r="RQO23" s="138"/>
      <c r="RQP23" s="138"/>
      <c r="RQQ23" s="138"/>
      <c r="RQR23" s="138"/>
      <c r="RQS23" s="138"/>
      <c r="RQT23" s="138"/>
      <c r="RQU23" s="138"/>
      <c r="RQV23" s="138"/>
      <c r="RQW23" s="138"/>
      <c r="RQX23" s="138"/>
      <c r="RQY23" s="138"/>
      <c r="RQZ23" s="138"/>
      <c r="RRA23" s="138"/>
      <c r="RRB23" s="138"/>
      <c r="RRC23" s="138"/>
      <c r="RRD23" s="138"/>
      <c r="RRE23" s="138"/>
      <c r="RRF23" s="138"/>
      <c r="RRG23" s="138"/>
      <c r="RRH23" s="138"/>
      <c r="RRI23" s="138"/>
      <c r="RRJ23" s="138"/>
      <c r="RRK23" s="138"/>
      <c r="RRL23" s="138"/>
      <c r="RRM23" s="138"/>
      <c r="RRN23" s="138"/>
      <c r="RRO23" s="138"/>
      <c r="RRP23" s="138"/>
      <c r="RRQ23" s="138"/>
      <c r="RRR23" s="138"/>
      <c r="RRS23" s="138"/>
      <c r="RRT23" s="138"/>
      <c r="RRU23" s="138"/>
      <c r="RRV23" s="138"/>
      <c r="RRW23" s="138"/>
      <c r="RRX23" s="138"/>
      <c r="RRY23" s="138"/>
      <c r="RRZ23" s="138"/>
      <c r="RSA23" s="138"/>
      <c r="RSB23" s="138"/>
      <c r="RSC23" s="138"/>
      <c r="RSD23" s="138"/>
      <c r="RSE23" s="138"/>
      <c r="RSF23" s="138"/>
      <c r="RSG23" s="138"/>
      <c r="RSH23" s="138"/>
      <c r="RSI23" s="138"/>
      <c r="RSJ23" s="138"/>
      <c r="RSK23" s="138"/>
      <c r="RSL23" s="138"/>
      <c r="RSM23" s="138"/>
      <c r="RSN23" s="138"/>
      <c r="RSO23" s="138"/>
      <c r="RSP23" s="138"/>
      <c r="RSQ23" s="138"/>
      <c r="RSR23" s="138"/>
      <c r="RSS23" s="138"/>
      <c r="RST23" s="138"/>
      <c r="RSU23" s="138"/>
      <c r="RSV23" s="138"/>
      <c r="RSW23" s="138"/>
      <c r="RSX23" s="138"/>
      <c r="RSY23" s="138"/>
      <c r="RSZ23" s="138"/>
      <c r="RTA23" s="138"/>
      <c r="RTB23" s="138"/>
      <c r="RTC23" s="138"/>
      <c r="RTD23" s="138"/>
      <c r="RTE23" s="138"/>
      <c r="RTF23" s="138"/>
      <c r="RTG23" s="138"/>
      <c r="RTH23" s="138"/>
      <c r="RTI23" s="138"/>
      <c r="RTJ23" s="138"/>
      <c r="RTK23" s="138"/>
      <c r="RTL23" s="138"/>
      <c r="RTM23" s="138"/>
      <c r="RTN23" s="138"/>
      <c r="RTO23" s="138"/>
      <c r="RTP23" s="138"/>
      <c r="RTQ23" s="138"/>
      <c r="RTR23" s="138"/>
      <c r="RTS23" s="138"/>
      <c r="RTT23" s="138"/>
      <c r="RTU23" s="138"/>
      <c r="RTV23" s="138"/>
      <c r="RTW23" s="138"/>
      <c r="RTX23" s="138"/>
      <c r="RTY23" s="138"/>
      <c r="RTZ23" s="138"/>
      <c r="RUA23" s="138"/>
      <c r="RUB23" s="138"/>
      <c r="RUC23" s="138"/>
      <c r="RUD23" s="138"/>
      <c r="RUE23" s="138"/>
      <c r="RUF23" s="138"/>
      <c r="RUG23" s="138"/>
      <c r="RUH23" s="138"/>
      <c r="RUI23" s="138"/>
      <c r="RUJ23" s="138"/>
      <c r="RUK23" s="138"/>
      <c r="RUL23" s="138"/>
      <c r="RUM23" s="138"/>
      <c r="RUN23" s="138"/>
      <c r="RUO23" s="138"/>
      <c r="RUP23" s="138"/>
      <c r="RUQ23" s="138"/>
      <c r="RUR23" s="138"/>
      <c r="RUS23" s="138"/>
      <c r="RUT23" s="138"/>
      <c r="RUU23" s="138"/>
      <c r="RUV23" s="138"/>
      <c r="RUW23" s="138"/>
      <c r="RUX23" s="138"/>
      <c r="RUY23" s="138"/>
      <c r="RUZ23" s="138"/>
      <c r="RVA23" s="138"/>
      <c r="RVB23" s="138"/>
      <c r="RVC23" s="138"/>
      <c r="RVD23" s="138"/>
      <c r="RVE23" s="138"/>
      <c r="RVF23" s="138"/>
      <c r="RVG23" s="138"/>
      <c r="RVH23" s="138"/>
      <c r="RVI23" s="138"/>
      <c r="RVJ23" s="138"/>
      <c r="RVK23" s="138"/>
      <c r="RVL23" s="138"/>
      <c r="RVM23" s="138"/>
      <c r="RVN23" s="138"/>
      <c r="RVO23" s="138"/>
      <c r="RVP23" s="138"/>
      <c r="RVQ23" s="138"/>
      <c r="RVR23" s="138"/>
      <c r="RVS23" s="138"/>
      <c r="RVT23" s="138"/>
      <c r="RVU23" s="138"/>
      <c r="RVV23" s="138"/>
      <c r="RVW23" s="138"/>
      <c r="RVX23" s="138"/>
      <c r="RVY23" s="138"/>
      <c r="RVZ23" s="138"/>
      <c r="RWA23" s="138"/>
      <c r="RWB23" s="138"/>
      <c r="RWC23" s="138"/>
      <c r="RWD23" s="138"/>
      <c r="RWE23" s="138"/>
      <c r="RWF23" s="138"/>
      <c r="RWG23" s="138"/>
      <c r="RWH23" s="138"/>
      <c r="RWI23" s="138"/>
      <c r="RWJ23" s="138"/>
      <c r="RWK23" s="138"/>
      <c r="RWL23" s="138"/>
      <c r="RWM23" s="138"/>
      <c r="RWN23" s="138"/>
      <c r="RWO23" s="138"/>
      <c r="RWP23" s="138"/>
      <c r="RWQ23" s="138"/>
      <c r="RWR23" s="138"/>
      <c r="RWS23" s="138"/>
      <c r="RWT23" s="138"/>
      <c r="RWU23" s="138"/>
      <c r="RWV23" s="138"/>
      <c r="RWW23" s="138"/>
      <c r="RWX23" s="138"/>
      <c r="RWY23" s="138"/>
      <c r="RWZ23" s="138"/>
      <c r="RXA23" s="138"/>
      <c r="RXB23" s="138"/>
      <c r="RXC23" s="138"/>
      <c r="RXD23" s="138"/>
      <c r="RXE23" s="138"/>
      <c r="RXF23" s="138"/>
      <c r="RXG23" s="138"/>
      <c r="RXH23" s="138"/>
      <c r="RXI23" s="138"/>
      <c r="RXJ23" s="138"/>
      <c r="RXK23" s="138"/>
      <c r="RXL23" s="138"/>
      <c r="RXM23" s="138"/>
      <c r="RXN23" s="138"/>
      <c r="RXO23" s="138"/>
      <c r="RXP23" s="138"/>
      <c r="RXQ23" s="138"/>
      <c r="RXR23" s="138"/>
      <c r="RXS23" s="138"/>
      <c r="RXT23" s="138"/>
      <c r="RXU23" s="138"/>
      <c r="RXV23" s="138"/>
      <c r="RXW23" s="138"/>
      <c r="RXX23" s="138"/>
      <c r="RXY23" s="138"/>
      <c r="RXZ23" s="138"/>
      <c r="RYA23" s="138"/>
      <c r="RYB23" s="138"/>
      <c r="RYC23" s="138"/>
      <c r="RYD23" s="138"/>
      <c r="RYE23" s="138"/>
      <c r="RYF23" s="138"/>
      <c r="RYG23" s="138"/>
      <c r="RYH23" s="138"/>
      <c r="RYI23" s="138"/>
      <c r="RYJ23" s="138"/>
      <c r="RYK23" s="138"/>
      <c r="RYL23" s="138"/>
      <c r="RYM23" s="138"/>
      <c r="RYN23" s="138"/>
      <c r="RYO23" s="138"/>
      <c r="RYP23" s="138"/>
      <c r="RYQ23" s="138"/>
      <c r="RYR23" s="138"/>
      <c r="RYS23" s="138"/>
      <c r="RYT23" s="138"/>
      <c r="RYU23" s="138"/>
      <c r="RYV23" s="138"/>
      <c r="RYW23" s="138"/>
      <c r="RYX23" s="138"/>
      <c r="RYY23" s="138"/>
      <c r="RYZ23" s="138"/>
      <c r="RZA23" s="138"/>
      <c r="RZB23" s="138"/>
      <c r="RZC23" s="138"/>
      <c r="RZD23" s="138"/>
      <c r="RZE23" s="138"/>
      <c r="RZF23" s="138"/>
      <c r="RZG23" s="138"/>
      <c r="RZH23" s="138"/>
      <c r="RZI23" s="138"/>
      <c r="RZJ23" s="138"/>
      <c r="RZK23" s="138"/>
      <c r="RZL23" s="138"/>
      <c r="RZM23" s="138"/>
      <c r="RZN23" s="138"/>
      <c r="RZO23" s="138"/>
      <c r="RZP23" s="138"/>
      <c r="RZQ23" s="138"/>
      <c r="RZR23" s="138"/>
      <c r="RZS23" s="138"/>
      <c r="RZT23" s="138"/>
      <c r="RZU23" s="138"/>
      <c r="RZV23" s="138"/>
      <c r="RZW23" s="138"/>
      <c r="RZX23" s="138"/>
      <c r="RZY23" s="138"/>
      <c r="RZZ23" s="138"/>
      <c r="SAA23" s="138"/>
      <c r="SAB23" s="138"/>
      <c r="SAC23" s="138"/>
      <c r="SAD23" s="138"/>
      <c r="SAE23" s="138"/>
      <c r="SAF23" s="138"/>
      <c r="SAG23" s="138"/>
      <c r="SAH23" s="138"/>
      <c r="SAI23" s="138"/>
      <c r="SAJ23" s="138"/>
      <c r="SAK23" s="138"/>
      <c r="SAL23" s="138"/>
      <c r="SAM23" s="138"/>
      <c r="SAN23" s="138"/>
      <c r="SAO23" s="138"/>
      <c r="SAP23" s="138"/>
      <c r="SAQ23" s="138"/>
      <c r="SAR23" s="138"/>
      <c r="SAS23" s="138"/>
      <c r="SAT23" s="138"/>
      <c r="SAU23" s="138"/>
      <c r="SAV23" s="138"/>
      <c r="SAW23" s="138"/>
      <c r="SAX23" s="138"/>
      <c r="SAY23" s="138"/>
      <c r="SAZ23" s="138"/>
      <c r="SBA23" s="138"/>
      <c r="SBB23" s="138"/>
      <c r="SBC23" s="138"/>
      <c r="SBD23" s="138"/>
      <c r="SBE23" s="138"/>
      <c r="SBF23" s="138"/>
      <c r="SBG23" s="138"/>
      <c r="SBH23" s="138"/>
      <c r="SBI23" s="138"/>
      <c r="SBJ23" s="138"/>
      <c r="SBK23" s="138"/>
      <c r="SBL23" s="138"/>
      <c r="SBM23" s="138"/>
      <c r="SBN23" s="138"/>
      <c r="SBO23" s="138"/>
      <c r="SBP23" s="138"/>
      <c r="SBQ23" s="138"/>
      <c r="SBR23" s="138"/>
      <c r="SBS23" s="138"/>
      <c r="SBT23" s="138"/>
      <c r="SBU23" s="138"/>
      <c r="SBV23" s="138"/>
      <c r="SBW23" s="138"/>
      <c r="SBX23" s="138"/>
      <c r="SBY23" s="138"/>
      <c r="SBZ23" s="138"/>
      <c r="SCA23" s="138"/>
      <c r="SCB23" s="138"/>
      <c r="SCC23" s="138"/>
      <c r="SCD23" s="138"/>
      <c r="SCE23" s="138"/>
      <c r="SCF23" s="138"/>
      <c r="SCG23" s="138"/>
      <c r="SCH23" s="138"/>
      <c r="SCI23" s="138"/>
      <c r="SCJ23" s="138"/>
      <c r="SCK23" s="138"/>
      <c r="SCL23" s="138"/>
      <c r="SCM23" s="138"/>
      <c r="SCN23" s="138"/>
      <c r="SCO23" s="138"/>
      <c r="SCP23" s="138"/>
      <c r="SCQ23" s="138"/>
      <c r="SCR23" s="138"/>
      <c r="SCS23" s="138"/>
      <c r="SCT23" s="138"/>
      <c r="SCU23" s="138"/>
      <c r="SCV23" s="138"/>
      <c r="SCW23" s="138"/>
      <c r="SCX23" s="138"/>
      <c r="SCY23" s="138"/>
      <c r="SCZ23" s="138"/>
      <c r="SDA23" s="138"/>
      <c r="SDB23" s="138"/>
      <c r="SDC23" s="138"/>
      <c r="SDD23" s="138"/>
      <c r="SDE23" s="138"/>
      <c r="SDF23" s="138"/>
      <c r="SDG23" s="138"/>
      <c r="SDH23" s="138"/>
      <c r="SDI23" s="138"/>
      <c r="SDJ23" s="138"/>
      <c r="SDK23" s="138"/>
      <c r="SDL23" s="138"/>
      <c r="SDM23" s="138"/>
      <c r="SDN23" s="138"/>
      <c r="SDO23" s="138"/>
      <c r="SDP23" s="138"/>
      <c r="SDQ23" s="138"/>
      <c r="SDR23" s="138"/>
      <c r="SDS23" s="138"/>
      <c r="SDT23" s="138"/>
      <c r="SDU23" s="138"/>
      <c r="SDV23" s="138"/>
      <c r="SDW23" s="138"/>
      <c r="SDX23" s="138"/>
      <c r="SDY23" s="138"/>
      <c r="SDZ23" s="138"/>
      <c r="SEA23" s="138"/>
      <c r="SEB23" s="138"/>
      <c r="SEC23" s="138"/>
      <c r="SED23" s="138"/>
      <c r="SEE23" s="138"/>
      <c r="SEF23" s="138"/>
      <c r="SEG23" s="138"/>
      <c r="SEH23" s="138"/>
      <c r="SEI23" s="138"/>
      <c r="SEJ23" s="138"/>
      <c r="SEK23" s="138"/>
      <c r="SEL23" s="138"/>
      <c r="SEM23" s="138"/>
      <c r="SEN23" s="138"/>
      <c r="SEO23" s="138"/>
      <c r="SEP23" s="138"/>
      <c r="SEQ23" s="138"/>
      <c r="SER23" s="138"/>
      <c r="SES23" s="138"/>
      <c r="SET23" s="138"/>
      <c r="SEU23" s="138"/>
      <c r="SEV23" s="138"/>
      <c r="SEW23" s="138"/>
      <c r="SEX23" s="138"/>
      <c r="SEY23" s="138"/>
      <c r="SEZ23" s="138"/>
      <c r="SFA23" s="138"/>
      <c r="SFB23" s="138"/>
      <c r="SFC23" s="138"/>
      <c r="SFD23" s="138"/>
      <c r="SFE23" s="138"/>
      <c r="SFF23" s="138"/>
      <c r="SFG23" s="138"/>
      <c r="SFH23" s="138"/>
      <c r="SFI23" s="138"/>
      <c r="SFJ23" s="138"/>
      <c r="SFK23" s="138"/>
      <c r="SFL23" s="138"/>
      <c r="SFM23" s="138"/>
      <c r="SFN23" s="138"/>
      <c r="SFO23" s="138"/>
      <c r="SFP23" s="138"/>
      <c r="SFQ23" s="138"/>
      <c r="SFR23" s="138"/>
      <c r="SFS23" s="138"/>
      <c r="SFT23" s="138"/>
      <c r="SFU23" s="138"/>
      <c r="SFV23" s="138"/>
      <c r="SFW23" s="138"/>
      <c r="SFX23" s="138"/>
      <c r="SFY23" s="138"/>
      <c r="SFZ23" s="138"/>
      <c r="SGA23" s="138"/>
      <c r="SGB23" s="138"/>
      <c r="SGC23" s="138"/>
      <c r="SGD23" s="138"/>
      <c r="SGE23" s="138"/>
      <c r="SGF23" s="138"/>
      <c r="SGG23" s="138"/>
      <c r="SGH23" s="138"/>
      <c r="SGI23" s="138"/>
      <c r="SGJ23" s="138"/>
      <c r="SGK23" s="138"/>
      <c r="SGL23" s="138"/>
      <c r="SGM23" s="138"/>
      <c r="SGN23" s="138"/>
      <c r="SGO23" s="138"/>
      <c r="SGP23" s="138"/>
      <c r="SGQ23" s="138"/>
      <c r="SGR23" s="138"/>
      <c r="SGS23" s="138"/>
      <c r="SGT23" s="138"/>
      <c r="SGU23" s="138"/>
      <c r="SGV23" s="138"/>
      <c r="SGW23" s="138"/>
      <c r="SGX23" s="138"/>
      <c r="SGY23" s="138"/>
      <c r="SGZ23" s="138"/>
      <c r="SHA23" s="138"/>
      <c r="SHB23" s="138"/>
      <c r="SHC23" s="138"/>
      <c r="SHD23" s="138"/>
      <c r="SHE23" s="138"/>
      <c r="SHF23" s="138"/>
      <c r="SHG23" s="138"/>
      <c r="SHH23" s="138"/>
      <c r="SHI23" s="138"/>
      <c r="SHJ23" s="138"/>
      <c r="SHK23" s="138"/>
      <c r="SHL23" s="138"/>
      <c r="SHM23" s="138"/>
      <c r="SHN23" s="138"/>
      <c r="SHO23" s="138"/>
      <c r="SHP23" s="138"/>
      <c r="SHQ23" s="138"/>
      <c r="SHR23" s="138"/>
      <c r="SHS23" s="138"/>
      <c r="SHT23" s="138"/>
      <c r="SHU23" s="138"/>
      <c r="SHV23" s="138"/>
      <c r="SHW23" s="138"/>
      <c r="SHX23" s="138"/>
      <c r="SHY23" s="138"/>
      <c r="SHZ23" s="138"/>
      <c r="SIA23" s="138"/>
      <c r="SIB23" s="138"/>
      <c r="SIC23" s="138"/>
      <c r="SID23" s="138"/>
      <c r="SIE23" s="138"/>
      <c r="SIF23" s="138"/>
      <c r="SIG23" s="138"/>
      <c r="SIH23" s="138"/>
      <c r="SII23" s="138"/>
      <c r="SIJ23" s="138"/>
      <c r="SIK23" s="138"/>
      <c r="SIL23" s="138"/>
      <c r="SIM23" s="138"/>
      <c r="SIN23" s="138"/>
      <c r="SIO23" s="138"/>
      <c r="SIP23" s="138"/>
      <c r="SIQ23" s="138"/>
      <c r="SIR23" s="138"/>
      <c r="SIS23" s="138"/>
      <c r="SIT23" s="138"/>
      <c r="SIU23" s="138"/>
      <c r="SIV23" s="138"/>
      <c r="SIW23" s="138"/>
      <c r="SIX23" s="138"/>
      <c r="SIY23" s="138"/>
      <c r="SIZ23" s="138"/>
      <c r="SJA23" s="138"/>
      <c r="SJB23" s="138"/>
      <c r="SJC23" s="138"/>
      <c r="SJD23" s="138"/>
      <c r="SJE23" s="138"/>
      <c r="SJF23" s="138"/>
      <c r="SJG23" s="138"/>
      <c r="SJH23" s="138"/>
      <c r="SJI23" s="138"/>
      <c r="SJJ23" s="138"/>
      <c r="SJK23" s="138"/>
      <c r="SJL23" s="138"/>
      <c r="SJM23" s="138"/>
      <c r="SJN23" s="138"/>
      <c r="SJO23" s="138"/>
      <c r="SJP23" s="138"/>
      <c r="SJQ23" s="138"/>
      <c r="SJR23" s="138"/>
      <c r="SJS23" s="138"/>
      <c r="SJT23" s="138"/>
      <c r="SJU23" s="138"/>
      <c r="SJV23" s="138"/>
      <c r="SJW23" s="138"/>
      <c r="SJX23" s="138"/>
      <c r="SJY23" s="138"/>
      <c r="SJZ23" s="138"/>
      <c r="SKA23" s="138"/>
      <c r="SKB23" s="138"/>
      <c r="SKC23" s="138"/>
      <c r="SKD23" s="138"/>
      <c r="SKE23" s="138"/>
      <c r="SKF23" s="138"/>
      <c r="SKG23" s="138"/>
      <c r="SKH23" s="138"/>
      <c r="SKI23" s="138"/>
      <c r="SKJ23" s="138"/>
      <c r="SKK23" s="138"/>
      <c r="SKL23" s="138"/>
      <c r="SKM23" s="138"/>
      <c r="SKN23" s="138"/>
      <c r="SKO23" s="138"/>
      <c r="SKP23" s="138"/>
      <c r="SKQ23" s="138"/>
      <c r="SKR23" s="138"/>
      <c r="SKS23" s="138"/>
      <c r="SKT23" s="138"/>
      <c r="SKU23" s="138"/>
      <c r="SKV23" s="138"/>
      <c r="SKW23" s="138"/>
      <c r="SKX23" s="138"/>
      <c r="SKY23" s="138"/>
      <c r="SKZ23" s="138"/>
      <c r="SLA23" s="138"/>
      <c r="SLB23" s="138"/>
      <c r="SLC23" s="138"/>
      <c r="SLD23" s="138"/>
      <c r="SLE23" s="138"/>
      <c r="SLF23" s="138"/>
      <c r="SLG23" s="138"/>
      <c r="SLH23" s="138"/>
      <c r="SLI23" s="138"/>
      <c r="SLJ23" s="138"/>
      <c r="SLK23" s="138"/>
      <c r="SLL23" s="138"/>
      <c r="SLM23" s="138"/>
      <c r="SLN23" s="138"/>
      <c r="SLO23" s="138"/>
      <c r="SLP23" s="138"/>
      <c r="SLQ23" s="138"/>
      <c r="SLR23" s="138"/>
      <c r="SLS23" s="138"/>
      <c r="SLT23" s="138"/>
      <c r="SLU23" s="138"/>
      <c r="SLV23" s="138"/>
      <c r="SLW23" s="138"/>
      <c r="SLX23" s="138"/>
      <c r="SLY23" s="138"/>
      <c r="SLZ23" s="138"/>
      <c r="SMA23" s="138"/>
      <c r="SMB23" s="138"/>
      <c r="SMC23" s="138"/>
      <c r="SMD23" s="138"/>
      <c r="SME23" s="138"/>
      <c r="SMF23" s="138"/>
      <c r="SMG23" s="138"/>
      <c r="SMH23" s="138"/>
      <c r="SMI23" s="138"/>
      <c r="SMJ23" s="138"/>
      <c r="SMK23" s="138"/>
      <c r="SML23" s="138"/>
      <c r="SMM23" s="138"/>
      <c r="SMN23" s="138"/>
      <c r="SMO23" s="138"/>
      <c r="SMP23" s="138"/>
      <c r="SMQ23" s="138"/>
      <c r="SMR23" s="138"/>
      <c r="SMS23" s="138"/>
      <c r="SMT23" s="138"/>
      <c r="SMU23" s="138"/>
      <c r="SMV23" s="138"/>
      <c r="SMW23" s="138"/>
      <c r="SMX23" s="138"/>
      <c r="SMY23" s="138"/>
      <c r="SMZ23" s="138"/>
      <c r="SNA23" s="138"/>
      <c r="SNB23" s="138"/>
      <c r="SNC23" s="138"/>
      <c r="SND23" s="138"/>
      <c r="SNE23" s="138"/>
      <c r="SNF23" s="138"/>
      <c r="SNG23" s="138"/>
      <c r="SNH23" s="138"/>
      <c r="SNI23" s="138"/>
      <c r="SNJ23" s="138"/>
      <c r="SNK23" s="138"/>
      <c r="SNL23" s="138"/>
      <c r="SNM23" s="138"/>
      <c r="SNN23" s="138"/>
      <c r="SNO23" s="138"/>
      <c r="SNP23" s="138"/>
      <c r="SNQ23" s="138"/>
      <c r="SNR23" s="138"/>
      <c r="SNS23" s="138"/>
      <c r="SNT23" s="138"/>
      <c r="SNU23" s="138"/>
      <c r="SNV23" s="138"/>
      <c r="SNW23" s="138"/>
      <c r="SNX23" s="138"/>
      <c r="SNY23" s="138"/>
      <c r="SNZ23" s="138"/>
      <c r="SOA23" s="138"/>
      <c r="SOB23" s="138"/>
      <c r="SOC23" s="138"/>
      <c r="SOD23" s="138"/>
      <c r="SOE23" s="138"/>
      <c r="SOF23" s="138"/>
      <c r="SOG23" s="138"/>
      <c r="SOH23" s="138"/>
      <c r="SOI23" s="138"/>
      <c r="SOJ23" s="138"/>
      <c r="SOK23" s="138"/>
      <c r="SOL23" s="138"/>
      <c r="SOM23" s="138"/>
      <c r="SON23" s="138"/>
      <c r="SOO23" s="138"/>
      <c r="SOP23" s="138"/>
      <c r="SOQ23" s="138"/>
      <c r="SOR23" s="138"/>
      <c r="SOS23" s="138"/>
      <c r="SOT23" s="138"/>
      <c r="SOU23" s="138"/>
      <c r="SOV23" s="138"/>
      <c r="SOW23" s="138"/>
      <c r="SOX23" s="138"/>
      <c r="SOY23" s="138"/>
      <c r="SOZ23" s="138"/>
      <c r="SPA23" s="138"/>
      <c r="SPB23" s="138"/>
      <c r="SPC23" s="138"/>
      <c r="SPD23" s="138"/>
      <c r="SPE23" s="138"/>
      <c r="SPF23" s="138"/>
      <c r="SPG23" s="138"/>
      <c r="SPH23" s="138"/>
      <c r="SPI23" s="138"/>
      <c r="SPJ23" s="138"/>
      <c r="SPK23" s="138"/>
      <c r="SPL23" s="138"/>
      <c r="SPM23" s="138"/>
      <c r="SPN23" s="138"/>
      <c r="SPO23" s="138"/>
      <c r="SPP23" s="138"/>
      <c r="SPQ23" s="138"/>
      <c r="SPR23" s="138"/>
      <c r="SPS23" s="138"/>
      <c r="SPT23" s="138"/>
      <c r="SPU23" s="138"/>
      <c r="SPV23" s="138"/>
      <c r="SPW23" s="138"/>
      <c r="SPX23" s="138"/>
      <c r="SPY23" s="138"/>
      <c r="SPZ23" s="138"/>
      <c r="SQA23" s="138"/>
      <c r="SQB23" s="138"/>
      <c r="SQC23" s="138"/>
      <c r="SQD23" s="138"/>
      <c r="SQE23" s="138"/>
      <c r="SQF23" s="138"/>
      <c r="SQG23" s="138"/>
      <c r="SQH23" s="138"/>
      <c r="SQI23" s="138"/>
      <c r="SQJ23" s="138"/>
      <c r="SQK23" s="138"/>
      <c r="SQL23" s="138"/>
      <c r="SQM23" s="138"/>
      <c r="SQN23" s="138"/>
      <c r="SQO23" s="138"/>
      <c r="SQP23" s="138"/>
      <c r="SQQ23" s="138"/>
      <c r="SQR23" s="138"/>
      <c r="SQS23" s="138"/>
      <c r="SQT23" s="138"/>
      <c r="SQU23" s="138"/>
      <c r="SQV23" s="138"/>
      <c r="SQW23" s="138"/>
      <c r="SQX23" s="138"/>
      <c r="SQY23" s="138"/>
      <c r="SQZ23" s="138"/>
      <c r="SRA23" s="138"/>
      <c r="SRB23" s="138"/>
      <c r="SRC23" s="138"/>
      <c r="SRD23" s="138"/>
      <c r="SRE23" s="138"/>
      <c r="SRF23" s="138"/>
      <c r="SRG23" s="138"/>
      <c r="SRH23" s="138"/>
      <c r="SRI23" s="138"/>
      <c r="SRJ23" s="138"/>
      <c r="SRK23" s="138"/>
      <c r="SRL23" s="138"/>
      <c r="SRM23" s="138"/>
      <c r="SRN23" s="138"/>
      <c r="SRO23" s="138"/>
      <c r="SRP23" s="138"/>
      <c r="SRQ23" s="138"/>
      <c r="SRR23" s="138"/>
      <c r="SRS23" s="138"/>
      <c r="SRT23" s="138"/>
      <c r="SRU23" s="138"/>
      <c r="SRV23" s="138"/>
      <c r="SRW23" s="138"/>
      <c r="SRX23" s="138"/>
      <c r="SRY23" s="138"/>
      <c r="SRZ23" s="138"/>
      <c r="SSA23" s="138"/>
      <c r="SSB23" s="138"/>
      <c r="SSC23" s="138"/>
      <c r="SSD23" s="138"/>
      <c r="SSE23" s="138"/>
      <c r="SSF23" s="138"/>
      <c r="SSG23" s="138"/>
      <c r="SSH23" s="138"/>
      <c r="SSI23" s="138"/>
      <c r="SSJ23" s="138"/>
      <c r="SSK23" s="138"/>
      <c r="SSL23" s="138"/>
      <c r="SSM23" s="138"/>
      <c r="SSN23" s="138"/>
      <c r="SSO23" s="138"/>
      <c r="SSP23" s="138"/>
      <c r="SSQ23" s="138"/>
      <c r="SSR23" s="138"/>
      <c r="SSS23" s="138"/>
      <c r="SST23" s="138"/>
      <c r="SSU23" s="138"/>
      <c r="SSV23" s="138"/>
      <c r="SSW23" s="138"/>
      <c r="SSX23" s="138"/>
      <c r="SSY23" s="138"/>
      <c r="SSZ23" s="138"/>
      <c r="STA23" s="138"/>
      <c r="STB23" s="138"/>
      <c r="STC23" s="138"/>
      <c r="STD23" s="138"/>
      <c r="STE23" s="138"/>
      <c r="STF23" s="138"/>
      <c r="STG23" s="138"/>
      <c r="STH23" s="138"/>
      <c r="STI23" s="138"/>
      <c r="STJ23" s="138"/>
      <c r="STK23" s="138"/>
      <c r="STL23" s="138"/>
      <c r="STM23" s="138"/>
      <c r="STN23" s="138"/>
      <c r="STO23" s="138"/>
      <c r="STP23" s="138"/>
      <c r="STQ23" s="138"/>
      <c r="STR23" s="138"/>
      <c r="STS23" s="138"/>
      <c r="STT23" s="138"/>
      <c r="STU23" s="138"/>
      <c r="STV23" s="138"/>
      <c r="STW23" s="138"/>
      <c r="STX23" s="138"/>
      <c r="STY23" s="138"/>
      <c r="STZ23" s="138"/>
      <c r="SUA23" s="138"/>
      <c r="SUB23" s="138"/>
      <c r="SUC23" s="138"/>
      <c r="SUD23" s="138"/>
      <c r="SUE23" s="138"/>
      <c r="SUF23" s="138"/>
      <c r="SUG23" s="138"/>
      <c r="SUH23" s="138"/>
      <c r="SUI23" s="138"/>
      <c r="SUJ23" s="138"/>
      <c r="SUK23" s="138"/>
      <c r="SUL23" s="138"/>
      <c r="SUM23" s="138"/>
      <c r="SUN23" s="138"/>
      <c r="SUO23" s="138"/>
      <c r="SUP23" s="138"/>
      <c r="SUQ23" s="138"/>
      <c r="SUR23" s="138"/>
      <c r="SUS23" s="138"/>
      <c r="SUT23" s="138"/>
      <c r="SUU23" s="138"/>
      <c r="SUV23" s="138"/>
      <c r="SUW23" s="138"/>
      <c r="SUX23" s="138"/>
      <c r="SUY23" s="138"/>
      <c r="SUZ23" s="138"/>
      <c r="SVA23" s="138"/>
      <c r="SVB23" s="138"/>
      <c r="SVC23" s="138"/>
      <c r="SVD23" s="138"/>
      <c r="SVE23" s="138"/>
      <c r="SVF23" s="138"/>
      <c r="SVG23" s="138"/>
      <c r="SVH23" s="138"/>
      <c r="SVI23" s="138"/>
      <c r="SVJ23" s="138"/>
      <c r="SVK23" s="138"/>
      <c r="SVL23" s="138"/>
      <c r="SVM23" s="138"/>
      <c r="SVN23" s="138"/>
      <c r="SVO23" s="138"/>
      <c r="SVP23" s="138"/>
      <c r="SVQ23" s="138"/>
      <c r="SVR23" s="138"/>
      <c r="SVS23" s="138"/>
      <c r="SVT23" s="138"/>
      <c r="SVU23" s="138"/>
      <c r="SVV23" s="138"/>
      <c r="SVW23" s="138"/>
      <c r="SVX23" s="138"/>
      <c r="SVY23" s="138"/>
      <c r="SVZ23" s="138"/>
      <c r="SWA23" s="138"/>
      <c r="SWB23" s="138"/>
      <c r="SWC23" s="138"/>
      <c r="SWD23" s="138"/>
      <c r="SWE23" s="138"/>
      <c r="SWF23" s="138"/>
      <c r="SWG23" s="138"/>
      <c r="SWH23" s="138"/>
      <c r="SWI23" s="138"/>
      <c r="SWJ23" s="138"/>
      <c r="SWK23" s="138"/>
      <c r="SWL23" s="138"/>
      <c r="SWM23" s="138"/>
      <c r="SWN23" s="138"/>
      <c r="SWO23" s="138"/>
      <c r="SWP23" s="138"/>
      <c r="SWQ23" s="138"/>
      <c r="SWR23" s="138"/>
      <c r="SWS23" s="138"/>
      <c r="SWT23" s="138"/>
      <c r="SWU23" s="138"/>
      <c r="SWV23" s="138"/>
      <c r="SWW23" s="138"/>
      <c r="SWX23" s="138"/>
      <c r="SWY23" s="138"/>
      <c r="SWZ23" s="138"/>
      <c r="SXA23" s="138"/>
      <c r="SXB23" s="138"/>
      <c r="SXC23" s="138"/>
      <c r="SXD23" s="138"/>
      <c r="SXE23" s="138"/>
      <c r="SXF23" s="138"/>
      <c r="SXG23" s="138"/>
      <c r="SXH23" s="138"/>
      <c r="SXI23" s="138"/>
      <c r="SXJ23" s="138"/>
      <c r="SXK23" s="138"/>
      <c r="SXL23" s="138"/>
      <c r="SXM23" s="138"/>
      <c r="SXN23" s="138"/>
      <c r="SXO23" s="138"/>
      <c r="SXP23" s="138"/>
      <c r="SXQ23" s="138"/>
      <c r="SXR23" s="138"/>
      <c r="SXS23" s="138"/>
      <c r="SXT23" s="138"/>
      <c r="SXU23" s="138"/>
      <c r="SXV23" s="138"/>
      <c r="SXW23" s="138"/>
      <c r="SXX23" s="138"/>
      <c r="SXY23" s="138"/>
      <c r="SXZ23" s="138"/>
      <c r="SYA23" s="138"/>
      <c r="SYB23" s="138"/>
      <c r="SYC23" s="138"/>
      <c r="SYD23" s="138"/>
      <c r="SYE23" s="138"/>
      <c r="SYF23" s="138"/>
      <c r="SYG23" s="138"/>
      <c r="SYH23" s="138"/>
      <c r="SYI23" s="138"/>
      <c r="SYJ23" s="138"/>
      <c r="SYK23" s="138"/>
      <c r="SYL23" s="138"/>
      <c r="SYM23" s="138"/>
      <c r="SYN23" s="138"/>
      <c r="SYO23" s="138"/>
      <c r="SYP23" s="138"/>
      <c r="SYQ23" s="138"/>
      <c r="SYR23" s="138"/>
      <c r="SYS23" s="138"/>
      <c r="SYT23" s="138"/>
      <c r="SYU23" s="138"/>
      <c r="SYV23" s="138"/>
      <c r="SYW23" s="138"/>
      <c r="SYX23" s="138"/>
      <c r="SYY23" s="138"/>
      <c r="SYZ23" s="138"/>
      <c r="SZA23" s="138"/>
      <c r="SZB23" s="138"/>
      <c r="SZC23" s="138"/>
      <c r="SZD23" s="138"/>
      <c r="SZE23" s="138"/>
      <c r="SZF23" s="138"/>
      <c r="SZG23" s="138"/>
      <c r="SZH23" s="138"/>
      <c r="SZI23" s="138"/>
      <c r="SZJ23" s="138"/>
      <c r="SZK23" s="138"/>
      <c r="SZL23" s="138"/>
      <c r="SZM23" s="138"/>
      <c r="SZN23" s="138"/>
      <c r="SZO23" s="138"/>
      <c r="SZP23" s="138"/>
      <c r="SZQ23" s="138"/>
      <c r="SZR23" s="138"/>
      <c r="SZS23" s="138"/>
      <c r="SZT23" s="138"/>
      <c r="SZU23" s="138"/>
      <c r="SZV23" s="138"/>
      <c r="SZW23" s="138"/>
      <c r="SZX23" s="138"/>
      <c r="SZY23" s="138"/>
      <c r="SZZ23" s="138"/>
      <c r="TAA23" s="138"/>
      <c r="TAB23" s="138"/>
      <c r="TAC23" s="138"/>
      <c r="TAD23" s="138"/>
      <c r="TAE23" s="138"/>
      <c r="TAF23" s="138"/>
      <c r="TAG23" s="138"/>
      <c r="TAH23" s="138"/>
      <c r="TAI23" s="138"/>
      <c r="TAJ23" s="138"/>
      <c r="TAK23" s="138"/>
      <c r="TAL23" s="138"/>
      <c r="TAM23" s="138"/>
      <c r="TAN23" s="138"/>
      <c r="TAO23" s="138"/>
      <c r="TAP23" s="138"/>
      <c r="TAQ23" s="138"/>
      <c r="TAR23" s="138"/>
      <c r="TAS23" s="138"/>
      <c r="TAT23" s="138"/>
      <c r="TAU23" s="138"/>
      <c r="TAV23" s="138"/>
      <c r="TAW23" s="138"/>
      <c r="TAX23" s="138"/>
      <c r="TAY23" s="138"/>
      <c r="TAZ23" s="138"/>
      <c r="TBA23" s="138"/>
      <c r="TBB23" s="138"/>
      <c r="TBC23" s="138"/>
      <c r="TBD23" s="138"/>
      <c r="TBE23" s="138"/>
      <c r="TBF23" s="138"/>
      <c r="TBG23" s="138"/>
      <c r="TBH23" s="138"/>
      <c r="TBI23" s="138"/>
      <c r="TBJ23" s="138"/>
      <c r="TBK23" s="138"/>
      <c r="TBL23" s="138"/>
      <c r="TBM23" s="138"/>
      <c r="TBN23" s="138"/>
      <c r="TBO23" s="138"/>
      <c r="TBP23" s="138"/>
      <c r="TBQ23" s="138"/>
      <c r="TBR23" s="138"/>
      <c r="TBS23" s="138"/>
      <c r="TBT23" s="138"/>
      <c r="TBU23" s="138"/>
      <c r="TBV23" s="138"/>
      <c r="TBW23" s="138"/>
      <c r="TBX23" s="138"/>
      <c r="TBY23" s="138"/>
      <c r="TBZ23" s="138"/>
      <c r="TCA23" s="138"/>
      <c r="TCB23" s="138"/>
      <c r="TCC23" s="138"/>
      <c r="TCD23" s="138"/>
      <c r="TCE23" s="138"/>
      <c r="TCF23" s="138"/>
      <c r="TCG23" s="138"/>
      <c r="TCH23" s="138"/>
      <c r="TCI23" s="138"/>
      <c r="TCJ23" s="138"/>
      <c r="TCK23" s="138"/>
      <c r="TCL23" s="138"/>
      <c r="TCM23" s="138"/>
      <c r="TCN23" s="138"/>
      <c r="TCO23" s="138"/>
      <c r="TCP23" s="138"/>
      <c r="TCQ23" s="138"/>
      <c r="TCR23" s="138"/>
      <c r="TCS23" s="138"/>
      <c r="TCT23" s="138"/>
      <c r="TCU23" s="138"/>
      <c r="TCV23" s="138"/>
      <c r="TCW23" s="138"/>
      <c r="TCX23" s="138"/>
      <c r="TCY23" s="138"/>
      <c r="TCZ23" s="138"/>
      <c r="TDA23" s="138"/>
      <c r="TDB23" s="138"/>
      <c r="TDC23" s="138"/>
      <c r="TDD23" s="138"/>
      <c r="TDE23" s="138"/>
      <c r="TDF23" s="138"/>
      <c r="TDG23" s="138"/>
      <c r="TDH23" s="138"/>
      <c r="TDI23" s="138"/>
      <c r="TDJ23" s="138"/>
      <c r="TDK23" s="138"/>
      <c r="TDL23" s="138"/>
      <c r="TDM23" s="138"/>
      <c r="TDN23" s="138"/>
      <c r="TDO23" s="138"/>
      <c r="TDP23" s="138"/>
      <c r="TDQ23" s="138"/>
      <c r="TDR23" s="138"/>
      <c r="TDS23" s="138"/>
      <c r="TDT23" s="138"/>
      <c r="TDU23" s="138"/>
      <c r="TDV23" s="138"/>
      <c r="TDW23" s="138"/>
      <c r="TDX23" s="138"/>
      <c r="TDY23" s="138"/>
      <c r="TDZ23" s="138"/>
      <c r="TEA23" s="138"/>
      <c r="TEB23" s="138"/>
      <c r="TEC23" s="138"/>
      <c r="TED23" s="138"/>
      <c r="TEE23" s="138"/>
      <c r="TEF23" s="138"/>
      <c r="TEG23" s="138"/>
      <c r="TEH23" s="138"/>
      <c r="TEI23" s="138"/>
      <c r="TEJ23" s="138"/>
      <c r="TEK23" s="138"/>
      <c r="TEL23" s="138"/>
      <c r="TEM23" s="138"/>
      <c r="TEN23" s="138"/>
      <c r="TEO23" s="138"/>
      <c r="TEP23" s="138"/>
      <c r="TEQ23" s="138"/>
      <c r="TER23" s="138"/>
      <c r="TES23" s="138"/>
      <c r="TET23" s="138"/>
      <c r="TEU23" s="138"/>
      <c r="TEV23" s="138"/>
      <c r="TEW23" s="138"/>
      <c r="TEX23" s="138"/>
      <c r="TEY23" s="138"/>
      <c r="TEZ23" s="138"/>
      <c r="TFA23" s="138"/>
      <c r="TFB23" s="138"/>
      <c r="TFC23" s="138"/>
      <c r="TFD23" s="138"/>
      <c r="TFE23" s="138"/>
      <c r="TFF23" s="138"/>
      <c r="TFG23" s="138"/>
      <c r="TFH23" s="138"/>
      <c r="TFI23" s="138"/>
      <c r="TFJ23" s="138"/>
      <c r="TFK23" s="138"/>
      <c r="TFL23" s="138"/>
      <c r="TFM23" s="138"/>
      <c r="TFN23" s="138"/>
      <c r="TFO23" s="138"/>
      <c r="TFP23" s="138"/>
      <c r="TFQ23" s="138"/>
      <c r="TFR23" s="138"/>
      <c r="TFS23" s="138"/>
      <c r="TFT23" s="138"/>
      <c r="TFU23" s="138"/>
      <c r="TFV23" s="138"/>
      <c r="TFW23" s="138"/>
      <c r="TFX23" s="138"/>
      <c r="TFY23" s="138"/>
      <c r="TFZ23" s="138"/>
      <c r="TGA23" s="138"/>
      <c r="TGB23" s="138"/>
      <c r="TGC23" s="138"/>
      <c r="TGD23" s="138"/>
      <c r="TGE23" s="138"/>
      <c r="TGF23" s="138"/>
      <c r="TGG23" s="138"/>
      <c r="TGH23" s="138"/>
      <c r="TGI23" s="138"/>
      <c r="TGJ23" s="138"/>
      <c r="TGK23" s="138"/>
      <c r="TGL23" s="138"/>
      <c r="TGM23" s="138"/>
      <c r="TGN23" s="138"/>
      <c r="TGO23" s="138"/>
      <c r="TGP23" s="138"/>
      <c r="TGQ23" s="138"/>
      <c r="TGR23" s="138"/>
      <c r="TGS23" s="138"/>
      <c r="TGT23" s="138"/>
      <c r="TGU23" s="138"/>
      <c r="TGV23" s="138"/>
      <c r="TGW23" s="138"/>
      <c r="TGX23" s="138"/>
      <c r="TGY23" s="138"/>
      <c r="TGZ23" s="138"/>
      <c r="THA23" s="138"/>
      <c r="THB23" s="138"/>
      <c r="THC23" s="138"/>
      <c r="THD23" s="138"/>
      <c r="THE23" s="138"/>
      <c r="THF23" s="138"/>
      <c r="THG23" s="138"/>
      <c r="THH23" s="138"/>
      <c r="THI23" s="138"/>
      <c r="THJ23" s="138"/>
      <c r="THK23" s="138"/>
      <c r="THL23" s="138"/>
      <c r="THM23" s="138"/>
      <c r="THN23" s="138"/>
      <c r="THO23" s="138"/>
      <c r="THP23" s="138"/>
      <c r="THQ23" s="138"/>
      <c r="THR23" s="138"/>
      <c r="THS23" s="138"/>
      <c r="THT23" s="138"/>
      <c r="THU23" s="138"/>
      <c r="THV23" s="138"/>
      <c r="THW23" s="138"/>
      <c r="THX23" s="138"/>
      <c r="THY23" s="138"/>
      <c r="THZ23" s="138"/>
      <c r="TIA23" s="138"/>
      <c r="TIB23" s="138"/>
      <c r="TIC23" s="138"/>
      <c r="TID23" s="138"/>
      <c r="TIE23" s="138"/>
      <c r="TIF23" s="138"/>
      <c r="TIG23" s="138"/>
      <c r="TIH23" s="138"/>
      <c r="TII23" s="138"/>
      <c r="TIJ23" s="138"/>
      <c r="TIK23" s="138"/>
      <c r="TIL23" s="138"/>
      <c r="TIM23" s="138"/>
      <c r="TIN23" s="138"/>
      <c r="TIO23" s="138"/>
      <c r="TIP23" s="138"/>
      <c r="TIQ23" s="138"/>
      <c r="TIR23" s="138"/>
      <c r="TIS23" s="138"/>
      <c r="TIT23" s="138"/>
      <c r="TIU23" s="138"/>
      <c r="TIV23" s="138"/>
      <c r="TIW23" s="138"/>
      <c r="TIX23" s="138"/>
      <c r="TIY23" s="138"/>
      <c r="TIZ23" s="138"/>
      <c r="TJA23" s="138"/>
      <c r="TJB23" s="138"/>
      <c r="TJC23" s="138"/>
      <c r="TJD23" s="138"/>
      <c r="TJE23" s="138"/>
      <c r="TJF23" s="138"/>
      <c r="TJG23" s="138"/>
      <c r="TJH23" s="138"/>
      <c r="TJI23" s="138"/>
      <c r="TJJ23" s="138"/>
      <c r="TJK23" s="138"/>
      <c r="TJL23" s="138"/>
      <c r="TJM23" s="138"/>
      <c r="TJN23" s="138"/>
      <c r="TJO23" s="138"/>
      <c r="TJP23" s="138"/>
      <c r="TJQ23" s="138"/>
      <c r="TJR23" s="138"/>
      <c r="TJS23" s="138"/>
      <c r="TJT23" s="138"/>
      <c r="TJU23" s="138"/>
      <c r="TJV23" s="138"/>
      <c r="TJW23" s="138"/>
      <c r="TJX23" s="138"/>
      <c r="TJY23" s="138"/>
      <c r="TJZ23" s="138"/>
      <c r="TKA23" s="138"/>
      <c r="TKB23" s="138"/>
      <c r="TKC23" s="138"/>
      <c r="TKD23" s="138"/>
      <c r="TKE23" s="138"/>
      <c r="TKF23" s="138"/>
      <c r="TKG23" s="138"/>
      <c r="TKH23" s="138"/>
      <c r="TKI23" s="138"/>
      <c r="TKJ23" s="138"/>
      <c r="TKK23" s="138"/>
      <c r="TKL23" s="138"/>
      <c r="TKM23" s="138"/>
      <c r="TKN23" s="138"/>
      <c r="TKO23" s="138"/>
      <c r="TKP23" s="138"/>
      <c r="TKQ23" s="138"/>
      <c r="TKR23" s="138"/>
      <c r="TKS23" s="138"/>
      <c r="TKT23" s="138"/>
      <c r="TKU23" s="138"/>
      <c r="TKV23" s="138"/>
      <c r="TKW23" s="138"/>
      <c r="TKX23" s="138"/>
      <c r="TKY23" s="138"/>
      <c r="TKZ23" s="138"/>
      <c r="TLA23" s="138"/>
      <c r="TLB23" s="138"/>
      <c r="TLC23" s="138"/>
      <c r="TLD23" s="138"/>
      <c r="TLE23" s="138"/>
      <c r="TLF23" s="138"/>
      <c r="TLG23" s="138"/>
      <c r="TLH23" s="138"/>
      <c r="TLI23" s="138"/>
      <c r="TLJ23" s="138"/>
      <c r="TLK23" s="138"/>
      <c r="TLL23" s="138"/>
      <c r="TLM23" s="138"/>
      <c r="TLN23" s="138"/>
      <c r="TLO23" s="138"/>
      <c r="TLP23" s="138"/>
      <c r="TLQ23" s="138"/>
      <c r="TLR23" s="138"/>
      <c r="TLS23" s="138"/>
      <c r="TLT23" s="138"/>
      <c r="TLU23" s="138"/>
      <c r="TLV23" s="138"/>
      <c r="TLW23" s="138"/>
      <c r="TLX23" s="138"/>
      <c r="TLY23" s="138"/>
      <c r="TLZ23" s="138"/>
      <c r="TMA23" s="138"/>
      <c r="TMB23" s="138"/>
      <c r="TMC23" s="138"/>
      <c r="TMD23" s="138"/>
      <c r="TME23" s="138"/>
      <c r="TMF23" s="138"/>
      <c r="TMG23" s="138"/>
      <c r="TMH23" s="138"/>
      <c r="TMI23" s="138"/>
      <c r="TMJ23" s="138"/>
      <c r="TMK23" s="138"/>
      <c r="TML23" s="138"/>
      <c r="TMM23" s="138"/>
      <c r="TMN23" s="138"/>
      <c r="TMO23" s="138"/>
      <c r="TMP23" s="138"/>
      <c r="TMQ23" s="138"/>
      <c r="TMR23" s="138"/>
      <c r="TMS23" s="138"/>
      <c r="TMT23" s="138"/>
      <c r="TMU23" s="138"/>
      <c r="TMV23" s="138"/>
      <c r="TMW23" s="138"/>
      <c r="TMX23" s="138"/>
      <c r="TMY23" s="138"/>
      <c r="TMZ23" s="138"/>
      <c r="TNA23" s="138"/>
      <c r="TNB23" s="138"/>
      <c r="TNC23" s="138"/>
      <c r="TND23" s="138"/>
      <c r="TNE23" s="138"/>
      <c r="TNF23" s="138"/>
      <c r="TNG23" s="138"/>
      <c r="TNH23" s="138"/>
      <c r="TNI23" s="138"/>
      <c r="TNJ23" s="138"/>
      <c r="TNK23" s="138"/>
      <c r="TNL23" s="138"/>
      <c r="TNM23" s="138"/>
      <c r="TNN23" s="138"/>
      <c r="TNO23" s="138"/>
      <c r="TNP23" s="138"/>
      <c r="TNQ23" s="138"/>
      <c r="TNR23" s="138"/>
      <c r="TNS23" s="138"/>
      <c r="TNT23" s="138"/>
      <c r="TNU23" s="138"/>
      <c r="TNV23" s="138"/>
      <c r="TNW23" s="138"/>
      <c r="TNX23" s="138"/>
      <c r="TNY23" s="138"/>
      <c r="TNZ23" s="138"/>
      <c r="TOA23" s="138"/>
      <c r="TOB23" s="138"/>
      <c r="TOC23" s="138"/>
      <c r="TOD23" s="138"/>
      <c r="TOE23" s="138"/>
      <c r="TOF23" s="138"/>
      <c r="TOG23" s="138"/>
      <c r="TOH23" s="138"/>
      <c r="TOI23" s="138"/>
      <c r="TOJ23" s="138"/>
      <c r="TOK23" s="138"/>
      <c r="TOL23" s="138"/>
      <c r="TOM23" s="138"/>
      <c r="TON23" s="138"/>
      <c r="TOO23" s="138"/>
      <c r="TOP23" s="138"/>
      <c r="TOQ23" s="138"/>
      <c r="TOR23" s="138"/>
      <c r="TOS23" s="138"/>
      <c r="TOT23" s="138"/>
      <c r="TOU23" s="138"/>
      <c r="TOV23" s="138"/>
      <c r="TOW23" s="138"/>
      <c r="TOX23" s="138"/>
      <c r="TOY23" s="138"/>
      <c r="TOZ23" s="138"/>
      <c r="TPA23" s="138"/>
      <c r="TPB23" s="138"/>
      <c r="TPC23" s="138"/>
      <c r="TPD23" s="138"/>
      <c r="TPE23" s="138"/>
      <c r="TPF23" s="138"/>
      <c r="TPG23" s="138"/>
      <c r="TPH23" s="138"/>
      <c r="TPI23" s="138"/>
      <c r="TPJ23" s="138"/>
      <c r="TPK23" s="138"/>
      <c r="TPL23" s="138"/>
      <c r="TPM23" s="138"/>
      <c r="TPN23" s="138"/>
      <c r="TPO23" s="138"/>
      <c r="TPP23" s="138"/>
      <c r="TPQ23" s="138"/>
      <c r="TPR23" s="138"/>
      <c r="TPS23" s="138"/>
      <c r="TPT23" s="138"/>
      <c r="TPU23" s="138"/>
      <c r="TPV23" s="138"/>
      <c r="TPW23" s="138"/>
      <c r="TPX23" s="138"/>
      <c r="TPY23" s="138"/>
      <c r="TPZ23" s="138"/>
      <c r="TQA23" s="138"/>
      <c r="TQB23" s="138"/>
      <c r="TQC23" s="138"/>
      <c r="TQD23" s="138"/>
      <c r="TQE23" s="138"/>
      <c r="TQF23" s="138"/>
      <c r="TQG23" s="138"/>
      <c r="TQH23" s="138"/>
      <c r="TQI23" s="138"/>
      <c r="TQJ23" s="138"/>
      <c r="TQK23" s="138"/>
      <c r="TQL23" s="138"/>
      <c r="TQM23" s="138"/>
      <c r="TQN23" s="138"/>
      <c r="TQO23" s="138"/>
      <c r="TQP23" s="138"/>
      <c r="TQQ23" s="138"/>
      <c r="TQR23" s="138"/>
      <c r="TQS23" s="138"/>
      <c r="TQT23" s="138"/>
      <c r="TQU23" s="138"/>
      <c r="TQV23" s="138"/>
      <c r="TQW23" s="138"/>
      <c r="TQX23" s="138"/>
      <c r="TQY23" s="138"/>
      <c r="TQZ23" s="138"/>
      <c r="TRA23" s="138"/>
      <c r="TRB23" s="138"/>
      <c r="TRC23" s="138"/>
      <c r="TRD23" s="138"/>
      <c r="TRE23" s="138"/>
      <c r="TRF23" s="138"/>
      <c r="TRG23" s="138"/>
      <c r="TRH23" s="138"/>
      <c r="TRI23" s="138"/>
      <c r="TRJ23" s="138"/>
      <c r="TRK23" s="138"/>
      <c r="TRL23" s="138"/>
      <c r="TRM23" s="138"/>
      <c r="TRN23" s="138"/>
      <c r="TRO23" s="138"/>
      <c r="TRP23" s="138"/>
      <c r="TRQ23" s="138"/>
      <c r="TRR23" s="138"/>
      <c r="TRS23" s="138"/>
      <c r="TRT23" s="138"/>
      <c r="TRU23" s="138"/>
      <c r="TRV23" s="138"/>
      <c r="TRW23" s="138"/>
      <c r="TRX23" s="138"/>
      <c r="TRY23" s="138"/>
      <c r="TRZ23" s="138"/>
      <c r="TSA23" s="138"/>
      <c r="TSB23" s="138"/>
      <c r="TSC23" s="138"/>
      <c r="TSD23" s="138"/>
      <c r="TSE23" s="138"/>
      <c r="TSF23" s="138"/>
      <c r="TSG23" s="138"/>
      <c r="TSH23" s="138"/>
      <c r="TSI23" s="138"/>
      <c r="TSJ23" s="138"/>
      <c r="TSK23" s="138"/>
      <c r="TSL23" s="138"/>
      <c r="TSM23" s="138"/>
      <c r="TSN23" s="138"/>
      <c r="TSO23" s="138"/>
      <c r="TSP23" s="138"/>
      <c r="TSQ23" s="138"/>
      <c r="TSR23" s="138"/>
      <c r="TSS23" s="138"/>
      <c r="TST23" s="138"/>
      <c r="TSU23" s="138"/>
      <c r="TSV23" s="138"/>
      <c r="TSW23" s="138"/>
      <c r="TSX23" s="138"/>
      <c r="TSY23" s="138"/>
      <c r="TSZ23" s="138"/>
      <c r="TTA23" s="138"/>
      <c r="TTB23" s="138"/>
      <c r="TTC23" s="138"/>
      <c r="TTD23" s="138"/>
      <c r="TTE23" s="138"/>
      <c r="TTF23" s="138"/>
      <c r="TTG23" s="138"/>
      <c r="TTH23" s="138"/>
      <c r="TTI23" s="138"/>
      <c r="TTJ23" s="138"/>
      <c r="TTK23" s="138"/>
      <c r="TTL23" s="138"/>
      <c r="TTM23" s="138"/>
      <c r="TTN23" s="138"/>
      <c r="TTO23" s="138"/>
      <c r="TTP23" s="138"/>
      <c r="TTQ23" s="138"/>
      <c r="TTR23" s="138"/>
      <c r="TTS23" s="138"/>
      <c r="TTT23" s="138"/>
      <c r="TTU23" s="138"/>
      <c r="TTV23" s="138"/>
      <c r="TTW23" s="138"/>
      <c r="TTX23" s="138"/>
      <c r="TTY23" s="138"/>
      <c r="TTZ23" s="138"/>
      <c r="TUA23" s="138"/>
      <c r="TUB23" s="138"/>
      <c r="TUC23" s="138"/>
      <c r="TUD23" s="138"/>
      <c r="TUE23" s="138"/>
      <c r="TUF23" s="138"/>
      <c r="TUG23" s="138"/>
      <c r="TUH23" s="138"/>
      <c r="TUI23" s="138"/>
      <c r="TUJ23" s="138"/>
      <c r="TUK23" s="138"/>
      <c r="TUL23" s="138"/>
      <c r="TUM23" s="138"/>
      <c r="TUN23" s="138"/>
      <c r="TUO23" s="138"/>
      <c r="TUP23" s="138"/>
      <c r="TUQ23" s="138"/>
      <c r="TUR23" s="138"/>
      <c r="TUS23" s="138"/>
      <c r="TUT23" s="138"/>
      <c r="TUU23" s="138"/>
      <c r="TUV23" s="138"/>
      <c r="TUW23" s="138"/>
      <c r="TUX23" s="138"/>
      <c r="TUY23" s="138"/>
      <c r="TUZ23" s="138"/>
      <c r="TVA23" s="138"/>
      <c r="TVB23" s="138"/>
      <c r="TVC23" s="138"/>
      <c r="TVD23" s="138"/>
      <c r="TVE23" s="138"/>
      <c r="TVF23" s="138"/>
      <c r="TVG23" s="138"/>
      <c r="TVH23" s="138"/>
      <c r="TVI23" s="138"/>
      <c r="TVJ23" s="138"/>
      <c r="TVK23" s="138"/>
      <c r="TVL23" s="138"/>
      <c r="TVM23" s="138"/>
      <c r="TVN23" s="138"/>
      <c r="TVO23" s="138"/>
      <c r="TVP23" s="138"/>
      <c r="TVQ23" s="138"/>
      <c r="TVR23" s="138"/>
      <c r="TVS23" s="138"/>
      <c r="TVT23" s="138"/>
      <c r="TVU23" s="138"/>
      <c r="TVV23" s="138"/>
      <c r="TVW23" s="138"/>
      <c r="TVX23" s="138"/>
      <c r="TVY23" s="138"/>
      <c r="TVZ23" s="138"/>
      <c r="TWA23" s="138"/>
      <c r="TWB23" s="138"/>
      <c r="TWC23" s="138"/>
      <c r="TWD23" s="138"/>
      <c r="TWE23" s="138"/>
      <c r="TWF23" s="138"/>
      <c r="TWG23" s="138"/>
      <c r="TWH23" s="138"/>
      <c r="TWI23" s="138"/>
      <c r="TWJ23" s="138"/>
      <c r="TWK23" s="138"/>
      <c r="TWL23" s="138"/>
      <c r="TWM23" s="138"/>
      <c r="TWN23" s="138"/>
      <c r="TWO23" s="138"/>
      <c r="TWP23" s="138"/>
      <c r="TWQ23" s="138"/>
      <c r="TWR23" s="138"/>
      <c r="TWS23" s="138"/>
      <c r="TWT23" s="138"/>
      <c r="TWU23" s="138"/>
      <c r="TWV23" s="138"/>
      <c r="TWW23" s="138"/>
      <c r="TWX23" s="138"/>
      <c r="TWY23" s="138"/>
      <c r="TWZ23" s="138"/>
      <c r="TXA23" s="138"/>
      <c r="TXB23" s="138"/>
      <c r="TXC23" s="138"/>
      <c r="TXD23" s="138"/>
      <c r="TXE23" s="138"/>
      <c r="TXF23" s="138"/>
      <c r="TXG23" s="138"/>
      <c r="TXH23" s="138"/>
      <c r="TXI23" s="138"/>
      <c r="TXJ23" s="138"/>
      <c r="TXK23" s="138"/>
      <c r="TXL23" s="138"/>
      <c r="TXM23" s="138"/>
      <c r="TXN23" s="138"/>
      <c r="TXO23" s="138"/>
      <c r="TXP23" s="138"/>
      <c r="TXQ23" s="138"/>
      <c r="TXR23" s="138"/>
      <c r="TXS23" s="138"/>
      <c r="TXT23" s="138"/>
      <c r="TXU23" s="138"/>
      <c r="TXV23" s="138"/>
      <c r="TXW23" s="138"/>
      <c r="TXX23" s="138"/>
      <c r="TXY23" s="138"/>
      <c r="TXZ23" s="138"/>
      <c r="TYA23" s="138"/>
      <c r="TYB23" s="138"/>
      <c r="TYC23" s="138"/>
      <c r="TYD23" s="138"/>
      <c r="TYE23" s="138"/>
      <c r="TYF23" s="138"/>
      <c r="TYG23" s="138"/>
      <c r="TYH23" s="138"/>
      <c r="TYI23" s="138"/>
      <c r="TYJ23" s="138"/>
      <c r="TYK23" s="138"/>
      <c r="TYL23" s="138"/>
      <c r="TYM23" s="138"/>
      <c r="TYN23" s="138"/>
      <c r="TYO23" s="138"/>
      <c r="TYP23" s="138"/>
      <c r="TYQ23" s="138"/>
      <c r="TYR23" s="138"/>
      <c r="TYS23" s="138"/>
      <c r="TYT23" s="138"/>
      <c r="TYU23" s="138"/>
      <c r="TYV23" s="138"/>
      <c r="TYW23" s="138"/>
      <c r="TYX23" s="138"/>
      <c r="TYY23" s="138"/>
      <c r="TYZ23" s="138"/>
      <c r="TZA23" s="138"/>
      <c r="TZB23" s="138"/>
      <c r="TZC23" s="138"/>
      <c r="TZD23" s="138"/>
      <c r="TZE23" s="138"/>
      <c r="TZF23" s="138"/>
      <c r="TZG23" s="138"/>
      <c r="TZH23" s="138"/>
      <c r="TZI23" s="138"/>
      <c r="TZJ23" s="138"/>
      <c r="TZK23" s="138"/>
      <c r="TZL23" s="138"/>
      <c r="TZM23" s="138"/>
      <c r="TZN23" s="138"/>
      <c r="TZO23" s="138"/>
      <c r="TZP23" s="138"/>
      <c r="TZQ23" s="138"/>
      <c r="TZR23" s="138"/>
      <c r="TZS23" s="138"/>
      <c r="TZT23" s="138"/>
      <c r="TZU23" s="138"/>
      <c r="TZV23" s="138"/>
      <c r="TZW23" s="138"/>
      <c r="TZX23" s="138"/>
      <c r="TZY23" s="138"/>
      <c r="TZZ23" s="138"/>
      <c r="UAA23" s="138"/>
      <c r="UAB23" s="138"/>
      <c r="UAC23" s="138"/>
      <c r="UAD23" s="138"/>
      <c r="UAE23" s="138"/>
      <c r="UAF23" s="138"/>
      <c r="UAG23" s="138"/>
      <c r="UAH23" s="138"/>
      <c r="UAI23" s="138"/>
      <c r="UAJ23" s="138"/>
      <c r="UAK23" s="138"/>
      <c r="UAL23" s="138"/>
      <c r="UAM23" s="138"/>
      <c r="UAN23" s="138"/>
      <c r="UAO23" s="138"/>
      <c r="UAP23" s="138"/>
      <c r="UAQ23" s="138"/>
      <c r="UAR23" s="138"/>
      <c r="UAS23" s="138"/>
      <c r="UAT23" s="138"/>
      <c r="UAU23" s="138"/>
      <c r="UAV23" s="138"/>
      <c r="UAW23" s="138"/>
      <c r="UAX23" s="138"/>
      <c r="UAY23" s="138"/>
      <c r="UAZ23" s="138"/>
      <c r="UBA23" s="138"/>
      <c r="UBB23" s="138"/>
      <c r="UBC23" s="138"/>
      <c r="UBD23" s="138"/>
      <c r="UBE23" s="138"/>
      <c r="UBF23" s="138"/>
      <c r="UBG23" s="138"/>
      <c r="UBH23" s="138"/>
      <c r="UBI23" s="138"/>
      <c r="UBJ23" s="138"/>
      <c r="UBK23" s="138"/>
      <c r="UBL23" s="138"/>
      <c r="UBM23" s="138"/>
      <c r="UBN23" s="138"/>
      <c r="UBO23" s="138"/>
      <c r="UBP23" s="138"/>
      <c r="UBQ23" s="138"/>
      <c r="UBR23" s="138"/>
      <c r="UBS23" s="138"/>
      <c r="UBT23" s="138"/>
      <c r="UBU23" s="138"/>
      <c r="UBV23" s="138"/>
      <c r="UBW23" s="138"/>
      <c r="UBX23" s="138"/>
      <c r="UBY23" s="138"/>
      <c r="UBZ23" s="138"/>
      <c r="UCA23" s="138"/>
      <c r="UCB23" s="138"/>
      <c r="UCC23" s="138"/>
      <c r="UCD23" s="138"/>
      <c r="UCE23" s="138"/>
      <c r="UCF23" s="138"/>
      <c r="UCG23" s="138"/>
      <c r="UCH23" s="138"/>
      <c r="UCI23" s="138"/>
      <c r="UCJ23" s="138"/>
      <c r="UCK23" s="138"/>
      <c r="UCL23" s="138"/>
      <c r="UCM23" s="138"/>
      <c r="UCN23" s="138"/>
      <c r="UCO23" s="138"/>
      <c r="UCP23" s="138"/>
      <c r="UCQ23" s="138"/>
      <c r="UCR23" s="138"/>
      <c r="UCS23" s="138"/>
      <c r="UCT23" s="138"/>
      <c r="UCU23" s="138"/>
      <c r="UCV23" s="138"/>
      <c r="UCW23" s="138"/>
      <c r="UCX23" s="138"/>
      <c r="UCY23" s="138"/>
      <c r="UCZ23" s="138"/>
      <c r="UDA23" s="138"/>
      <c r="UDB23" s="138"/>
      <c r="UDC23" s="138"/>
      <c r="UDD23" s="138"/>
      <c r="UDE23" s="138"/>
      <c r="UDF23" s="138"/>
      <c r="UDG23" s="138"/>
      <c r="UDH23" s="138"/>
      <c r="UDI23" s="138"/>
      <c r="UDJ23" s="138"/>
      <c r="UDK23" s="138"/>
      <c r="UDL23" s="138"/>
      <c r="UDM23" s="138"/>
      <c r="UDN23" s="138"/>
      <c r="UDO23" s="138"/>
      <c r="UDP23" s="138"/>
      <c r="UDQ23" s="138"/>
      <c r="UDR23" s="138"/>
      <c r="UDS23" s="138"/>
      <c r="UDT23" s="138"/>
      <c r="UDU23" s="138"/>
      <c r="UDV23" s="138"/>
      <c r="UDW23" s="138"/>
      <c r="UDX23" s="138"/>
      <c r="UDY23" s="138"/>
      <c r="UDZ23" s="138"/>
      <c r="UEA23" s="138"/>
      <c r="UEB23" s="138"/>
      <c r="UEC23" s="138"/>
      <c r="UED23" s="138"/>
      <c r="UEE23" s="138"/>
      <c r="UEF23" s="138"/>
      <c r="UEG23" s="138"/>
      <c r="UEH23" s="138"/>
      <c r="UEI23" s="138"/>
      <c r="UEJ23" s="138"/>
      <c r="UEK23" s="138"/>
      <c r="UEL23" s="138"/>
      <c r="UEM23" s="138"/>
      <c r="UEN23" s="138"/>
      <c r="UEO23" s="138"/>
      <c r="UEP23" s="138"/>
      <c r="UEQ23" s="138"/>
      <c r="UER23" s="138"/>
      <c r="UES23" s="138"/>
      <c r="UET23" s="138"/>
      <c r="UEU23" s="138"/>
      <c r="UEV23" s="138"/>
      <c r="UEW23" s="138"/>
      <c r="UEX23" s="138"/>
      <c r="UEY23" s="138"/>
      <c r="UEZ23" s="138"/>
      <c r="UFA23" s="138"/>
      <c r="UFB23" s="138"/>
      <c r="UFC23" s="138"/>
      <c r="UFD23" s="138"/>
      <c r="UFE23" s="138"/>
      <c r="UFF23" s="138"/>
      <c r="UFG23" s="138"/>
      <c r="UFH23" s="138"/>
      <c r="UFI23" s="138"/>
      <c r="UFJ23" s="138"/>
      <c r="UFK23" s="138"/>
      <c r="UFL23" s="138"/>
      <c r="UFM23" s="138"/>
      <c r="UFN23" s="138"/>
      <c r="UFO23" s="138"/>
      <c r="UFP23" s="138"/>
      <c r="UFQ23" s="138"/>
      <c r="UFR23" s="138"/>
      <c r="UFS23" s="138"/>
      <c r="UFT23" s="138"/>
      <c r="UFU23" s="138"/>
      <c r="UFV23" s="138"/>
      <c r="UFW23" s="138"/>
      <c r="UFX23" s="138"/>
      <c r="UFY23" s="138"/>
      <c r="UFZ23" s="138"/>
      <c r="UGA23" s="138"/>
      <c r="UGB23" s="138"/>
      <c r="UGC23" s="138"/>
      <c r="UGD23" s="138"/>
      <c r="UGE23" s="138"/>
      <c r="UGF23" s="138"/>
      <c r="UGG23" s="138"/>
      <c r="UGH23" s="138"/>
      <c r="UGI23" s="138"/>
      <c r="UGJ23" s="138"/>
      <c r="UGK23" s="138"/>
      <c r="UGL23" s="138"/>
      <c r="UGM23" s="138"/>
      <c r="UGN23" s="138"/>
      <c r="UGO23" s="138"/>
      <c r="UGP23" s="138"/>
      <c r="UGQ23" s="138"/>
      <c r="UGR23" s="138"/>
      <c r="UGS23" s="138"/>
      <c r="UGT23" s="138"/>
      <c r="UGU23" s="138"/>
      <c r="UGV23" s="138"/>
      <c r="UGW23" s="138"/>
      <c r="UGX23" s="138"/>
      <c r="UGY23" s="138"/>
      <c r="UGZ23" s="138"/>
      <c r="UHA23" s="138"/>
      <c r="UHB23" s="138"/>
      <c r="UHC23" s="138"/>
      <c r="UHD23" s="138"/>
      <c r="UHE23" s="138"/>
      <c r="UHF23" s="138"/>
      <c r="UHG23" s="138"/>
      <c r="UHH23" s="138"/>
      <c r="UHI23" s="138"/>
      <c r="UHJ23" s="138"/>
      <c r="UHK23" s="138"/>
      <c r="UHL23" s="138"/>
      <c r="UHM23" s="138"/>
      <c r="UHN23" s="138"/>
      <c r="UHO23" s="138"/>
      <c r="UHP23" s="138"/>
      <c r="UHQ23" s="138"/>
      <c r="UHR23" s="138"/>
      <c r="UHS23" s="138"/>
      <c r="UHT23" s="138"/>
      <c r="UHU23" s="138"/>
      <c r="UHV23" s="138"/>
      <c r="UHW23" s="138"/>
      <c r="UHX23" s="138"/>
      <c r="UHY23" s="138"/>
      <c r="UHZ23" s="138"/>
      <c r="UIA23" s="138"/>
      <c r="UIB23" s="138"/>
      <c r="UIC23" s="138"/>
      <c r="UID23" s="138"/>
      <c r="UIE23" s="138"/>
      <c r="UIF23" s="138"/>
      <c r="UIG23" s="138"/>
      <c r="UIH23" s="138"/>
      <c r="UII23" s="138"/>
      <c r="UIJ23" s="138"/>
      <c r="UIK23" s="138"/>
      <c r="UIL23" s="138"/>
      <c r="UIM23" s="138"/>
      <c r="UIN23" s="138"/>
      <c r="UIO23" s="138"/>
      <c r="UIP23" s="138"/>
      <c r="UIQ23" s="138"/>
      <c r="UIR23" s="138"/>
      <c r="UIS23" s="138"/>
      <c r="UIT23" s="138"/>
      <c r="UIU23" s="138"/>
      <c r="UIV23" s="138"/>
      <c r="UIW23" s="138"/>
      <c r="UIX23" s="138"/>
      <c r="UIY23" s="138"/>
      <c r="UIZ23" s="138"/>
      <c r="UJA23" s="138"/>
      <c r="UJB23" s="138"/>
      <c r="UJC23" s="138"/>
      <c r="UJD23" s="138"/>
      <c r="UJE23" s="138"/>
      <c r="UJF23" s="138"/>
      <c r="UJG23" s="138"/>
      <c r="UJH23" s="138"/>
      <c r="UJI23" s="138"/>
      <c r="UJJ23" s="138"/>
      <c r="UJK23" s="138"/>
      <c r="UJL23" s="138"/>
      <c r="UJM23" s="138"/>
      <c r="UJN23" s="138"/>
      <c r="UJO23" s="138"/>
      <c r="UJP23" s="138"/>
      <c r="UJQ23" s="138"/>
      <c r="UJR23" s="138"/>
      <c r="UJS23" s="138"/>
      <c r="UJT23" s="138"/>
      <c r="UJU23" s="138"/>
      <c r="UJV23" s="138"/>
      <c r="UJW23" s="138"/>
      <c r="UJX23" s="138"/>
      <c r="UJY23" s="138"/>
      <c r="UJZ23" s="138"/>
      <c r="UKA23" s="138"/>
      <c r="UKB23" s="138"/>
      <c r="UKC23" s="138"/>
      <c r="UKD23" s="138"/>
      <c r="UKE23" s="138"/>
      <c r="UKF23" s="138"/>
      <c r="UKG23" s="138"/>
      <c r="UKH23" s="138"/>
      <c r="UKI23" s="138"/>
      <c r="UKJ23" s="138"/>
      <c r="UKK23" s="138"/>
      <c r="UKL23" s="138"/>
      <c r="UKM23" s="138"/>
      <c r="UKN23" s="138"/>
      <c r="UKO23" s="138"/>
      <c r="UKP23" s="138"/>
      <c r="UKQ23" s="138"/>
      <c r="UKR23" s="138"/>
      <c r="UKS23" s="138"/>
      <c r="UKT23" s="138"/>
      <c r="UKU23" s="138"/>
      <c r="UKV23" s="138"/>
      <c r="UKW23" s="138"/>
      <c r="UKX23" s="138"/>
      <c r="UKY23" s="138"/>
      <c r="UKZ23" s="138"/>
      <c r="ULA23" s="138"/>
      <c r="ULB23" s="138"/>
      <c r="ULC23" s="138"/>
      <c r="ULD23" s="138"/>
      <c r="ULE23" s="138"/>
      <c r="ULF23" s="138"/>
      <c r="ULG23" s="138"/>
      <c r="ULH23" s="138"/>
      <c r="ULI23" s="138"/>
      <c r="ULJ23" s="138"/>
      <c r="ULK23" s="138"/>
      <c r="ULL23" s="138"/>
      <c r="ULM23" s="138"/>
      <c r="ULN23" s="138"/>
      <c r="ULO23" s="138"/>
      <c r="ULP23" s="138"/>
      <c r="ULQ23" s="138"/>
      <c r="ULR23" s="138"/>
      <c r="ULS23" s="138"/>
      <c r="ULT23" s="138"/>
      <c r="ULU23" s="138"/>
      <c r="ULV23" s="138"/>
      <c r="ULW23" s="138"/>
      <c r="ULX23" s="138"/>
      <c r="ULY23" s="138"/>
      <c r="ULZ23" s="138"/>
      <c r="UMA23" s="138"/>
      <c r="UMB23" s="138"/>
      <c r="UMC23" s="138"/>
      <c r="UMD23" s="138"/>
      <c r="UME23" s="138"/>
      <c r="UMF23" s="138"/>
      <c r="UMG23" s="138"/>
      <c r="UMH23" s="138"/>
      <c r="UMI23" s="138"/>
      <c r="UMJ23" s="138"/>
      <c r="UMK23" s="138"/>
      <c r="UML23" s="138"/>
      <c r="UMM23" s="138"/>
      <c r="UMN23" s="138"/>
      <c r="UMO23" s="138"/>
      <c r="UMP23" s="138"/>
      <c r="UMQ23" s="138"/>
      <c r="UMR23" s="138"/>
      <c r="UMS23" s="138"/>
      <c r="UMT23" s="138"/>
      <c r="UMU23" s="138"/>
      <c r="UMV23" s="138"/>
      <c r="UMW23" s="138"/>
      <c r="UMX23" s="138"/>
      <c r="UMY23" s="138"/>
      <c r="UMZ23" s="138"/>
      <c r="UNA23" s="138"/>
      <c r="UNB23" s="138"/>
      <c r="UNC23" s="138"/>
      <c r="UND23" s="138"/>
      <c r="UNE23" s="138"/>
      <c r="UNF23" s="138"/>
      <c r="UNG23" s="138"/>
      <c r="UNH23" s="138"/>
      <c r="UNI23" s="138"/>
      <c r="UNJ23" s="138"/>
      <c r="UNK23" s="138"/>
      <c r="UNL23" s="138"/>
      <c r="UNM23" s="138"/>
      <c r="UNN23" s="138"/>
      <c r="UNO23" s="138"/>
      <c r="UNP23" s="138"/>
      <c r="UNQ23" s="138"/>
      <c r="UNR23" s="138"/>
      <c r="UNS23" s="138"/>
      <c r="UNT23" s="138"/>
      <c r="UNU23" s="138"/>
      <c r="UNV23" s="138"/>
      <c r="UNW23" s="138"/>
      <c r="UNX23" s="138"/>
      <c r="UNY23" s="138"/>
      <c r="UNZ23" s="138"/>
      <c r="UOA23" s="138"/>
      <c r="UOB23" s="138"/>
      <c r="UOC23" s="138"/>
      <c r="UOD23" s="138"/>
      <c r="UOE23" s="138"/>
      <c r="UOF23" s="138"/>
      <c r="UOG23" s="138"/>
      <c r="UOH23" s="138"/>
      <c r="UOI23" s="138"/>
      <c r="UOJ23" s="138"/>
      <c r="UOK23" s="138"/>
      <c r="UOL23" s="138"/>
      <c r="UOM23" s="138"/>
      <c r="UON23" s="138"/>
      <c r="UOO23" s="138"/>
      <c r="UOP23" s="138"/>
      <c r="UOQ23" s="138"/>
      <c r="UOR23" s="138"/>
      <c r="UOS23" s="138"/>
      <c r="UOT23" s="138"/>
      <c r="UOU23" s="138"/>
      <c r="UOV23" s="138"/>
      <c r="UOW23" s="138"/>
      <c r="UOX23" s="138"/>
      <c r="UOY23" s="138"/>
      <c r="UOZ23" s="138"/>
      <c r="UPA23" s="138"/>
      <c r="UPB23" s="138"/>
      <c r="UPC23" s="138"/>
      <c r="UPD23" s="138"/>
      <c r="UPE23" s="138"/>
      <c r="UPF23" s="138"/>
      <c r="UPG23" s="138"/>
      <c r="UPH23" s="138"/>
      <c r="UPI23" s="138"/>
      <c r="UPJ23" s="138"/>
      <c r="UPK23" s="138"/>
      <c r="UPL23" s="138"/>
      <c r="UPM23" s="138"/>
      <c r="UPN23" s="138"/>
      <c r="UPO23" s="138"/>
      <c r="UPP23" s="138"/>
      <c r="UPQ23" s="138"/>
      <c r="UPR23" s="138"/>
      <c r="UPS23" s="138"/>
      <c r="UPT23" s="138"/>
      <c r="UPU23" s="138"/>
      <c r="UPV23" s="138"/>
      <c r="UPW23" s="138"/>
      <c r="UPX23" s="138"/>
      <c r="UPY23" s="138"/>
      <c r="UPZ23" s="138"/>
      <c r="UQA23" s="138"/>
      <c r="UQB23" s="138"/>
      <c r="UQC23" s="138"/>
      <c r="UQD23" s="138"/>
      <c r="UQE23" s="138"/>
      <c r="UQF23" s="138"/>
      <c r="UQG23" s="138"/>
      <c r="UQH23" s="138"/>
      <c r="UQI23" s="138"/>
      <c r="UQJ23" s="138"/>
      <c r="UQK23" s="138"/>
      <c r="UQL23" s="138"/>
      <c r="UQM23" s="138"/>
      <c r="UQN23" s="138"/>
      <c r="UQO23" s="138"/>
      <c r="UQP23" s="138"/>
      <c r="UQQ23" s="138"/>
      <c r="UQR23" s="138"/>
      <c r="UQS23" s="138"/>
      <c r="UQT23" s="138"/>
      <c r="UQU23" s="138"/>
      <c r="UQV23" s="138"/>
      <c r="UQW23" s="138"/>
      <c r="UQX23" s="138"/>
      <c r="UQY23" s="138"/>
      <c r="UQZ23" s="138"/>
      <c r="URA23" s="138"/>
      <c r="URB23" s="138"/>
      <c r="URC23" s="138"/>
      <c r="URD23" s="138"/>
      <c r="URE23" s="138"/>
      <c r="URF23" s="138"/>
      <c r="URG23" s="138"/>
      <c r="URH23" s="138"/>
      <c r="URI23" s="138"/>
      <c r="URJ23" s="138"/>
      <c r="URK23" s="138"/>
      <c r="URL23" s="138"/>
      <c r="URM23" s="138"/>
      <c r="URN23" s="138"/>
      <c r="URO23" s="138"/>
      <c r="URP23" s="138"/>
      <c r="URQ23" s="138"/>
      <c r="URR23" s="138"/>
      <c r="URS23" s="138"/>
      <c r="URT23" s="138"/>
      <c r="URU23" s="138"/>
      <c r="URV23" s="138"/>
      <c r="URW23" s="138"/>
      <c r="URX23" s="138"/>
      <c r="URY23" s="138"/>
      <c r="URZ23" s="138"/>
      <c r="USA23" s="138"/>
      <c r="USB23" s="138"/>
      <c r="USC23" s="138"/>
      <c r="USD23" s="138"/>
      <c r="USE23" s="138"/>
      <c r="USF23" s="138"/>
      <c r="USG23" s="138"/>
      <c r="USH23" s="138"/>
      <c r="USI23" s="138"/>
      <c r="USJ23" s="138"/>
      <c r="USK23" s="138"/>
      <c r="USL23" s="138"/>
      <c r="USM23" s="138"/>
      <c r="USN23" s="138"/>
      <c r="USO23" s="138"/>
      <c r="USP23" s="138"/>
      <c r="USQ23" s="138"/>
      <c r="USR23" s="138"/>
      <c r="USS23" s="138"/>
      <c r="UST23" s="138"/>
      <c r="USU23" s="138"/>
      <c r="USV23" s="138"/>
      <c r="USW23" s="138"/>
      <c r="USX23" s="138"/>
      <c r="USY23" s="138"/>
      <c r="USZ23" s="138"/>
      <c r="UTA23" s="138"/>
      <c r="UTB23" s="138"/>
      <c r="UTC23" s="138"/>
      <c r="UTD23" s="138"/>
      <c r="UTE23" s="138"/>
      <c r="UTF23" s="138"/>
      <c r="UTG23" s="138"/>
      <c r="UTH23" s="138"/>
      <c r="UTI23" s="138"/>
      <c r="UTJ23" s="138"/>
      <c r="UTK23" s="138"/>
      <c r="UTL23" s="138"/>
      <c r="UTM23" s="138"/>
      <c r="UTN23" s="138"/>
      <c r="UTO23" s="138"/>
      <c r="UTP23" s="138"/>
      <c r="UTQ23" s="138"/>
      <c r="UTR23" s="138"/>
      <c r="UTS23" s="138"/>
      <c r="UTT23" s="138"/>
      <c r="UTU23" s="138"/>
      <c r="UTV23" s="138"/>
      <c r="UTW23" s="138"/>
      <c r="UTX23" s="138"/>
      <c r="UTY23" s="138"/>
      <c r="UTZ23" s="138"/>
      <c r="UUA23" s="138"/>
      <c r="UUB23" s="138"/>
      <c r="UUC23" s="138"/>
      <c r="UUD23" s="138"/>
      <c r="UUE23" s="138"/>
      <c r="UUF23" s="138"/>
      <c r="UUG23" s="138"/>
      <c r="UUH23" s="138"/>
      <c r="UUI23" s="138"/>
      <c r="UUJ23" s="138"/>
      <c r="UUK23" s="138"/>
      <c r="UUL23" s="138"/>
      <c r="UUM23" s="138"/>
      <c r="UUN23" s="138"/>
      <c r="UUO23" s="138"/>
      <c r="UUP23" s="138"/>
      <c r="UUQ23" s="138"/>
      <c r="UUR23" s="138"/>
      <c r="UUS23" s="138"/>
      <c r="UUT23" s="138"/>
      <c r="UUU23" s="138"/>
      <c r="UUV23" s="138"/>
      <c r="UUW23" s="138"/>
      <c r="UUX23" s="138"/>
      <c r="UUY23" s="138"/>
      <c r="UUZ23" s="138"/>
      <c r="UVA23" s="138"/>
      <c r="UVB23" s="138"/>
      <c r="UVC23" s="138"/>
      <c r="UVD23" s="138"/>
      <c r="UVE23" s="138"/>
      <c r="UVF23" s="138"/>
      <c r="UVG23" s="138"/>
      <c r="UVH23" s="138"/>
      <c r="UVI23" s="138"/>
      <c r="UVJ23" s="138"/>
      <c r="UVK23" s="138"/>
      <c r="UVL23" s="138"/>
      <c r="UVM23" s="138"/>
      <c r="UVN23" s="138"/>
      <c r="UVO23" s="138"/>
      <c r="UVP23" s="138"/>
      <c r="UVQ23" s="138"/>
      <c r="UVR23" s="138"/>
      <c r="UVS23" s="138"/>
      <c r="UVT23" s="138"/>
      <c r="UVU23" s="138"/>
      <c r="UVV23" s="138"/>
      <c r="UVW23" s="138"/>
      <c r="UVX23" s="138"/>
      <c r="UVY23" s="138"/>
      <c r="UVZ23" s="138"/>
      <c r="UWA23" s="138"/>
      <c r="UWB23" s="138"/>
      <c r="UWC23" s="138"/>
      <c r="UWD23" s="138"/>
      <c r="UWE23" s="138"/>
      <c r="UWF23" s="138"/>
      <c r="UWG23" s="138"/>
      <c r="UWH23" s="138"/>
      <c r="UWI23" s="138"/>
      <c r="UWJ23" s="138"/>
      <c r="UWK23" s="138"/>
      <c r="UWL23" s="138"/>
      <c r="UWM23" s="138"/>
      <c r="UWN23" s="138"/>
      <c r="UWO23" s="138"/>
      <c r="UWP23" s="138"/>
      <c r="UWQ23" s="138"/>
      <c r="UWR23" s="138"/>
      <c r="UWS23" s="138"/>
      <c r="UWT23" s="138"/>
      <c r="UWU23" s="138"/>
      <c r="UWV23" s="138"/>
      <c r="UWW23" s="138"/>
      <c r="UWX23" s="138"/>
      <c r="UWY23" s="138"/>
      <c r="UWZ23" s="138"/>
      <c r="UXA23" s="138"/>
      <c r="UXB23" s="138"/>
      <c r="UXC23" s="138"/>
      <c r="UXD23" s="138"/>
      <c r="UXE23" s="138"/>
      <c r="UXF23" s="138"/>
      <c r="UXG23" s="138"/>
      <c r="UXH23" s="138"/>
      <c r="UXI23" s="138"/>
      <c r="UXJ23" s="138"/>
      <c r="UXK23" s="138"/>
      <c r="UXL23" s="138"/>
      <c r="UXM23" s="138"/>
      <c r="UXN23" s="138"/>
      <c r="UXO23" s="138"/>
      <c r="UXP23" s="138"/>
      <c r="UXQ23" s="138"/>
      <c r="UXR23" s="138"/>
      <c r="UXS23" s="138"/>
      <c r="UXT23" s="138"/>
      <c r="UXU23" s="138"/>
      <c r="UXV23" s="138"/>
      <c r="UXW23" s="138"/>
      <c r="UXX23" s="138"/>
      <c r="UXY23" s="138"/>
      <c r="UXZ23" s="138"/>
      <c r="UYA23" s="138"/>
      <c r="UYB23" s="138"/>
      <c r="UYC23" s="138"/>
      <c r="UYD23" s="138"/>
      <c r="UYE23" s="138"/>
      <c r="UYF23" s="138"/>
      <c r="UYG23" s="138"/>
      <c r="UYH23" s="138"/>
      <c r="UYI23" s="138"/>
      <c r="UYJ23" s="138"/>
      <c r="UYK23" s="138"/>
      <c r="UYL23" s="138"/>
      <c r="UYM23" s="138"/>
      <c r="UYN23" s="138"/>
      <c r="UYO23" s="138"/>
      <c r="UYP23" s="138"/>
      <c r="UYQ23" s="138"/>
      <c r="UYR23" s="138"/>
      <c r="UYS23" s="138"/>
      <c r="UYT23" s="138"/>
      <c r="UYU23" s="138"/>
      <c r="UYV23" s="138"/>
      <c r="UYW23" s="138"/>
      <c r="UYX23" s="138"/>
      <c r="UYY23" s="138"/>
      <c r="UYZ23" s="138"/>
      <c r="UZA23" s="138"/>
      <c r="UZB23" s="138"/>
      <c r="UZC23" s="138"/>
      <c r="UZD23" s="138"/>
      <c r="UZE23" s="138"/>
      <c r="UZF23" s="138"/>
      <c r="UZG23" s="138"/>
      <c r="UZH23" s="138"/>
      <c r="UZI23" s="138"/>
      <c r="UZJ23" s="138"/>
      <c r="UZK23" s="138"/>
      <c r="UZL23" s="138"/>
      <c r="UZM23" s="138"/>
      <c r="UZN23" s="138"/>
      <c r="UZO23" s="138"/>
      <c r="UZP23" s="138"/>
      <c r="UZQ23" s="138"/>
      <c r="UZR23" s="138"/>
      <c r="UZS23" s="138"/>
      <c r="UZT23" s="138"/>
      <c r="UZU23" s="138"/>
      <c r="UZV23" s="138"/>
      <c r="UZW23" s="138"/>
      <c r="UZX23" s="138"/>
      <c r="UZY23" s="138"/>
      <c r="UZZ23" s="138"/>
      <c r="VAA23" s="138"/>
      <c r="VAB23" s="138"/>
      <c r="VAC23" s="138"/>
      <c r="VAD23" s="138"/>
      <c r="VAE23" s="138"/>
      <c r="VAF23" s="138"/>
      <c r="VAG23" s="138"/>
      <c r="VAH23" s="138"/>
      <c r="VAI23" s="138"/>
      <c r="VAJ23" s="138"/>
      <c r="VAK23" s="138"/>
      <c r="VAL23" s="138"/>
      <c r="VAM23" s="138"/>
      <c r="VAN23" s="138"/>
      <c r="VAO23" s="138"/>
      <c r="VAP23" s="138"/>
      <c r="VAQ23" s="138"/>
      <c r="VAR23" s="138"/>
      <c r="VAS23" s="138"/>
      <c r="VAT23" s="138"/>
      <c r="VAU23" s="138"/>
      <c r="VAV23" s="138"/>
      <c r="VAW23" s="138"/>
      <c r="VAX23" s="138"/>
      <c r="VAY23" s="138"/>
      <c r="VAZ23" s="138"/>
      <c r="VBA23" s="138"/>
      <c r="VBB23" s="138"/>
      <c r="VBC23" s="138"/>
      <c r="VBD23" s="138"/>
      <c r="VBE23" s="138"/>
      <c r="VBF23" s="138"/>
      <c r="VBG23" s="138"/>
      <c r="VBH23" s="138"/>
      <c r="VBI23" s="138"/>
      <c r="VBJ23" s="138"/>
      <c r="VBK23" s="138"/>
      <c r="VBL23" s="138"/>
      <c r="VBM23" s="138"/>
      <c r="VBN23" s="138"/>
      <c r="VBO23" s="138"/>
      <c r="VBP23" s="138"/>
      <c r="VBQ23" s="138"/>
      <c r="VBR23" s="138"/>
      <c r="VBS23" s="138"/>
      <c r="VBT23" s="138"/>
      <c r="VBU23" s="138"/>
      <c r="VBV23" s="138"/>
      <c r="VBW23" s="138"/>
      <c r="VBX23" s="138"/>
      <c r="VBY23" s="138"/>
      <c r="VBZ23" s="138"/>
      <c r="VCA23" s="138"/>
      <c r="VCB23" s="138"/>
      <c r="VCC23" s="138"/>
      <c r="VCD23" s="138"/>
      <c r="VCE23" s="138"/>
      <c r="VCF23" s="138"/>
      <c r="VCG23" s="138"/>
      <c r="VCH23" s="138"/>
      <c r="VCI23" s="138"/>
      <c r="VCJ23" s="138"/>
      <c r="VCK23" s="138"/>
      <c r="VCL23" s="138"/>
      <c r="VCM23" s="138"/>
      <c r="VCN23" s="138"/>
      <c r="VCO23" s="138"/>
      <c r="VCP23" s="138"/>
      <c r="VCQ23" s="138"/>
      <c r="VCR23" s="138"/>
      <c r="VCS23" s="138"/>
      <c r="VCT23" s="138"/>
      <c r="VCU23" s="138"/>
      <c r="VCV23" s="138"/>
      <c r="VCW23" s="138"/>
      <c r="VCX23" s="138"/>
      <c r="VCY23" s="138"/>
      <c r="VCZ23" s="138"/>
      <c r="VDA23" s="138"/>
      <c r="VDB23" s="138"/>
      <c r="VDC23" s="138"/>
      <c r="VDD23" s="138"/>
      <c r="VDE23" s="138"/>
      <c r="VDF23" s="138"/>
      <c r="VDG23" s="138"/>
      <c r="VDH23" s="138"/>
      <c r="VDI23" s="138"/>
      <c r="VDJ23" s="138"/>
      <c r="VDK23" s="138"/>
      <c r="VDL23" s="138"/>
      <c r="VDM23" s="138"/>
      <c r="VDN23" s="138"/>
      <c r="VDO23" s="138"/>
      <c r="VDP23" s="138"/>
      <c r="VDQ23" s="138"/>
      <c r="VDR23" s="138"/>
      <c r="VDS23" s="138"/>
      <c r="VDT23" s="138"/>
      <c r="VDU23" s="138"/>
      <c r="VDV23" s="138"/>
      <c r="VDW23" s="138"/>
      <c r="VDX23" s="138"/>
      <c r="VDY23" s="138"/>
      <c r="VDZ23" s="138"/>
      <c r="VEA23" s="138"/>
      <c r="VEB23" s="138"/>
      <c r="VEC23" s="138"/>
      <c r="VED23" s="138"/>
      <c r="VEE23" s="138"/>
      <c r="VEF23" s="138"/>
      <c r="VEG23" s="138"/>
      <c r="VEH23" s="138"/>
      <c r="VEI23" s="138"/>
      <c r="VEJ23" s="138"/>
      <c r="VEK23" s="138"/>
      <c r="VEL23" s="138"/>
      <c r="VEM23" s="138"/>
      <c r="VEN23" s="138"/>
      <c r="VEO23" s="138"/>
      <c r="VEP23" s="138"/>
      <c r="VEQ23" s="138"/>
      <c r="VER23" s="138"/>
      <c r="VES23" s="138"/>
      <c r="VET23" s="138"/>
      <c r="VEU23" s="138"/>
      <c r="VEV23" s="138"/>
      <c r="VEW23" s="138"/>
      <c r="VEX23" s="138"/>
      <c r="VEY23" s="138"/>
      <c r="VEZ23" s="138"/>
      <c r="VFA23" s="138"/>
      <c r="VFB23" s="138"/>
      <c r="VFC23" s="138"/>
      <c r="VFD23" s="138"/>
      <c r="VFE23" s="138"/>
      <c r="VFF23" s="138"/>
      <c r="VFG23" s="138"/>
      <c r="VFH23" s="138"/>
      <c r="VFI23" s="138"/>
      <c r="VFJ23" s="138"/>
      <c r="VFK23" s="138"/>
      <c r="VFL23" s="138"/>
      <c r="VFM23" s="138"/>
      <c r="VFN23" s="138"/>
      <c r="VFO23" s="138"/>
      <c r="VFP23" s="138"/>
      <c r="VFQ23" s="138"/>
      <c r="VFR23" s="138"/>
      <c r="VFS23" s="138"/>
      <c r="VFT23" s="138"/>
      <c r="VFU23" s="138"/>
      <c r="VFV23" s="138"/>
      <c r="VFW23" s="138"/>
      <c r="VFX23" s="138"/>
      <c r="VFY23" s="138"/>
      <c r="VFZ23" s="138"/>
      <c r="VGA23" s="138"/>
      <c r="VGB23" s="138"/>
      <c r="VGC23" s="138"/>
      <c r="VGD23" s="138"/>
      <c r="VGE23" s="138"/>
      <c r="VGF23" s="138"/>
      <c r="VGG23" s="138"/>
      <c r="VGH23" s="138"/>
      <c r="VGI23" s="138"/>
      <c r="VGJ23" s="138"/>
      <c r="VGK23" s="138"/>
      <c r="VGL23" s="138"/>
      <c r="VGM23" s="138"/>
      <c r="VGN23" s="138"/>
      <c r="VGO23" s="138"/>
      <c r="VGP23" s="138"/>
      <c r="VGQ23" s="138"/>
      <c r="VGR23" s="138"/>
      <c r="VGS23" s="138"/>
      <c r="VGT23" s="138"/>
      <c r="VGU23" s="138"/>
      <c r="VGV23" s="138"/>
      <c r="VGW23" s="138"/>
      <c r="VGX23" s="138"/>
      <c r="VGY23" s="138"/>
      <c r="VGZ23" s="138"/>
      <c r="VHA23" s="138"/>
      <c r="VHB23" s="138"/>
      <c r="VHC23" s="138"/>
      <c r="VHD23" s="138"/>
      <c r="VHE23" s="138"/>
      <c r="VHF23" s="138"/>
      <c r="VHG23" s="138"/>
      <c r="VHH23" s="138"/>
      <c r="VHI23" s="138"/>
      <c r="VHJ23" s="138"/>
      <c r="VHK23" s="138"/>
      <c r="VHL23" s="138"/>
      <c r="VHM23" s="138"/>
      <c r="VHN23" s="138"/>
      <c r="VHO23" s="138"/>
      <c r="VHP23" s="138"/>
      <c r="VHQ23" s="138"/>
      <c r="VHR23" s="138"/>
      <c r="VHS23" s="138"/>
      <c r="VHT23" s="138"/>
      <c r="VHU23" s="138"/>
      <c r="VHV23" s="138"/>
      <c r="VHW23" s="138"/>
      <c r="VHX23" s="138"/>
      <c r="VHY23" s="138"/>
      <c r="VHZ23" s="138"/>
      <c r="VIA23" s="138"/>
      <c r="VIB23" s="138"/>
      <c r="VIC23" s="138"/>
      <c r="VID23" s="138"/>
      <c r="VIE23" s="138"/>
      <c r="VIF23" s="138"/>
      <c r="VIG23" s="138"/>
      <c r="VIH23" s="138"/>
      <c r="VII23" s="138"/>
      <c r="VIJ23" s="138"/>
      <c r="VIK23" s="138"/>
      <c r="VIL23" s="138"/>
      <c r="VIM23" s="138"/>
      <c r="VIN23" s="138"/>
      <c r="VIO23" s="138"/>
      <c r="VIP23" s="138"/>
      <c r="VIQ23" s="138"/>
      <c r="VIR23" s="138"/>
      <c r="VIS23" s="138"/>
      <c r="VIT23" s="138"/>
      <c r="VIU23" s="138"/>
      <c r="VIV23" s="138"/>
      <c r="VIW23" s="138"/>
      <c r="VIX23" s="138"/>
      <c r="VIY23" s="138"/>
      <c r="VIZ23" s="138"/>
      <c r="VJA23" s="138"/>
      <c r="VJB23" s="138"/>
      <c r="VJC23" s="138"/>
      <c r="VJD23" s="138"/>
      <c r="VJE23" s="138"/>
      <c r="VJF23" s="138"/>
      <c r="VJG23" s="138"/>
      <c r="VJH23" s="138"/>
      <c r="VJI23" s="138"/>
      <c r="VJJ23" s="138"/>
      <c r="VJK23" s="138"/>
      <c r="VJL23" s="138"/>
      <c r="VJM23" s="138"/>
      <c r="VJN23" s="138"/>
      <c r="VJO23" s="138"/>
      <c r="VJP23" s="138"/>
      <c r="VJQ23" s="138"/>
      <c r="VJR23" s="138"/>
      <c r="VJS23" s="138"/>
      <c r="VJT23" s="138"/>
      <c r="VJU23" s="138"/>
      <c r="VJV23" s="138"/>
      <c r="VJW23" s="138"/>
      <c r="VJX23" s="138"/>
      <c r="VJY23" s="138"/>
      <c r="VJZ23" s="138"/>
      <c r="VKA23" s="138"/>
      <c r="VKB23" s="138"/>
      <c r="VKC23" s="138"/>
      <c r="VKD23" s="138"/>
      <c r="VKE23" s="138"/>
      <c r="VKF23" s="138"/>
      <c r="VKG23" s="138"/>
      <c r="VKH23" s="138"/>
      <c r="VKI23" s="138"/>
      <c r="VKJ23" s="138"/>
      <c r="VKK23" s="138"/>
      <c r="VKL23" s="138"/>
      <c r="VKM23" s="138"/>
      <c r="VKN23" s="138"/>
      <c r="VKO23" s="138"/>
      <c r="VKP23" s="138"/>
      <c r="VKQ23" s="138"/>
      <c r="VKR23" s="138"/>
      <c r="VKS23" s="138"/>
      <c r="VKT23" s="138"/>
      <c r="VKU23" s="138"/>
      <c r="VKV23" s="138"/>
      <c r="VKW23" s="138"/>
      <c r="VKX23" s="138"/>
      <c r="VKY23" s="138"/>
      <c r="VKZ23" s="138"/>
      <c r="VLA23" s="138"/>
      <c r="VLB23" s="138"/>
      <c r="VLC23" s="138"/>
      <c r="VLD23" s="138"/>
      <c r="VLE23" s="138"/>
      <c r="VLF23" s="138"/>
      <c r="VLG23" s="138"/>
      <c r="VLH23" s="138"/>
      <c r="VLI23" s="138"/>
      <c r="VLJ23" s="138"/>
      <c r="VLK23" s="138"/>
      <c r="VLL23" s="138"/>
      <c r="VLM23" s="138"/>
      <c r="VLN23" s="138"/>
      <c r="VLO23" s="138"/>
      <c r="VLP23" s="138"/>
      <c r="VLQ23" s="138"/>
      <c r="VLR23" s="138"/>
      <c r="VLS23" s="138"/>
      <c r="VLT23" s="138"/>
      <c r="VLU23" s="138"/>
      <c r="VLV23" s="138"/>
      <c r="VLW23" s="138"/>
      <c r="VLX23" s="138"/>
      <c r="VLY23" s="138"/>
      <c r="VLZ23" s="138"/>
      <c r="VMA23" s="138"/>
      <c r="VMB23" s="138"/>
      <c r="VMC23" s="138"/>
      <c r="VMD23" s="138"/>
      <c r="VME23" s="138"/>
      <c r="VMF23" s="138"/>
      <c r="VMG23" s="138"/>
      <c r="VMH23" s="138"/>
      <c r="VMI23" s="138"/>
      <c r="VMJ23" s="138"/>
      <c r="VMK23" s="138"/>
      <c r="VML23" s="138"/>
      <c r="VMM23" s="138"/>
      <c r="VMN23" s="138"/>
      <c r="VMO23" s="138"/>
      <c r="VMP23" s="138"/>
      <c r="VMQ23" s="138"/>
      <c r="VMR23" s="138"/>
      <c r="VMS23" s="138"/>
      <c r="VMT23" s="138"/>
      <c r="VMU23" s="138"/>
      <c r="VMV23" s="138"/>
      <c r="VMW23" s="138"/>
      <c r="VMX23" s="138"/>
      <c r="VMY23" s="138"/>
      <c r="VMZ23" s="138"/>
      <c r="VNA23" s="138"/>
      <c r="VNB23" s="138"/>
      <c r="VNC23" s="138"/>
      <c r="VND23" s="138"/>
      <c r="VNE23" s="138"/>
      <c r="VNF23" s="138"/>
      <c r="VNG23" s="138"/>
      <c r="VNH23" s="138"/>
      <c r="VNI23" s="138"/>
      <c r="VNJ23" s="138"/>
      <c r="VNK23" s="138"/>
      <c r="VNL23" s="138"/>
      <c r="VNM23" s="138"/>
      <c r="VNN23" s="138"/>
      <c r="VNO23" s="138"/>
      <c r="VNP23" s="138"/>
      <c r="VNQ23" s="138"/>
      <c r="VNR23" s="138"/>
      <c r="VNS23" s="138"/>
      <c r="VNT23" s="138"/>
      <c r="VNU23" s="138"/>
      <c r="VNV23" s="138"/>
      <c r="VNW23" s="138"/>
      <c r="VNX23" s="138"/>
      <c r="VNY23" s="138"/>
      <c r="VNZ23" s="138"/>
      <c r="VOA23" s="138"/>
      <c r="VOB23" s="138"/>
      <c r="VOC23" s="138"/>
      <c r="VOD23" s="138"/>
      <c r="VOE23" s="138"/>
      <c r="VOF23" s="138"/>
      <c r="VOG23" s="138"/>
      <c r="VOH23" s="138"/>
      <c r="VOI23" s="138"/>
      <c r="VOJ23" s="138"/>
      <c r="VOK23" s="138"/>
      <c r="VOL23" s="138"/>
      <c r="VOM23" s="138"/>
      <c r="VON23" s="138"/>
      <c r="VOO23" s="138"/>
      <c r="VOP23" s="138"/>
      <c r="VOQ23" s="138"/>
      <c r="VOR23" s="138"/>
      <c r="VOS23" s="138"/>
      <c r="VOT23" s="138"/>
      <c r="VOU23" s="138"/>
      <c r="VOV23" s="138"/>
      <c r="VOW23" s="138"/>
      <c r="VOX23" s="138"/>
      <c r="VOY23" s="138"/>
      <c r="VOZ23" s="138"/>
      <c r="VPA23" s="138"/>
      <c r="VPB23" s="138"/>
      <c r="VPC23" s="138"/>
      <c r="VPD23" s="138"/>
      <c r="VPE23" s="138"/>
      <c r="VPF23" s="138"/>
      <c r="VPG23" s="138"/>
      <c r="VPH23" s="138"/>
      <c r="VPI23" s="138"/>
      <c r="VPJ23" s="138"/>
      <c r="VPK23" s="138"/>
      <c r="VPL23" s="138"/>
      <c r="VPM23" s="138"/>
      <c r="VPN23" s="138"/>
      <c r="VPO23" s="138"/>
      <c r="VPP23" s="138"/>
      <c r="VPQ23" s="138"/>
      <c r="VPR23" s="138"/>
      <c r="VPS23" s="138"/>
      <c r="VPT23" s="138"/>
      <c r="VPU23" s="138"/>
      <c r="VPV23" s="138"/>
      <c r="VPW23" s="138"/>
      <c r="VPX23" s="138"/>
      <c r="VPY23" s="138"/>
      <c r="VPZ23" s="138"/>
      <c r="VQA23" s="138"/>
      <c r="VQB23" s="138"/>
      <c r="VQC23" s="138"/>
      <c r="VQD23" s="138"/>
      <c r="VQE23" s="138"/>
      <c r="VQF23" s="138"/>
      <c r="VQG23" s="138"/>
      <c r="VQH23" s="138"/>
      <c r="VQI23" s="138"/>
      <c r="VQJ23" s="138"/>
      <c r="VQK23" s="138"/>
      <c r="VQL23" s="138"/>
      <c r="VQM23" s="138"/>
      <c r="VQN23" s="138"/>
      <c r="VQO23" s="138"/>
      <c r="VQP23" s="138"/>
      <c r="VQQ23" s="138"/>
      <c r="VQR23" s="138"/>
      <c r="VQS23" s="138"/>
      <c r="VQT23" s="138"/>
      <c r="VQU23" s="138"/>
      <c r="VQV23" s="138"/>
      <c r="VQW23" s="138"/>
      <c r="VQX23" s="138"/>
      <c r="VQY23" s="138"/>
      <c r="VQZ23" s="138"/>
      <c r="VRA23" s="138"/>
      <c r="VRB23" s="138"/>
      <c r="VRC23" s="138"/>
      <c r="VRD23" s="138"/>
      <c r="VRE23" s="138"/>
      <c r="VRF23" s="138"/>
      <c r="VRG23" s="138"/>
      <c r="VRH23" s="138"/>
      <c r="VRI23" s="138"/>
      <c r="VRJ23" s="138"/>
      <c r="VRK23" s="138"/>
      <c r="VRL23" s="138"/>
      <c r="VRM23" s="138"/>
      <c r="VRN23" s="138"/>
      <c r="VRO23" s="138"/>
      <c r="VRP23" s="138"/>
      <c r="VRQ23" s="138"/>
      <c r="VRR23" s="138"/>
      <c r="VRS23" s="138"/>
      <c r="VRT23" s="138"/>
      <c r="VRU23" s="138"/>
      <c r="VRV23" s="138"/>
      <c r="VRW23" s="138"/>
      <c r="VRX23" s="138"/>
      <c r="VRY23" s="138"/>
      <c r="VRZ23" s="138"/>
      <c r="VSA23" s="138"/>
      <c r="VSB23" s="138"/>
      <c r="VSC23" s="138"/>
      <c r="VSD23" s="138"/>
      <c r="VSE23" s="138"/>
      <c r="VSF23" s="138"/>
      <c r="VSG23" s="138"/>
      <c r="VSH23" s="138"/>
      <c r="VSI23" s="138"/>
      <c r="VSJ23" s="138"/>
      <c r="VSK23" s="138"/>
      <c r="VSL23" s="138"/>
      <c r="VSM23" s="138"/>
      <c r="VSN23" s="138"/>
      <c r="VSO23" s="138"/>
      <c r="VSP23" s="138"/>
      <c r="VSQ23" s="138"/>
      <c r="VSR23" s="138"/>
      <c r="VSS23" s="138"/>
      <c r="VST23" s="138"/>
      <c r="VSU23" s="138"/>
      <c r="VSV23" s="138"/>
      <c r="VSW23" s="138"/>
      <c r="VSX23" s="138"/>
      <c r="VSY23" s="138"/>
      <c r="VSZ23" s="138"/>
      <c r="VTA23" s="138"/>
      <c r="VTB23" s="138"/>
      <c r="VTC23" s="138"/>
      <c r="VTD23" s="138"/>
      <c r="VTE23" s="138"/>
      <c r="VTF23" s="138"/>
      <c r="VTG23" s="138"/>
      <c r="VTH23" s="138"/>
      <c r="VTI23" s="138"/>
      <c r="VTJ23" s="138"/>
      <c r="VTK23" s="138"/>
      <c r="VTL23" s="138"/>
      <c r="VTM23" s="138"/>
      <c r="VTN23" s="138"/>
      <c r="VTO23" s="138"/>
      <c r="VTP23" s="138"/>
      <c r="VTQ23" s="138"/>
      <c r="VTR23" s="138"/>
      <c r="VTS23" s="138"/>
      <c r="VTT23" s="138"/>
      <c r="VTU23" s="138"/>
      <c r="VTV23" s="138"/>
      <c r="VTW23" s="138"/>
      <c r="VTX23" s="138"/>
      <c r="VTY23" s="138"/>
      <c r="VTZ23" s="138"/>
      <c r="VUA23" s="138"/>
      <c r="VUB23" s="138"/>
      <c r="VUC23" s="138"/>
      <c r="VUD23" s="138"/>
      <c r="VUE23" s="138"/>
      <c r="VUF23" s="138"/>
      <c r="VUG23" s="138"/>
      <c r="VUH23" s="138"/>
      <c r="VUI23" s="138"/>
      <c r="VUJ23" s="138"/>
      <c r="VUK23" s="138"/>
      <c r="VUL23" s="138"/>
      <c r="VUM23" s="138"/>
      <c r="VUN23" s="138"/>
      <c r="VUO23" s="138"/>
      <c r="VUP23" s="138"/>
      <c r="VUQ23" s="138"/>
      <c r="VUR23" s="138"/>
      <c r="VUS23" s="138"/>
      <c r="VUT23" s="138"/>
      <c r="VUU23" s="138"/>
      <c r="VUV23" s="138"/>
      <c r="VUW23" s="138"/>
      <c r="VUX23" s="138"/>
      <c r="VUY23" s="138"/>
      <c r="VUZ23" s="138"/>
      <c r="VVA23" s="138"/>
      <c r="VVB23" s="138"/>
      <c r="VVC23" s="138"/>
      <c r="VVD23" s="138"/>
      <c r="VVE23" s="138"/>
      <c r="VVF23" s="138"/>
      <c r="VVG23" s="138"/>
      <c r="VVH23" s="138"/>
      <c r="VVI23" s="138"/>
      <c r="VVJ23" s="138"/>
      <c r="VVK23" s="138"/>
      <c r="VVL23" s="138"/>
      <c r="VVM23" s="138"/>
      <c r="VVN23" s="138"/>
      <c r="VVO23" s="138"/>
      <c r="VVP23" s="138"/>
      <c r="VVQ23" s="138"/>
      <c r="VVR23" s="138"/>
      <c r="VVS23" s="138"/>
      <c r="VVT23" s="138"/>
      <c r="VVU23" s="138"/>
      <c r="VVV23" s="138"/>
      <c r="VVW23" s="138"/>
      <c r="VVX23" s="138"/>
      <c r="VVY23" s="138"/>
      <c r="VVZ23" s="138"/>
      <c r="VWA23" s="138"/>
      <c r="VWB23" s="138"/>
      <c r="VWC23" s="138"/>
      <c r="VWD23" s="138"/>
      <c r="VWE23" s="138"/>
      <c r="VWF23" s="138"/>
      <c r="VWG23" s="138"/>
      <c r="VWH23" s="138"/>
      <c r="VWI23" s="138"/>
      <c r="VWJ23" s="138"/>
      <c r="VWK23" s="138"/>
      <c r="VWL23" s="138"/>
      <c r="VWM23" s="138"/>
      <c r="VWN23" s="138"/>
      <c r="VWO23" s="138"/>
      <c r="VWP23" s="138"/>
      <c r="VWQ23" s="138"/>
      <c r="VWR23" s="138"/>
      <c r="VWS23" s="138"/>
      <c r="VWT23" s="138"/>
      <c r="VWU23" s="138"/>
      <c r="VWV23" s="138"/>
      <c r="VWW23" s="138"/>
      <c r="VWX23" s="138"/>
      <c r="VWY23" s="138"/>
      <c r="VWZ23" s="138"/>
      <c r="VXA23" s="138"/>
      <c r="VXB23" s="138"/>
      <c r="VXC23" s="138"/>
      <c r="VXD23" s="138"/>
      <c r="VXE23" s="138"/>
      <c r="VXF23" s="138"/>
      <c r="VXG23" s="138"/>
      <c r="VXH23" s="138"/>
      <c r="VXI23" s="138"/>
      <c r="VXJ23" s="138"/>
      <c r="VXK23" s="138"/>
      <c r="VXL23" s="138"/>
      <c r="VXM23" s="138"/>
      <c r="VXN23" s="138"/>
      <c r="VXO23" s="138"/>
      <c r="VXP23" s="138"/>
      <c r="VXQ23" s="138"/>
      <c r="VXR23" s="138"/>
      <c r="VXS23" s="138"/>
      <c r="VXT23" s="138"/>
      <c r="VXU23" s="138"/>
      <c r="VXV23" s="138"/>
      <c r="VXW23" s="138"/>
      <c r="VXX23" s="138"/>
      <c r="VXY23" s="138"/>
      <c r="VXZ23" s="138"/>
      <c r="VYA23" s="138"/>
      <c r="VYB23" s="138"/>
      <c r="VYC23" s="138"/>
      <c r="VYD23" s="138"/>
      <c r="VYE23" s="138"/>
      <c r="VYF23" s="138"/>
      <c r="VYG23" s="138"/>
      <c r="VYH23" s="138"/>
      <c r="VYI23" s="138"/>
      <c r="VYJ23" s="138"/>
      <c r="VYK23" s="138"/>
      <c r="VYL23" s="138"/>
      <c r="VYM23" s="138"/>
      <c r="VYN23" s="138"/>
      <c r="VYO23" s="138"/>
      <c r="VYP23" s="138"/>
      <c r="VYQ23" s="138"/>
      <c r="VYR23" s="138"/>
      <c r="VYS23" s="138"/>
      <c r="VYT23" s="138"/>
      <c r="VYU23" s="138"/>
      <c r="VYV23" s="138"/>
      <c r="VYW23" s="138"/>
      <c r="VYX23" s="138"/>
      <c r="VYY23" s="138"/>
      <c r="VYZ23" s="138"/>
      <c r="VZA23" s="138"/>
      <c r="VZB23" s="138"/>
      <c r="VZC23" s="138"/>
      <c r="VZD23" s="138"/>
      <c r="VZE23" s="138"/>
      <c r="VZF23" s="138"/>
      <c r="VZG23" s="138"/>
      <c r="VZH23" s="138"/>
      <c r="VZI23" s="138"/>
      <c r="VZJ23" s="138"/>
      <c r="VZK23" s="138"/>
      <c r="VZL23" s="138"/>
      <c r="VZM23" s="138"/>
      <c r="VZN23" s="138"/>
      <c r="VZO23" s="138"/>
      <c r="VZP23" s="138"/>
      <c r="VZQ23" s="138"/>
      <c r="VZR23" s="138"/>
      <c r="VZS23" s="138"/>
      <c r="VZT23" s="138"/>
      <c r="VZU23" s="138"/>
      <c r="VZV23" s="138"/>
      <c r="VZW23" s="138"/>
      <c r="VZX23" s="138"/>
      <c r="VZY23" s="138"/>
      <c r="VZZ23" s="138"/>
      <c r="WAA23" s="138"/>
      <c r="WAB23" s="138"/>
      <c r="WAC23" s="138"/>
      <c r="WAD23" s="138"/>
      <c r="WAE23" s="138"/>
      <c r="WAF23" s="138"/>
      <c r="WAG23" s="138"/>
      <c r="WAH23" s="138"/>
      <c r="WAI23" s="138"/>
      <c r="WAJ23" s="138"/>
      <c r="WAK23" s="138"/>
      <c r="WAL23" s="138"/>
      <c r="WAM23" s="138"/>
      <c r="WAN23" s="138"/>
      <c r="WAO23" s="138"/>
      <c r="WAP23" s="138"/>
      <c r="WAQ23" s="138"/>
      <c r="WAR23" s="138"/>
      <c r="WAS23" s="138"/>
      <c r="WAT23" s="138"/>
      <c r="WAU23" s="138"/>
      <c r="WAV23" s="138"/>
      <c r="WAW23" s="138"/>
      <c r="WAX23" s="138"/>
      <c r="WAY23" s="138"/>
      <c r="WAZ23" s="138"/>
      <c r="WBA23" s="138"/>
      <c r="WBB23" s="138"/>
      <c r="WBC23" s="138"/>
      <c r="WBD23" s="138"/>
      <c r="WBE23" s="138"/>
      <c r="WBF23" s="138"/>
      <c r="WBG23" s="138"/>
      <c r="WBH23" s="138"/>
      <c r="WBI23" s="138"/>
      <c r="WBJ23" s="138"/>
      <c r="WBK23" s="138"/>
      <c r="WBL23" s="138"/>
      <c r="WBM23" s="138"/>
      <c r="WBN23" s="138"/>
      <c r="WBO23" s="138"/>
      <c r="WBP23" s="138"/>
      <c r="WBQ23" s="138"/>
      <c r="WBR23" s="138"/>
      <c r="WBS23" s="138"/>
      <c r="WBT23" s="138"/>
      <c r="WBU23" s="138"/>
      <c r="WBV23" s="138"/>
      <c r="WBW23" s="138"/>
      <c r="WBX23" s="138"/>
      <c r="WBY23" s="138"/>
      <c r="WBZ23" s="138"/>
      <c r="WCA23" s="138"/>
      <c r="WCB23" s="138"/>
      <c r="WCC23" s="138"/>
      <c r="WCD23" s="138"/>
      <c r="WCE23" s="138"/>
      <c r="WCF23" s="138"/>
      <c r="WCG23" s="138"/>
      <c r="WCH23" s="138"/>
      <c r="WCI23" s="138"/>
      <c r="WCJ23" s="138"/>
      <c r="WCK23" s="138"/>
      <c r="WCL23" s="138"/>
      <c r="WCM23" s="138"/>
      <c r="WCN23" s="138"/>
      <c r="WCO23" s="138"/>
      <c r="WCP23" s="138"/>
      <c r="WCQ23" s="138"/>
      <c r="WCR23" s="138"/>
      <c r="WCS23" s="138"/>
      <c r="WCT23" s="138"/>
      <c r="WCU23" s="138"/>
      <c r="WCV23" s="138"/>
      <c r="WCW23" s="138"/>
      <c r="WCX23" s="138"/>
      <c r="WCY23" s="138"/>
      <c r="WCZ23" s="138"/>
      <c r="WDA23" s="138"/>
      <c r="WDB23" s="138"/>
      <c r="WDC23" s="138"/>
      <c r="WDD23" s="138"/>
      <c r="WDE23" s="138"/>
      <c r="WDF23" s="138"/>
      <c r="WDG23" s="138"/>
      <c r="WDH23" s="138"/>
      <c r="WDI23" s="138"/>
      <c r="WDJ23" s="138"/>
      <c r="WDK23" s="138"/>
      <c r="WDL23" s="138"/>
      <c r="WDM23" s="138"/>
      <c r="WDN23" s="138"/>
      <c r="WDO23" s="138"/>
      <c r="WDP23" s="138"/>
      <c r="WDQ23" s="138"/>
      <c r="WDR23" s="138"/>
      <c r="WDS23" s="138"/>
      <c r="WDT23" s="138"/>
      <c r="WDU23" s="138"/>
      <c r="WDV23" s="138"/>
      <c r="WDW23" s="138"/>
      <c r="WDX23" s="138"/>
      <c r="WDY23" s="138"/>
      <c r="WDZ23" s="138"/>
      <c r="WEA23" s="138"/>
      <c r="WEB23" s="138"/>
      <c r="WEC23" s="138"/>
      <c r="WED23" s="138"/>
      <c r="WEE23" s="138"/>
      <c r="WEF23" s="138"/>
      <c r="WEG23" s="138"/>
      <c r="WEH23" s="138"/>
      <c r="WEI23" s="138"/>
      <c r="WEJ23" s="138"/>
      <c r="WEK23" s="138"/>
      <c r="WEL23" s="138"/>
      <c r="WEM23" s="138"/>
      <c r="WEN23" s="138"/>
      <c r="WEO23" s="138"/>
      <c r="WEP23" s="138"/>
      <c r="WEQ23" s="138"/>
      <c r="WER23" s="138"/>
      <c r="WES23" s="138"/>
      <c r="WET23" s="138"/>
      <c r="WEU23" s="138"/>
      <c r="WEV23" s="138"/>
      <c r="WEW23" s="138"/>
      <c r="WEX23" s="138"/>
      <c r="WEY23" s="138"/>
      <c r="WEZ23" s="138"/>
      <c r="WFA23" s="138"/>
      <c r="WFB23" s="138"/>
      <c r="WFC23" s="138"/>
      <c r="WFD23" s="138"/>
      <c r="WFE23" s="138"/>
      <c r="WFF23" s="138"/>
      <c r="WFG23" s="138"/>
      <c r="WFH23" s="138"/>
      <c r="WFI23" s="138"/>
      <c r="WFJ23" s="138"/>
      <c r="WFK23" s="138"/>
      <c r="WFL23" s="138"/>
      <c r="WFM23" s="138"/>
      <c r="WFN23" s="138"/>
      <c r="WFO23" s="138"/>
      <c r="WFP23" s="138"/>
      <c r="WFQ23" s="138"/>
      <c r="WFR23" s="138"/>
      <c r="WFS23" s="138"/>
      <c r="WFT23" s="138"/>
      <c r="WFU23" s="138"/>
      <c r="WFV23" s="138"/>
      <c r="WFW23" s="138"/>
      <c r="WFX23" s="138"/>
      <c r="WFY23" s="138"/>
      <c r="WFZ23" s="138"/>
      <c r="WGA23" s="138"/>
      <c r="WGB23" s="138"/>
      <c r="WGC23" s="138"/>
      <c r="WGD23" s="138"/>
      <c r="WGE23" s="138"/>
      <c r="WGF23" s="138"/>
      <c r="WGG23" s="138"/>
      <c r="WGH23" s="138"/>
      <c r="WGI23" s="138"/>
      <c r="WGJ23" s="138"/>
      <c r="WGK23" s="138"/>
      <c r="WGL23" s="138"/>
      <c r="WGM23" s="138"/>
      <c r="WGN23" s="138"/>
      <c r="WGO23" s="138"/>
      <c r="WGP23" s="138"/>
      <c r="WGQ23" s="138"/>
      <c r="WGR23" s="138"/>
      <c r="WGS23" s="138"/>
      <c r="WGT23" s="138"/>
      <c r="WGU23" s="138"/>
      <c r="WGV23" s="138"/>
      <c r="WGW23" s="138"/>
      <c r="WGX23" s="138"/>
      <c r="WGY23" s="138"/>
      <c r="WGZ23" s="138"/>
      <c r="WHA23" s="138"/>
      <c r="WHB23" s="138"/>
      <c r="WHC23" s="138"/>
      <c r="WHD23" s="138"/>
      <c r="WHE23" s="138"/>
      <c r="WHF23" s="138"/>
      <c r="WHG23" s="138"/>
      <c r="WHH23" s="138"/>
      <c r="WHI23" s="138"/>
      <c r="WHJ23" s="138"/>
      <c r="WHK23" s="138"/>
      <c r="WHL23" s="138"/>
      <c r="WHM23" s="138"/>
      <c r="WHN23" s="138"/>
      <c r="WHO23" s="138"/>
      <c r="WHP23" s="138"/>
      <c r="WHQ23" s="138"/>
      <c r="WHR23" s="138"/>
      <c r="WHS23" s="138"/>
      <c r="WHT23" s="138"/>
      <c r="WHU23" s="138"/>
      <c r="WHV23" s="138"/>
      <c r="WHW23" s="138"/>
      <c r="WHX23" s="138"/>
      <c r="WHY23" s="138"/>
      <c r="WHZ23" s="138"/>
      <c r="WIA23" s="138"/>
      <c r="WIB23" s="138"/>
      <c r="WIC23" s="138"/>
      <c r="WID23" s="138"/>
      <c r="WIE23" s="138"/>
      <c r="WIF23" s="138"/>
      <c r="WIG23" s="138"/>
      <c r="WIH23" s="138"/>
      <c r="WII23" s="138"/>
      <c r="WIJ23" s="138"/>
      <c r="WIK23" s="138"/>
      <c r="WIL23" s="138"/>
      <c r="WIM23" s="138"/>
      <c r="WIN23" s="138"/>
      <c r="WIO23" s="138"/>
      <c r="WIP23" s="138"/>
      <c r="WIQ23" s="138"/>
      <c r="WIR23" s="138"/>
      <c r="WIS23" s="138"/>
      <c r="WIT23" s="138"/>
      <c r="WIU23" s="138"/>
      <c r="WIV23" s="138"/>
      <c r="WIW23" s="138"/>
      <c r="WIX23" s="138"/>
      <c r="WIY23" s="138"/>
      <c r="WIZ23" s="138"/>
      <c r="WJA23" s="138"/>
      <c r="WJB23" s="138"/>
      <c r="WJC23" s="138"/>
      <c r="WJD23" s="138"/>
      <c r="WJE23" s="138"/>
      <c r="WJF23" s="138"/>
      <c r="WJG23" s="138"/>
      <c r="WJH23" s="138"/>
      <c r="WJI23" s="138"/>
      <c r="WJJ23" s="138"/>
      <c r="WJK23" s="138"/>
      <c r="WJL23" s="138"/>
      <c r="WJM23" s="138"/>
      <c r="WJN23" s="138"/>
      <c r="WJO23" s="138"/>
      <c r="WJP23" s="138"/>
      <c r="WJQ23" s="138"/>
      <c r="WJR23" s="138"/>
      <c r="WJS23" s="138"/>
      <c r="WJT23" s="138"/>
      <c r="WJU23" s="138"/>
      <c r="WJV23" s="138"/>
      <c r="WJW23" s="138"/>
      <c r="WJX23" s="138"/>
      <c r="WJY23" s="138"/>
      <c r="WJZ23" s="138"/>
      <c r="WKA23" s="138"/>
      <c r="WKB23" s="138"/>
      <c r="WKC23" s="138"/>
      <c r="WKD23" s="138"/>
      <c r="WKE23" s="138"/>
      <c r="WKF23" s="138"/>
      <c r="WKG23" s="138"/>
      <c r="WKH23" s="138"/>
      <c r="WKI23" s="138"/>
      <c r="WKJ23" s="138"/>
      <c r="WKK23" s="138"/>
      <c r="WKL23" s="138"/>
      <c r="WKM23" s="138"/>
      <c r="WKN23" s="138"/>
      <c r="WKO23" s="138"/>
      <c r="WKP23" s="138"/>
      <c r="WKQ23" s="138"/>
      <c r="WKR23" s="138"/>
      <c r="WKS23" s="138"/>
      <c r="WKT23" s="138"/>
      <c r="WKU23" s="138"/>
      <c r="WKV23" s="138"/>
      <c r="WKW23" s="138"/>
      <c r="WKX23" s="138"/>
      <c r="WKY23" s="138"/>
      <c r="WKZ23" s="138"/>
      <c r="WLA23" s="138"/>
      <c r="WLB23" s="138"/>
      <c r="WLC23" s="138"/>
      <c r="WLD23" s="138"/>
      <c r="WLE23" s="138"/>
      <c r="WLF23" s="138"/>
      <c r="WLG23" s="138"/>
      <c r="WLH23" s="138"/>
      <c r="WLI23" s="138"/>
      <c r="WLJ23" s="138"/>
      <c r="WLK23" s="138"/>
      <c r="WLL23" s="138"/>
      <c r="WLM23" s="138"/>
      <c r="WLN23" s="138"/>
      <c r="WLO23" s="138"/>
      <c r="WLP23" s="138"/>
      <c r="WLQ23" s="138"/>
      <c r="WLR23" s="138"/>
      <c r="WLS23" s="138"/>
      <c r="WLT23" s="138"/>
      <c r="WLU23" s="138"/>
      <c r="WLV23" s="138"/>
      <c r="WLW23" s="138"/>
      <c r="WLX23" s="138"/>
      <c r="WLY23" s="138"/>
      <c r="WLZ23" s="138"/>
      <c r="WMA23" s="138"/>
      <c r="WMB23" s="138"/>
      <c r="WMC23" s="138"/>
      <c r="WMD23" s="138"/>
      <c r="WME23" s="138"/>
      <c r="WMF23" s="138"/>
      <c r="WMG23" s="138"/>
      <c r="WMH23" s="138"/>
      <c r="WMI23" s="138"/>
      <c r="WMJ23" s="138"/>
      <c r="WMK23" s="138"/>
      <c r="WML23" s="138"/>
      <c r="WMM23" s="138"/>
      <c r="WMN23" s="138"/>
      <c r="WMO23" s="138"/>
      <c r="WMP23" s="138"/>
      <c r="WMQ23" s="138"/>
      <c r="WMR23" s="138"/>
      <c r="WMS23" s="138"/>
      <c r="WMT23" s="138"/>
      <c r="WMU23" s="138"/>
      <c r="WMV23" s="138"/>
      <c r="WMW23" s="138"/>
      <c r="WMX23" s="138"/>
      <c r="WMY23" s="138"/>
      <c r="WMZ23" s="138"/>
      <c r="WNA23" s="138"/>
      <c r="WNB23" s="138"/>
      <c r="WNC23" s="138"/>
      <c r="WND23" s="138"/>
      <c r="WNE23" s="138"/>
      <c r="WNF23" s="138"/>
      <c r="WNG23" s="138"/>
      <c r="WNH23" s="138"/>
      <c r="WNI23" s="138"/>
      <c r="WNJ23" s="138"/>
      <c r="WNK23" s="138"/>
      <c r="WNL23" s="138"/>
      <c r="WNM23" s="138"/>
      <c r="WNN23" s="138"/>
      <c r="WNO23" s="138"/>
      <c r="WNP23" s="138"/>
      <c r="WNQ23" s="138"/>
      <c r="WNR23" s="138"/>
      <c r="WNS23" s="138"/>
      <c r="WNT23" s="138"/>
      <c r="WNU23" s="138"/>
      <c r="WNV23" s="138"/>
      <c r="WNW23" s="138"/>
      <c r="WNX23" s="138"/>
      <c r="WNY23" s="138"/>
      <c r="WNZ23" s="138"/>
      <c r="WOA23" s="138"/>
      <c r="WOB23" s="138"/>
      <c r="WOC23" s="138"/>
      <c r="WOD23" s="138"/>
      <c r="WOE23" s="138"/>
      <c r="WOF23" s="138"/>
      <c r="WOG23" s="138"/>
      <c r="WOH23" s="138"/>
      <c r="WOI23" s="138"/>
      <c r="WOJ23" s="138"/>
      <c r="WOK23" s="138"/>
      <c r="WOL23" s="138"/>
      <c r="WOM23" s="138"/>
      <c r="WON23" s="138"/>
      <c r="WOO23" s="138"/>
      <c r="WOP23" s="138"/>
      <c r="WOQ23" s="138"/>
      <c r="WOR23" s="138"/>
      <c r="WOS23" s="138"/>
      <c r="WOT23" s="138"/>
      <c r="WOU23" s="138"/>
      <c r="WOV23" s="138"/>
      <c r="WOW23" s="138"/>
      <c r="WOX23" s="138"/>
      <c r="WOY23" s="138"/>
      <c r="WOZ23" s="138"/>
      <c r="WPA23" s="138"/>
      <c r="WPB23" s="138"/>
      <c r="WPC23" s="138"/>
      <c r="WPD23" s="138"/>
      <c r="WPE23" s="138"/>
      <c r="WPF23" s="138"/>
      <c r="WPG23" s="138"/>
      <c r="WPH23" s="138"/>
      <c r="WPI23" s="138"/>
      <c r="WPJ23" s="138"/>
      <c r="WPK23" s="138"/>
      <c r="WPL23" s="138"/>
      <c r="WPM23" s="138"/>
      <c r="WPN23" s="138"/>
      <c r="WPO23" s="138"/>
      <c r="WPP23" s="138"/>
      <c r="WPQ23" s="138"/>
      <c r="WPR23" s="138"/>
      <c r="WPS23" s="138"/>
      <c r="WPT23" s="138"/>
      <c r="WPU23" s="138"/>
      <c r="WPV23" s="138"/>
      <c r="WPW23" s="138"/>
      <c r="WPX23" s="138"/>
      <c r="WPY23" s="138"/>
      <c r="WPZ23" s="138"/>
      <c r="WQA23" s="138"/>
      <c r="WQB23" s="138"/>
      <c r="WQC23" s="138"/>
      <c r="WQD23" s="138"/>
      <c r="WQE23" s="138"/>
      <c r="WQF23" s="138"/>
      <c r="WQG23" s="138"/>
      <c r="WQH23" s="138"/>
      <c r="WQI23" s="138"/>
      <c r="WQJ23" s="138"/>
      <c r="WQK23" s="138"/>
      <c r="WQL23" s="138"/>
      <c r="WQM23" s="138"/>
      <c r="WQN23" s="138"/>
      <c r="WQO23" s="138"/>
      <c r="WQP23" s="138"/>
      <c r="WQQ23" s="138"/>
      <c r="WQR23" s="138"/>
      <c r="WQS23" s="138"/>
      <c r="WQT23" s="138"/>
      <c r="WQU23" s="138"/>
      <c r="WQV23" s="138"/>
      <c r="WQW23" s="138"/>
      <c r="WQX23" s="138"/>
      <c r="WQY23" s="138"/>
      <c r="WQZ23" s="138"/>
      <c r="WRA23" s="138"/>
      <c r="WRB23" s="138"/>
      <c r="WRC23" s="138"/>
      <c r="WRD23" s="138"/>
      <c r="WRE23" s="138"/>
      <c r="WRF23" s="138"/>
      <c r="WRG23" s="138"/>
      <c r="WRH23" s="138"/>
      <c r="WRI23" s="138"/>
      <c r="WRJ23" s="138"/>
      <c r="WRK23" s="138"/>
      <c r="WRL23" s="138"/>
      <c r="WRM23" s="138"/>
      <c r="WRN23" s="138"/>
      <c r="WRO23" s="138"/>
      <c r="WRP23" s="138"/>
      <c r="WRQ23" s="138"/>
      <c r="WRR23" s="138"/>
      <c r="WRS23" s="138"/>
      <c r="WRT23" s="138"/>
      <c r="WRU23" s="138"/>
      <c r="WRV23" s="138"/>
      <c r="WRW23" s="138"/>
      <c r="WRX23" s="138"/>
      <c r="WRY23" s="138"/>
      <c r="WRZ23" s="138"/>
      <c r="WSA23" s="138"/>
      <c r="WSB23" s="138"/>
      <c r="WSC23" s="138"/>
      <c r="WSD23" s="138"/>
      <c r="WSE23" s="138"/>
      <c r="WSF23" s="138"/>
      <c r="WSG23" s="138"/>
      <c r="WSH23" s="138"/>
      <c r="WSI23" s="138"/>
      <c r="WSJ23" s="138"/>
      <c r="WSK23" s="138"/>
      <c r="WSL23" s="138"/>
      <c r="WSM23" s="138"/>
      <c r="WSN23" s="138"/>
      <c r="WSO23" s="138"/>
      <c r="WSP23" s="138"/>
      <c r="WSQ23" s="138"/>
      <c r="WSR23" s="138"/>
      <c r="WSS23" s="138"/>
      <c r="WST23" s="138"/>
      <c r="WSU23" s="138"/>
      <c r="WSV23" s="138"/>
      <c r="WSW23" s="138"/>
      <c r="WSX23" s="138"/>
      <c r="WSY23" s="138"/>
      <c r="WSZ23" s="138"/>
      <c r="WTA23" s="138"/>
      <c r="WTB23" s="138"/>
      <c r="WTC23" s="138"/>
      <c r="WTD23" s="138"/>
      <c r="WTE23" s="138"/>
      <c r="WTF23" s="138"/>
      <c r="WTG23" s="138"/>
      <c r="WTH23" s="138"/>
      <c r="WTI23" s="138"/>
      <c r="WTJ23" s="138"/>
      <c r="WTK23" s="138"/>
      <c r="WTL23" s="138"/>
      <c r="WTM23" s="138"/>
      <c r="WTN23" s="138"/>
      <c r="WTO23" s="138"/>
      <c r="WTP23" s="138"/>
      <c r="WTQ23" s="138"/>
      <c r="WTR23" s="138"/>
      <c r="WTS23" s="138"/>
      <c r="WTT23" s="138"/>
      <c r="WTU23" s="138"/>
      <c r="WTV23" s="138"/>
      <c r="WTW23" s="138"/>
      <c r="WTX23" s="138"/>
      <c r="WTY23" s="138"/>
      <c r="WTZ23" s="138"/>
      <c r="WUA23" s="138"/>
      <c r="WUB23" s="138"/>
      <c r="WUC23" s="138"/>
      <c r="WUD23" s="138"/>
      <c r="WUE23" s="138"/>
      <c r="WUF23" s="138"/>
      <c r="WUG23" s="138"/>
      <c r="WUH23" s="138"/>
      <c r="WUI23" s="138"/>
      <c r="WUJ23" s="138"/>
      <c r="WUK23" s="138"/>
      <c r="WUL23" s="138"/>
      <c r="WUM23" s="138"/>
      <c r="WUN23" s="138"/>
      <c r="WUO23" s="138"/>
      <c r="WUP23" s="138"/>
      <c r="WUQ23" s="138"/>
      <c r="WUR23" s="138"/>
      <c r="WUS23" s="138"/>
      <c r="WUT23" s="138"/>
      <c r="WUU23" s="138"/>
      <c r="WUV23" s="138"/>
      <c r="WUW23" s="138"/>
      <c r="WUX23" s="138"/>
      <c r="WUY23" s="138"/>
      <c r="WUZ23" s="138"/>
      <c r="WVA23" s="138"/>
      <c r="WVB23" s="138"/>
      <c r="WVC23" s="138"/>
      <c r="WVD23" s="138"/>
      <c r="WVE23" s="138"/>
      <c r="WVF23" s="138"/>
      <c r="WVG23" s="138"/>
      <c r="WVH23" s="138"/>
      <c r="WVI23" s="138"/>
      <c r="WVJ23" s="138"/>
      <c r="WVK23" s="138"/>
      <c r="WVL23" s="138"/>
      <c r="WVM23" s="138"/>
      <c r="WVN23" s="138"/>
      <c r="WVO23" s="138"/>
      <c r="WVP23" s="138"/>
      <c r="WVQ23" s="138"/>
      <c r="WVR23" s="138"/>
      <c r="WVS23" s="138"/>
      <c r="WVT23" s="138"/>
      <c r="WVU23" s="138"/>
      <c r="WVV23" s="138"/>
      <c r="WVW23" s="138"/>
      <c r="WVX23" s="138"/>
      <c r="WVY23" s="138"/>
      <c r="WVZ23" s="138"/>
      <c r="WWA23" s="138"/>
      <c r="WWB23" s="138"/>
      <c r="WWC23" s="138"/>
      <c r="WWD23" s="138"/>
      <c r="WWE23" s="138"/>
      <c r="WWF23" s="138"/>
      <c r="WWG23" s="138"/>
      <c r="WWH23" s="138"/>
      <c r="WWI23" s="138"/>
      <c r="WWJ23" s="138"/>
      <c r="WWK23" s="138"/>
      <c r="WWL23" s="138"/>
      <c r="WWM23" s="138"/>
      <c r="WWN23" s="138"/>
      <c r="WWO23" s="138"/>
      <c r="WWP23" s="138"/>
      <c r="WWQ23" s="138"/>
      <c r="WWR23" s="138"/>
      <c r="WWS23" s="138"/>
      <c r="WWT23" s="138"/>
      <c r="WWU23" s="138"/>
      <c r="WWV23" s="138"/>
      <c r="WWW23" s="138"/>
      <c r="WWX23" s="138"/>
      <c r="WWY23" s="138"/>
      <c r="WWZ23" s="138"/>
      <c r="WXA23" s="138"/>
      <c r="WXB23" s="138"/>
      <c r="WXC23" s="138"/>
      <c r="WXD23" s="138"/>
      <c r="WXE23" s="138"/>
      <c r="WXF23" s="138"/>
      <c r="WXG23" s="138"/>
      <c r="WXH23" s="138"/>
      <c r="WXI23" s="138"/>
      <c r="WXJ23" s="138"/>
      <c r="WXK23" s="138"/>
      <c r="WXL23" s="138"/>
      <c r="WXM23" s="138"/>
      <c r="WXN23" s="138"/>
      <c r="WXO23" s="138"/>
      <c r="WXP23" s="138"/>
      <c r="WXQ23" s="138"/>
      <c r="WXR23" s="138"/>
      <c r="WXS23" s="138"/>
      <c r="WXT23" s="138"/>
      <c r="WXU23" s="138"/>
      <c r="WXV23" s="138"/>
      <c r="WXW23" s="138"/>
      <c r="WXX23" s="138"/>
      <c r="WXY23" s="138"/>
      <c r="WXZ23" s="138"/>
      <c r="WYA23" s="138"/>
      <c r="WYB23" s="138"/>
      <c r="WYC23" s="138"/>
      <c r="WYD23" s="138"/>
      <c r="WYE23" s="138"/>
      <c r="WYF23" s="138"/>
      <c r="WYG23" s="138"/>
      <c r="WYH23" s="138"/>
      <c r="WYI23" s="138"/>
      <c r="WYJ23" s="138"/>
      <c r="WYK23" s="138"/>
      <c r="WYL23" s="138"/>
      <c r="WYM23" s="138"/>
      <c r="WYN23" s="138"/>
      <c r="WYO23" s="138"/>
      <c r="WYP23" s="138"/>
      <c r="WYQ23" s="138"/>
      <c r="WYR23" s="138"/>
      <c r="WYS23" s="138"/>
      <c r="WYT23" s="138"/>
      <c r="WYU23" s="138"/>
      <c r="WYV23" s="138"/>
      <c r="WYW23" s="138"/>
      <c r="WYX23" s="138"/>
      <c r="WYY23" s="138"/>
      <c r="WYZ23" s="138"/>
      <c r="WZA23" s="138"/>
      <c r="WZB23" s="138"/>
      <c r="WZC23" s="138"/>
      <c r="WZD23" s="138"/>
      <c r="WZE23" s="138"/>
      <c r="WZF23" s="138"/>
      <c r="WZG23" s="138"/>
      <c r="WZH23" s="138"/>
      <c r="WZI23" s="138"/>
      <c r="WZJ23" s="138"/>
      <c r="WZK23" s="138"/>
      <c r="WZL23" s="138"/>
      <c r="WZM23" s="138"/>
      <c r="WZN23" s="138"/>
      <c r="WZO23" s="138"/>
      <c r="WZP23" s="138"/>
      <c r="WZQ23" s="138"/>
      <c r="WZR23" s="138"/>
      <c r="WZS23" s="138"/>
      <c r="WZT23" s="138"/>
      <c r="WZU23" s="138"/>
      <c r="WZV23" s="138"/>
      <c r="WZW23" s="138"/>
      <c r="WZX23" s="138"/>
      <c r="WZY23" s="138"/>
      <c r="WZZ23" s="138"/>
      <c r="XAA23" s="138"/>
      <c r="XAB23" s="138"/>
      <c r="XAC23" s="138"/>
      <c r="XAD23" s="138"/>
      <c r="XAE23" s="138"/>
      <c r="XAF23" s="138"/>
      <c r="XAG23" s="138"/>
      <c r="XAH23" s="138"/>
      <c r="XAI23" s="138"/>
      <c r="XAJ23" s="138"/>
      <c r="XAK23" s="138"/>
      <c r="XAL23" s="138"/>
      <c r="XAM23" s="138"/>
      <c r="XAN23" s="138"/>
      <c r="XAO23" s="138"/>
      <c r="XAP23" s="138"/>
      <c r="XAQ23" s="138"/>
      <c r="XAR23" s="138"/>
      <c r="XAS23" s="138"/>
      <c r="XAT23" s="138"/>
      <c r="XAU23" s="138"/>
      <c r="XAV23" s="138"/>
      <c r="XAW23" s="138"/>
      <c r="XAX23" s="138"/>
      <c r="XAY23" s="138"/>
      <c r="XAZ23" s="138"/>
      <c r="XBA23" s="138"/>
      <c r="XBB23" s="138"/>
      <c r="XBC23" s="138"/>
      <c r="XBD23" s="138"/>
      <c r="XBE23" s="138"/>
      <c r="XBF23" s="138"/>
      <c r="XBG23" s="138"/>
      <c r="XBH23" s="138"/>
      <c r="XBI23" s="138"/>
      <c r="XBJ23" s="138"/>
      <c r="XBK23" s="138"/>
      <c r="XBL23" s="138"/>
      <c r="XBM23" s="138"/>
      <c r="XBN23" s="138"/>
      <c r="XBO23" s="138"/>
      <c r="XBP23" s="138"/>
      <c r="XBQ23" s="138"/>
      <c r="XBR23" s="138"/>
      <c r="XBS23" s="138"/>
      <c r="XBT23" s="138"/>
      <c r="XBU23" s="138"/>
      <c r="XBV23" s="138"/>
      <c r="XBW23" s="138"/>
      <c r="XBX23" s="138"/>
      <c r="XBY23" s="138"/>
      <c r="XBZ23" s="138"/>
      <c r="XCA23" s="138"/>
      <c r="XCB23" s="138"/>
      <c r="XCC23" s="138"/>
      <c r="XCD23" s="138"/>
      <c r="XCE23" s="138"/>
      <c r="XCF23" s="138"/>
      <c r="XCG23" s="138"/>
      <c r="XCH23" s="138"/>
      <c r="XCI23" s="138"/>
      <c r="XCJ23" s="138"/>
      <c r="XCK23" s="138"/>
      <c r="XCL23" s="138"/>
      <c r="XCM23" s="138"/>
      <c r="XCN23" s="138"/>
      <c r="XCO23" s="138"/>
      <c r="XCP23" s="138"/>
      <c r="XCQ23" s="138"/>
      <c r="XCR23" s="138"/>
      <c r="XCS23" s="138"/>
      <c r="XCT23" s="138"/>
      <c r="XCU23" s="138"/>
      <c r="XCV23" s="138"/>
      <c r="XCW23" s="138"/>
      <c r="XCX23" s="138"/>
      <c r="XCY23" s="138"/>
      <c r="XCZ23" s="138"/>
      <c r="XDA23" s="138"/>
      <c r="XDB23" s="138"/>
      <c r="XDC23" s="138"/>
      <c r="XDD23" s="138"/>
      <c r="XDE23" s="138"/>
      <c r="XDF23" s="138"/>
      <c r="XDG23" s="138"/>
      <c r="XDH23" s="138"/>
      <c r="XDI23" s="138"/>
      <c r="XDJ23" s="138"/>
      <c r="XDK23" s="138"/>
      <c r="XDL23" s="138"/>
      <c r="XDM23" s="138"/>
      <c r="XDN23" s="138"/>
      <c r="XDO23" s="138"/>
      <c r="XDP23" s="138"/>
      <c r="XDQ23" s="138"/>
      <c r="XDR23" s="138"/>
      <c r="XDS23" s="138"/>
      <c r="XDT23" s="138"/>
      <c r="XDU23" s="138"/>
      <c r="XDV23" s="138"/>
      <c r="XDW23" s="138"/>
      <c r="XDX23" s="138"/>
      <c r="XDY23" s="138"/>
      <c r="XDZ23" s="138"/>
      <c r="XEA23" s="138"/>
      <c r="XEB23" s="138"/>
      <c r="XEC23" s="138"/>
      <c r="XED23" s="138"/>
      <c r="XEE23" s="138"/>
      <c r="XEF23" s="138"/>
      <c r="XEG23" s="138"/>
      <c r="XEH23" s="138"/>
      <c r="XEI23" s="138"/>
      <c r="XEJ23" s="138"/>
      <c r="XEK23" s="138"/>
      <c r="XEL23" s="138"/>
      <c r="XEM23" s="138"/>
      <c r="XEN23" s="138"/>
      <c r="XEO23" s="138"/>
      <c r="XEP23" s="138"/>
      <c r="XEQ23" s="138"/>
      <c r="XER23" s="138"/>
      <c r="XES23" s="138"/>
      <c r="XET23" s="138"/>
      <c r="XEU23" s="138"/>
      <c r="XEV23" s="138"/>
      <c r="XEW23" s="138"/>
      <c r="XEX23" s="138"/>
      <c r="XEY23" s="138"/>
    </row>
    <row r="24" spans="2:16379">
      <c r="B24" t="s">
        <v>600</v>
      </c>
    </row>
    <row r="25" spans="2:16379">
      <c r="B25" s="47" t="s">
        <v>1118</v>
      </c>
    </row>
    <row r="26" spans="2:16379">
      <c r="B26" t="s">
        <v>601</v>
      </c>
    </row>
    <row r="27" spans="2:16379" hidden="1" outlineLevel="1">
      <c r="B27" s="311" t="s">
        <v>515</v>
      </c>
      <c r="F27" s="311" t="s">
        <v>486</v>
      </c>
    </row>
    <row r="28" spans="2:16379" hidden="1" outlineLevel="1">
      <c r="B28" s="5" t="s">
        <v>442</v>
      </c>
      <c r="C28" s="446">
        <v>0.1</v>
      </c>
      <c r="D28" s="6" t="s">
        <v>443</v>
      </c>
      <c r="F28" s="620" t="s">
        <v>464</v>
      </c>
      <c r="G28" s="18" t="s">
        <v>465</v>
      </c>
      <c r="H28" s="36" t="s">
        <v>466</v>
      </c>
      <c r="I28" s="27"/>
    </row>
    <row r="29" spans="2:16379" hidden="1" outlineLevel="1">
      <c r="B29" s="7" t="s">
        <v>444</v>
      </c>
      <c r="C29" s="55">
        <f>C28*1000000000</f>
        <v>100000000</v>
      </c>
      <c r="D29" s="8" t="s">
        <v>445</v>
      </c>
      <c r="F29" s="1341">
        <v>1000</v>
      </c>
      <c r="G29" s="1344">
        <f>$C$40/1000*F29+$C$42*0.1</f>
        <v>11.8</v>
      </c>
      <c r="H29" s="1345">
        <f>87.85*LN(G29/($C$38*0.1))/3600</f>
        <v>9.4843345564467087E-3</v>
      </c>
    </row>
    <row r="30" spans="2:16379" hidden="1" outlineLevel="1">
      <c r="B30" s="7" t="s">
        <v>446</v>
      </c>
      <c r="C30" s="1348">
        <f>C29/(8760*3600)</f>
        <v>3.1709791983764588</v>
      </c>
      <c r="D30" s="8" t="s">
        <v>447</v>
      </c>
      <c r="F30" s="1342">
        <v>2000</v>
      </c>
      <c r="G30" s="1346">
        <f>$C$40/1000*F30+$C$42*0.1</f>
        <v>21.6</v>
      </c>
      <c r="H30" s="967">
        <f>87.85*LN(G30/($C$38*0.1))/3600</f>
        <v>2.4238102294153723E-2</v>
      </c>
      <c r="I30" s="8"/>
    </row>
    <row r="31" spans="2:16379" hidden="1" outlineLevel="1">
      <c r="B31" s="7" t="s">
        <v>448</v>
      </c>
      <c r="C31" s="55">
        <v>250</v>
      </c>
      <c r="D31" s="8" t="s">
        <v>447</v>
      </c>
      <c r="F31" s="1343">
        <v>3000</v>
      </c>
      <c r="G31" s="1347">
        <f>$C$40/1000*F31+$C$42*0.1</f>
        <v>31.400000000000006</v>
      </c>
      <c r="H31" s="125">
        <f>87.85*LN(G31/($C$38*0.1))/3600</f>
        <v>3.3367537209983214E-2</v>
      </c>
      <c r="I31" s="10"/>
    </row>
    <row r="32" spans="2:16379" hidden="1" outlineLevel="1">
      <c r="B32" s="7" t="s">
        <v>449</v>
      </c>
      <c r="C32" s="1348">
        <f>C30/C31</f>
        <v>1.2683916793505836E-2</v>
      </c>
      <c r="D32" s="8" t="s">
        <v>450</v>
      </c>
    </row>
    <row r="33" spans="2:10" hidden="1" outlineLevel="1">
      <c r="B33" s="7" t="s">
        <v>451</v>
      </c>
      <c r="C33" s="55">
        <v>30</v>
      </c>
      <c r="D33" s="8" t="s">
        <v>452</v>
      </c>
      <c r="F33" s="311" t="s">
        <v>605</v>
      </c>
    </row>
    <row r="34" spans="2:10" hidden="1" outlineLevel="1">
      <c r="B34" s="7" t="s">
        <v>453</v>
      </c>
      <c r="C34" s="55">
        <v>125</v>
      </c>
      <c r="D34" s="8" t="s">
        <v>447</v>
      </c>
      <c r="F34" s="983">
        <f>87.85*LN($C$39/$C$41)/3600</f>
        <v>0.1143835643801472</v>
      </c>
      <c r="G34" s="27" t="s">
        <v>473</v>
      </c>
    </row>
    <row r="35" spans="2:10" hidden="1" outlineLevel="1">
      <c r="B35" s="7" t="s">
        <v>454</v>
      </c>
      <c r="C35" s="55">
        <v>2</v>
      </c>
      <c r="D35" s="8" t="s">
        <v>450</v>
      </c>
    </row>
    <row r="36" spans="2:10" hidden="1" outlineLevel="1">
      <c r="B36" s="7" t="s">
        <v>455</v>
      </c>
      <c r="C36" s="1348">
        <f>C30/C34</f>
        <v>2.5367833587011671E-2</v>
      </c>
      <c r="D36" s="8" t="s">
        <v>450</v>
      </c>
      <c r="F36" s="311" t="s">
        <v>489</v>
      </c>
    </row>
    <row r="37" spans="2:10" hidden="1" outlineLevel="1">
      <c r="B37" s="7" t="s">
        <v>456</v>
      </c>
      <c r="C37" s="55">
        <v>10</v>
      </c>
      <c r="D37" s="8" t="s">
        <v>377</v>
      </c>
      <c r="F37" s="5" t="s">
        <v>488</v>
      </c>
      <c r="G37" s="960">
        <f>2/($C$33*$C$34*3600*8760)</f>
        <v>1.691188905800778E-11</v>
      </c>
    </row>
    <row r="38" spans="2:10" hidden="1" outlineLevel="1">
      <c r="B38" s="7" t="s">
        <v>457</v>
      </c>
      <c r="C38" s="55">
        <v>80</v>
      </c>
      <c r="D38" s="8" t="s">
        <v>458</v>
      </c>
      <c r="F38" s="9" t="s">
        <v>485</v>
      </c>
      <c r="G38" s="119">
        <f>1/(8760*3600*$C$34*$C$37)</f>
        <v>2.536783358701167E-11</v>
      </c>
      <c r="H38" s="311" t="s">
        <v>603</v>
      </c>
    </row>
    <row r="39" spans="2:10" hidden="1" outlineLevel="1">
      <c r="B39" s="7" t="s">
        <v>459</v>
      </c>
      <c r="C39" s="55">
        <v>110</v>
      </c>
      <c r="D39" s="8" t="s">
        <v>458</v>
      </c>
    </row>
    <row r="40" spans="2:10" hidden="1" outlineLevel="1">
      <c r="B40" s="7" t="s">
        <v>460</v>
      </c>
      <c r="C40" s="55">
        <v>9.8000000000000007</v>
      </c>
      <c r="D40" s="8" t="s">
        <v>461</v>
      </c>
    </row>
    <row r="41" spans="2:10" hidden="1" outlineLevel="1">
      <c r="B41" s="7" t="s">
        <v>462</v>
      </c>
      <c r="C41" s="1348">
        <v>1.01325</v>
      </c>
      <c r="D41" s="8" t="s">
        <v>458</v>
      </c>
    </row>
    <row r="42" spans="2:10" hidden="1" outlineLevel="1">
      <c r="B42" s="9" t="s">
        <v>463</v>
      </c>
      <c r="C42" s="343">
        <v>20</v>
      </c>
      <c r="D42" s="10" t="s">
        <v>458</v>
      </c>
    </row>
    <row r="43" spans="2:10" collapsed="1">
      <c r="B43" s="414"/>
    </row>
    <row r="44" spans="2:10" hidden="1">
      <c r="B44" s="414"/>
      <c r="C44" s="59"/>
      <c r="D44" s="621"/>
    </row>
    <row r="45" spans="2:10" hidden="1">
      <c r="B45" s="47"/>
      <c r="D45" s="59"/>
    </row>
    <row r="46" spans="2:10" hidden="1">
      <c r="B46" s="1021"/>
      <c r="C46" s="669"/>
      <c r="D46" s="696"/>
      <c r="E46" s="669"/>
      <c r="F46" s="669"/>
      <c r="G46" s="669"/>
      <c r="H46" s="669"/>
      <c r="I46" s="1022"/>
      <c r="J46" s="669"/>
    </row>
    <row r="47" spans="2:10" hidden="1">
      <c r="B47" s="1021"/>
      <c r="C47" s="669"/>
      <c r="D47" s="696"/>
      <c r="E47" s="669"/>
      <c r="F47" s="669"/>
      <c r="G47" s="669"/>
      <c r="H47" s="669"/>
      <c r="I47" s="1022"/>
      <c r="J47" s="669"/>
    </row>
    <row r="48" spans="2:10" hidden="1">
      <c r="B48" s="669"/>
      <c r="C48" s="669"/>
      <c r="D48" s="643"/>
      <c r="E48" s="669"/>
      <c r="F48" s="669"/>
      <c r="G48" s="669"/>
      <c r="H48" s="669"/>
      <c r="I48" s="1022"/>
      <c r="J48" s="669"/>
    </row>
    <row r="49" spans="2:10" hidden="1">
      <c r="B49" s="643"/>
      <c r="C49" s="643"/>
      <c r="D49" s="1023"/>
      <c r="E49" s="669"/>
      <c r="F49" s="669"/>
      <c r="G49" s="669"/>
      <c r="H49" s="669"/>
      <c r="I49" s="1022"/>
      <c r="J49" s="669"/>
    </row>
    <row r="50" spans="2:10" hidden="1">
      <c r="B50" s="669"/>
      <c r="C50" s="643"/>
      <c r="D50" s="1023"/>
      <c r="E50" s="669"/>
      <c r="F50" s="669"/>
      <c r="G50" s="669"/>
      <c r="H50" s="669"/>
      <c r="I50" s="1022"/>
      <c r="J50" s="669"/>
    </row>
    <row r="51" spans="2:10" hidden="1">
      <c r="B51" s="669"/>
      <c r="C51" s="643"/>
      <c r="D51" s="1023"/>
      <c r="E51" s="669"/>
      <c r="F51" s="669"/>
      <c r="G51" s="669"/>
      <c r="H51" s="669"/>
      <c r="I51" s="1022"/>
      <c r="J51" s="669"/>
    </row>
    <row r="52" spans="2:10" hidden="1">
      <c r="B52" s="669"/>
      <c r="C52" s="669"/>
      <c r="D52" s="669"/>
      <c r="E52" s="669"/>
      <c r="F52" s="669"/>
      <c r="G52" s="669"/>
      <c r="H52" s="669"/>
      <c r="I52" s="1022"/>
      <c r="J52" s="669"/>
    </row>
    <row r="53" spans="2:10" hidden="1">
      <c r="B53" s="669"/>
      <c r="C53" s="669"/>
      <c r="D53" s="669"/>
      <c r="E53" s="669"/>
      <c r="F53" s="669"/>
      <c r="G53" s="669"/>
      <c r="H53" s="669"/>
      <c r="I53" s="1022"/>
      <c r="J53" s="669"/>
    </row>
    <row r="54" spans="2:10" hidden="1">
      <c r="B54" s="669"/>
      <c r="C54" s="669"/>
      <c r="D54" s="669"/>
      <c r="E54" s="669"/>
      <c r="F54" s="669"/>
      <c r="G54" s="669"/>
      <c r="H54" s="669"/>
      <c r="I54" s="1022"/>
      <c r="J54" s="669"/>
    </row>
    <row r="55" spans="2:10" hidden="1">
      <c r="B55" s="669"/>
      <c r="C55" s="669"/>
      <c r="D55" s="669"/>
      <c r="E55" s="669"/>
      <c r="F55" s="669"/>
      <c r="G55" s="669"/>
      <c r="H55" s="669"/>
      <c r="I55" s="1022"/>
      <c r="J55" s="669"/>
    </row>
    <row r="56" spans="2:10" hidden="1">
      <c r="B56" s="669"/>
      <c r="C56" s="669"/>
      <c r="D56" s="669"/>
      <c r="E56" s="669"/>
      <c r="F56" s="669"/>
      <c r="G56" s="669"/>
      <c r="H56" s="669"/>
      <c r="I56" s="1022"/>
      <c r="J56" s="669"/>
    </row>
  </sheetData>
  <sheetProtection algorithmName="SHA-512" hashValue="D0fDClsmD4yIy8n0m9CL69kjKK78z7Td0ekjl/O/CIwIgH9Dr7G0ltMv7A1bTML+aE/DDu4NN2qSeVBfnX4Wcg==" saltValue="73oTmZAYNRVbzqMdZl+AoA==" spinCount="100000" sheet="1" objects="1" scenarios="1" formatRows="0"/>
  <pageMargins left="0.7" right="0.7" top="0.75" bottom="0.75" header="0.3" footer="0.3"/>
  <pageSetup paperSize="9" orientation="portrait" r:id="rId1"/>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3E7269F-D544-44C1-AE26-23AE51BE7B85}">
  <sheetPr codeName="Sheet24">
    <tabColor theme="9" tint="0.79998168889431442"/>
  </sheetPr>
  <dimension ref="A1:AH46"/>
  <sheetViews>
    <sheetView showGridLines="0" zoomScaleNormal="100" workbookViewId="0"/>
  </sheetViews>
  <sheetFormatPr defaultColWidth="0" defaultRowHeight="14.5" zeroHeight="1" outlineLevelRow="1"/>
  <cols>
    <col min="1" max="1" width="3.26953125" customWidth="1"/>
    <col min="2" max="2" width="27.7265625" customWidth="1"/>
    <col min="3" max="3" width="11.1796875" customWidth="1"/>
    <col min="4" max="4" width="12" customWidth="1"/>
    <col min="5" max="5" width="9.54296875" customWidth="1"/>
    <col min="6" max="6" width="9.81640625" customWidth="1"/>
    <col min="7" max="7" width="12.1796875" customWidth="1"/>
    <col min="8" max="8" width="13.26953125" customWidth="1"/>
    <col min="9" max="9" width="3.08984375" customWidth="1"/>
    <col min="10" max="10" width="11.7265625" customWidth="1"/>
    <col min="11" max="13" width="15" customWidth="1"/>
    <col min="14" max="14" width="12" customWidth="1"/>
    <col min="15" max="15" width="13.26953125" style="790" customWidth="1"/>
    <col min="16" max="16" width="12" style="790" customWidth="1"/>
    <col min="17" max="19" width="8.7265625" style="790" customWidth="1"/>
    <col min="20" max="20" width="2.7265625" style="790" customWidth="1"/>
    <col min="21" max="26" width="8.7265625" style="790" hidden="1" customWidth="1"/>
    <col min="27" max="27" width="7.36328125" style="790" hidden="1" customWidth="1"/>
    <col min="28" max="33" width="0" style="790" hidden="1" customWidth="1"/>
    <col min="34" max="34" width="0" hidden="1" customWidth="1"/>
    <col min="35" max="16384" width="8.7265625" hidden="1"/>
  </cols>
  <sheetData>
    <row r="1" spans="2:34"/>
    <row r="2" spans="2:34">
      <c r="B2" s="132" t="s">
        <v>157</v>
      </c>
      <c r="C2" s="131"/>
      <c r="D2" s="131"/>
      <c r="E2" s="131"/>
      <c r="F2" s="131"/>
      <c r="G2" s="131"/>
      <c r="H2" s="131"/>
      <c r="I2" s="131"/>
      <c r="J2" s="131"/>
      <c r="K2" s="131"/>
      <c r="L2" s="131"/>
      <c r="M2" s="131"/>
      <c r="N2" s="131"/>
      <c r="O2" s="131"/>
      <c r="P2" s="131"/>
      <c r="Q2" s="131"/>
      <c r="R2" s="131"/>
      <c r="S2" s="131"/>
      <c r="T2" s="919"/>
      <c r="U2" s="131"/>
      <c r="V2" s="131"/>
      <c r="W2" s="131"/>
      <c r="X2" s="131"/>
      <c r="Y2" s="131"/>
      <c r="Z2" s="131"/>
    </row>
    <row r="3" spans="2:34">
      <c r="B3" s="48"/>
      <c r="C3" s="138"/>
      <c r="D3" s="138"/>
      <c r="E3" s="138"/>
      <c r="F3" s="138"/>
      <c r="G3" s="138"/>
      <c r="H3" s="138"/>
      <c r="I3" s="138"/>
      <c r="J3" s="138"/>
      <c r="K3" s="138"/>
      <c r="L3" s="138"/>
      <c r="M3" s="138"/>
      <c r="N3" s="138"/>
      <c r="O3" s="138"/>
      <c r="P3" s="138"/>
      <c r="Q3" s="138"/>
      <c r="R3" s="138"/>
      <c r="S3" s="138"/>
      <c r="T3" s="919"/>
      <c r="U3" s="138"/>
      <c r="V3" s="138"/>
      <c r="W3" s="138"/>
      <c r="X3" s="138"/>
      <c r="Y3" s="138"/>
      <c r="Z3" s="138"/>
    </row>
    <row r="4" spans="2:34">
      <c r="B4" s="1"/>
      <c r="C4" s="21" t="s">
        <v>42</v>
      </c>
      <c r="D4" s="38"/>
      <c r="E4" s="38"/>
      <c r="F4" s="39"/>
      <c r="G4" s="38"/>
      <c r="H4" s="4"/>
      <c r="I4" s="6"/>
      <c r="J4" s="1187"/>
      <c r="K4" s="1187"/>
      <c r="L4" s="716"/>
      <c r="M4" s="1187"/>
      <c r="N4" s="1187"/>
      <c r="O4"/>
      <c r="P4"/>
      <c r="Q4"/>
      <c r="R4"/>
      <c r="S4"/>
      <c r="U4"/>
      <c r="V4"/>
      <c r="W4"/>
      <c r="X4"/>
      <c r="Y4"/>
      <c r="Z4"/>
      <c r="AA4"/>
      <c r="AH4" s="790"/>
    </row>
    <row r="5" spans="2:34" s="26" customFormat="1" ht="29">
      <c r="B5" s="51"/>
      <c r="C5" s="32" t="s">
        <v>32</v>
      </c>
      <c r="D5" s="904" t="s">
        <v>33</v>
      </c>
      <c r="E5" s="904" t="s">
        <v>35</v>
      </c>
      <c r="F5" s="33"/>
      <c r="G5" s="904" t="s">
        <v>122</v>
      </c>
      <c r="H5" s="904" t="s">
        <v>123</v>
      </c>
      <c r="I5" s="33"/>
      <c r="J5" s="716"/>
      <c r="K5" s="906"/>
      <c r="L5" s="716"/>
      <c r="M5" s="906"/>
      <c r="N5" s="906"/>
      <c r="T5" s="1182"/>
      <c r="AB5" s="1182"/>
      <c r="AC5" s="1182"/>
      <c r="AD5" s="1182"/>
      <c r="AE5" s="1182"/>
      <c r="AF5" s="1182"/>
      <c r="AG5" s="1182"/>
      <c r="AH5" s="1182"/>
    </row>
    <row r="6" spans="2:34" s="26" customFormat="1" ht="16.5">
      <c r="B6" s="51"/>
      <c r="C6" s="32" t="s">
        <v>1153</v>
      </c>
      <c r="D6" s="904" t="s">
        <v>1154</v>
      </c>
      <c r="E6" s="904" t="s">
        <v>1155</v>
      </c>
      <c r="F6" s="33" t="s">
        <v>1203</v>
      </c>
      <c r="G6" s="904" t="s">
        <v>1156</v>
      </c>
      <c r="H6" s="904" t="s">
        <v>1156</v>
      </c>
      <c r="I6" s="33"/>
      <c r="J6" s="906"/>
      <c r="K6" s="906"/>
      <c r="L6" s="906"/>
      <c r="M6" s="906"/>
      <c r="N6" s="906"/>
      <c r="T6" s="1182"/>
      <c r="AB6" s="1182"/>
      <c r="AC6" s="1182"/>
      <c r="AD6" s="1182"/>
      <c r="AE6" s="1182"/>
      <c r="AF6" s="1182"/>
      <c r="AG6" s="1182"/>
      <c r="AH6" s="1182"/>
    </row>
    <row r="7" spans="2:34">
      <c r="B7" s="5" t="s">
        <v>1202</v>
      </c>
      <c r="C7" s="417">
        <f>12500*0.75</f>
        <v>9375</v>
      </c>
      <c r="D7" s="128">
        <v>20</v>
      </c>
      <c r="E7" s="175">
        <v>1</v>
      </c>
      <c r="F7" s="1290">
        <f>PRODUCT($C7:$E7)</f>
        <v>187500</v>
      </c>
      <c r="G7" s="1287">
        <v>2.3553105459073738E-3</v>
      </c>
      <c r="H7" s="1287">
        <v>1.1334932002179238E-2</v>
      </c>
      <c r="I7" s="1288" t="s">
        <v>25</v>
      </c>
      <c r="J7" s="1132"/>
      <c r="K7" s="716"/>
      <c r="L7" s="1193"/>
      <c r="M7" s="716"/>
      <c r="N7" s="716"/>
      <c r="O7"/>
      <c r="P7"/>
      <c r="Q7"/>
      <c r="R7"/>
      <c r="S7"/>
      <c r="U7"/>
      <c r="V7"/>
      <c r="W7"/>
      <c r="X7"/>
      <c r="Y7"/>
      <c r="Z7"/>
      <c r="AA7"/>
      <c r="AH7" s="790"/>
    </row>
    <row r="8" spans="2:34">
      <c r="B8" s="1353" t="s">
        <v>1201</v>
      </c>
      <c r="C8" s="717"/>
      <c r="D8" s="1292"/>
      <c r="E8" s="164"/>
      <c r="F8" s="1293"/>
      <c r="G8" s="1352">
        <f t="shared" ref="G8:H8" si="0">G7</f>
        <v>2.3553105459073738E-3</v>
      </c>
      <c r="H8" s="1352">
        <f t="shared" si="0"/>
        <v>1.1334932002179238E-2</v>
      </c>
      <c r="I8" s="1289"/>
      <c r="J8" s="1294" t="s">
        <v>1205</v>
      </c>
      <c r="K8" s="716"/>
      <c r="L8" s="1193"/>
      <c r="M8" s="716"/>
      <c r="N8" s="716"/>
      <c r="O8"/>
      <c r="P8"/>
      <c r="Q8"/>
      <c r="R8"/>
      <c r="S8"/>
      <c r="U8"/>
      <c r="V8"/>
      <c r="W8"/>
      <c r="X8"/>
      <c r="Y8"/>
      <c r="Z8"/>
      <c r="AA8"/>
      <c r="AH8" s="790"/>
    </row>
    <row r="9" spans="2:34">
      <c r="O9"/>
      <c r="P9"/>
      <c r="Q9"/>
      <c r="R9"/>
      <c r="S9"/>
      <c r="U9"/>
      <c r="V9"/>
      <c r="W9"/>
      <c r="X9"/>
      <c r="Y9"/>
      <c r="Z9"/>
    </row>
    <row r="10" spans="2:34">
      <c r="B10" s="229" t="s">
        <v>1168</v>
      </c>
      <c r="C10" s="983" t="s">
        <v>1163</v>
      </c>
      <c r="D10" s="1189"/>
      <c r="E10" s="1189"/>
      <c r="F10" s="1190"/>
      <c r="G10" s="293"/>
      <c r="H10" s="1191"/>
      <c r="I10" s="293"/>
      <c r="J10" s="293"/>
      <c r="K10" s="984"/>
      <c r="L10" s="311" t="s">
        <v>1204</v>
      </c>
      <c r="O10"/>
      <c r="P10" s="51"/>
      <c r="Q10" s="1"/>
      <c r="R10" s="1"/>
      <c r="S10" s="1"/>
      <c r="T10" s="1154"/>
      <c r="W10" s="931"/>
      <c r="Z10" s="1154"/>
      <c r="AB10"/>
      <c r="AC10"/>
      <c r="AD10"/>
      <c r="AE10"/>
      <c r="AF10"/>
      <c r="AG10"/>
    </row>
    <row r="11" spans="2:34">
      <c r="B11" s="1188"/>
      <c r="C11" s="669"/>
      <c r="D11" s="928"/>
      <c r="E11" s="928"/>
      <c r="F11" s="928"/>
      <c r="G11" s="1146"/>
      <c r="H11" s="104"/>
      <c r="O11"/>
      <c r="P11" s="51"/>
      <c r="Q11" s="1"/>
      <c r="R11" s="1"/>
      <c r="S11" s="1"/>
      <c r="T11" s="1154"/>
      <c r="W11" s="931"/>
      <c r="Z11" s="1154"/>
      <c r="AB11"/>
      <c r="AC11"/>
      <c r="AD11"/>
      <c r="AE11"/>
      <c r="AF11"/>
      <c r="AG11"/>
    </row>
    <row r="12" spans="2:34">
      <c r="B12" s="132" t="s">
        <v>134</v>
      </c>
      <c r="C12" s="131"/>
      <c r="D12" s="131"/>
      <c r="E12" s="131"/>
      <c r="F12" s="131"/>
      <c r="G12" s="131"/>
      <c r="H12" s="131"/>
      <c r="I12" s="131"/>
      <c r="J12" s="131"/>
      <c r="K12" s="131"/>
      <c r="L12" s="131"/>
      <c r="M12" s="131"/>
      <c r="N12" s="131"/>
      <c r="O12" s="131"/>
      <c r="P12" s="131"/>
      <c r="Q12" s="131"/>
      <c r="R12" s="131"/>
      <c r="S12" s="131"/>
      <c r="T12" s="919"/>
      <c r="U12" s="131"/>
      <c r="V12" s="131"/>
      <c r="W12" s="131"/>
      <c r="X12" s="131"/>
      <c r="Y12" s="131"/>
      <c r="Z12" s="131"/>
    </row>
    <row r="13" spans="2:34">
      <c r="B13" s="127"/>
      <c r="O13"/>
      <c r="P13"/>
      <c r="Q13"/>
      <c r="R13"/>
      <c r="S13"/>
      <c r="U13"/>
      <c r="V13"/>
      <c r="W13"/>
      <c r="X13"/>
      <c r="Y13"/>
      <c r="Z13"/>
    </row>
    <row r="14" spans="2:34">
      <c r="C14" s="18"/>
      <c r="D14" s="36" t="s">
        <v>271</v>
      </c>
      <c r="E14" s="36"/>
      <c r="F14" s="36"/>
      <c r="G14" s="27"/>
      <c r="O14"/>
      <c r="P14"/>
      <c r="Q14"/>
      <c r="R14"/>
      <c r="S14"/>
      <c r="U14"/>
      <c r="V14"/>
      <c r="W14"/>
      <c r="X14"/>
      <c r="Y14"/>
      <c r="Z14"/>
    </row>
    <row r="15" spans="2:34">
      <c r="C15" s="216" t="s">
        <v>1</v>
      </c>
      <c r="D15">
        <f t="shared" ref="D15:F16" si="1">D35</f>
        <v>350</v>
      </c>
      <c r="E15">
        <f t="shared" si="1"/>
        <v>450.01</v>
      </c>
      <c r="F15">
        <f t="shared" si="1"/>
        <v>600</v>
      </c>
      <c r="G15" s="16"/>
      <c r="O15"/>
      <c r="P15"/>
      <c r="Q15"/>
      <c r="R15"/>
      <c r="S15"/>
      <c r="U15"/>
      <c r="V15"/>
      <c r="W15"/>
      <c r="X15"/>
      <c r="Y15"/>
      <c r="Z15"/>
    </row>
    <row r="16" spans="2:34">
      <c r="C16" s="176" t="s">
        <v>2</v>
      </c>
      <c r="D16" s="3">
        <f t="shared" si="1"/>
        <v>450</v>
      </c>
      <c r="E16" s="3">
        <f t="shared" si="1"/>
        <v>600</v>
      </c>
      <c r="F16" s="3">
        <f t="shared" si="1"/>
        <v>1000</v>
      </c>
      <c r="G16" s="14" t="s">
        <v>4</v>
      </c>
      <c r="O16"/>
      <c r="P16"/>
      <c r="Q16"/>
      <c r="R16"/>
      <c r="S16"/>
      <c r="U16"/>
      <c r="V16"/>
      <c r="W16"/>
      <c r="X16"/>
      <c r="Y16"/>
      <c r="Z16"/>
    </row>
    <row r="17" spans="2:33">
      <c r="B17" s="5" t="s">
        <v>268</v>
      </c>
      <c r="C17" s="15"/>
      <c r="D17" s="214" cm="1">
        <f t="array" ref="D17">INDEX(LINEST(D$37:D$41,$B$37:$B$41^{1,2}),1)</f>
        <v>5.9999999999999995E-4</v>
      </c>
      <c r="E17" s="214" cm="1">
        <f t="array" ref="E17">INDEX(LINEST(E$37:E$41,$B$37:$B$41^{1,2}),1)</f>
        <v>5.1428571428571398E-4</v>
      </c>
      <c r="F17" s="214" cm="1">
        <f t="array" ref="F17">INDEX(LINEST(F$37:F$41,$B$37:$B$41^{1,2}),1)</f>
        <v>2.571428571428565E-4</v>
      </c>
      <c r="G17" s="15" t="s">
        <v>26</v>
      </c>
      <c r="O17"/>
      <c r="P17"/>
      <c r="Q17"/>
      <c r="R17"/>
      <c r="S17"/>
      <c r="U17"/>
      <c r="V17"/>
      <c r="W17"/>
      <c r="X17"/>
      <c r="Y17"/>
      <c r="Z17"/>
    </row>
    <row r="18" spans="2:33">
      <c r="B18" s="7" t="s">
        <v>269</v>
      </c>
      <c r="C18" s="16"/>
      <c r="D18" s="214" cm="1">
        <f t="array" ref="D18">INDEX(LINEST(D$37:D$41,$B$37:$B$41^{1,2}),1,2)</f>
        <v>-3.3000000000000002E-2</v>
      </c>
      <c r="E18" s="214" cm="1">
        <f t="array" ref="E18">INDEX(LINEST(E$37:E$41,$B$37:$B$41^{1,2}),1,2)</f>
        <v>-2.7828571428571425E-2</v>
      </c>
      <c r="F18" s="214" cm="1">
        <f t="array" ref="F18">INDEX(LINEST(F$37:F$41,$B$37:$B$41^{1,2}),1,2)</f>
        <v>-1.6714285714285695E-2</v>
      </c>
      <c r="G18" s="16" t="s">
        <v>26</v>
      </c>
      <c r="O18"/>
      <c r="P18"/>
      <c r="Q18"/>
      <c r="R18"/>
      <c r="S18"/>
      <c r="U18"/>
      <c r="V18"/>
      <c r="W18"/>
      <c r="X18"/>
      <c r="Y18"/>
      <c r="Z18"/>
    </row>
    <row r="19" spans="2:33">
      <c r="B19" s="9" t="s">
        <v>270</v>
      </c>
      <c r="C19" s="14"/>
      <c r="D19" s="215" cm="1">
        <f t="array" ref="D19">INDEX(LINEST(D$37:D$41,$B$37:$B$41^{1,2}),1,3)</f>
        <v>0.98999999999999977</v>
      </c>
      <c r="E19" s="215" cm="1">
        <f t="array" ref="E19">INDEX(LINEST(E$37:E$41,$B$37:$B$41^{1,2}),1,3)</f>
        <v>1.016</v>
      </c>
      <c r="F19" s="215" cm="1">
        <f t="array" ref="F19">INDEX(LINEST(F$37:F$41,$B$37:$B$41^{1,2}),1,3)</f>
        <v>1.0179999999999998</v>
      </c>
      <c r="G19" s="14" t="s">
        <v>26</v>
      </c>
      <c r="O19"/>
      <c r="P19"/>
      <c r="Q19"/>
      <c r="R19"/>
      <c r="S19"/>
      <c r="U19"/>
      <c r="V19"/>
      <c r="W19"/>
      <c r="X19"/>
      <c r="Y19"/>
      <c r="Z19"/>
    </row>
    <row r="20" spans="2:33">
      <c r="O20"/>
      <c r="P20"/>
      <c r="Q20"/>
      <c r="R20"/>
      <c r="S20"/>
      <c r="U20"/>
      <c r="V20"/>
      <c r="W20"/>
      <c r="X20"/>
      <c r="Y20"/>
      <c r="Z20"/>
    </row>
    <row r="21" spans="2:33">
      <c r="B21" s="132" t="s">
        <v>215</v>
      </c>
      <c r="C21" s="132"/>
      <c r="D21" s="132"/>
      <c r="E21" s="132"/>
      <c r="F21" s="132"/>
      <c r="G21" s="131"/>
      <c r="H21" s="131"/>
      <c r="I21" s="131"/>
      <c r="J21" s="131"/>
      <c r="K21" s="131"/>
      <c r="L21" s="131"/>
      <c r="M21" s="131"/>
      <c r="N21" s="131"/>
      <c r="O21" s="131"/>
      <c r="P21" s="131"/>
      <c r="Q21" s="131"/>
      <c r="R21" s="131"/>
      <c r="S21" s="131"/>
      <c r="T21" s="919"/>
      <c r="U21" s="131"/>
      <c r="V21" s="131"/>
      <c r="W21" s="131"/>
      <c r="X21" s="131"/>
      <c r="Y21" s="131"/>
      <c r="Z21" s="131"/>
      <c r="AA21" s="919"/>
      <c r="AB21" s="919"/>
      <c r="AC21" s="919"/>
      <c r="AD21" s="919"/>
      <c r="AE21" s="919"/>
      <c r="AF21" s="919"/>
    </row>
    <row r="22" spans="2:33">
      <c r="O22"/>
      <c r="P22"/>
      <c r="Q22"/>
      <c r="R22"/>
      <c r="S22"/>
      <c r="U22"/>
      <c r="V22"/>
      <c r="W22"/>
      <c r="X22"/>
      <c r="Y22"/>
      <c r="Z22"/>
    </row>
    <row r="23" spans="2:33">
      <c r="B23" s="311" t="s">
        <v>1159</v>
      </c>
      <c r="O23"/>
      <c r="P23"/>
      <c r="Q23"/>
      <c r="R23"/>
      <c r="S23"/>
      <c r="U23"/>
      <c r="V23"/>
      <c r="W23"/>
      <c r="X23"/>
      <c r="Y23"/>
      <c r="Z23"/>
    </row>
    <row r="24" spans="2:33">
      <c r="B24" s="15"/>
      <c r="C24" s="4" t="s">
        <v>1157</v>
      </c>
      <c r="D24" s="6"/>
      <c r="E24" s="716"/>
      <c r="F24" s="716"/>
      <c r="O24"/>
      <c r="P24"/>
      <c r="Q24"/>
      <c r="R24"/>
      <c r="S24"/>
      <c r="U24"/>
      <c r="V24"/>
      <c r="W24"/>
      <c r="X24"/>
      <c r="Y24"/>
      <c r="Z24"/>
    </row>
    <row r="25" spans="2:33">
      <c r="B25" s="14" t="s">
        <v>16</v>
      </c>
      <c r="C25" s="3" t="s">
        <v>11</v>
      </c>
      <c r="D25" s="10" t="s">
        <v>37</v>
      </c>
      <c r="E25" s="716"/>
      <c r="F25" s="716"/>
      <c r="O25"/>
      <c r="P25"/>
      <c r="Q25"/>
      <c r="R25"/>
      <c r="S25"/>
      <c r="U25"/>
      <c r="V25"/>
      <c r="W25"/>
      <c r="X25"/>
      <c r="Y25"/>
      <c r="Z25"/>
    </row>
    <row r="26" spans="2:33">
      <c r="B26" s="2" t="s">
        <v>22</v>
      </c>
      <c r="C26" s="1184">
        <f>0.285*0.8</f>
        <v>0.22799999999999998</v>
      </c>
      <c r="D26" s="1185">
        <f>0.715*0.8</f>
        <v>0.57199999999999995</v>
      </c>
      <c r="E26" s="1186" t="s">
        <v>1158</v>
      </c>
      <c r="F26" s="1186"/>
      <c r="O26"/>
      <c r="P26"/>
      <c r="Q26"/>
      <c r="R26"/>
      <c r="S26"/>
      <c r="U26"/>
      <c r="V26"/>
      <c r="W26"/>
      <c r="X26"/>
      <c r="Y26"/>
      <c r="Z26"/>
    </row>
    <row r="27" spans="2:33">
      <c r="O27"/>
      <c r="P27"/>
      <c r="Q27"/>
      <c r="R27"/>
      <c r="S27"/>
      <c r="U27"/>
      <c r="V27"/>
      <c r="W27"/>
      <c r="X27"/>
      <c r="Y27"/>
      <c r="Z27"/>
    </row>
    <row r="28" spans="2:33">
      <c r="B28" s="132" t="s">
        <v>36</v>
      </c>
      <c r="C28" s="131"/>
      <c r="D28" s="131"/>
      <c r="E28" s="131"/>
      <c r="F28" s="131"/>
      <c r="G28" s="131"/>
      <c r="H28" s="131"/>
      <c r="I28" s="131"/>
      <c r="J28" s="131"/>
      <c r="K28" s="131"/>
      <c r="L28" s="131"/>
      <c r="M28" s="131"/>
      <c r="N28" s="131"/>
      <c r="O28" s="131"/>
      <c r="P28" s="131"/>
      <c r="Q28" s="131"/>
      <c r="R28" s="131"/>
      <c r="S28" s="131"/>
      <c r="T28" s="919"/>
      <c r="U28" s="131"/>
      <c r="V28" s="131"/>
      <c r="W28" s="131"/>
      <c r="X28" s="131"/>
      <c r="Y28" s="131"/>
      <c r="Z28" s="131"/>
    </row>
    <row r="29" spans="2:33">
      <c r="B29" t="s">
        <v>1160</v>
      </c>
    </row>
    <row r="30" spans="2:33">
      <c r="B30" t="s">
        <v>218</v>
      </c>
    </row>
    <row r="31" spans="2:33" s="189" customFormat="1" hidden="1" outlineLevel="1">
      <c r="O31" s="1183"/>
      <c r="P31" s="1183"/>
      <c r="Q31" s="1183"/>
      <c r="R31" s="1183"/>
      <c r="S31" s="1183"/>
      <c r="T31" s="1183"/>
      <c r="U31" s="1183"/>
      <c r="V31" s="1183"/>
      <c r="W31" s="1183"/>
      <c r="X31" s="1183"/>
      <c r="Y31" s="1183"/>
      <c r="Z31" s="1183"/>
      <c r="AA31" s="1183"/>
      <c r="AB31" s="1183"/>
      <c r="AC31" s="1183"/>
      <c r="AD31" s="1183"/>
      <c r="AE31" s="1183"/>
      <c r="AF31" s="1183"/>
      <c r="AG31" s="1183"/>
    </row>
    <row r="32" spans="2:33" s="189" customFormat="1" hidden="1" outlineLevel="1">
      <c r="B32" s="228" t="s">
        <v>275</v>
      </c>
      <c r="O32" s="1183"/>
      <c r="P32" s="1183"/>
      <c r="Q32" s="1183"/>
      <c r="R32" s="1183"/>
      <c r="S32" s="1183"/>
      <c r="T32" s="1183"/>
      <c r="U32" s="1183"/>
      <c r="V32" s="1183"/>
      <c r="W32" s="1183"/>
      <c r="X32" s="1183"/>
      <c r="Y32" s="1183"/>
      <c r="Z32" s="1183"/>
      <c r="AA32" s="1183"/>
      <c r="AB32" s="1183"/>
      <c r="AC32" s="1183"/>
      <c r="AD32" s="1183"/>
      <c r="AE32" s="1183"/>
      <c r="AF32" s="1183"/>
      <c r="AG32" s="1183"/>
    </row>
    <row r="33" spans="2:33" s="189" customFormat="1" hidden="1" outlineLevel="1">
      <c r="C33" s="190"/>
      <c r="D33" s="191" t="s">
        <v>135</v>
      </c>
      <c r="E33" s="191"/>
      <c r="F33" s="191"/>
      <c r="G33" s="197"/>
      <c r="O33" s="1183"/>
      <c r="P33" s="1183"/>
      <c r="Q33" s="1183"/>
      <c r="R33" s="1183"/>
      <c r="S33" s="1183"/>
      <c r="T33" s="1183"/>
      <c r="U33" s="1183"/>
      <c r="V33" s="1183"/>
      <c r="W33" s="1183"/>
      <c r="X33" s="1183"/>
      <c r="Y33" s="1183"/>
      <c r="Z33" s="1183"/>
      <c r="AA33" s="1183"/>
      <c r="AB33" s="1183"/>
      <c r="AC33" s="1183"/>
      <c r="AD33" s="1183"/>
      <c r="AE33" s="1183"/>
      <c r="AF33" s="1183"/>
      <c r="AG33" s="1183"/>
    </row>
    <row r="34" spans="2:33" s="189" customFormat="1" hidden="1" outlineLevel="1">
      <c r="C34" s="199"/>
      <c r="D34" s="189" t="s">
        <v>28</v>
      </c>
      <c r="E34" s="189" t="s">
        <v>137</v>
      </c>
      <c r="F34" s="189" t="s">
        <v>29</v>
      </c>
      <c r="G34" s="197"/>
      <c r="O34" s="1183"/>
      <c r="P34" s="1183"/>
      <c r="Q34" s="1183"/>
      <c r="R34" s="1183"/>
      <c r="S34" s="1183"/>
      <c r="T34" s="1183"/>
      <c r="U34" s="1183"/>
      <c r="V34" s="1183"/>
      <c r="W34" s="1183"/>
      <c r="X34" s="1183"/>
      <c r="Y34" s="1183"/>
      <c r="Z34" s="1183"/>
      <c r="AA34" s="1183"/>
      <c r="AB34" s="1183"/>
      <c r="AC34" s="1183"/>
      <c r="AD34" s="1183"/>
      <c r="AE34" s="1183"/>
      <c r="AF34" s="1183"/>
      <c r="AG34" s="1183"/>
    </row>
    <row r="35" spans="2:33" s="189" customFormat="1" hidden="1" outlineLevel="1">
      <c r="C35" s="269" t="s">
        <v>1</v>
      </c>
      <c r="D35" s="189">
        <v>350</v>
      </c>
      <c r="E35" s="270">
        <v>450.01</v>
      </c>
      <c r="F35" s="189">
        <v>600</v>
      </c>
      <c r="G35" s="197"/>
      <c r="O35" s="1183"/>
      <c r="P35" s="1183"/>
      <c r="Q35" s="1183"/>
      <c r="R35" s="1183"/>
      <c r="S35" s="1183"/>
      <c r="T35" s="1183"/>
      <c r="U35" s="1183"/>
      <c r="V35" s="1183"/>
      <c r="W35" s="1183"/>
      <c r="X35" s="1183"/>
      <c r="Y35" s="1183"/>
      <c r="Z35" s="1183"/>
      <c r="AA35" s="1183"/>
      <c r="AB35" s="1183"/>
      <c r="AC35" s="1183"/>
      <c r="AD35" s="1183"/>
      <c r="AE35" s="1183"/>
      <c r="AF35" s="1183"/>
      <c r="AG35" s="1183"/>
    </row>
    <row r="36" spans="2:33" s="189" customFormat="1" hidden="1" outlineLevel="1">
      <c r="B36" s="193" t="s">
        <v>136</v>
      </c>
      <c r="C36" s="271" t="s">
        <v>2</v>
      </c>
      <c r="D36" s="201">
        <v>450</v>
      </c>
      <c r="E36" s="201">
        <v>600</v>
      </c>
      <c r="F36" s="201">
        <v>1000</v>
      </c>
      <c r="G36" s="197"/>
      <c r="O36" s="1183"/>
      <c r="P36" s="1183"/>
      <c r="Q36" s="1183"/>
      <c r="R36" s="1183"/>
      <c r="S36" s="1183"/>
      <c r="T36" s="1183"/>
      <c r="U36" s="1183"/>
      <c r="V36" s="1183"/>
      <c r="W36" s="1183"/>
      <c r="X36" s="1183"/>
      <c r="Y36" s="1183"/>
      <c r="Z36" s="1183"/>
      <c r="AA36" s="1183"/>
      <c r="AB36" s="1183"/>
      <c r="AC36" s="1183"/>
      <c r="AD36" s="1183"/>
      <c r="AE36" s="1183"/>
      <c r="AF36" s="1183"/>
      <c r="AG36" s="1183"/>
    </row>
    <row r="37" spans="2:33" s="189" customFormat="1" hidden="1" outlineLevel="1">
      <c r="B37" s="196">
        <v>5</v>
      </c>
      <c r="C37" s="197"/>
      <c r="D37" s="227">
        <v>0.84</v>
      </c>
      <c r="E37" s="240">
        <v>0.89</v>
      </c>
      <c r="F37" s="240">
        <v>0.94</v>
      </c>
      <c r="G37" s="197"/>
      <c r="O37" s="1183"/>
      <c r="P37" s="1183"/>
      <c r="Q37" s="1183"/>
      <c r="R37" s="1183"/>
      <c r="S37" s="1183"/>
      <c r="T37" s="1183"/>
      <c r="U37" s="1183"/>
      <c r="V37" s="1183"/>
      <c r="W37" s="1183"/>
      <c r="X37" s="1183"/>
      <c r="Y37" s="1183"/>
      <c r="Z37" s="1183"/>
      <c r="AA37" s="1183"/>
      <c r="AB37" s="1183"/>
      <c r="AC37" s="1183"/>
      <c r="AD37" s="1183"/>
      <c r="AE37" s="1183"/>
      <c r="AF37" s="1183"/>
      <c r="AG37" s="1183"/>
    </row>
    <row r="38" spans="2:33" s="189" customFormat="1" hidden="1" outlineLevel="1">
      <c r="B38" s="199">
        <v>10</v>
      </c>
      <c r="C38" s="197"/>
      <c r="D38" s="227">
        <v>0.72</v>
      </c>
      <c r="E38" s="240">
        <v>0.79</v>
      </c>
      <c r="F38" s="240">
        <v>0.88</v>
      </c>
      <c r="G38" s="197"/>
      <c r="O38" s="1183"/>
      <c r="P38" s="1183"/>
      <c r="Q38" s="1183"/>
      <c r="R38" s="1183"/>
      <c r="S38" s="1183"/>
      <c r="T38" s="1183"/>
      <c r="U38" s="1183"/>
      <c r="V38" s="1183"/>
      <c r="W38" s="1183"/>
      <c r="X38" s="1183"/>
      <c r="Y38" s="1183"/>
      <c r="Z38" s="1183"/>
      <c r="AA38" s="1183"/>
      <c r="AB38" s="1183"/>
      <c r="AC38" s="1183"/>
      <c r="AD38" s="1183"/>
      <c r="AE38" s="1183"/>
      <c r="AF38" s="1183"/>
      <c r="AG38" s="1183"/>
    </row>
    <row r="39" spans="2:33" s="189" customFormat="1" hidden="1" outlineLevel="1">
      <c r="B39" s="199">
        <v>15</v>
      </c>
      <c r="C39" s="197"/>
      <c r="D39" s="227">
        <v>0.63</v>
      </c>
      <c r="E39" s="240">
        <v>0.71</v>
      </c>
      <c r="F39" s="240">
        <v>0.82</v>
      </c>
      <c r="G39" s="197"/>
      <c r="O39" s="1183"/>
      <c r="P39" s="1183"/>
      <c r="Q39" s="1183"/>
      <c r="R39" s="1183"/>
      <c r="S39" s="1183"/>
      <c r="T39" s="1183"/>
      <c r="U39" s="1183"/>
      <c r="V39" s="1183"/>
      <c r="W39" s="1183"/>
      <c r="X39" s="1183"/>
      <c r="Y39" s="1183"/>
      <c r="Z39" s="1183"/>
      <c r="AA39" s="1183"/>
      <c r="AB39" s="1183"/>
      <c r="AC39" s="1183"/>
      <c r="AD39" s="1183"/>
      <c r="AE39" s="1183"/>
      <c r="AF39" s="1183"/>
      <c r="AG39" s="1183"/>
    </row>
    <row r="40" spans="2:33" s="189" customFormat="1" hidden="1" outlineLevel="1">
      <c r="B40" s="199">
        <v>20</v>
      </c>
      <c r="C40" s="197"/>
      <c r="D40" s="227">
        <v>0.56999999999999995</v>
      </c>
      <c r="E40" s="240">
        <v>0.67</v>
      </c>
      <c r="F40" s="240">
        <v>0.79</v>
      </c>
      <c r="G40" s="197"/>
      <c r="O40" s="1183"/>
      <c r="P40" s="1183"/>
      <c r="Q40" s="1183"/>
      <c r="R40" s="1183"/>
      <c r="S40" s="1183"/>
      <c r="T40" s="1183"/>
      <c r="U40" s="1183"/>
      <c r="V40" s="1183"/>
      <c r="W40" s="1183"/>
      <c r="X40" s="1183"/>
      <c r="Y40" s="1183"/>
      <c r="Z40" s="1183"/>
      <c r="AA40" s="1183"/>
      <c r="AB40" s="1183"/>
      <c r="AC40" s="1183"/>
      <c r="AD40" s="1183"/>
      <c r="AE40" s="1183"/>
      <c r="AF40" s="1183"/>
      <c r="AG40" s="1183"/>
    </row>
    <row r="41" spans="2:33" s="189" customFormat="1" hidden="1" outlineLevel="1">
      <c r="B41" s="202">
        <v>25</v>
      </c>
      <c r="C41" s="200"/>
      <c r="D41" s="234">
        <v>0.54</v>
      </c>
      <c r="E41" s="235">
        <v>0.64</v>
      </c>
      <c r="F41" s="235">
        <v>0.76</v>
      </c>
      <c r="G41" s="197"/>
      <c r="O41" s="1183"/>
      <c r="P41" s="1183"/>
      <c r="Q41" s="1183"/>
      <c r="R41" s="1183"/>
      <c r="S41" s="1183"/>
      <c r="T41" s="1183"/>
      <c r="U41" s="1183"/>
      <c r="V41" s="1183"/>
      <c r="W41" s="1183"/>
      <c r="X41" s="1183"/>
      <c r="Y41" s="1183"/>
      <c r="Z41" s="1183"/>
      <c r="AA41" s="1183"/>
      <c r="AB41" s="1183"/>
      <c r="AC41" s="1183"/>
      <c r="AD41" s="1183"/>
      <c r="AE41" s="1183"/>
      <c r="AF41" s="1183"/>
      <c r="AG41" s="1183"/>
    </row>
    <row r="42" spans="2:33" s="189" customFormat="1" hidden="1" outlineLevel="1">
      <c r="O42" s="1183"/>
      <c r="P42" s="1183"/>
      <c r="Q42" s="1183"/>
      <c r="R42" s="1183"/>
      <c r="S42" s="1183"/>
      <c r="T42" s="1183"/>
      <c r="U42" s="1183"/>
      <c r="V42" s="1183"/>
      <c r="W42" s="1183"/>
      <c r="X42" s="1183"/>
      <c r="Y42" s="1183"/>
      <c r="Z42" s="1183"/>
      <c r="AA42" s="1183"/>
      <c r="AB42" s="1183"/>
      <c r="AC42" s="1183"/>
      <c r="AD42" s="1183"/>
      <c r="AE42" s="1183"/>
      <c r="AF42" s="1183"/>
      <c r="AG42" s="1183"/>
    </row>
    <row r="43" spans="2:33" ht="30" customHeight="1" collapsed="1">
      <c r="B43" s="1460" t="s">
        <v>1152</v>
      </c>
      <c r="C43" s="1460"/>
      <c r="D43" s="1460"/>
      <c r="E43" s="1460"/>
      <c r="F43" s="1460"/>
      <c r="G43" s="1460"/>
      <c r="H43" s="1460"/>
      <c r="I43" s="1460"/>
      <c r="J43" s="1460"/>
      <c r="K43" s="1460"/>
      <c r="L43" s="1460"/>
      <c r="M43" s="1460"/>
      <c r="N43" s="1460"/>
      <c r="O43" s="1460"/>
      <c r="P43" s="1460"/>
      <c r="Q43" s="1460"/>
      <c r="R43" s="1460"/>
      <c r="S43" s="1460"/>
    </row>
    <row r="44" spans="2:33"/>
    <row r="46" spans="2:33" hidden="1">
      <c r="H46" s="294"/>
    </row>
  </sheetData>
  <sheetProtection algorithmName="SHA-512" hashValue="TZsqV3le6WymICbC7yCAHAN6ZL+6gZ0xt0J9wOKNWQr7pwh66K0PE475PlukOPfmzM31m+NCwVz4R7nm0joCiA==" saltValue="0l3OOt49D8J+vjLIE98FMA==" spinCount="100000" sheet="1" objects="1" scenarios="1" formatRows="0"/>
  <protectedRanges>
    <protectedRange sqref="C26:D26" name="CHP"/>
    <protectedRange sqref="B8 G8:I8" name="Own pyrolysis plant"/>
  </protectedRanges>
  <mergeCells count="1">
    <mergeCell ref="B43:S43"/>
  </mergeCells>
  <dataValidations count="1">
    <dataValidation type="list" allowBlank="1" showInputMessage="1" showErrorMessage="1" sqref="C10" xr:uid="{7C41773C-C9AD-4BC7-BF92-37911533C5F5}">
      <formula1>EI_names</formula1>
    </dataValidation>
  </dataValidations>
  <pageMargins left="0.7" right="0.7" top="0.75" bottom="0.75" header="0.3" footer="0.3"/>
  <pageSetup paperSize="9" orientation="portrait" r:id="rId1"/>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2D6E82C-EFC0-41FB-997E-64388D1EA003}">
  <sheetPr codeName="Sheet15">
    <tabColor theme="9" tint="0.79998168889431442"/>
  </sheetPr>
  <dimension ref="A1:R66"/>
  <sheetViews>
    <sheetView showGridLines="0" zoomScaleNormal="100" workbookViewId="0"/>
  </sheetViews>
  <sheetFormatPr defaultColWidth="0" defaultRowHeight="14.5" zeroHeight="1" outlineLevelRow="1"/>
  <cols>
    <col min="1" max="1" width="3.26953125" customWidth="1"/>
    <col min="2" max="2" width="34.453125" customWidth="1"/>
    <col min="3" max="3" width="15.1796875" customWidth="1"/>
    <col min="4" max="4" width="13.26953125" customWidth="1"/>
    <col min="5" max="5" width="14.54296875" customWidth="1"/>
    <col min="6" max="6" width="22.54296875" customWidth="1"/>
    <col min="7" max="7" width="15.7265625" customWidth="1"/>
    <col min="8" max="8" width="12.54296875" customWidth="1"/>
    <col min="9" max="9" width="20.26953125" bestFit="1" customWidth="1"/>
    <col min="10" max="10" width="21.453125" customWidth="1"/>
    <col min="11" max="11" width="15.26953125" bestFit="1" customWidth="1"/>
    <col min="12" max="12" width="19.26953125" customWidth="1"/>
    <col min="13" max="13" width="19.54296875" customWidth="1"/>
    <col min="14" max="14" width="19.26953125" customWidth="1"/>
    <col min="15" max="15" width="6.1796875" customWidth="1"/>
    <col min="16" max="16" width="2.7265625" style="790" customWidth="1"/>
    <col min="17" max="18" width="0" hidden="1" customWidth="1"/>
    <col min="19" max="16384" width="8.7265625" hidden="1"/>
  </cols>
  <sheetData>
    <row r="1" spans="2:18"/>
    <row r="2" spans="2:18">
      <c r="B2" s="132" t="s">
        <v>497</v>
      </c>
      <c r="C2" s="132"/>
      <c r="D2" s="131"/>
      <c r="E2" s="131"/>
      <c r="F2" s="131"/>
      <c r="G2" s="131"/>
      <c r="H2" s="131"/>
      <c r="I2" s="131"/>
      <c r="J2" s="131"/>
      <c r="K2" s="131"/>
      <c r="L2" s="131"/>
      <c r="M2" s="131"/>
      <c r="N2" s="131"/>
      <c r="O2" s="131"/>
      <c r="P2" s="919"/>
      <c r="Q2" s="131"/>
      <c r="R2" s="131"/>
    </row>
    <row r="3" spans="2:18">
      <c r="B3" s="48"/>
      <c r="C3" s="48"/>
      <c r="D3" s="138"/>
      <c r="E3" s="138"/>
      <c r="F3" s="138"/>
      <c r="G3" s="138"/>
      <c r="H3" s="138"/>
      <c r="I3" s="138"/>
      <c r="J3" s="138"/>
      <c r="K3" s="138"/>
      <c r="L3" s="138"/>
      <c r="M3" s="138"/>
      <c r="N3" s="138"/>
      <c r="O3" s="138"/>
      <c r="P3" s="919"/>
      <c r="Q3" s="138"/>
      <c r="R3" s="138"/>
    </row>
    <row r="4" spans="2:18" s="26" customFormat="1" ht="29">
      <c r="B4" s="51"/>
      <c r="C4" s="159" t="s">
        <v>16</v>
      </c>
      <c r="D4" s="29" t="s">
        <v>1029</v>
      </c>
      <c r="E4" s="205" t="s">
        <v>1028</v>
      </c>
      <c r="F4" s="206" t="s">
        <v>35</v>
      </c>
      <c r="G4" s="318" t="s">
        <v>1030</v>
      </c>
      <c r="H4" s="318" t="s">
        <v>4</v>
      </c>
      <c r="I4" s="1307" t="s">
        <v>344</v>
      </c>
      <c r="J4" s="1308" t="s">
        <v>1209</v>
      </c>
      <c r="P4" s="1182"/>
    </row>
    <row r="5" spans="2:18">
      <c r="B5" s="5" t="s">
        <v>376</v>
      </c>
      <c r="C5" s="15" t="s">
        <v>376</v>
      </c>
      <c r="D5" s="1300">
        <v>100000</v>
      </c>
      <c r="E5" s="446">
        <v>20</v>
      </c>
      <c r="F5" s="1092">
        <v>0.9</v>
      </c>
      <c r="G5" s="792" cm="1">
        <f t="array" ref="G5">SUM(_xlfn.XLOOKUP($B$63:$B$64,EI_names,EI_GWP))/1000/PRODUCT($D5:$F5)</f>
        <v>1.4100128989310711E-2</v>
      </c>
      <c r="H5" s="4" t="s">
        <v>1033</v>
      </c>
      <c r="I5" s="1305" t="s">
        <v>1217</v>
      </c>
      <c r="J5" s="1306"/>
      <c r="K5" s="1305"/>
    </row>
    <row r="6" spans="2:18">
      <c r="B6" s="7" t="s">
        <v>1207</v>
      </c>
      <c r="C6" s="16" t="s">
        <v>396</v>
      </c>
      <c r="D6" s="1302">
        <v>1000000</v>
      </c>
      <c r="E6" s="1303">
        <v>20</v>
      </c>
      <c r="F6" s="1090">
        <v>0.9</v>
      </c>
      <c r="G6" s="1304" cm="1">
        <f t="array" ref="G6">SUM(_xlfn.XLOOKUP($D$63:$D$64,EI_names,EI_GWP))/1000/PRODUCT($D6:$F6)</f>
        <v>2.0851031904274946E-2</v>
      </c>
      <c r="H6" s="669" t="s">
        <v>211</v>
      </c>
      <c r="I6" s="186">
        <f>0.345*1000</f>
        <v>345</v>
      </c>
      <c r="J6" s="1311">
        <f>6.28</f>
        <v>6.28</v>
      </c>
      <c r="K6" t="s">
        <v>34</v>
      </c>
    </row>
    <row r="7" spans="2:18">
      <c r="B7" s="1361" t="s">
        <v>1219</v>
      </c>
      <c r="C7" s="1362" t="s">
        <v>396</v>
      </c>
      <c r="D7" s="1302">
        <v>1000000</v>
      </c>
      <c r="E7" s="1303">
        <v>20</v>
      </c>
      <c r="F7" s="1090">
        <v>0.9</v>
      </c>
      <c r="G7" s="1304" cm="1">
        <f t="array" ref="G7">SUM(_xlfn.XLOOKUP($D$63:$D$64,EI_names,EI_GWP))/1000/PRODUCT($D7:$F7)</f>
        <v>2.0851031904274946E-2</v>
      </c>
      <c r="H7" s="669" t="s">
        <v>211</v>
      </c>
      <c r="I7" s="1363">
        <v>300</v>
      </c>
      <c r="J7" s="1364">
        <v>5</v>
      </c>
      <c r="K7" s="311" t="s">
        <v>1218</v>
      </c>
    </row>
    <row r="8" spans="2:18">
      <c r="B8" s="1353" t="s">
        <v>1220</v>
      </c>
      <c r="C8" s="1310" t="s">
        <v>396</v>
      </c>
      <c r="D8" s="1301">
        <v>1000000</v>
      </c>
      <c r="E8" s="87">
        <v>20</v>
      </c>
      <c r="F8" s="1284">
        <v>0.9</v>
      </c>
      <c r="G8" s="793" cm="1">
        <f t="array" ref="G8">SUM(_xlfn.XLOOKUP($D$63:$D$64,EI_names,EI_GWP))/1000/PRODUCT($D8:$F8)</f>
        <v>2.0851031904274946E-2</v>
      </c>
      <c r="H8" s="3" t="s">
        <v>211</v>
      </c>
      <c r="I8" s="1309">
        <v>400</v>
      </c>
      <c r="J8" s="1312">
        <v>6.5</v>
      </c>
      <c r="K8" s="311" t="s">
        <v>1218</v>
      </c>
    </row>
    <row r="9" spans="2:18"/>
    <row r="10" spans="2:18">
      <c r="B10" s="132" t="s">
        <v>498</v>
      </c>
      <c r="C10" s="131"/>
      <c r="D10" s="131"/>
      <c r="E10" s="131"/>
      <c r="F10" s="131"/>
      <c r="G10" s="131"/>
      <c r="H10" s="131"/>
      <c r="I10" s="131"/>
      <c r="J10" s="131"/>
      <c r="K10" s="131"/>
      <c r="L10" s="131"/>
      <c r="M10" s="131"/>
      <c r="N10" s="131"/>
      <c r="O10" s="131"/>
      <c r="P10" s="919"/>
      <c r="Q10" s="131"/>
    </row>
    <row r="11" spans="2:18"/>
    <row r="12" spans="2:18">
      <c r="B12" s="1" t="s">
        <v>496</v>
      </c>
    </row>
    <row r="13" spans="2:18">
      <c r="B13" s="1196" t="s">
        <v>1170</v>
      </c>
      <c r="C13" s="2" t="s">
        <v>1171</v>
      </c>
      <c r="D13" s="669"/>
      <c r="E13" s="903"/>
      <c r="F13" s="695"/>
    </row>
    <row r="14" spans="2:18">
      <c r="B14" s="1195" t="s">
        <v>356</v>
      </c>
      <c r="C14" s="1194">
        <v>3</v>
      </c>
      <c r="D14" s="788" t="s">
        <v>26</v>
      </c>
      <c r="E14" s="669"/>
      <c r="F14" s="905"/>
    </row>
    <row r="15" spans="2:18">
      <c r="B15" s="47"/>
      <c r="C15" s="80"/>
      <c r="E15" s="669"/>
      <c r="F15" s="643"/>
    </row>
    <row r="16" spans="2:18">
      <c r="B16" s="1" t="s">
        <v>396</v>
      </c>
      <c r="E16" s="669"/>
      <c r="F16" s="669"/>
    </row>
    <row r="17" spans="2:17">
      <c r="B17" s="18" t="s">
        <v>1170</v>
      </c>
      <c r="C17" s="2" t="s">
        <v>1171</v>
      </c>
      <c r="D17" s="716"/>
      <c r="E17" s="669"/>
      <c r="F17" s="669"/>
    </row>
    <row r="18" spans="2:17">
      <c r="B18" s="15" t="s">
        <v>501</v>
      </c>
      <c r="C18" s="107">
        <v>3.4369999999999998</v>
      </c>
      <c r="D18" s="669" t="s">
        <v>34</v>
      </c>
      <c r="G18" s="669"/>
    </row>
    <row r="19" spans="2:17">
      <c r="B19" s="16" t="s">
        <v>504</v>
      </c>
      <c r="C19" s="1198">
        <v>4.0000000000000001E-3</v>
      </c>
      <c r="D19" s="669" t="s">
        <v>34</v>
      </c>
      <c r="G19" s="669"/>
    </row>
    <row r="20" spans="2:17">
      <c r="B20" s="14" t="s">
        <v>506</v>
      </c>
      <c r="C20" s="210">
        <v>3.5000000000000001E-3</v>
      </c>
      <c r="D20" s="669" t="s">
        <v>34</v>
      </c>
      <c r="G20" s="669"/>
    </row>
    <row r="21" spans="2:17">
      <c r="B21" s="904"/>
      <c r="C21" s="716"/>
      <c r="D21" s="914"/>
      <c r="E21" s="669"/>
      <c r="F21" s="669"/>
    </row>
    <row r="22" spans="2:17"/>
    <row r="23" spans="2:17">
      <c r="B23" s="132" t="s">
        <v>1208</v>
      </c>
      <c r="C23" s="131"/>
      <c r="D23" s="131"/>
      <c r="E23" s="131"/>
      <c r="F23" s="131"/>
      <c r="G23" s="131"/>
      <c r="H23" s="131"/>
      <c r="I23" s="131"/>
      <c r="J23" s="131"/>
      <c r="K23" s="131"/>
      <c r="L23" s="131"/>
      <c r="M23" s="131"/>
      <c r="N23" s="131"/>
      <c r="O23" s="131"/>
      <c r="P23" s="919"/>
      <c r="Q23" s="131"/>
    </row>
    <row r="24" spans="2:17" s="47" customFormat="1" hidden="1" outlineLevel="1">
      <c r="B24" s="59"/>
      <c r="P24" s="920"/>
    </row>
    <row r="25" spans="2:17" s="47" customFormat="1" hidden="1" outlineLevel="1">
      <c r="B25" s="340" t="s">
        <v>494</v>
      </c>
      <c r="C25" s="47" t="s">
        <v>381</v>
      </c>
      <c r="J25" s="643"/>
      <c r="K25" s="1354"/>
      <c r="L25" s="643"/>
      <c r="M25" s="643"/>
      <c r="N25" s="643"/>
      <c r="P25" s="920"/>
    </row>
    <row r="26" spans="2:17" s="47" customFormat="1" hidden="1" outlineLevel="1">
      <c r="B26" s="340"/>
      <c r="J26" s="643"/>
      <c r="K26" s="643"/>
      <c r="L26" s="643"/>
      <c r="M26" s="643"/>
      <c r="N26" s="643"/>
      <c r="P26" s="920"/>
    </row>
    <row r="27" spans="2:17" s="47" customFormat="1" hidden="1" outlineLevel="1">
      <c r="B27" s="59" t="s">
        <v>344</v>
      </c>
      <c r="J27" s="643"/>
      <c r="K27" s="643"/>
      <c r="L27" s="643"/>
      <c r="M27" s="643"/>
      <c r="N27" s="643"/>
      <c r="P27" s="920"/>
    </row>
    <row r="28" spans="2:17" s="47" customFormat="1" hidden="1" outlineLevel="1">
      <c r="C28" s="70" t="s">
        <v>342</v>
      </c>
      <c r="D28" s="63"/>
      <c r="E28" s="63"/>
      <c r="F28" s="63"/>
      <c r="G28" s="63"/>
      <c r="H28" s="63"/>
      <c r="I28" s="64"/>
      <c r="J28" s="643"/>
      <c r="K28" s="643"/>
      <c r="L28" s="643"/>
      <c r="M28" s="643"/>
      <c r="N28" s="643"/>
      <c r="P28" s="920"/>
    </row>
    <row r="29" spans="2:17" s="47" customFormat="1" hidden="1" outlineLevel="1">
      <c r="B29" s="2" t="s">
        <v>343</v>
      </c>
      <c r="C29" s="9">
        <v>0</v>
      </c>
      <c r="D29" s="3">
        <v>5</v>
      </c>
      <c r="E29" s="3">
        <v>10</v>
      </c>
      <c r="F29" s="3">
        <v>15</v>
      </c>
      <c r="G29" s="3">
        <v>20</v>
      </c>
      <c r="H29" s="3">
        <v>25</v>
      </c>
      <c r="I29" s="10">
        <v>30</v>
      </c>
      <c r="J29" s="643"/>
      <c r="K29" s="643"/>
      <c r="L29" s="643"/>
      <c r="M29" s="643"/>
      <c r="N29" s="643"/>
      <c r="P29" s="920"/>
    </row>
    <row r="30" spans="2:17" s="47" customFormat="1" hidden="1" outlineLevel="1">
      <c r="B30" s="16">
        <v>0</v>
      </c>
      <c r="C30" s="1355">
        <v>84.704845473646401</v>
      </c>
      <c r="D30" s="1356">
        <v>84.704845473646401</v>
      </c>
      <c r="E30" s="1356">
        <v>93.718533393447103</v>
      </c>
      <c r="F30" s="1356">
        <v>105.00054059700101</v>
      </c>
      <c r="G30" s="1356">
        <v>117.82529654113399</v>
      </c>
      <c r="H30" s="1356">
        <v>125.895390133582</v>
      </c>
      <c r="I30" s="308">
        <v>136.85977617767301</v>
      </c>
      <c r="P30" s="920"/>
    </row>
    <row r="31" spans="2:17" s="47" customFormat="1" hidden="1" outlineLevel="1">
      <c r="B31" s="16">
        <v>10</v>
      </c>
      <c r="C31" s="1355">
        <v>185.34582896332</v>
      </c>
      <c r="D31" s="1356">
        <v>185.34582896332</v>
      </c>
      <c r="E31" s="1356">
        <v>205.376217025671</v>
      </c>
      <c r="F31" s="1356">
        <v>249.72918537574699</v>
      </c>
      <c r="G31" s="1356">
        <v>345.59236496717398</v>
      </c>
      <c r="H31" s="1356">
        <v>372.79624447953</v>
      </c>
      <c r="I31" s="308">
        <v>407.22417318495798</v>
      </c>
      <c r="P31" s="920"/>
    </row>
    <row r="32" spans="2:17" s="47" customFormat="1" hidden="1" outlineLevel="1">
      <c r="B32" s="16">
        <v>20</v>
      </c>
      <c r="C32" s="1355">
        <v>283.36650728663301</v>
      </c>
      <c r="D32" s="1356">
        <v>283.36650728663301</v>
      </c>
      <c r="E32" s="1356">
        <v>355.94401453240403</v>
      </c>
      <c r="F32" s="1356">
        <v>446.582484304253</v>
      </c>
      <c r="G32" s="1356">
        <v>550.17501706550797</v>
      </c>
      <c r="H32" s="1356">
        <v>637.67960718444601</v>
      </c>
      <c r="I32" s="308">
        <v>759.73771443686303</v>
      </c>
      <c r="P32" s="920"/>
    </row>
    <row r="33" spans="2:16" s="47" customFormat="1" hidden="1" outlineLevel="1">
      <c r="B33" s="16">
        <v>30</v>
      </c>
      <c r="C33" s="1355">
        <v>221.087247440422</v>
      </c>
      <c r="D33" s="1356">
        <v>221.087247440422</v>
      </c>
      <c r="E33" s="1356">
        <v>296.91288770321398</v>
      </c>
      <c r="F33" s="1356">
        <v>411.11537594468899</v>
      </c>
      <c r="G33" s="1356">
        <v>788.64282873211403</v>
      </c>
      <c r="H33" s="1356">
        <v>936.65595028470796</v>
      </c>
      <c r="I33" s="308">
        <v>1070.6175584962</v>
      </c>
      <c r="P33" s="920"/>
    </row>
    <row r="34" spans="2:16" s="47" customFormat="1" hidden="1" outlineLevel="1">
      <c r="B34" s="16">
        <v>40</v>
      </c>
      <c r="C34" s="1355">
        <v>119.631259263636</v>
      </c>
      <c r="D34" s="1356">
        <v>119.631259263636</v>
      </c>
      <c r="E34" s="1356">
        <v>296.48635768876699</v>
      </c>
      <c r="F34" s="1356">
        <v>646.46423850891597</v>
      </c>
      <c r="G34" s="1356">
        <v>1094.63742810399</v>
      </c>
      <c r="H34" s="1356">
        <v>1172.07512708016</v>
      </c>
      <c r="I34" s="308">
        <v>1299.29282770649</v>
      </c>
      <c r="P34" s="920"/>
    </row>
    <row r="35" spans="2:16" s="47" customFormat="1" hidden="1" outlineLevel="1">
      <c r="B35" s="16">
        <v>50</v>
      </c>
      <c r="C35" s="1355">
        <v>91.246403525715294</v>
      </c>
      <c r="D35" s="1356">
        <v>91.246403525715294</v>
      </c>
      <c r="E35" s="1356">
        <v>368.08346250369198</v>
      </c>
      <c r="F35" s="1356">
        <v>722.54788698603295</v>
      </c>
      <c r="G35" s="1356">
        <v>893.91789877198403</v>
      </c>
      <c r="H35" s="1356">
        <v>957.09171590821597</v>
      </c>
      <c r="I35" s="308">
        <v>1031.02645126583</v>
      </c>
      <c r="P35" s="920"/>
    </row>
    <row r="36" spans="2:16" s="47" customFormat="1" hidden="1" outlineLevel="1">
      <c r="B36" s="16">
        <v>60</v>
      </c>
      <c r="C36" s="1355">
        <v>84.841959705612695</v>
      </c>
      <c r="D36" s="1356">
        <v>84.841959705612695</v>
      </c>
      <c r="E36" s="1356">
        <v>375.168804819201</v>
      </c>
      <c r="F36" s="1356">
        <v>510.212362395355</v>
      </c>
      <c r="G36" s="1356">
        <v>589.58891971421599</v>
      </c>
      <c r="H36" s="1356">
        <v>587.74428695175402</v>
      </c>
      <c r="I36" s="308">
        <v>688.58555901594002</v>
      </c>
      <c r="P36" s="920"/>
    </row>
    <row r="37" spans="2:16" s="47" customFormat="1" hidden="1" outlineLevel="1">
      <c r="B37" s="16">
        <v>70</v>
      </c>
      <c r="C37" s="1355">
        <v>77.576828668649497</v>
      </c>
      <c r="D37" s="1356">
        <v>77.576828668649497</v>
      </c>
      <c r="E37" s="1356">
        <v>201.50105366146499</v>
      </c>
      <c r="F37" s="1356">
        <v>237.69024196496699</v>
      </c>
      <c r="G37" s="1356">
        <v>264.02544193649999</v>
      </c>
      <c r="H37" s="1356">
        <v>297.35021204355297</v>
      </c>
      <c r="I37" s="308">
        <v>372.94126311666997</v>
      </c>
      <c r="P37" s="920"/>
    </row>
    <row r="38" spans="2:16" s="47" customFormat="1" hidden="1" outlineLevel="1">
      <c r="B38" s="16">
        <v>80</v>
      </c>
      <c r="C38" s="1355">
        <v>69.054218853422398</v>
      </c>
      <c r="D38" s="1356">
        <v>69.054218853422398</v>
      </c>
      <c r="E38" s="1356">
        <v>86.807453786511303</v>
      </c>
      <c r="F38" s="1356">
        <v>107.003443647572</v>
      </c>
      <c r="G38" s="1356">
        <v>126.65779732661601</v>
      </c>
      <c r="H38" s="1356">
        <v>154.81949386470501</v>
      </c>
      <c r="I38" s="308">
        <v>198.09984227066201</v>
      </c>
      <c r="P38" s="920"/>
    </row>
    <row r="39" spans="2:16" s="47" customFormat="1" hidden="1" outlineLevel="1">
      <c r="B39" s="16">
        <v>90</v>
      </c>
      <c r="C39" s="1355">
        <v>59.120357054124199</v>
      </c>
      <c r="D39" s="1356">
        <v>59.120357054124199</v>
      </c>
      <c r="E39" s="1356">
        <v>79.646595585763194</v>
      </c>
      <c r="F39" s="1356">
        <v>98.544421263111801</v>
      </c>
      <c r="G39" s="1356">
        <v>117.542703537953</v>
      </c>
      <c r="H39" s="1356">
        <v>144.28246942870999</v>
      </c>
      <c r="I39" s="308">
        <v>179.34419064584301</v>
      </c>
      <c r="P39" s="920"/>
    </row>
    <row r="40" spans="2:16" s="47" customFormat="1" hidden="1" outlineLevel="1">
      <c r="B40" s="14">
        <v>100</v>
      </c>
      <c r="C40" s="1202">
        <v>49.687614073547799</v>
      </c>
      <c r="D40" s="309">
        <v>49.687614073547799</v>
      </c>
      <c r="E40" s="309">
        <v>71.564854950145602</v>
      </c>
      <c r="F40" s="309">
        <v>90.911118742401598</v>
      </c>
      <c r="G40" s="309">
        <v>110.268802289462</v>
      </c>
      <c r="H40" s="309">
        <v>118.928509724919</v>
      </c>
      <c r="I40" s="310">
        <v>130.723088451915</v>
      </c>
      <c r="P40" s="920"/>
    </row>
    <row r="41" spans="2:16" s="47" customFormat="1" hidden="1" outlineLevel="1">
      <c r="B41" s="59"/>
      <c r="P41" s="920"/>
    </row>
    <row r="42" spans="2:16" s="47" customFormat="1" hidden="1" outlineLevel="1">
      <c r="B42" s="59" t="s">
        <v>345</v>
      </c>
      <c r="P42" s="920"/>
    </row>
    <row r="43" spans="2:16" s="47" customFormat="1" hidden="1" outlineLevel="1">
      <c r="C43" s="70" t="s">
        <v>342</v>
      </c>
      <c r="D43" s="63"/>
      <c r="E43" s="63"/>
      <c r="F43" s="63"/>
      <c r="G43" s="63"/>
      <c r="H43" s="63"/>
      <c r="I43" s="64"/>
      <c r="P43" s="920"/>
    </row>
    <row r="44" spans="2:16" s="47" customFormat="1" hidden="1" outlineLevel="1">
      <c r="B44" s="2" t="s">
        <v>343</v>
      </c>
      <c r="C44" s="3">
        <v>0</v>
      </c>
      <c r="D44" s="3">
        <v>5</v>
      </c>
      <c r="E44" s="3">
        <v>10</v>
      </c>
      <c r="F44" s="3">
        <v>15</v>
      </c>
      <c r="G44" s="3">
        <v>20</v>
      </c>
      <c r="H44" s="3">
        <v>25</v>
      </c>
      <c r="I44" s="10">
        <v>30</v>
      </c>
      <c r="P44" s="920"/>
    </row>
    <row r="45" spans="2:16" s="47" customFormat="1" hidden="1" outlineLevel="1">
      <c r="B45" s="16">
        <v>0</v>
      </c>
      <c r="C45" s="307">
        <v>1371.7942140349101</v>
      </c>
      <c r="D45" s="307">
        <v>1371.7942140349101</v>
      </c>
      <c r="E45" s="307">
        <v>1454.5980260420699</v>
      </c>
      <c r="F45" s="307">
        <v>1549.5799223444601</v>
      </c>
      <c r="G45" s="307">
        <v>1649.22534395669</v>
      </c>
      <c r="H45" s="307">
        <v>1791.7054891094799</v>
      </c>
      <c r="I45" s="308">
        <v>1988.0200843144901</v>
      </c>
      <c r="P45" s="920"/>
    </row>
    <row r="46" spans="2:16" s="47" customFormat="1" hidden="1" outlineLevel="1">
      <c r="B46" s="16">
        <v>10</v>
      </c>
      <c r="C46" s="307">
        <v>1359.6742332224001</v>
      </c>
      <c r="D46" s="307">
        <v>1359.6742332224001</v>
      </c>
      <c r="E46" s="307">
        <v>1430.2413480494299</v>
      </c>
      <c r="F46" s="307">
        <v>1546.22808415495</v>
      </c>
      <c r="G46" s="307">
        <v>1750.3148527010101</v>
      </c>
      <c r="H46" s="307">
        <v>1902.1627875545701</v>
      </c>
      <c r="I46" s="308">
        <v>2089.0937205809801</v>
      </c>
      <c r="P46" s="920"/>
    </row>
    <row r="47" spans="2:16" s="47" customFormat="1" hidden="1" outlineLevel="1">
      <c r="B47" s="16">
        <v>20</v>
      </c>
      <c r="C47" s="307">
        <v>1348.3823430712901</v>
      </c>
      <c r="D47" s="307">
        <v>1348.3823430712901</v>
      </c>
      <c r="E47" s="307">
        <v>1476.7451790350301</v>
      </c>
      <c r="F47" s="307">
        <v>1638.26937756847</v>
      </c>
      <c r="G47" s="307">
        <v>1838.08885814665</v>
      </c>
      <c r="H47" s="307">
        <v>2016.8851501229401</v>
      </c>
      <c r="I47" s="308">
        <v>2251.2049101345501</v>
      </c>
      <c r="P47" s="920"/>
    </row>
    <row r="48" spans="2:16" s="47" customFormat="1" hidden="1" outlineLevel="1">
      <c r="B48" s="16">
        <v>30</v>
      </c>
      <c r="C48" s="307">
        <v>1229.74421638746</v>
      </c>
      <c r="D48" s="307">
        <v>1229.74421638746</v>
      </c>
      <c r="E48" s="307">
        <v>1365.7072006487899</v>
      </c>
      <c r="F48" s="307">
        <v>1536.35194319742</v>
      </c>
      <c r="G48" s="307">
        <v>1877.4869420648799</v>
      </c>
      <c r="H48" s="307">
        <v>2066.6680138688598</v>
      </c>
      <c r="I48" s="308">
        <v>2322.2761250091098</v>
      </c>
      <c r="P48" s="920"/>
    </row>
    <row r="49" spans="2:17" s="47" customFormat="1" hidden="1" outlineLevel="1">
      <c r="B49" s="16">
        <v>40</v>
      </c>
      <c r="C49" s="307">
        <v>1084.06876870322</v>
      </c>
      <c r="D49" s="307">
        <v>1084.06876870322</v>
      </c>
      <c r="E49" s="307">
        <v>1286.0268397520599</v>
      </c>
      <c r="F49" s="307">
        <v>1555.9155901635099</v>
      </c>
      <c r="G49" s="307">
        <v>1885.3279600112801</v>
      </c>
      <c r="H49" s="307">
        <v>2076.4766219947501</v>
      </c>
      <c r="I49" s="308">
        <v>2306.0771471303601</v>
      </c>
      <c r="P49" s="920"/>
    </row>
    <row r="50" spans="2:17" s="47" customFormat="1" hidden="1" outlineLevel="1">
      <c r="B50" s="16">
        <v>50</v>
      </c>
      <c r="C50" s="307">
        <v>1002.94959040796</v>
      </c>
      <c r="D50" s="307">
        <v>1002.94959040796</v>
      </c>
      <c r="E50" s="307">
        <v>1255.1616718041</v>
      </c>
      <c r="F50" s="307">
        <v>1520.57142194628</v>
      </c>
      <c r="G50" s="307">
        <v>1901.13927345463</v>
      </c>
      <c r="H50" s="307">
        <v>2063.7478499653198</v>
      </c>
      <c r="I50" s="308">
        <v>2326.90719996389</v>
      </c>
      <c r="P50" s="920"/>
    </row>
    <row r="51" spans="2:17" s="47" customFormat="1" hidden="1" outlineLevel="1">
      <c r="B51" s="16">
        <v>60</v>
      </c>
      <c r="C51" s="307">
        <v>944.814846604737</v>
      </c>
      <c r="D51" s="307">
        <v>944.814846604737</v>
      </c>
      <c r="E51" s="307">
        <v>1194.12507530727</v>
      </c>
      <c r="F51" s="307">
        <v>1508.61747140632</v>
      </c>
      <c r="G51" s="307">
        <v>1910.7861700082301</v>
      </c>
      <c r="H51" s="307">
        <v>2072.21894940318</v>
      </c>
      <c r="I51" s="308">
        <v>2358.6490458391499</v>
      </c>
      <c r="P51" s="920"/>
    </row>
    <row r="52" spans="2:17" s="47" customFormat="1" hidden="1" outlineLevel="1">
      <c r="B52" s="16">
        <v>70</v>
      </c>
      <c r="C52" s="307">
        <v>894.73193184130298</v>
      </c>
      <c r="D52" s="307">
        <v>894.73193184130298</v>
      </c>
      <c r="E52" s="307">
        <v>1163.7369780146</v>
      </c>
      <c r="F52" s="307">
        <v>1512.9259643334301</v>
      </c>
      <c r="G52" s="307">
        <v>1908.0381339180999</v>
      </c>
      <c r="H52" s="307">
        <v>2206.9116029756801</v>
      </c>
      <c r="I52" s="308">
        <v>2987.1658256714099</v>
      </c>
      <c r="P52" s="920"/>
    </row>
    <row r="53" spans="2:17" s="47" customFormat="1" hidden="1" outlineLevel="1">
      <c r="B53" s="16">
        <v>80</v>
      </c>
      <c r="C53" s="307">
        <v>883.83989278696401</v>
      </c>
      <c r="D53" s="307">
        <v>883.83989278696401</v>
      </c>
      <c r="E53" s="307">
        <v>1158.50825246161</v>
      </c>
      <c r="F53" s="307">
        <v>1507.0743722632401</v>
      </c>
      <c r="G53" s="307">
        <v>1841.04358339956</v>
      </c>
      <c r="H53" s="307">
        <v>2414.7542947033298</v>
      </c>
      <c r="I53" s="308">
        <v>3233.9852663899401</v>
      </c>
      <c r="P53" s="920"/>
    </row>
    <row r="54" spans="2:17" s="47" customFormat="1" hidden="1" outlineLevel="1">
      <c r="B54" s="16">
        <v>90</v>
      </c>
      <c r="C54" s="307">
        <v>897.99564028223006</v>
      </c>
      <c r="D54" s="307">
        <v>897.99564028223006</v>
      </c>
      <c r="E54" s="307">
        <v>1181.69325281786</v>
      </c>
      <c r="F54" s="307">
        <v>1446.17809824131</v>
      </c>
      <c r="G54" s="307">
        <v>1735.1916996206401</v>
      </c>
      <c r="H54" s="307">
        <v>2272.2024279361399</v>
      </c>
      <c r="I54" s="308">
        <v>3137.2446377517499</v>
      </c>
      <c r="P54" s="920"/>
    </row>
    <row r="55" spans="2:17" s="47" customFormat="1" hidden="1" outlineLevel="1">
      <c r="B55" s="14">
        <v>100</v>
      </c>
      <c r="C55" s="309">
        <v>892.232797398309</v>
      </c>
      <c r="D55" s="309">
        <v>892.232797398309</v>
      </c>
      <c r="E55" s="309">
        <v>1132.4831608065101</v>
      </c>
      <c r="F55" s="309">
        <v>1366.73258416512</v>
      </c>
      <c r="G55" s="309">
        <v>1647.79576642494</v>
      </c>
      <c r="H55" s="309">
        <v>2252.3184555108601</v>
      </c>
      <c r="I55" s="310">
        <v>3175.27541809685</v>
      </c>
      <c r="P55" s="920"/>
    </row>
    <row r="56" spans="2:17" s="47" customFormat="1" collapsed="1">
      <c r="B56" s="59"/>
      <c r="P56" s="920"/>
    </row>
    <row r="57" spans="2:17">
      <c r="B57" s="132" t="s">
        <v>36</v>
      </c>
      <c r="C57" s="131"/>
      <c r="D57" s="131"/>
      <c r="E57" s="131"/>
      <c r="F57" s="131"/>
      <c r="G57" s="131"/>
      <c r="H57" s="131"/>
      <c r="I57" s="131"/>
      <c r="J57" s="131"/>
      <c r="K57" s="131"/>
      <c r="L57" s="131"/>
      <c r="M57" s="131"/>
      <c r="N57" s="131"/>
      <c r="O57" s="131"/>
      <c r="P57" s="919"/>
      <c r="Q57" s="131"/>
    </row>
    <row r="58" spans="2:17">
      <c r="B58" t="s">
        <v>380</v>
      </c>
    </row>
    <row r="59" spans="2:17">
      <c r="B59" t="s">
        <v>1172</v>
      </c>
    </row>
    <row r="60" spans="2:17">
      <c r="B60" t="s">
        <v>1119</v>
      </c>
    </row>
    <row r="61" spans="2:17" hidden="1" outlineLevel="1">
      <c r="B61" s="12" t="s">
        <v>394</v>
      </c>
      <c r="D61" s="12" t="s">
        <v>395</v>
      </c>
    </row>
    <row r="62" spans="2:17" s="31" customFormat="1" hidden="1" outlineLevel="1">
      <c r="B62" s="322" t="s">
        <v>1032</v>
      </c>
      <c r="D62" s="447" t="s">
        <v>1032</v>
      </c>
      <c r="E62" s="1357"/>
      <c r="F62" s="907"/>
      <c r="G62" s="907"/>
      <c r="H62" s="907"/>
      <c r="I62" s="907"/>
      <c r="J62" s="907"/>
      <c r="K62" s="908"/>
      <c r="L62" s="908"/>
      <c r="P62" s="1360"/>
    </row>
    <row r="63" spans="2:17" hidden="1" outlineLevel="1">
      <c r="B63" s="1358" t="s">
        <v>1024</v>
      </c>
      <c r="D63" s="1346" t="s">
        <v>1026</v>
      </c>
      <c r="E63" s="961"/>
      <c r="F63" s="716"/>
      <c r="G63" s="716"/>
      <c r="H63" s="716"/>
      <c r="I63" s="909"/>
      <c r="J63" s="909"/>
      <c r="K63" s="716"/>
      <c r="L63" s="788"/>
    </row>
    <row r="64" spans="2:17" hidden="1" outlineLevel="1">
      <c r="B64" s="1359" t="s">
        <v>1025</v>
      </c>
      <c r="D64" s="1347" t="s">
        <v>1027</v>
      </c>
      <c r="E64" s="119"/>
      <c r="F64" s="716"/>
      <c r="G64" s="716"/>
      <c r="H64" s="716"/>
      <c r="I64" s="909"/>
      <c r="J64" s="909"/>
      <c r="K64" s="716"/>
      <c r="L64" s="788"/>
    </row>
    <row r="65" spans="2:2" collapsed="1">
      <c r="B65" t="s">
        <v>499</v>
      </c>
    </row>
    <row r="66" spans="2:2"/>
  </sheetData>
  <sheetProtection algorithmName="SHA-512" hashValue="ZsbB728PCkt3GGPmIF7ljoEM9qitjyEvtcbLmxTWbm31nGs0IwkQTLsMHtItFncd5AlHja4gj2STIGzgl69AAg==" saltValue="YVQs29X7wwCB9hv/S1VKVw==" spinCount="100000" sheet="1" objects="1" scenarios="1" formatRows="0"/>
  <protectedRanges>
    <protectedRange sqref="B7:B8 I7:J8" name="HT options"/>
  </protectedRanges>
  <conditionalFormatting sqref="C30:I40">
    <cfRule type="colorScale" priority="1">
      <colorScale>
        <cfvo type="min"/>
        <cfvo type="max"/>
        <color theme="9" tint="0.79998168889431442"/>
        <color rgb="FFFBC9C9"/>
      </colorScale>
    </cfRule>
  </conditionalFormatting>
  <conditionalFormatting sqref="C45:I55">
    <cfRule type="colorScale" priority="2">
      <colorScale>
        <cfvo type="min"/>
        <cfvo type="max"/>
        <color theme="9" tint="0.79998168889431442"/>
        <color rgb="FFFBC9C9"/>
      </colorScale>
    </cfRule>
  </conditionalFormatting>
  <dataValidations count="2">
    <dataValidation type="custom" allowBlank="1" showInputMessage="1" showErrorMessage="1" promptTitle="Start with &quot;HT solvent&quot;" prompt="This name must start with &quot;HT solvent&quot; to clarify that no data for solid sorbent can be included." sqref="B7:B8" xr:uid="{201EA860-E32F-45B5-A809-F7CF85E6CF69}">
      <formula1>EXACT(LEFT(B7,10),"HT solvent")</formula1>
    </dataValidation>
    <dataValidation type="decimal" operator="greaterThanOrEqual" allowBlank="1" showInputMessage="1" showErrorMessage="1" errorTitle="Enter a number greater than 0" sqref="I7:J8" xr:uid="{95A5D781-8228-43CC-826E-AB12B1F9E771}">
      <formula1>0</formula1>
    </dataValidation>
  </dataValidations>
  <pageMargins left="0.7" right="0.7" top="0.75" bottom="0.75" header="0.3" footer="0.3"/>
  <pageSetup paperSize="9" orientation="portrait" r:id="rId1"/>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F3C3B83-9E87-4570-BBDC-8570827D4B90}">
  <sheetPr codeName="Sheet16">
    <tabColor theme="9" tint="0.79998168889431442"/>
  </sheetPr>
  <dimension ref="A1:U119"/>
  <sheetViews>
    <sheetView showGridLines="0" zoomScaleNormal="100" workbookViewId="0"/>
  </sheetViews>
  <sheetFormatPr defaultColWidth="0" defaultRowHeight="14.5" zeroHeight="1" outlineLevelRow="1"/>
  <cols>
    <col min="1" max="1" width="3.26953125" customWidth="1"/>
    <col min="2" max="2" width="51.453125" customWidth="1"/>
    <col min="3" max="3" width="17.1796875" customWidth="1"/>
    <col min="4" max="4" width="9.54296875" bestFit="1" customWidth="1"/>
    <col min="5" max="5" width="14.81640625" customWidth="1"/>
    <col min="6" max="6" width="13" customWidth="1"/>
    <col min="7" max="7" width="15.54296875" customWidth="1"/>
    <col min="8" max="8" width="12.81640625" customWidth="1"/>
    <col min="9" max="9" width="9.81640625" customWidth="1"/>
    <col min="10" max="10" width="51.26953125" customWidth="1"/>
    <col min="11" max="11" width="8.36328125" customWidth="1"/>
    <col min="12" max="12" width="46.08984375" customWidth="1"/>
    <col min="13" max="13" width="2.7265625" style="790" customWidth="1"/>
    <col min="14" max="15" width="19.26953125" style="790" hidden="1" customWidth="1"/>
    <col min="16" max="16" width="19.54296875" style="790" hidden="1" customWidth="1"/>
    <col min="17" max="18" width="19.26953125" style="790" hidden="1" customWidth="1"/>
    <col min="19" max="21" width="0" style="790" hidden="1" customWidth="1"/>
    <col min="22" max="16384" width="8.7265625" hidden="1"/>
  </cols>
  <sheetData>
    <row r="1" spans="2:21"/>
    <row r="2" spans="2:21">
      <c r="B2" s="132" t="s">
        <v>587</v>
      </c>
      <c r="C2" s="132"/>
      <c r="D2" s="131"/>
      <c r="E2" s="131"/>
      <c r="F2" s="131"/>
      <c r="G2" s="131"/>
      <c r="H2" s="131"/>
      <c r="I2" s="131"/>
      <c r="J2" s="131"/>
      <c r="K2" s="131"/>
      <c r="L2" s="131"/>
      <c r="M2" s="919"/>
      <c r="N2" s="919"/>
      <c r="O2" s="919"/>
      <c r="P2" s="919"/>
      <c r="Q2" s="919"/>
      <c r="R2" s="919"/>
      <c r="S2" s="919"/>
      <c r="T2" s="919"/>
    </row>
    <row r="3" spans="2:21">
      <c r="B3" s="48"/>
      <c r="C3" s="48"/>
      <c r="D3" s="138"/>
      <c r="E3" s="138"/>
      <c r="F3" s="138"/>
      <c r="G3" s="138"/>
      <c r="H3" s="138"/>
      <c r="I3" s="138"/>
      <c r="J3" s="138"/>
      <c r="K3" s="138"/>
      <c r="L3" s="138"/>
      <c r="M3" s="919"/>
      <c r="N3" s="919"/>
      <c r="O3" s="919"/>
      <c r="P3" s="919"/>
      <c r="Q3" s="919"/>
      <c r="R3" s="919"/>
      <c r="S3" s="919"/>
      <c r="T3" s="919"/>
    </row>
    <row r="4" spans="2:21">
      <c r="B4" s="1"/>
      <c r="C4" s="1"/>
      <c r="D4" s="20"/>
      <c r="E4" s="1497" t="s">
        <v>969</v>
      </c>
      <c r="F4" s="1497"/>
      <c r="G4" s="20" t="s">
        <v>1083</v>
      </c>
      <c r="H4" s="1056"/>
      <c r="I4" s="315"/>
      <c r="J4" s="314" t="s">
        <v>379</v>
      </c>
      <c r="K4" s="315"/>
    </row>
    <row r="5" spans="2:21" s="26" customFormat="1" ht="29">
      <c r="B5" s="499" t="s">
        <v>55</v>
      </c>
      <c r="C5" s="225" t="s">
        <v>1095</v>
      </c>
      <c r="D5" s="316" t="s">
        <v>514</v>
      </c>
      <c r="E5" s="317" t="s">
        <v>971</v>
      </c>
      <c r="F5" s="317" t="s">
        <v>970</v>
      </c>
      <c r="G5" s="1081" t="s">
        <v>971</v>
      </c>
      <c r="H5" s="695" t="s">
        <v>970</v>
      </c>
      <c r="I5" s="1082" t="s">
        <v>4</v>
      </c>
      <c r="J5" s="26" t="s">
        <v>1168</v>
      </c>
      <c r="K5" s="28" t="s">
        <v>4</v>
      </c>
      <c r="M5" s="1182"/>
      <c r="N5" s="1182"/>
      <c r="O5" s="1182"/>
      <c r="P5" s="1182"/>
      <c r="Q5" s="1182"/>
      <c r="R5" s="1182"/>
      <c r="S5" s="1182"/>
      <c r="T5" s="1182"/>
      <c r="U5" s="1182"/>
    </row>
    <row r="6" spans="2:21">
      <c r="B6" s="417" t="s">
        <v>507</v>
      </c>
      <c r="C6" s="588" t="s">
        <v>1096</v>
      </c>
      <c r="D6" s="1089">
        <v>0.9</v>
      </c>
      <c r="E6" s="1089">
        <v>0.3</v>
      </c>
      <c r="F6" s="1090">
        <v>0.2</v>
      </c>
      <c r="G6" s="1091">
        <v>0</v>
      </c>
      <c r="H6" s="1092">
        <v>0</v>
      </c>
      <c r="I6" s="1093" t="s">
        <v>26</v>
      </c>
      <c r="J6" s="417" t="s">
        <v>508</v>
      </c>
      <c r="K6" s="588" t="s">
        <v>1080</v>
      </c>
    </row>
    <row r="7" spans="2:21">
      <c r="B7" s="186" t="s">
        <v>1085</v>
      </c>
      <c r="C7" s="418" t="s">
        <v>1097</v>
      </c>
      <c r="D7" s="1089">
        <v>0.85</v>
      </c>
      <c r="E7" s="1089">
        <f>D55</f>
        <v>0.23090909090909095</v>
      </c>
      <c r="F7" s="1090">
        <f>I55</f>
        <v>0.13636363636363638</v>
      </c>
      <c r="G7" s="1282">
        <f>D79/D32</f>
        <v>0.62323232323232325</v>
      </c>
      <c r="H7" s="1090">
        <f>I79/I32</f>
        <v>0.74747474747474751</v>
      </c>
      <c r="I7" s="1283" t="s">
        <v>211</v>
      </c>
      <c r="J7" s="186" t="s">
        <v>793</v>
      </c>
      <c r="K7" s="418" t="s">
        <v>713</v>
      </c>
    </row>
    <row r="8" spans="2:21" s="321" customFormat="1">
      <c r="B8" s="1202" t="s">
        <v>1084</v>
      </c>
      <c r="C8" s="310" t="s">
        <v>1097</v>
      </c>
      <c r="D8" s="1284">
        <v>0.85</v>
      </c>
      <c r="E8" s="1284">
        <f>C55</f>
        <v>0.26727272727272727</v>
      </c>
      <c r="F8" s="1284">
        <f>H55</f>
        <v>0.19636363636363635</v>
      </c>
      <c r="G8" s="1285">
        <f>C79/C32</f>
        <v>0</v>
      </c>
      <c r="H8" s="1284">
        <f>H79/H32</f>
        <v>0</v>
      </c>
      <c r="I8" s="1286" t="s">
        <v>211</v>
      </c>
      <c r="J8" s="1202" t="s">
        <v>793</v>
      </c>
      <c r="K8" s="310" t="s">
        <v>713</v>
      </c>
      <c r="M8" s="1163"/>
      <c r="N8" s="1163"/>
      <c r="O8" s="1163"/>
      <c r="P8" s="1163"/>
      <c r="Q8" s="1163"/>
      <c r="R8" s="1163"/>
      <c r="S8" s="1163"/>
      <c r="T8" s="1163"/>
      <c r="U8" s="1163"/>
    </row>
    <row r="9" spans="2:21"/>
    <row r="10" spans="2:21">
      <c r="B10" s="132" t="s">
        <v>36</v>
      </c>
      <c r="C10" s="131"/>
      <c r="D10" s="131"/>
      <c r="E10" s="131"/>
      <c r="F10" s="131"/>
      <c r="G10" s="131"/>
      <c r="H10" s="131"/>
      <c r="I10" s="131"/>
      <c r="J10" s="131"/>
      <c r="K10" s="131"/>
      <c r="L10" s="131"/>
      <c r="M10" s="919"/>
      <c r="N10" s="919"/>
      <c r="O10" s="919"/>
      <c r="P10" s="919"/>
      <c r="Q10" s="919"/>
      <c r="R10" s="919"/>
      <c r="S10" s="919"/>
    </row>
    <row r="11" spans="2:21">
      <c r="B11" t="s">
        <v>1120</v>
      </c>
    </row>
    <row r="12" spans="2:21">
      <c r="B12" t="s">
        <v>1078</v>
      </c>
    </row>
    <row r="13" spans="2:21" hidden="1" outlineLevel="1">
      <c r="B13" s="189" t="s">
        <v>516</v>
      </c>
    </row>
    <row r="14" spans="2:21" hidden="1" outlineLevel="1">
      <c r="B14" s="15" t="s">
        <v>588</v>
      </c>
      <c r="C14" s="73">
        <v>1.6830000000000001</v>
      </c>
      <c r="D14" s="15"/>
    </row>
    <row r="15" spans="2:21" hidden="1" outlineLevel="1">
      <c r="B15" s="16" t="s">
        <v>589</v>
      </c>
      <c r="C15" s="443">
        <v>0.61842918985776096</v>
      </c>
      <c r="D15" s="16"/>
    </row>
    <row r="16" spans="2:21" hidden="1" outlineLevel="1">
      <c r="B16" s="16" t="s">
        <v>590</v>
      </c>
      <c r="C16" s="448">
        <v>0.3</v>
      </c>
      <c r="D16" s="16"/>
    </row>
    <row r="17" spans="2:11" hidden="1" outlineLevel="1">
      <c r="B17" s="16" t="s">
        <v>591</v>
      </c>
      <c r="C17" s="448">
        <v>0.2</v>
      </c>
      <c r="D17" s="16"/>
    </row>
    <row r="18" spans="2:11" hidden="1" outlineLevel="1">
      <c r="B18" s="14" t="s">
        <v>592</v>
      </c>
      <c r="C18" s="449">
        <v>10</v>
      </c>
      <c r="D18" s="14" t="s">
        <v>593</v>
      </c>
    </row>
    <row r="19" spans="2:11" hidden="1" outlineLevel="1"/>
    <row r="20" spans="2:11" collapsed="1">
      <c r="B20" t="s">
        <v>1079</v>
      </c>
    </row>
    <row r="21" spans="2:11" hidden="1" outlineLevel="1">
      <c r="B21" s="311" t="s">
        <v>1087</v>
      </c>
    </row>
    <row r="22" spans="2:11" hidden="1" outlineLevel="1">
      <c r="B22" s="1" t="s">
        <v>856</v>
      </c>
    </row>
    <row r="23" spans="2:11" hidden="1" outlineLevel="1">
      <c r="B23" s="670"/>
      <c r="C23" s="671" t="s">
        <v>857</v>
      </c>
      <c r="D23" s="4"/>
      <c r="E23" s="4"/>
      <c r="F23" s="4"/>
      <c r="G23" s="6"/>
      <c r="H23" s="5" t="s">
        <v>858</v>
      </c>
      <c r="I23" s="4"/>
      <c r="J23" s="4"/>
      <c r="K23" s="6"/>
    </row>
    <row r="24" spans="2:11" hidden="1" outlineLevel="1">
      <c r="B24" s="674" t="s">
        <v>859</v>
      </c>
      <c r="C24" s="675" t="s">
        <v>860</v>
      </c>
      <c r="D24" s="663" t="s">
        <v>861</v>
      </c>
      <c r="E24" s="663" t="s">
        <v>58</v>
      </c>
      <c r="F24" s="663" t="s">
        <v>862</v>
      </c>
      <c r="G24" s="664" t="s">
        <v>863</v>
      </c>
      <c r="H24" s="662" t="s">
        <v>864</v>
      </c>
      <c r="I24" s="663" t="s">
        <v>865</v>
      </c>
      <c r="J24" s="663" t="s">
        <v>59</v>
      </c>
      <c r="K24" s="664" t="s">
        <v>866</v>
      </c>
    </row>
    <row r="25" spans="2:11" hidden="1" outlineLevel="1">
      <c r="B25" s="670" t="s">
        <v>867</v>
      </c>
      <c r="C25" s="671"/>
      <c r="D25" s="4"/>
      <c r="E25" s="4"/>
      <c r="F25" s="4"/>
      <c r="G25" s="6"/>
      <c r="H25" s="5"/>
      <c r="I25" s="4"/>
      <c r="J25" s="4"/>
      <c r="K25" s="6"/>
    </row>
    <row r="26" spans="2:11" hidden="1" outlineLevel="1">
      <c r="B26" s="672" t="s">
        <v>868</v>
      </c>
      <c r="C26" s="673" t="s">
        <v>869</v>
      </c>
      <c r="D26" s="669" t="s">
        <v>869</v>
      </c>
      <c r="E26" s="669" t="s">
        <v>869</v>
      </c>
      <c r="F26" s="669" t="s">
        <v>870</v>
      </c>
      <c r="G26" s="8" t="s">
        <v>870</v>
      </c>
      <c r="H26" s="7" t="s">
        <v>869</v>
      </c>
      <c r="I26" s="669" t="s">
        <v>869</v>
      </c>
      <c r="J26" s="669" t="s">
        <v>870</v>
      </c>
      <c r="K26" s="8" t="s">
        <v>870</v>
      </c>
    </row>
    <row r="27" spans="2:11" hidden="1" outlineLevel="1">
      <c r="B27" s="674" t="s">
        <v>871</v>
      </c>
      <c r="C27" s="675" t="s">
        <v>872</v>
      </c>
      <c r="D27" s="663" t="s">
        <v>872</v>
      </c>
      <c r="E27" s="663" t="s">
        <v>873</v>
      </c>
      <c r="F27" s="663" t="s">
        <v>872</v>
      </c>
      <c r="G27" s="664" t="s">
        <v>873</v>
      </c>
      <c r="H27" s="662" t="s">
        <v>873</v>
      </c>
      <c r="I27" s="663" t="s">
        <v>873</v>
      </c>
      <c r="J27" s="663" t="s">
        <v>873</v>
      </c>
      <c r="K27" s="664" t="s">
        <v>873</v>
      </c>
    </row>
    <row r="28" spans="2:11" hidden="1" outlineLevel="1">
      <c r="B28" s="674" t="s">
        <v>874</v>
      </c>
      <c r="C28" s="675" t="s">
        <v>873</v>
      </c>
      <c r="D28" s="663" t="s">
        <v>873</v>
      </c>
      <c r="E28" s="663" t="s">
        <v>873</v>
      </c>
      <c r="F28" s="663" t="s">
        <v>873</v>
      </c>
      <c r="G28" s="664" t="s">
        <v>873</v>
      </c>
      <c r="H28" s="662" t="s">
        <v>873</v>
      </c>
      <c r="I28" s="663" t="s">
        <v>873</v>
      </c>
      <c r="J28" s="663" t="s">
        <v>873</v>
      </c>
      <c r="K28" s="664" t="s">
        <v>875</v>
      </c>
    </row>
    <row r="29" spans="2:11" hidden="1" outlineLevel="1">
      <c r="B29" s="674" t="s">
        <v>876</v>
      </c>
      <c r="C29" s="675" t="s">
        <v>872</v>
      </c>
      <c r="D29" s="663" t="s">
        <v>873</v>
      </c>
      <c r="E29" s="663" t="s">
        <v>873</v>
      </c>
      <c r="F29" s="663" t="s">
        <v>873</v>
      </c>
      <c r="G29" s="664" t="s">
        <v>873</v>
      </c>
      <c r="H29" s="662" t="s">
        <v>872</v>
      </c>
      <c r="I29" s="663" t="s">
        <v>873</v>
      </c>
      <c r="J29" s="663" t="s">
        <v>873</v>
      </c>
      <c r="K29" s="664" t="s">
        <v>875</v>
      </c>
    </row>
    <row r="30" spans="2:11" hidden="1" outlineLevel="1">
      <c r="B30" s="676" t="s">
        <v>841</v>
      </c>
      <c r="C30" s="677" t="s">
        <v>872</v>
      </c>
      <c r="D30" s="666" t="s">
        <v>872</v>
      </c>
      <c r="E30" s="666" t="s">
        <v>872</v>
      </c>
      <c r="F30" s="666" t="s">
        <v>872</v>
      </c>
      <c r="G30" s="667" t="s">
        <v>872</v>
      </c>
      <c r="H30" s="665" t="s">
        <v>873</v>
      </c>
      <c r="I30" s="666" t="s">
        <v>873</v>
      </c>
      <c r="J30" s="666" t="s">
        <v>873</v>
      </c>
      <c r="K30" s="667" t="s">
        <v>873</v>
      </c>
    </row>
    <row r="31" spans="2:11" hidden="1" outlineLevel="1">
      <c r="B31" s="670" t="s">
        <v>877</v>
      </c>
      <c r="C31" s="671"/>
      <c r="D31" s="4"/>
      <c r="E31" s="4"/>
      <c r="F31" s="4"/>
      <c r="G31" s="6"/>
      <c r="H31" s="5"/>
      <c r="I31" s="4"/>
      <c r="J31" s="4"/>
      <c r="K31" s="6"/>
    </row>
    <row r="32" spans="2:11" hidden="1" outlineLevel="1">
      <c r="B32" s="672" t="s">
        <v>878</v>
      </c>
      <c r="C32" s="1028">
        <v>9.9</v>
      </c>
      <c r="D32" s="990">
        <v>9.9</v>
      </c>
      <c r="E32" s="990">
        <v>9.9</v>
      </c>
      <c r="F32" s="990">
        <v>9.9</v>
      </c>
      <c r="G32" s="418">
        <v>9.9</v>
      </c>
      <c r="H32" s="186">
        <v>9.9</v>
      </c>
      <c r="I32" s="990">
        <v>9.9</v>
      </c>
      <c r="J32" s="990">
        <v>9.9</v>
      </c>
      <c r="K32" s="418">
        <v>9.9</v>
      </c>
    </row>
    <row r="33" spans="2:11" hidden="1" outlineLevel="1">
      <c r="B33" s="674" t="s">
        <v>879</v>
      </c>
      <c r="C33" s="1029">
        <v>50</v>
      </c>
      <c r="D33" s="1024">
        <v>50</v>
      </c>
      <c r="E33" s="1024">
        <v>50</v>
      </c>
      <c r="F33" s="1024">
        <v>50</v>
      </c>
      <c r="G33" s="1025">
        <v>50</v>
      </c>
      <c r="H33" s="1030">
        <v>50</v>
      </c>
      <c r="I33" s="1024">
        <v>50</v>
      </c>
      <c r="J33" s="1024">
        <v>50</v>
      </c>
      <c r="K33" s="1025">
        <v>50</v>
      </c>
    </row>
    <row r="34" spans="2:11" hidden="1" outlineLevel="1">
      <c r="B34" s="674" t="s">
        <v>880</v>
      </c>
      <c r="C34" s="1029">
        <v>30</v>
      </c>
      <c r="D34" s="1024">
        <v>30</v>
      </c>
      <c r="E34" s="1024">
        <v>30</v>
      </c>
      <c r="F34" s="1024">
        <v>40</v>
      </c>
      <c r="G34" s="1025">
        <v>40</v>
      </c>
      <c r="H34" s="1030">
        <v>30</v>
      </c>
      <c r="I34" s="1024">
        <v>40</v>
      </c>
      <c r="J34" s="1024">
        <v>40</v>
      </c>
      <c r="K34" s="1025">
        <v>40</v>
      </c>
    </row>
    <row r="35" spans="2:11" hidden="1" outlineLevel="1">
      <c r="B35" s="678" t="s">
        <v>881</v>
      </c>
      <c r="C35" s="1031">
        <v>0.3</v>
      </c>
      <c r="D35" s="1032">
        <v>0.26</v>
      </c>
      <c r="E35" s="1032">
        <v>0.26</v>
      </c>
      <c r="F35" s="1032">
        <v>0.26</v>
      </c>
      <c r="G35" s="1033">
        <v>0.26</v>
      </c>
      <c r="H35" s="1034">
        <v>0.24</v>
      </c>
      <c r="I35" s="1032">
        <v>0.18</v>
      </c>
      <c r="J35" s="1032">
        <v>0.18</v>
      </c>
      <c r="K35" s="1033">
        <v>0.24</v>
      </c>
    </row>
    <row r="36" spans="2:11" hidden="1" outlineLevel="1">
      <c r="B36" s="678" t="s">
        <v>882</v>
      </c>
      <c r="C36" s="1031">
        <v>0</v>
      </c>
      <c r="D36" s="1032">
        <v>0.62</v>
      </c>
      <c r="E36" s="1032">
        <v>0.62</v>
      </c>
      <c r="F36" s="1032">
        <v>0.62</v>
      </c>
      <c r="G36" s="1033">
        <v>0.62</v>
      </c>
      <c r="H36" s="1034">
        <v>0</v>
      </c>
      <c r="I36" s="1032">
        <v>0.39</v>
      </c>
      <c r="J36" s="1032">
        <v>0.39</v>
      </c>
      <c r="K36" s="1033">
        <v>0.35</v>
      </c>
    </row>
    <row r="37" spans="2:11" hidden="1" outlineLevel="1">
      <c r="B37" s="1365" t="s">
        <v>883</v>
      </c>
      <c r="C37" s="1029">
        <v>0</v>
      </c>
      <c r="D37" s="1024">
        <v>0</v>
      </c>
      <c r="E37" s="1024">
        <v>15</v>
      </c>
      <c r="F37" s="1024">
        <v>0</v>
      </c>
      <c r="G37" s="1025">
        <v>10</v>
      </c>
      <c r="H37" s="1030">
        <v>15</v>
      </c>
      <c r="I37" s="1024">
        <v>15</v>
      </c>
      <c r="J37" s="1024">
        <v>10</v>
      </c>
      <c r="K37" s="1025">
        <v>20</v>
      </c>
    </row>
    <row r="38" spans="2:11" hidden="1" outlineLevel="1">
      <c r="B38" s="1365" t="s">
        <v>884</v>
      </c>
      <c r="C38" s="1029">
        <v>0</v>
      </c>
      <c r="D38" s="1024">
        <v>0</v>
      </c>
      <c r="E38" s="1032">
        <v>0.17</v>
      </c>
      <c r="F38" s="1032">
        <v>0</v>
      </c>
      <c r="G38" s="1033">
        <v>0.17</v>
      </c>
      <c r="H38" s="1034">
        <v>0</v>
      </c>
      <c r="I38" s="1032">
        <v>0.17</v>
      </c>
      <c r="J38" s="1032">
        <v>0.17</v>
      </c>
      <c r="K38" s="1033">
        <v>0.23</v>
      </c>
    </row>
    <row r="39" spans="2:11" hidden="1" outlineLevel="1">
      <c r="B39" s="1365" t="s">
        <v>885</v>
      </c>
      <c r="C39" s="1029">
        <v>0</v>
      </c>
      <c r="D39" s="1024">
        <v>0</v>
      </c>
      <c r="E39" s="1024">
        <v>0</v>
      </c>
      <c r="F39" s="1024">
        <v>0</v>
      </c>
      <c r="G39" s="1025">
        <v>0</v>
      </c>
      <c r="H39" s="1030">
        <v>15</v>
      </c>
      <c r="I39" s="1024">
        <v>15</v>
      </c>
      <c r="J39" s="1024">
        <v>15</v>
      </c>
      <c r="K39" s="1025">
        <v>15</v>
      </c>
    </row>
    <row r="40" spans="2:11" hidden="1" outlineLevel="1">
      <c r="B40" s="1365" t="s">
        <v>886</v>
      </c>
      <c r="C40" s="1029">
        <v>0</v>
      </c>
      <c r="D40" s="1024">
        <v>0</v>
      </c>
      <c r="E40" s="1024">
        <v>0</v>
      </c>
      <c r="F40" s="1024">
        <v>0</v>
      </c>
      <c r="G40" s="1025">
        <v>0</v>
      </c>
      <c r="H40" s="1030">
        <v>3.7</v>
      </c>
      <c r="I40" s="1024">
        <v>3.7</v>
      </c>
      <c r="J40" s="1024">
        <v>3.7</v>
      </c>
      <c r="K40" s="1025">
        <v>3.7</v>
      </c>
    </row>
    <row r="41" spans="2:11" hidden="1" outlineLevel="1">
      <c r="B41" s="1365" t="s">
        <v>887</v>
      </c>
      <c r="C41" s="1029">
        <v>0</v>
      </c>
      <c r="D41" s="1024">
        <v>0</v>
      </c>
      <c r="E41" s="1024">
        <v>0</v>
      </c>
      <c r="F41" s="1024">
        <v>0</v>
      </c>
      <c r="G41" s="1025">
        <v>0</v>
      </c>
      <c r="H41" s="1030">
        <v>0</v>
      </c>
      <c r="I41" s="1024">
        <v>2.2000000000000002</v>
      </c>
      <c r="J41" s="1024">
        <v>2.2000000000000002</v>
      </c>
      <c r="K41" s="1025">
        <v>3.3</v>
      </c>
    </row>
    <row r="42" spans="2:11" hidden="1" outlineLevel="1">
      <c r="B42" s="1365" t="s">
        <v>888</v>
      </c>
      <c r="C42" s="1029">
        <v>10</v>
      </c>
      <c r="D42" s="1024">
        <v>0</v>
      </c>
      <c r="E42" s="1024">
        <v>0</v>
      </c>
      <c r="F42" s="1024">
        <v>0</v>
      </c>
      <c r="G42" s="1025">
        <v>0</v>
      </c>
      <c r="H42" s="1030">
        <v>10</v>
      </c>
      <c r="I42" s="1024">
        <v>0</v>
      </c>
      <c r="J42" s="1024">
        <v>0</v>
      </c>
      <c r="K42" s="1025">
        <v>0</v>
      </c>
    </row>
    <row r="43" spans="2:11" hidden="1" outlineLevel="1">
      <c r="B43" s="676" t="s">
        <v>889</v>
      </c>
      <c r="C43" s="1035">
        <v>0</v>
      </c>
      <c r="D43" s="1036">
        <v>0</v>
      </c>
      <c r="E43" s="1036">
        <v>0</v>
      </c>
      <c r="F43" s="1036">
        <v>0</v>
      </c>
      <c r="G43" s="1037">
        <v>0</v>
      </c>
      <c r="H43" s="1038">
        <v>65</v>
      </c>
      <c r="I43" s="1036">
        <v>65</v>
      </c>
      <c r="J43" s="1036">
        <v>65</v>
      </c>
      <c r="K43" s="1037">
        <v>65</v>
      </c>
    </row>
    <row r="44" spans="2:11" hidden="1" outlineLevel="1">
      <c r="B44" s="679"/>
      <c r="C44" s="679"/>
    </row>
    <row r="45" spans="2:11" hidden="1" outlineLevel="1">
      <c r="B45" s="1039" t="s">
        <v>1092</v>
      </c>
      <c r="C45" s="680"/>
      <c r="D45" s="311"/>
      <c r="E45" s="311"/>
      <c r="F45" s="311"/>
      <c r="G45" s="311"/>
      <c r="H45" s="311"/>
      <c r="I45" s="311"/>
      <c r="J45" s="311"/>
      <c r="K45" s="311"/>
    </row>
    <row r="46" spans="2:11" hidden="1" outlineLevel="1">
      <c r="B46" s="1040" t="s">
        <v>890</v>
      </c>
      <c r="C46" s="1072">
        <f>C32*C35</f>
        <v>2.97</v>
      </c>
      <c r="D46" s="324">
        <f t="shared" ref="D46:K46" si="0">D32*D35</f>
        <v>2.5740000000000003</v>
      </c>
      <c r="E46" s="324">
        <f t="shared" si="0"/>
        <v>2.5740000000000003</v>
      </c>
      <c r="F46" s="324">
        <f t="shared" si="0"/>
        <v>2.5740000000000003</v>
      </c>
      <c r="G46" s="279">
        <f t="shared" si="0"/>
        <v>2.5740000000000003</v>
      </c>
      <c r="H46" s="278">
        <f t="shared" si="0"/>
        <v>2.3759999999999999</v>
      </c>
      <c r="I46" s="324">
        <f t="shared" si="0"/>
        <v>1.782</v>
      </c>
      <c r="J46" s="324">
        <f t="shared" si="0"/>
        <v>1.782</v>
      </c>
      <c r="K46" s="279">
        <f t="shared" si="0"/>
        <v>2.3759999999999999</v>
      </c>
    </row>
    <row r="47" spans="2:11" hidden="1" outlineLevel="1">
      <c r="B47" s="698" t="s">
        <v>891</v>
      </c>
      <c r="C47" s="1073">
        <f>SUM(C33,C34,C37,C39,C42,C43)*0.0036</f>
        <v>0.32400000000000001</v>
      </c>
      <c r="D47" s="864">
        <f t="shared" ref="D47:K47" si="1">SUM(D33,D34,D37,D39,D42,D43)*0.0036</f>
        <v>0.28799999999999998</v>
      </c>
      <c r="E47" s="864">
        <f t="shared" si="1"/>
        <v>0.34199999999999997</v>
      </c>
      <c r="F47" s="864">
        <f t="shared" si="1"/>
        <v>0.32400000000000001</v>
      </c>
      <c r="G47" s="281">
        <f t="shared" si="1"/>
        <v>0.36</v>
      </c>
      <c r="H47" s="280">
        <f t="shared" si="1"/>
        <v>0.66600000000000004</v>
      </c>
      <c r="I47" s="864">
        <f t="shared" si="1"/>
        <v>0.66600000000000004</v>
      </c>
      <c r="J47" s="864">
        <f t="shared" si="1"/>
        <v>0.64800000000000002</v>
      </c>
      <c r="K47" s="281">
        <f t="shared" si="1"/>
        <v>0.68399999999999994</v>
      </c>
    </row>
    <row r="48" spans="2:11" hidden="1" outlineLevel="1">
      <c r="B48" s="698" t="s">
        <v>892</v>
      </c>
      <c r="C48" s="1073">
        <f>C46-C47</f>
        <v>2.6460000000000004</v>
      </c>
      <c r="D48" s="864">
        <f t="shared" ref="D48:K48" si="2">D46-D47</f>
        <v>2.2860000000000005</v>
      </c>
      <c r="E48" s="864">
        <f t="shared" si="2"/>
        <v>2.2320000000000002</v>
      </c>
      <c r="F48" s="864">
        <f t="shared" si="2"/>
        <v>2.2500000000000004</v>
      </c>
      <c r="G48" s="281">
        <f t="shared" si="2"/>
        <v>2.2140000000000004</v>
      </c>
      <c r="H48" s="280">
        <f t="shared" si="2"/>
        <v>1.71</v>
      </c>
      <c r="I48" s="864">
        <f t="shared" si="2"/>
        <v>1.1160000000000001</v>
      </c>
      <c r="J48" s="864">
        <f t="shared" si="2"/>
        <v>1.1339999999999999</v>
      </c>
      <c r="K48" s="281">
        <f t="shared" si="2"/>
        <v>1.6919999999999999</v>
      </c>
    </row>
    <row r="49" spans="2:11" hidden="1" outlineLevel="1">
      <c r="B49" s="699" t="s">
        <v>893</v>
      </c>
      <c r="C49" s="1074">
        <f t="shared" ref="C49:K49" si="3">C48/C32</f>
        <v>0.26727272727272727</v>
      </c>
      <c r="D49" s="1042">
        <f t="shared" si="3"/>
        <v>0.23090909090909095</v>
      </c>
      <c r="E49" s="1042">
        <f t="shared" si="3"/>
        <v>0.22545454545454546</v>
      </c>
      <c r="F49" s="1042">
        <f t="shared" si="3"/>
        <v>0.22727272727272732</v>
      </c>
      <c r="G49" s="798">
        <f t="shared" si="3"/>
        <v>0.22363636363636366</v>
      </c>
      <c r="H49" s="839">
        <f t="shared" si="3"/>
        <v>0.17272727272727273</v>
      </c>
      <c r="I49" s="1042">
        <f t="shared" si="3"/>
        <v>0.11272727272727273</v>
      </c>
      <c r="J49" s="1042">
        <f t="shared" si="3"/>
        <v>0.11454545454545453</v>
      </c>
      <c r="K49" s="798">
        <f t="shared" si="3"/>
        <v>0.1709090909090909</v>
      </c>
    </row>
    <row r="50" spans="2:11" hidden="1" outlineLevel="1">
      <c r="B50" s="702"/>
      <c r="C50" s="1075"/>
      <c r="D50" s="688"/>
      <c r="E50" s="688"/>
      <c r="F50" s="688"/>
      <c r="G50" s="1062"/>
      <c r="H50" s="1061"/>
      <c r="I50" s="688"/>
      <c r="J50" s="688"/>
      <c r="K50" s="1062"/>
    </row>
    <row r="51" spans="2:11" hidden="1" outlineLevel="1">
      <c r="B51" s="1039" t="s">
        <v>1093</v>
      </c>
      <c r="C51" s="680"/>
      <c r="D51" s="311"/>
      <c r="E51" s="311"/>
      <c r="F51" s="311"/>
      <c r="G51" s="311"/>
      <c r="H51" s="311"/>
      <c r="I51" s="311"/>
      <c r="J51" s="311"/>
      <c r="K51" s="311"/>
    </row>
    <row r="52" spans="2:11" hidden="1" outlineLevel="1">
      <c r="B52" s="1040" t="s">
        <v>890</v>
      </c>
      <c r="C52" s="1072">
        <f t="shared" ref="C52:K52" si="4">C46</f>
        <v>2.97</v>
      </c>
      <c r="D52" s="324">
        <f t="shared" si="4"/>
        <v>2.5740000000000003</v>
      </c>
      <c r="E52" s="324">
        <f t="shared" si="4"/>
        <v>2.5740000000000003</v>
      </c>
      <c r="F52" s="324">
        <f t="shared" si="4"/>
        <v>2.5740000000000003</v>
      </c>
      <c r="G52" s="279">
        <f t="shared" si="4"/>
        <v>2.5740000000000003</v>
      </c>
      <c r="H52" s="278">
        <f t="shared" si="4"/>
        <v>2.3759999999999999</v>
      </c>
      <c r="I52" s="324">
        <f t="shared" si="4"/>
        <v>1.782</v>
      </c>
      <c r="J52" s="324">
        <f t="shared" si="4"/>
        <v>1.782</v>
      </c>
      <c r="K52" s="279">
        <f t="shared" si="4"/>
        <v>2.3759999999999999</v>
      </c>
    </row>
    <row r="53" spans="2:11" hidden="1" outlineLevel="1">
      <c r="B53" s="698" t="s">
        <v>891</v>
      </c>
      <c r="C53" s="1077">
        <f t="shared" ref="C53:K53" si="5">C47-C43*0.0036</f>
        <v>0.32400000000000001</v>
      </c>
      <c r="D53" s="1070">
        <f t="shared" si="5"/>
        <v>0.28799999999999998</v>
      </c>
      <c r="E53" s="1070">
        <f t="shared" si="5"/>
        <v>0.34199999999999997</v>
      </c>
      <c r="F53" s="1070">
        <f t="shared" si="5"/>
        <v>0.32400000000000001</v>
      </c>
      <c r="G53" s="749">
        <f t="shared" si="5"/>
        <v>0.36</v>
      </c>
      <c r="H53" s="387">
        <f t="shared" si="5"/>
        <v>0.43200000000000005</v>
      </c>
      <c r="I53" s="1070">
        <f t="shared" si="5"/>
        <v>0.43200000000000005</v>
      </c>
      <c r="J53" s="1070">
        <f t="shared" si="5"/>
        <v>0.41400000000000003</v>
      </c>
      <c r="K53" s="749">
        <f t="shared" si="5"/>
        <v>0.44999999999999996</v>
      </c>
    </row>
    <row r="54" spans="2:11" hidden="1" outlineLevel="1">
      <c r="B54" s="698" t="s">
        <v>892</v>
      </c>
      <c r="C54" s="1073">
        <f>C52-C53</f>
        <v>2.6460000000000004</v>
      </c>
      <c r="D54" s="864">
        <f t="shared" ref="D54:K54" si="6">D52-D53</f>
        <v>2.2860000000000005</v>
      </c>
      <c r="E54" s="864">
        <f t="shared" si="6"/>
        <v>2.2320000000000002</v>
      </c>
      <c r="F54" s="864">
        <f t="shared" si="6"/>
        <v>2.2500000000000004</v>
      </c>
      <c r="G54" s="281">
        <f t="shared" si="6"/>
        <v>2.2140000000000004</v>
      </c>
      <c r="H54" s="280">
        <f t="shared" si="6"/>
        <v>1.944</v>
      </c>
      <c r="I54" s="864">
        <f t="shared" si="6"/>
        <v>1.35</v>
      </c>
      <c r="J54" s="864">
        <f t="shared" si="6"/>
        <v>1.3679999999999999</v>
      </c>
      <c r="K54" s="281">
        <f t="shared" si="6"/>
        <v>1.9259999999999999</v>
      </c>
    </row>
    <row r="55" spans="2:11" hidden="1" outlineLevel="1">
      <c r="B55" s="699" t="s">
        <v>893</v>
      </c>
      <c r="C55" s="1074">
        <f>C54/$C$32</f>
        <v>0.26727272727272727</v>
      </c>
      <c r="D55" s="1042">
        <f t="shared" ref="D55:K55" si="7">D54/$C$32</f>
        <v>0.23090909090909095</v>
      </c>
      <c r="E55" s="1042">
        <f t="shared" si="7"/>
        <v>0.22545454545454546</v>
      </c>
      <c r="F55" s="1042">
        <f t="shared" si="7"/>
        <v>0.22727272727272732</v>
      </c>
      <c r="G55" s="798">
        <f t="shared" si="7"/>
        <v>0.22363636363636366</v>
      </c>
      <c r="H55" s="839">
        <f t="shared" si="7"/>
        <v>0.19636363636363635</v>
      </c>
      <c r="I55" s="1042">
        <f t="shared" si="7"/>
        <v>0.13636363636363638</v>
      </c>
      <c r="J55" s="1042">
        <f t="shared" si="7"/>
        <v>0.13818181818181816</v>
      </c>
      <c r="K55" s="798">
        <f t="shared" si="7"/>
        <v>0.19454545454545452</v>
      </c>
    </row>
    <row r="56" spans="2:11" hidden="1" outlineLevel="1">
      <c r="B56" s="702"/>
      <c r="C56" s="679"/>
    </row>
    <row r="57" spans="2:11" hidden="1" outlineLevel="1">
      <c r="B57" s="702" t="s">
        <v>894</v>
      </c>
      <c r="C57" s="679"/>
    </row>
    <row r="58" spans="2:11" hidden="1" outlineLevel="1">
      <c r="B58" s="1040" t="s">
        <v>895</v>
      </c>
      <c r="C58" s="1078">
        <f t="shared" ref="C58:K58" si="8">C48/0.0036</f>
        <v>735.00000000000011</v>
      </c>
      <c r="D58" s="859">
        <f t="shared" si="8"/>
        <v>635.00000000000011</v>
      </c>
      <c r="E58" s="859">
        <f t="shared" si="8"/>
        <v>620.00000000000011</v>
      </c>
      <c r="F58" s="859">
        <f t="shared" si="8"/>
        <v>625.00000000000011</v>
      </c>
      <c r="G58" s="860">
        <f t="shared" si="8"/>
        <v>615.00000000000011</v>
      </c>
      <c r="H58" s="1071">
        <f t="shared" si="8"/>
        <v>475</v>
      </c>
      <c r="I58" s="859">
        <f t="shared" si="8"/>
        <v>310.00000000000006</v>
      </c>
      <c r="J58" s="859">
        <f t="shared" si="8"/>
        <v>315</v>
      </c>
      <c r="K58" s="860">
        <f t="shared" si="8"/>
        <v>470</v>
      </c>
    </row>
    <row r="59" spans="2:11" hidden="1" outlineLevel="1">
      <c r="B59" s="1041" t="s">
        <v>896</v>
      </c>
      <c r="C59" s="1079">
        <f t="shared" ref="C59:K59" si="9">C58-C78</f>
        <v>-3.9999999999998863</v>
      </c>
      <c r="D59" s="938">
        <f t="shared" si="9"/>
        <v>-2.9999999999998863</v>
      </c>
      <c r="E59" s="938">
        <f t="shared" si="9"/>
        <v>-2.9999999999998863</v>
      </c>
      <c r="F59" s="938">
        <f t="shared" si="9"/>
        <v>-2.9999999999998863</v>
      </c>
      <c r="G59" s="830">
        <f t="shared" si="9"/>
        <v>-2.9999999999998863</v>
      </c>
      <c r="H59" s="85">
        <f t="shared" si="9"/>
        <v>-3</v>
      </c>
      <c r="I59" s="938">
        <f t="shared" si="9"/>
        <v>-1.9999999999999432</v>
      </c>
      <c r="J59" s="938">
        <f t="shared" si="9"/>
        <v>-2</v>
      </c>
      <c r="K59" s="830">
        <f t="shared" si="9"/>
        <v>-3</v>
      </c>
    </row>
    <row r="60" spans="2:11" hidden="1" outlineLevel="1">
      <c r="B60" s="679"/>
      <c r="C60" s="679"/>
    </row>
    <row r="61" spans="2:11" hidden="1" outlineLevel="1">
      <c r="B61" s="1080" t="s">
        <v>814</v>
      </c>
      <c r="C61" s="679"/>
    </row>
    <row r="62" spans="2:11" hidden="1" outlineLevel="1">
      <c r="B62" s="1040" t="s">
        <v>1094</v>
      </c>
      <c r="C62" s="1072">
        <f>C32*C36</f>
        <v>0</v>
      </c>
      <c r="D62" s="324">
        <f t="shared" ref="D62:K62" si="10">D32*D36</f>
        <v>6.1379999999999999</v>
      </c>
      <c r="E62" s="324">
        <f t="shared" si="10"/>
        <v>6.1379999999999999</v>
      </c>
      <c r="F62" s="324">
        <f t="shared" si="10"/>
        <v>6.1379999999999999</v>
      </c>
      <c r="G62" s="279">
        <f t="shared" si="10"/>
        <v>6.1379999999999999</v>
      </c>
      <c r="H62" s="278">
        <f t="shared" si="10"/>
        <v>0</v>
      </c>
      <c r="I62" s="324">
        <f t="shared" si="10"/>
        <v>3.8610000000000002</v>
      </c>
      <c r="J62" s="324">
        <f t="shared" si="10"/>
        <v>3.8610000000000002</v>
      </c>
      <c r="K62" s="279">
        <f t="shared" si="10"/>
        <v>3.4649999999999999</v>
      </c>
    </row>
    <row r="63" spans="2:11" hidden="1" outlineLevel="1">
      <c r="B63" s="698" t="s">
        <v>1090</v>
      </c>
      <c r="C63" s="1073">
        <f>C38*C32</f>
        <v>0</v>
      </c>
      <c r="D63" s="864">
        <f t="shared" ref="D63:K63" si="11">D38*D32</f>
        <v>0</v>
      </c>
      <c r="E63" s="864">
        <f t="shared" si="11"/>
        <v>1.6830000000000003</v>
      </c>
      <c r="F63" s="864">
        <f t="shared" si="11"/>
        <v>0</v>
      </c>
      <c r="G63" s="281">
        <f t="shared" si="11"/>
        <v>1.6830000000000003</v>
      </c>
      <c r="H63" s="280">
        <f t="shared" si="11"/>
        <v>0</v>
      </c>
      <c r="I63" s="864">
        <f t="shared" si="11"/>
        <v>1.6830000000000003</v>
      </c>
      <c r="J63" s="864">
        <f t="shared" si="11"/>
        <v>1.6830000000000003</v>
      </c>
      <c r="K63" s="281">
        <f t="shared" si="11"/>
        <v>2.2770000000000001</v>
      </c>
    </row>
    <row r="64" spans="2:11" hidden="1" outlineLevel="1">
      <c r="B64" s="698" t="s">
        <v>1091</v>
      </c>
      <c r="C64" s="1073">
        <f t="shared" ref="C64:K64" si="12">C41*(C80/1000)</f>
        <v>0</v>
      </c>
      <c r="D64" s="864">
        <f t="shared" si="12"/>
        <v>0</v>
      </c>
      <c r="E64" s="864">
        <f t="shared" si="12"/>
        <v>0</v>
      </c>
      <c r="F64" s="864">
        <f t="shared" si="12"/>
        <v>0</v>
      </c>
      <c r="G64" s="281">
        <f t="shared" si="12"/>
        <v>0</v>
      </c>
      <c r="H64" s="280">
        <f t="shared" si="12"/>
        <v>0</v>
      </c>
      <c r="I64" s="864">
        <f t="shared" si="12"/>
        <v>1.8084</v>
      </c>
      <c r="J64" s="864">
        <f t="shared" si="12"/>
        <v>1.8084</v>
      </c>
      <c r="K64" s="281">
        <f t="shared" si="12"/>
        <v>2.7125999999999997</v>
      </c>
    </row>
    <row r="65" spans="2:21" hidden="1" outlineLevel="1">
      <c r="B65" s="699" t="s">
        <v>1086</v>
      </c>
      <c r="C65" s="1076">
        <f>SUM(C62:C64)</f>
        <v>0</v>
      </c>
      <c r="D65" s="1059">
        <f t="shared" ref="D65:K65" si="13">SUM(D62:D64)</f>
        <v>6.1379999999999999</v>
      </c>
      <c r="E65" s="1059">
        <f t="shared" si="13"/>
        <v>7.8209999999999997</v>
      </c>
      <c r="F65" s="1059">
        <f t="shared" si="13"/>
        <v>6.1379999999999999</v>
      </c>
      <c r="G65" s="1060">
        <f t="shared" si="13"/>
        <v>7.8209999999999997</v>
      </c>
      <c r="H65" s="1063">
        <f t="shared" si="13"/>
        <v>0</v>
      </c>
      <c r="I65" s="1059">
        <f t="shared" si="13"/>
        <v>7.3524000000000003</v>
      </c>
      <c r="J65" s="1059">
        <f t="shared" si="13"/>
        <v>7.3524000000000003</v>
      </c>
      <c r="K65" s="1060">
        <f t="shared" si="13"/>
        <v>8.4545999999999992</v>
      </c>
    </row>
    <row r="66" spans="2:21" s="12" customFormat="1" hidden="1" outlineLevel="1">
      <c r="B66" s="1058" t="s">
        <v>1088</v>
      </c>
      <c r="C66" s="1064">
        <f>C79</f>
        <v>0</v>
      </c>
      <c r="D66" s="1065" t="str">
        <f t="shared" ref="D66:K66" si="14">D79</f>
        <v>6.17</v>
      </c>
      <c r="E66" s="1065" t="str">
        <f t="shared" si="14"/>
        <v>7.86</v>
      </c>
      <c r="F66" s="1065" t="str">
        <f t="shared" si="14"/>
        <v>6.17</v>
      </c>
      <c r="G66" s="1066" t="str">
        <f t="shared" si="14"/>
        <v>7.86</v>
      </c>
      <c r="H66" s="1064">
        <f t="shared" si="14"/>
        <v>0</v>
      </c>
      <c r="I66" s="1065" t="str">
        <f t="shared" si="14"/>
        <v>7.40</v>
      </c>
      <c r="J66" s="1065" t="str">
        <f t="shared" si="14"/>
        <v>7.40</v>
      </c>
      <c r="K66" s="1066" t="str">
        <f t="shared" si="14"/>
        <v>8.51</v>
      </c>
      <c r="M66" s="1203"/>
      <c r="N66" s="1203"/>
      <c r="O66" s="1203"/>
      <c r="P66" s="1203"/>
      <c r="Q66" s="1203"/>
      <c r="R66" s="1203"/>
      <c r="S66" s="1203"/>
      <c r="T66" s="1203"/>
      <c r="U66" s="1203"/>
    </row>
    <row r="67" spans="2:21" hidden="1" outlineLevel="1">
      <c r="B67" s="1058" t="s">
        <v>1089</v>
      </c>
      <c r="C67" s="1067">
        <f>C65-C66</f>
        <v>0</v>
      </c>
      <c r="D67" s="1068">
        <f t="shared" ref="D67:K67" si="15">D65-D66</f>
        <v>-3.2000000000000028E-2</v>
      </c>
      <c r="E67" s="1068">
        <f t="shared" si="15"/>
        <v>-3.900000000000059E-2</v>
      </c>
      <c r="F67" s="1068">
        <f t="shared" si="15"/>
        <v>-3.2000000000000028E-2</v>
      </c>
      <c r="G67" s="1069">
        <f t="shared" si="15"/>
        <v>-3.900000000000059E-2</v>
      </c>
      <c r="H67" s="1067">
        <f t="shared" si="15"/>
        <v>0</v>
      </c>
      <c r="I67" s="1068">
        <f t="shared" si="15"/>
        <v>-4.7600000000000087E-2</v>
      </c>
      <c r="J67" s="1068">
        <f t="shared" si="15"/>
        <v>-4.7600000000000087E-2</v>
      </c>
      <c r="K67" s="1069">
        <f t="shared" si="15"/>
        <v>-5.540000000000056E-2</v>
      </c>
    </row>
    <row r="68" spans="2:21" hidden="1" outlineLevel="1">
      <c r="B68" s="1057"/>
      <c r="C68" s="680"/>
      <c r="D68" s="311"/>
      <c r="E68" s="311"/>
      <c r="F68" s="311"/>
      <c r="G68" s="311"/>
      <c r="H68" s="311"/>
      <c r="I68" s="311"/>
      <c r="J68" s="311"/>
      <c r="K68" s="311"/>
    </row>
    <row r="69" spans="2:21" hidden="1" outlineLevel="1">
      <c r="B69" s="679" t="s">
        <v>897</v>
      </c>
      <c r="C69" s="681"/>
      <c r="D69" s="668"/>
      <c r="E69" s="668"/>
      <c r="F69" s="668"/>
      <c r="G69" s="668"/>
      <c r="H69" s="668"/>
      <c r="I69" s="668"/>
      <c r="J69" s="668"/>
      <c r="K69" s="668"/>
    </row>
    <row r="70" spans="2:21" hidden="1" outlineLevel="1">
      <c r="B70" s="671" t="s">
        <v>859</v>
      </c>
      <c r="C70" s="671" t="s">
        <v>860</v>
      </c>
      <c r="D70" s="4" t="s">
        <v>861</v>
      </c>
      <c r="E70" s="4" t="s">
        <v>58</v>
      </c>
      <c r="F70" s="4" t="s">
        <v>862</v>
      </c>
      <c r="G70" s="6" t="s">
        <v>863</v>
      </c>
      <c r="H70" s="4" t="s">
        <v>864</v>
      </c>
      <c r="I70" s="4" t="s">
        <v>865</v>
      </c>
      <c r="J70" s="4" t="s">
        <v>59</v>
      </c>
      <c r="K70" s="6" t="s">
        <v>866</v>
      </c>
    </row>
    <row r="71" spans="2:21" hidden="1" outlineLevel="1">
      <c r="B71" s="1083" t="s">
        <v>898</v>
      </c>
      <c r="C71" s="675"/>
      <c r="D71" s="663"/>
      <c r="E71" s="663"/>
      <c r="F71" s="663"/>
      <c r="G71" s="664"/>
      <c r="H71" s="663"/>
      <c r="I71" s="663"/>
      <c r="J71" s="663"/>
      <c r="K71" s="664"/>
    </row>
    <row r="72" spans="2:21" hidden="1" outlineLevel="1">
      <c r="B72" s="675" t="s">
        <v>899</v>
      </c>
      <c r="C72" s="675" t="s">
        <v>869</v>
      </c>
      <c r="D72" s="663" t="s">
        <v>869</v>
      </c>
      <c r="E72" s="663" t="s">
        <v>869</v>
      </c>
      <c r="F72" s="663" t="s">
        <v>870</v>
      </c>
      <c r="G72" s="664" t="s">
        <v>870</v>
      </c>
      <c r="H72" s="663" t="s">
        <v>869</v>
      </c>
      <c r="I72" s="663" t="s">
        <v>869</v>
      </c>
      <c r="J72" s="663" t="s">
        <v>870</v>
      </c>
      <c r="K72" s="664" t="s">
        <v>870</v>
      </c>
    </row>
    <row r="73" spans="2:21" hidden="1" outlineLevel="1">
      <c r="B73" s="675" t="s">
        <v>871</v>
      </c>
      <c r="C73" s="675" t="s">
        <v>872</v>
      </c>
      <c r="D73" s="663" t="s">
        <v>872</v>
      </c>
      <c r="E73" s="663" t="s">
        <v>873</v>
      </c>
      <c r="F73" s="663" t="s">
        <v>872</v>
      </c>
      <c r="G73" s="664" t="s">
        <v>873</v>
      </c>
      <c r="H73" s="663" t="s">
        <v>873</v>
      </c>
      <c r="I73" s="663" t="s">
        <v>873</v>
      </c>
      <c r="J73" s="663" t="s">
        <v>873</v>
      </c>
      <c r="K73" s="664" t="s">
        <v>900</v>
      </c>
    </row>
    <row r="74" spans="2:21" hidden="1" outlineLevel="1">
      <c r="B74" s="675" t="s">
        <v>901</v>
      </c>
      <c r="C74" s="675" t="s">
        <v>873</v>
      </c>
      <c r="D74" s="663" t="s">
        <v>873</v>
      </c>
      <c r="E74" s="663" t="s">
        <v>873</v>
      </c>
      <c r="F74" s="663" t="s">
        <v>873</v>
      </c>
      <c r="G74" s="664" t="s">
        <v>873</v>
      </c>
      <c r="H74" s="663" t="s">
        <v>873</v>
      </c>
      <c r="I74" s="663" t="s">
        <v>873</v>
      </c>
      <c r="J74" s="663" t="s">
        <v>873</v>
      </c>
      <c r="K74" s="664" t="s">
        <v>873</v>
      </c>
    </row>
    <row r="75" spans="2:21" hidden="1" outlineLevel="1">
      <c r="B75" s="675" t="s">
        <v>902</v>
      </c>
      <c r="C75" s="675" t="s">
        <v>872</v>
      </c>
      <c r="D75" s="663" t="s">
        <v>873</v>
      </c>
      <c r="E75" s="663" t="s">
        <v>873</v>
      </c>
      <c r="F75" s="663" t="s">
        <v>873</v>
      </c>
      <c r="G75" s="664" t="s">
        <v>873</v>
      </c>
      <c r="H75" s="663" t="s">
        <v>872</v>
      </c>
      <c r="I75" s="663" t="s">
        <v>873</v>
      </c>
      <c r="J75" s="663" t="s">
        <v>873</v>
      </c>
      <c r="K75" s="664" t="s">
        <v>875</v>
      </c>
    </row>
    <row r="76" spans="2:21" hidden="1" outlineLevel="1">
      <c r="B76" s="675" t="s">
        <v>903</v>
      </c>
      <c r="C76" s="675" t="s">
        <v>872</v>
      </c>
      <c r="D76" s="663" t="s">
        <v>872</v>
      </c>
      <c r="E76" s="663" t="s">
        <v>872</v>
      </c>
      <c r="F76" s="663" t="s">
        <v>872</v>
      </c>
      <c r="G76" s="664" t="s">
        <v>872</v>
      </c>
      <c r="H76" s="663" t="s">
        <v>873</v>
      </c>
      <c r="I76" s="663" t="s">
        <v>873</v>
      </c>
      <c r="J76" s="663" t="s">
        <v>873</v>
      </c>
      <c r="K76" s="664" t="s">
        <v>873</v>
      </c>
    </row>
    <row r="77" spans="2:21" hidden="1" outlineLevel="1">
      <c r="B77" s="684" t="s">
        <v>904</v>
      </c>
      <c r="C77" s="675"/>
      <c r="D77" s="663"/>
      <c r="E77" s="663"/>
      <c r="F77" s="663"/>
      <c r="G77" s="664"/>
      <c r="H77" s="663"/>
      <c r="I77" s="663"/>
      <c r="J77" s="663"/>
      <c r="K77" s="664"/>
    </row>
    <row r="78" spans="2:21" hidden="1" outlineLevel="1">
      <c r="B78" s="675" t="s">
        <v>905</v>
      </c>
      <c r="C78" s="1029" t="s">
        <v>906</v>
      </c>
      <c r="D78" s="1024" t="s">
        <v>907</v>
      </c>
      <c r="E78" s="1024" t="s">
        <v>908</v>
      </c>
      <c r="F78" s="1024" t="s">
        <v>909</v>
      </c>
      <c r="G78" s="1025" t="s">
        <v>910</v>
      </c>
      <c r="H78" s="1024" t="s">
        <v>911</v>
      </c>
      <c r="I78" s="1024" t="s">
        <v>912</v>
      </c>
      <c r="J78" s="1024" t="s">
        <v>913</v>
      </c>
      <c r="K78" s="1025" t="s">
        <v>914</v>
      </c>
    </row>
    <row r="79" spans="2:21" hidden="1" outlineLevel="1">
      <c r="B79" s="675" t="s">
        <v>915</v>
      </c>
      <c r="C79" s="1029">
        <v>0</v>
      </c>
      <c r="D79" s="1024" t="s">
        <v>916</v>
      </c>
      <c r="E79" s="1024" t="s">
        <v>917</v>
      </c>
      <c r="F79" s="1024" t="s">
        <v>916</v>
      </c>
      <c r="G79" s="1025" t="s">
        <v>917</v>
      </c>
      <c r="H79" s="1024">
        <v>0</v>
      </c>
      <c r="I79" s="1024" t="s">
        <v>918</v>
      </c>
      <c r="J79" s="1024" t="s">
        <v>918</v>
      </c>
      <c r="K79" s="1025" t="s">
        <v>919</v>
      </c>
    </row>
    <row r="80" spans="2:21" hidden="1" outlineLevel="1">
      <c r="B80" s="675" t="s">
        <v>920</v>
      </c>
      <c r="C80" s="1029">
        <v>0</v>
      </c>
      <c r="D80" s="1024">
        <v>0</v>
      </c>
      <c r="E80" s="1024">
        <v>0</v>
      </c>
      <c r="F80" s="1024">
        <v>0</v>
      </c>
      <c r="G80" s="1025">
        <v>0</v>
      </c>
      <c r="H80" s="1024">
        <v>822</v>
      </c>
      <c r="I80" s="1024">
        <v>822</v>
      </c>
      <c r="J80" s="1024">
        <v>822</v>
      </c>
      <c r="K80" s="1025">
        <v>822</v>
      </c>
    </row>
    <row r="81" spans="2:11" hidden="1" outlineLevel="1">
      <c r="B81" s="684" t="s">
        <v>921</v>
      </c>
      <c r="C81" s="1029"/>
      <c r="D81" s="1024"/>
      <c r="E81" s="1024"/>
      <c r="F81" s="1024"/>
      <c r="G81" s="1025"/>
      <c r="H81" s="1024"/>
      <c r="I81" s="1024"/>
      <c r="J81" s="1024"/>
      <c r="K81" s="1025"/>
    </row>
    <row r="82" spans="2:11" hidden="1" outlineLevel="1">
      <c r="B82" s="675" t="s">
        <v>922</v>
      </c>
      <c r="C82" s="1029">
        <v>24</v>
      </c>
      <c r="D82" s="1024">
        <v>24</v>
      </c>
      <c r="E82" s="1024">
        <v>23</v>
      </c>
      <c r="F82" s="1024">
        <v>24</v>
      </c>
      <c r="G82" s="1025">
        <v>25</v>
      </c>
      <c r="H82" s="1024">
        <v>23</v>
      </c>
      <c r="I82" s="1024">
        <v>23</v>
      </c>
      <c r="J82" s="1024">
        <v>25</v>
      </c>
      <c r="K82" s="1025">
        <v>25</v>
      </c>
    </row>
    <row r="83" spans="2:11" hidden="1" outlineLevel="1">
      <c r="B83" s="675" t="s">
        <v>923</v>
      </c>
      <c r="C83" s="1029">
        <v>19</v>
      </c>
      <c r="D83" s="1024">
        <v>17</v>
      </c>
      <c r="E83" s="1024">
        <v>20</v>
      </c>
      <c r="F83" s="1024">
        <v>19</v>
      </c>
      <c r="G83" s="1025">
        <v>21</v>
      </c>
      <c r="H83" s="1024">
        <v>22</v>
      </c>
      <c r="I83" s="1024">
        <v>22</v>
      </c>
      <c r="J83" s="1024">
        <v>21</v>
      </c>
      <c r="K83" s="1025">
        <v>23</v>
      </c>
    </row>
    <row r="84" spans="2:11" s="790" customFormat="1" hidden="1" outlineLevel="1">
      <c r="B84" s="799" t="s">
        <v>924</v>
      </c>
      <c r="C84" s="1085">
        <v>372</v>
      </c>
      <c r="D84" s="1026">
        <v>372</v>
      </c>
      <c r="E84" s="1026">
        <v>372</v>
      </c>
      <c r="F84" s="1026">
        <v>372</v>
      </c>
      <c r="G84" s="1027">
        <v>372</v>
      </c>
      <c r="H84" s="1026">
        <v>56</v>
      </c>
      <c r="I84" s="1026">
        <v>56</v>
      </c>
      <c r="J84" s="1026">
        <v>56</v>
      </c>
      <c r="K84" s="1027">
        <v>56</v>
      </c>
    </row>
    <row r="85" spans="2:11" hidden="1" outlineLevel="1">
      <c r="B85" s="682" t="s">
        <v>932</v>
      </c>
      <c r="C85" s="1085">
        <v>-172</v>
      </c>
      <c r="D85" s="1026">
        <v>-149</v>
      </c>
      <c r="E85" s="1026">
        <v>-149</v>
      </c>
      <c r="F85" s="1026">
        <v>-149</v>
      </c>
      <c r="G85" s="1027">
        <v>-149</v>
      </c>
      <c r="H85" s="1026">
        <v>-138</v>
      </c>
      <c r="I85" s="1026">
        <v>-103</v>
      </c>
      <c r="J85" s="1026">
        <v>-103</v>
      </c>
      <c r="K85" s="1027">
        <v>-138</v>
      </c>
    </row>
    <row r="86" spans="2:11" hidden="1" outlineLevel="1">
      <c r="B86" s="682" t="s">
        <v>925</v>
      </c>
      <c r="C86" s="1085">
        <v>0</v>
      </c>
      <c r="D86" s="1026">
        <v>-136</v>
      </c>
      <c r="E86" s="1026">
        <v>-173</v>
      </c>
      <c r="F86" s="1026">
        <v>-136</v>
      </c>
      <c r="G86" s="1027">
        <v>-173</v>
      </c>
      <c r="H86" s="1026">
        <v>0</v>
      </c>
      <c r="I86" s="1026">
        <v>-122</v>
      </c>
      <c r="J86" s="1026">
        <v>-122</v>
      </c>
      <c r="K86" s="1027">
        <v>-127</v>
      </c>
    </row>
    <row r="87" spans="2:11" hidden="1" outlineLevel="1">
      <c r="B87" s="682" t="s">
        <v>926</v>
      </c>
      <c r="C87" s="1085">
        <v>-63</v>
      </c>
      <c r="D87" s="1026">
        <v>-63</v>
      </c>
      <c r="E87" s="1026">
        <v>-63</v>
      </c>
      <c r="F87" s="1026">
        <v>-63</v>
      </c>
      <c r="G87" s="1027">
        <v>-63</v>
      </c>
      <c r="H87" s="1026">
        <v>-63</v>
      </c>
      <c r="I87" s="1026">
        <v>-63</v>
      </c>
      <c r="J87" s="1026">
        <v>-63</v>
      </c>
      <c r="K87" s="1027">
        <v>-63</v>
      </c>
    </row>
    <row r="88" spans="2:11" hidden="1" outlineLevel="1">
      <c r="B88" s="682" t="s">
        <v>927</v>
      </c>
      <c r="C88" s="1085">
        <v>0</v>
      </c>
      <c r="D88" s="1026">
        <v>0</v>
      </c>
      <c r="E88" s="1026">
        <v>0</v>
      </c>
      <c r="F88" s="1026">
        <v>0</v>
      </c>
      <c r="G88" s="1027">
        <v>0</v>
      </c>
      <c r="H88" s="1026">
        <v>12</v>
      </c>
      <c r="I88" s="1026">
        <v>12</v>
      </c>
      <c r="J88" s="1026">
        <v>12</v>
      </c>
      <c r="K88" s="1027">
        <v>12</v>
      </c>
    </row>
    <row r="89" spans="2:11" hidden="1" outlineLevel="1">
      <c r="B89" s="682" t="s">
        <v>928</v>
      </c>
      <c r="C89" s="1085">
        <v>0</v>
      </c>
      <c r="D89" s="1026">
        <v>0</v>
      </c>
      <c r="E89" s="1026">
        <v>0</v>
      </c>
      <c r="F89" s="1026">
        <v>0</v>
      </c>
      <c r="G89" s="1027">
        <v>0</v>
      </c>
      <c r="H89" s="1026">
        <v>17</v>
      </c>
      <c r="I89" s="1026">
        <v>17</v>
      </c>
      <c r="J89" s="1026">
        <v>17</v>
      </c>
      <c r="K89" s="1027">
        <v>17</v>
      </c>
    </row>
    <row r="90" spans="2:11" hidden="1" outlineLevel="1">
      <c r="B90" s="682" t="s">
        <v>929</v>
      </c>
      <c r="C90" s="1085">
        <v>0</v>
      </c>
      <c r="D90" s="1026">
        <v>0</v>
      </c>
      <c r="E90" s="1026">
        <v>0</v>
      </c>
      <c r="F90" s="1026">
        <v>0</v>
      </c>
      <c r="G90" s="1027">
        <v>0</v>
      </c>
      <c r="H90" s="1026">
        <v>0</v>
      </c>
      <c r="I90" s="1026">
        <v>-80</v>
      </c>
      <c r="J90" s="1026">
        <v>-80</v>
      </c>
      <c r="K90" s="1027">
        <v>-120</v>
      </c>
    </row>
    <row r="91" spans="2:11" hidden="1" outlineLevel="1">
      <c r="B91" s="682" t="s">
        <v>933</v>
      </c>
      <c r="C91" s="1085">
        <v>0</v>
      </c>
      <c r="D91" s="1026">
        <v>0</v>
      </c>
      <c r="E91" s="1026">
        <v>0</v>
      </c>
      <c r="F91" s="1026">
        <v>0</v>
      </c>
      <c r="G91" s="1027">
        <v>0</v>
      </c>
      <c r="H91" s="1026">
        <v>29</v>
      </c>
      <c r="I91" s="1026">
        <v>29</v>
      </c>
      <c r="J91" s="1026">
        <v>29</v>
      </c>
      <c r="K91" s="1027">
        <v>29</v>
      </c>
    </row>
    <row r="92" spans="2:11" hidden="1" outlineLevel="1">
      <c r="B92" s="675" t="s">
        <v>930</v>
      </c>
      <c r="C92" s="1029">
        <v>0</v>
      </c>
      <c r="D92" s="1024">
        <v>0</v>
      </c>
      <c r="E92" s="1024">
        <v>0</v>
      </c>
      <c r="F92" s="1024">
        <v>0</v>
      </c>
      <c r="G92" s="1025">
        <v>0</v>
      </c>
      <c r="H92" s="1024">
        <v>-490</v>
      </c>
      <c r="I92" s="1024">
        <v>-490</v>
      </c>
      <c r="J92" s="1024">
        <v>-490</v>
      </c>
      <c r="K92" s="1025">
        <v>-490</v>
      </c>
    </row>
    <row r="93" spans="2:11" hidden="1" outlineLevel="1">
      <c r="B93" s="685" t="s">
        <v>13</v>
      </c>
      <c r="C93" s="1086">
        <v>180</v>
      </c>
      <c r="D93" s="290">
        <v>65</v>
      </c>
      <c r="E93" s="290">
        <v>30</v>
      </c>
      <c r="F93" s="290">
        <v>67</v>
      </c>
      <c r="G93" s="291">
        <v>33</v>
      </c>
      <c r="H93" s="290">
        <v>-532</v>
      </c>
      <c r="I93" s="290">
        <v>-700</v>
      </c>
      <c r="J93" s="290">
        <v>-700</v>
      </c>
      <c r="K93" s="291">
        <v>-776</v>
      </c>
    </row>
    <row r="94" spans="2:11" hidden="1" outlineLevel="1">
      <c r="B94" s="686"/>
      <c r="C94" s="686"/>
      <c r="D94" s="669"/>
      <c r="E94" s="669"/>
      <c r="F94" s="669"/>
      <c r="G94" s="669"/>
      <c r="H94" s="669"/>
      <c r="I94" s="669"/>
      <c r="J94" s="669"/>
      <c r="K94" s="669"/>
    </row>
    <row r="95" spans="2:11" hidden="1" outlineLevel="1">
      <c r="B95" s="209" t="s">
        <v>931</v>
      </c>
      <c r="C95" s="683"/>
      <c r="D95" s="683"/>
      <c r="E95" s="683"/>
      <c r="F95" s="683"/>
      <c r="G95" s="683"/>
      <c r="H95" s="683"/>
      <c r="I95" s="683"/>
      <c r="J95" s="683"/>
      <c r="K95" s="690"/>
    </row>
    <row r="96" spans="2:11" hidden="1" outlineLevel="1">
      <c r="B96" s="74" t="str">
        <f t="shared" ref="B96:B107" si="16">B82</f>
        <v>MSWI:Materialuse</v>
      </c>
      <c r="C96" s="687"/>
      <c r="D96" s="687"/>
      <c r="E96" s="687"/>
      <c r="F96" s="687"/>
      <c r="G96" s="687"/>
      <c r="H96" s="956">
        <f>H82/$H$80</f>
        <v>2.7980535279805353E-2</v>
      </c>
      <c r="I96" s="956">
        <f>I82/$H$80</f>
        <v>2.7980535279805353E-2</v>
      </c>
      <c r="J96" s="956">
        <f>J82/$H$80</f>
        <v>3.0413625304136254E-2</v>
      </c>
      <c r="K96" s="943">
        <f>K82/$H$80</f>
        <v>3.0413625304136254E-2</v>
      </c>
    </row>
    <row r="97" spans="2:11" hidden="1" outlineLevel="1">
      <c r="B97" s="77" t="str">
        <f t="shared" si="16"/>
        <v>MSWI:Electricity use</v>
      </c>
      <c r="C97" s="688"/>
      <c r="D97" s="688"/>
      <c r="E97" s="688"/>
      <c r="F97" s="688"/>
      <c r="G97" s="688"/>
      <c r="H97" s="1003">
        <f t="shared" ref="H97:H106" si="17">H83/$H$80</f>
        <v>2.6763990267639901E-2</v>
      </c>
      <c r="I97" s="1003">
        <f t="shared" ref="I97:K98" si="18">I83/$H$80</f>
        <v>2.6763990267639901E-2</v>
      </c>
      <c r="J97" s="1003">
        <f t="shared" si="18"/>
        <v>2.5547445255474453E-2</v>
      </c>
      <c r="K97" s="1002">
        <f t="shared" si="18"/>
        <v>2.7980535279805353E-2</v>
      </c>
    </row>
    <row r="98" spans="2:11" hidden="1" outlineLevel="1">
      <c r="B98" s="77" t="str">
        <f t="shared" si="16"/>
        <v>MSWI:Stackemission</v>
      </c>
      <c r="C98" s="688"/>
      <c r="D98" s="688"/>
      <c r="E98" s="688"/>
      <c r="F98" s="688"/>
      <c r="G98" s="688"/>
      <c r="H98" s="1003">
        <f t="shared" si="17"/>
        <v>6.8126520681265207E-2</v>
      </c>
      <c r="I98" s="1003">
        <f t="shared" si="18"/>
        <v>6.8126520681265207E-2</v>
      </c>
      <c r="J98" s="1003">
        <f t="shared" si="18"/>
        <v>6.8126520681265207E-2</v>
      </c>
      <c r="K98" s="1002">
        <f t="shared" si="18"/>
        <v>6.8126520681265207E-2</v>
      </c>
    </row>
    <row r="99" spans="2:11" hidden="1" outlineLevel="1">
      <c r="B99" s="77" t="str">
        <f t="shared" si="16"/>
        <v>MSWI:Electricity out</v>
      </c>
      <c r="C99" s="688"/>
      <c r="D99" s="688"/>
      <c r="E99" s="688"/>
      <c r="F99" s="688"/>
      <c r="G99" s="688"/>
      <c r="H99" s="1003">
        <f t="shared" si="17"/>
        <v>-0.16788321167883211</v>
      </c>
      <c r="I99" s="1003">
        <f t="shared" ref="I99:K106" si="19">I85/$H$80</f>
        <v>-0.12530413625304138</v>
      </c>
      <c r="J99" s="1003">
        <f t="shared" si="19"/>
        <v>-0.12530413625304138</v>
      </c>
      <c r="K99" s="1002">
        <f t="shared" si="19"/>
        <v>-0.16788321167883211</v>
      </c>
    </row>
    <row r="100" spans="2:11" hidden="1" outlineLevel="1">
      <c r="B100" s="77" t="str">
        <f t="shared" si="16"/>
        <v>MSWI:Heatout</v>
      </c>
      <c r="C100" s="688"/>
      <c r="D100" s="688"/>
      <c r="E100" s="688"/>
      <c r="F100" s="688"/>
      <c r="G100" s="688"/>
      <c r="H100" s="1003">
        <f t="shared" si="17"/>
        <v>0</v>
      </c>
      <c r="I100" s="1003">
        <f t="shared" si="19"/>
        <v>-0.14841849148418493</v>
      </c>
      <c r="J100" s="1003">
        <f t="shared" si="19"/>
        <v>-0.14841849148418493</v>
      </c>
      <c r="K100" s="1002">
        <f t="shared" si="19"/>
        <v>-0.15450121654501217</v>
      </c>
    </row>
    <row r="101" spans="2:11" hidden="1" outlineLevel="1">
      <c r="B101" s="77" t="str">
        <f t="shared" si="16"/>
        <v>MSWI:Residues</v>
      </c>
      <c r="C101" s="688"/>
      <c r="D101" s="688"/>
      <c r="E101" s="688"/>
      <c r="F101" s="688"/>
      <c r="G101" s="688"/>
      <c r="H101" s="1003">
        <f t="shared" si="17"/>
        <v>-7.6642335766423361E-2</v>
      </c>
      <c r="I101" s="1003">
        <f t="shared" si="19"/>
        <v>-7.6642335766423361E-2</v>
      </c>
      <c r="J101" s="1003">
        <f t="shared" si="19"/>
        <v>-7.6642335766423361E-2</v>
      </c>
      <c r="K101" s="1002">
        <f t="shared" si="19"/>
        <v>-7.6642335766423361E-2</v>
      </c>
    </row>
    <row r="102" spans="2:11" hidden="1" outlineLevel="1">
      <c r="B102" s="77" t="str">
        <f t="shared" si="16"/>
        <v>CCS:MEAuse</v>
      </c>
      <c r="C102" s="688"/>
      <c r="D102" s="688"/>
      <c r="E102" s="688"/>
      <c r="F102" s="688"/>
      <c r="G102" s="688"/>
      <c r="H102" s="1003">
        <f t="shared" si="17"/>
        <v>1.4598540145985401E-2</v>
      </c>
      <c r="I102" s="1003">
        <f t="shared" si="19"/>
        <v>1.4598540145985401E-2</v>
      </c>
      <c r="J102" s="1003">
        <f t="shared" si="19"/>
        <v>1.4598540145985401E-2</v>
      </c>
      <c r="K102" s="1002">
        <f t="shared" si="19"/>
        <v>1.4598540145985401E-2</v>
      </c>
    </row>
    <row r="103" spans="2:11" hidden="1" outlineLevel="1">
      <c r="B103" s="77" t="str">
        <f t="shared" si="16"/>
        <v>CCS:Capture+compres.</v>
      </c>
      <c r="C103" s="688"/>
      <c r="D103" s="688"/>
      <c r="E103" s="688"/>
      <c r="F103" s="688"/>
      <c r="G103" s="688"/>
      <c r="H103" s="1003">
        <f t="shared" si="17"/>
        <v>2.0681265206812651E-2</v>
      </c>
      <c r="I103" s="1003">
        <f t="shared" si="19"/>
        <v>2.0681265206812651E-2</v>
      </c>
      <c r="J103" s="1003">
        <f t="shared" si="19"/>
        <v>2.0681265206812651E-2</v>
      </c>
      <c r="K103" s="1002">
        <f t="shared" si="19"/>
        <v>2.0681265206812651E-2</v>
      </c>
    </row>
    <row r="104" spans="2:11" hidden="1" outlineLevel="1">
      <c r="B104" s="77" t="str">
        <f t="shared" si="16"/>
        <v>CCS:Heatout</v>
      </c>
      <c r="C104" s="688"/>
      <c r="D104" s="688"/>
      <c r="E104" s="688"/>
      <c r="F104" s="688"/>
      <c r="G104" s="688"/>
      <c r="H104" s="1003">
        <f t="shared" si="17"/>
        <v>0</v>
      </c>
      <c r="I104" s="1003">
        <f t="shared" si="19"/>
        <v>-9.7323600973236016E-2</v>
      </c>
      <c r="J104" s="1003">
        <f t="shared" si="19"/>
        <v>-9.7323600973236016E-2</v>
      </c>
      <c r="K104" s="1002">
        <f t="shared" si="19"/>
        <v>-0.145985401459854</v>
      </c>
    </row>
    <row r="105" spans="2:11" hidden="1" outlineLevel="1">
      <c r="B105" s="77" t="str">
        <f t="shared" si="16"/>
        <v>CCS:Transport and storage</v>
      </c>
      <c r="C105" s="688"/>
      <c r="D105" s="688"/>
      <c r="E105" s="688"/>
      <c r="F105" s="688"/>
      <c r="G105" s="688"/>
      <c r="H105" s="1003">
        <f t="shared" si="17"/>
        <v>3.5279805352798052E-2</v>
      </c>
      <c r="I105" s="1003">
        <f t="shared" si="19"/>
        <v>3.5279805352798052E-2</v>
      </c>
      <c r="J105" s="1003">
        <f t="shared" si="19"/>
        <v>3.5279805352798052E-2</v>
      </c>
      <c r="K105" s="1002">
        <f t="shared" si="19"/>
        <v>3.5279805352798052E-2</v>
      </c>
    </row>
    <row r="106" spans="2:11" hidden="1" outlineLevel="1">
      <c r="B106" s="78" t="str">
        <f t="shared" si="16"/>
        <v>CCS:C-stored</v>
      </c>
      <c r="C106" s="689"/>
      <c r="D106" s="689"/>
      <c r="E106" s="689"/>
      <c r="F106" s="689"/>
      <c r="G106" s="689"/>
      <c r="H106" s="955">
        <f t="shared" si="17"/>
        <v>-0.59610705596107061</v>
      </c>
      <c r="I106" s="955">
        <f t="shared" si="19"/>
        <v>-0.59610705596107061</v>
      </c>
      <c r="J106" s="955">
        <f t="shared" si="19"/>
        <v>-0.59610705596107061</v>
      </c>
      <c r="K106" s="836">
        <f t="shared" si="19"/>
        <v>-0.59610705596107061</v>
      </c>
    </row>
    <row r="107" spans="2:11" hidden="1" outlineLevel="1">
      <c r="B107" s="70" t="str">
        <f t="shared" si="16"/>
        <v>Total</v>
      </c>
      <c r="C107" s="683"/>
      <c r="D107" s="683"/>
      <c r="E107" s="683"/>
      <c r="F107" s="683"/>
      <c r="G107" s="683"/>
      <c r="H107" s="769">
        <f>SUM(H96:H106)</f>
        <v>-0.64720194647201956</v>
      </c>
      <c r="I107" s="769">
        <f>SUM(I96:I106)</f>
        <v>-0.85036496350364965</v>
      </c>
      <c r="J107" s="769">
        <f>SUM(J96:J106)</f>
        <v>-0.84914841849148426</v>
      </c>
      <c r="K107" s="659">
        <f>SUM(K96:K106)</f>
        <v>-0.94403892944038936</v>
      </c>
    </row>
    <row r="108" spans="2:11" collapsed="1">
      <c r="B108" s="311"/>
      <c r="C108" s="311"/>
      <c r="D108" s="311"/>
      <c r="E108" s="311"/>
      <c r="F108" s="311"/>
      <c r="G108" s="311"/>
      <c r="H108" s="311"/>
      <c r="I108" s="311"/>
      <c r="J108" s="311"/>
      <c r="K108" s="311"/>
    </row>
    <row r="109" spans="2:11" hidden="1">
      <c r="B109" s="1"/>
    </row>
    <row r="110" spans="2:11" hidden="1">
      <c r="B110" s="311"/>
      <c r="H110" s="410"/>
      <c r="I110" s="410"/>
      <c r="J110" s="410"/>
      <c r="K110" s="410"/>
    </row>
    <row r="111" spans="2:11" hidden="1">
      <c r="B111" s="311"/>
    </row>
    <row r="112" spans="2:11" hidden="1">
      <c r="B112" s="311"/>
    </row>
    <row r="113" spans="2:2" hidden="1">
      <c r="B113" s="311"/>
    </row>
    <row r="114" spans="2:2" hidden="1">
      <c r="B114" s="311"/>
    </row>
    <row r="115" spans="2:2" hidden="1">
      <c r="B115" s="311"/>
    </row>
    <row r="116" spans="2:2" hidden="1">
      <c r="B116" s="311"/>
    </row>
    <row r="117" spans="2:2" hidden="1">
      <c r="B117" s="311"/>
    </row>
    <row r="118" spans="2:2" hidden="1">
      <c r="B118" s="311"/>
    </row>
    <row r="119" spans="2:2" hidden="1">
      <c r="B119" s="311"/>
    </row>
  </sheetData>
  <sheetProtection algorithmName="SHA-512" hashValue="B9tBvfsb0k13Cq68/G6qqeK8FIKnAuBE65ve+hFiqhQEL1Cn0BQjLgrIviO3zmY1g2akAQj6ER2ycHsKZN57Iw==" saltValue="GwWQQCd6E4xRhOLtwV393w==" spinCount="100000" sheet="1" objects="1" scenarios="1" formatRows="0"/>
  <mergeCells count="1">
    <mergeCell ref="E4:F4"/>
  </mergeCells>
  <conditionalFormatting sqref="C24:K47 C69:K94 C54:K61">
    <cfRule type="cellIs" dxfId="4" priority="2" operator="equal">
      <formula>0</formula>
    </cfRule>
  </conditionalFormatting>
  <conditionalFormatting sqref="C62:K63">
    <cfRule type="cellIs" dxfId="3" priority="1" operator="equal">
      <formula>0</formula>
    </cfRule>
  </conditionalFormatting>
  <pageMargins left="0.7" right="0.7" top="0.75" bottom="0.75" header="0.3" footer="0.3"/>
  <pageSetup paperSize="9" orientation="portrait" r:id="rId1"/>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FDD328A-0A55-43F4-BD25-9A8AB74DA9F3}">
  <sheetPr codeName="Sheet17">
    <tabColor theme="9" tint="0.79998168889431442"/>
  </sheetPr>
  <dimension ref="A1:V127"/>
  <sheetViews>
    <sheetView showGridLines="0" zoomScaleNormal="100" workbookViewId="0"/>
  </sheetViews>
  <sheetFormatPr defaultColWidth="0" defaultRowHeight="14.5" zeroHeight="1" outlineLevelRow="1"/>
  <cols>
    <col min="1" max="1" width="3.26953125" customWidth="1"/>
    <col min="2" max="2" width="34.1796875" customWidth="1"/>
    <col min="3" max="4" width="16.1796875" customWidth="1"/>
    <col min="5" max="5" width="19.1796875" customWidth="1"/>
    <col min="6" max="7" width="15.7265625" customWidth="1"/>
    <col min="8" max="8" width="11" customWidth="1"/>
    <col min="9" max="9" width="20.26953125" bestFit="1" customWidth="1"/>
    <col min="10" max="10" width="13.81640625" customWidth="1"/>
    <col min="11" max="11" width="17.453125" customWidth="1"/>
    <col min="12" max="12" width="19.26953125" customWidth="1"/>
    <col min="13" max="13" width="19.54296875" customWidth="1"/>
    <col min="14" max="14" width="19.26953125" customWidth="1"/>
    <col min="15" max="15" width="2.7265625" customWidth="1"/>
    <col min="16" max="22" width="0" hidden="1" customWidth="1"/>
    <col min="23" max="16384" width="8.81640625" hidden="1"/>
  </cols>
  <sheetData>
    <row r="1" spans="2:17"/>
    <row r="2" spans="2:17">
      <c r="B2" s="132" t="s">
        <v>715</v>
      </c>
      <c r="C2" s="131"/>
      <c r="D2" s="131"/>
      <c r="E2" s="131"/>
      <c r="F2" s="131"/>
      <c r="G2" s="131"/>
      <c r="H2" s="131"/>
      <c r="I2" s="131"/>
      <c r="J2" s="131"/>
      <c r="K2" s="131"/>
      <c r="L2" s="131"/>
      <c r="M2" s="131"/>
      <c r="N2" s="131"/>
      <c r="O2" s="138"/>
      <c r="P2" s="138"/>
      <c r="Q2" s="138"/>
    </row>
    <row r="3" spans="2:17" s="47" customFormat="1">
      <c r="B3" s="59"/>
    </row>
    <row r="4" spans="2:17" s="47" customFormat="1">
      <c r="B4" s="18" t="s">
        <v>133</v>
      </c>
      <c r="C4" s="540" t="s">
        <v>798</v>
      </c>
      <c r="D4" s="311" t="s">
        <v>1221</v>
      </c>
    </row>
    <row r="5" spans="2:17" s="47" customFormat="1">
      <c r="B5" s="59"/>
    </row>
    <row r="6" spans="2:17" s="47" customFormat="1">
      <c r="B6" s="59" t="s">
        <v>685</v>
      </c>
    </row>
    <row r="7" spans="2:17" s="47" customFormat="1">
      <c r="B7" s="73" t="s">
        <v>1108</v>
      </c>
      <c r="C7" s="786">
        <f>1/$C$63</f>
        <v>0.8</v>
      </c>
      <c r="D7" s="6" t="s">
        <v>809</v>
      </c>
      <c r="E7" s="73" t="s">
        <v>25</v>
      </c>
    </row>
    <row r="8" spans="2:17" s="47" customFormat="1">
      <c r="B8" s="76" t="s">
        <v>1105</v>
      </c>
      <c r="C8" s="117">
        <v>0.2</v>
      </c>
      <c r="D8" s="8" t="s">
        <v>809</v>
      </c>
      <c r="E8" s="76" t="s">
        <v>34</v>
      </c>
    </row>
    <row r="9" spans="2:17" s="47" customFormat="1">
      <c r="B9" s="76" t="s">
        <v>1106</v>
      </c>
      <c r="C9" s="117">
        <f>AVERAGE(C8,C10)</f>
        <v>0.35</v>
      </c>
      <c r="D9" s="8" t="s">
        <v>809</v>
      </c>
      <c r="E9" s="76" t="s">
        <v>34</v>
      </c>
    </row>
    <row r="10" spans="2:17" s="47" customFormat="1">
      <c r="B10" s="68" t="s">
        <v>1107</v>
      </c>
      <c r="C10" s="118">
        <v>0.5</v>
      </c>
      <c r="D10" s="10" t="s">
        <v>809</v>
      </c>
      <c r="E10" s="68" t="s">
        <v>34</v>
      </c>
    </row>
    <row r="11" spans="2:17" s="47" customFormat="1">
      <c r="B11" s="59"/>
    </row>
    <row r="12" spans="2:17" s="47" customFormat="1">
      <c r="B12" s="40"/>
      <c r="C12" s="75" t="s">
        <v>11</v>
      </c>
      <c r="D12" s="75" t="s">
        <v>806</v>
      </c>
      <c r="E12" s="73" t="s">
        <v>4</v>
      </c>
    </row>
    <row r="13" spans="2:17" s="47" customFormat="1">
      <c r="B13" s="518"/>
      <c r="C13" s="65" t="s">
        <v>732</v>
      </c>
      <c r="D13" s="65" t="s">
        <v>807</v>
      </c>
      <c r="E13" s="68"/>
    </row>
    <row r="14" spans="2:17" s="47" customFormat="1">
      <c r="B14" s="76" t="s">
        <v>659</v>
      </c>
      <c r="C14" s="971">
        <f>$C$46*kWhtoMJ</f>
        <v>1.4574239999999998E-4</v>
      </c>
      <c r="D14" s="942" cm="1">
        <f t="array" ref="D14">SUMPRODUCT($C$40:$C$44,_xlfn.XLOOKUP($B$40:$B$44,EI_names,EI_GWP))</f>
        <v>2.5606727158472131E-3</v>
      </c>
      <c r="E14" s="76" t="s">
        <v>713</v>
      </c>
    </row>
    <row r="15" spans="2:17" s="47" customFormat="1">
      <c r="B15" s="76" t="s">
        <v>660</v>
      </c>
      <c r="C15" s="424">
        <f>$C$53*kWhtoMJ</f>
        <v>0.26804160000000005</v>
      </c>
      <c r="D15" s="1227">
        <f>$C$51*_xlfn.XLOOKUP(B51,EI_names,EI_GWP)</f>
        <v>1.8700000000000001E-3</v>
      </c>
      <c r="E15" s="76" t="s">
        <v>713</v>
      </c>
    </row>
    <row r="16" spans="2:17" s="47" customFormat="1">
      <c r="B16" s="68" t="s">
        <v>658</v>
      </c>
      <c r="C16" s="65"/>
      <c r="D16" s="946" cm="1">
        <f t="array" ref="D16">SUMPRODUCT($C$57:$C$58,_xlfn.XLOOKUP($B$57:$B$58,EI_names,EI_GWP))</f>
        <v>4.5877834234910771E-3</v>
      </c>
      <c r="E16" s="68" t="s">
        <v>713</v>
      </c>
    </row>
    <row r="17" spans="2:17" s="47" customFormat="1">
      <c r="B17" s="59"/>
      <c r="I17" s="67"/>
    </row>
    <row r="18" spans="2:17">
      <c r="B18" s="132" t="s">
        <v>770</v>
      </c>
      <c r="C18" s="131"/>
      <c r="D18" s="131"/>
      <c r="E18" s="131"/>
      <c r="F18" s="131"/>
      <c r="G18" s="131"/>
      <c r="H18" s="131"/>
      <c r="I18" s="131"/>
      <c r="J18" s="131"/>
      <c r="K18" s="131"/>
      <c r="L18" s="131"/>
      <c r="M18" s="131"/>
      <c r="N18" s="131"/>
      <c r="O18" s="138"/>
      <c r="P18" s="138"/>
      <c r="Q18" s="138"/>
    </row>
    <row r="19" spans="2:17"/>
    <row r="20" spans="2:17">
      <c r="B20" s="73" t="s">
        <v>731</v>
      </c>
      <c r="C20" s="324">
        <f>C88/C89</f>
        <v>0.55991041433370659</v>
      </c>
      <c r="D20" s="75" t="s">
        <v>736</v>
      </c>
      <c r="E20" s="6"/>
    </row>
    <row r="21" spans="2:17">
      <c r="B21" s="76" t="s">
        <v>735</v>
      </c>
      <c r="C21" s="325">
        <f>C102/C103</f>
        <v>1.321</v>
      </c>
      <c r="D21" s="47" t="s">
        <v>741</v>
      </c>
      <c r="E21" s="8"/>
    </row>
    <row r="22" spans="2:17">
      <c r="B22" s="68" t="s">
        <v>685</v>
      </c>
      <c r="C22" s="435">
        <f>C123/C124</f>
        <v>0.75700227100681305</v>
      </c>
      <c r="D22" s="3" t="s">
        <v>810</v>
      </c>
      <c r="E22" s="62"/>
    </row>
    <row r="23" spans="2:17"/>
    <row r="24" spans="2:17">
      <c r="B24" s="59"/>
      <c r="C24" s="74" t="s">
        <v>11</v>
      </c>
      <c r="D24" s="75" t="s">
        <v>37</v>
      </c>
      <c r="E24" s="60" t="s">
        <v>806</v>
      </c>
      <c r="F24" s="75" t="s">
        <v>814</v>
      </c>
      <c r="G24" s="5"/>
      <c r="H24" s="73" t="s">
        <v>4</v>
      </c>
    </row>
    <row r="25" spans="2:17">
      <c r="B25" s="59"/>
      <c r="C25" s="77" t="s">
        <v>1019</v>
      </c>
      <c r="D25" s="47" t="s">
        <v>1019</v>
      </c>
      <c r="E25" s="61" t="s">
        <v>771</v>
      </c>
      <c r="F25" s="47" t="s">
        <v>1019</v>
      </c>
      <c r="G25" s="78" t="s">
        <v>5</v>
      </c>
      <c r="H25" s="68"/>
    </row>
    <row r="26" spans="2:17">
      <c r="B26" s="73" t="s">
        <v>698</v>
      </c>
      <c r="C26" s="458"/>
      <c r="D26" s="458"/>
      <c r="E26" s="972" cm="1">
        <f t="array" ref="E26">SUMPRODUCT($C$70:$C$73,_xlfn.XLOOKUP($B$70:$B$73,EI_names,EI_GWP))</f>
        <v>4.1438766910820487E-3</v>
      </c>
      <c r="F26" s="452"/>
      <c r="G26" s="15" t="s">
        <v>743</v>
      </c>
      <c r="H26" s="61" t="s">
        <v>602</v>
      </c>
    </row>
    <row r="27" spans="2:17">
      <c r="B27" s="76" t="s">
        <v>720</v>
      </c>
      <c r="C27" s="424">
        <f>C82*kWhtoGJ*1000</f>
        <v>8.7655767077267632E-2</v>
      </c>
      <c r="D27" s="603"/>
      <c r="E27" s="973" cm="1">
        <f t="array" ref="E27">SUMPRODUCT($C$79:$C$80,_xlfn.XLOOKUP($B$79:$B$80,EI_names,EI_GWP))</f>
        <v>2.8011371456121514E-5</v>
      </c>
      <c r="F27" s="396"/>
      <c r="G27" s="16" t="s">
        <v>743</v>
      </c>
      <c r="H27" s="61" t="s">
        <v>602</v>
      </c>
      <c r="J27" s="603"/>
    </row>
    <row r="28" spans="2:17">
      <c r="B28" s="50" t="s">
        <v>731</v>
      </c>
      <c r="C28" s="940">
        <f>C96*kWhtoGJ*1000</f>
        <v>0.96335999999999999</v>
      </c>
      <c r="D28" s="940">
        <f>$C$95/1000*1000</f>
        <v>4.2480000000000002</v>
      </c>
      <c r="E28" s="974" cm="1">
        <f t="array" ref="E28">SUMPRODUCT($C$91:$C$93,_xlfn.XLOOKUP($B$91:$B$93,EI_names,EI_GWP))</f>
        <v>7.8660363041681714E-4</v>
      </c>
      <c r="F28" s="25"/>
      <c r="G28" s="2" t="s">
        <v>742</v>
      </c>
      <c r="H28" s="64" t="s">
        <v>602</v>
      </c>
    </row>
    <row r="29" spans="2:17">
      <c r="B29" s="73" t="s">
        <v>735</v>
      </c>
      <c r="C29" s="975">
        <f>$C$105*kWhtoGJ*1000</f>
        <v>2.0875094625283881E-2</v>
      </c>
      <c r="D29" s="606"/>
      <c r="E29" s="452"/>
      <c r="F29" s="279">
        <f>-$C$106/1000</f>
        <v>1.1987999999999999</v>
      </c>
      <c r="G29" s="15" t="s">
        <v>757</v>
      </c>
      <c r="H29" s="60" t="s">
        <v>602</v>
      </c>
    </row>
    <row r="30" spans="2:17">
      <c r="B30" s="76" t="s">
        <v>17</v>
      </c>
      <c r="C30" s="976">
        <f>$C$118*kWhtoGJ*1000</f>
        <v>8.0121120363361113E-3</v>
      </c>
      <c r="D30" s="618"/>
      <c r="E30" s="411"/>
      <c r="F30" s="1200"/>
      <c r="G30" s="16"/>
      <c r="H30" s="61"/>
    </row>
    <row r="31" spans="2:17">
      <c r="B31" s="68" t="s">
        <v>744</v>
      </c>
      <c r="C31" s="977">
        <f>SUM($C$115:$C$116)*kWhtoGJ*1000</f>
        <v>2.7006813020439061E-2</v>
      </c>
      <c r="D31" s="607"/>
      <c r="E31" s="978">
        <f>SUMPRODUCT($C$112,_xlfn.XLOOKUP($B$112,EI_names,EI_GWP))</f>
        <v>2.1431866866656428E-3</v>
      </c>
      <c r="F31" s="412"/>
      <c r="G31" s="14" t="s">
        <v>757</v>
      </c>
      <c r="H31" s="68" t="s">
        <v>602</v>
      </c>
    </row>
    <row r="32" spans="2:17">
      <c r="B32" s="59"/>
      <c r="C32" s="47"/>
      <c r="D32" s="47"/>
      <c r="E32" s="47"/>
    </row>
    <row r="33" spans="2:22">
      <c r="B33" s="70" t="s">
        <v>768</v>
      </c>
      <c r="C33" s="1234">
        <v>0.5</v>
      </c>
      <c r="D33" s="47" t="s">
        <v>1177</v>
      </c>
      <c r="E33" s="47"/>
    </row>
    <row r="34" spans="2:22"/>
    <row r="35" spans="2:22">
      <c r="B35" s="132" t="s">
        <v>36</v>
      </c>
      <c r="C35" s="131"/>
      <c r="D35" s="131"/>
      <c r="E35" s="131"/>
      <c r="F35" s="131"/>
      <c r="G35" s="131"/>
      <c r="H35" s="131"/>
      <c r="I35" s="131"/>
      <c r="J35" s="131"/>
      <c r="K35" s="131"/>
      <c r="L35" s="131"/>
      <c r="M35" s="131"/>
      <c r="N35" s="131"/>
      <c r="O35" s="138"/>
      <c r="P35" s="138"/>
      <c r="Q35" s="138"/>
    </row>
    <row r="36" spans="2:22">
      <c r="B36" s="47" t="s">
        <v>661</v>
      </c>
    </row>
    <row r="37" spans="2:22" outlineLevel="1">
      <c r="B37" s="189" t="s">
        <v>712</v>
      </c>
      <c r="H37" s="228"/>
    </row>
    <row r="38" spans="2:22" outlineLevel="1">
      <c r="B38" s="586" t="s">
        <v>350</v>
      </c>
      <c r="C38" s="543" t="s">
        <v>347</v>
      </c>
      <c r="D38" s="574" t="s">
        <v>348</v>
      </c>
      <c r="E38" s="1207"/>
      <c r="F38" s="1207"/>
      <c r="G38" s="1207"/>
      <c r="H38" s="1207"/>
      <c r="I38" s="1207"/>
      <c r="J38" s="1208"/>
      <c r="K38" s="1187"/>
      <c r="L38" s="1187"/>
      <c r="M38" s="1187"/>
      <c r="N38" s="1"/>
      <c r="O38" s="1"/>
      <c r="P38" s="1"/>
      <c r="Q38" s="1"/>
      <c r="R38" s="1"/>
      <c r="S38" s="1"/>
      <c r="T38" s="1"/>
      <c r="U38" s="1"/>
      <c r="V38" s="1"/>
    </row>
    <row r="39" spans="2:22" outlineLevel="1">
      <c r="B39" s="542" t="s">
        <v>803</v>
      </c>
      <c r="C39" s="543"/>
      <c r="D39" s="574"/>
      <c r="E39" s="1207"/>
      <c r="F39" s="1207"/>
      <c r="G39" s="1207"/>
      <c r="H39" s="1207"/>
      <c r="I39" s="1207"/>
      <c r="J39" s="1208"/>
      <c r="K39" s="1187"/>
      <c r="L39" s="1187"/>
      <c r="M39" s="1187"/>
      <c r="N39" s="1"/>
      <c r="O39" s="1"/>
      <c r="P39" s="1"/>
      <c r="Q39" s="1"/>
      <c r="R39" s="1"/>
      <c r="S39" s="1"/>
      <c r="T39" s="1"/>
      <c r="U39" s="1"/>
      <c r="V39" s="1"/>
    </row>
    <row r="40" spans="2:22" outlineLevel="1">
      <c r="B40" s="545" t="s">
        <v>1175</v>
      </c>
      <c r="C40" s="546">
        <v>1.3946771199999999E-2</v>
      </c>
      <c r="D40" s="1213" t="s">
        <v>423</v>
      </c>
      <c r="E40" s="1209"/>
      <c r="F40" s="1209"/>
      <c r="G40" s="1209"/>
      <c r="H40" s="1209"/>
      <c r="I40" s="1209"/>
      <c r="J40" s="1210"/>
      <c r="K40" s="1206"/>
      <c r="L40" s="657"/>
      <c r="M40" s="1211"/>
    </row>
    <row r="41" spans="2:22" outlineLevel="1">
      <c r="B41" s="549" t="s">
        <v>667</v>
      </c>
      <c r="C41" s="1214">
        <v>3.9999999999999998E-11</v>
      </c>
      <c r="D41" s="1215" t="s">
        <v>348</v>
      </c>
      <c r="E41" s="1209"/>
      <c r="F41" s="1209"/>
      <c r="G41" s="1209"/>
      <c r="H41" s="1209"/>
      <c r="I41" s="1209"/>
      <c r="J41" s="1210"/>
      <c r="K41" s="716"/>
      <c r="L41" s="657"/>
      <c r="M41" s="1211"/>
    </row>
    <row r="42" spans="2:22" outlineLevel="1">
      <c r="B42" s="549" t="s">
        <v>668</v>
      </c>
      <c r="C42" s="1214">
        <v>1.448E-4</v>
      </c>
      <c r="D42" s="1215" t="s">
        <v>354</v>
      </c>
      <c r="E42" s="1209"/>
      <c r="F42" s="1209"/>
      <c r="G42" s="1209"/>
      <c r="H42" s="1209"/>
      <c r="I42" s="1209"/>
      <c r="J42" s="1210"/>
      <c r="K42" s="716"/>
      <c r="L42" s="657"/>
      <c r="M42" s="1211"/>
    </row>
    <row r="43" spans="2:22" outlineLevel="1">
      <c r="B43" s="549" t="s">
        <v>709</v>
      </c>
      <c r="C43" s="1214">
        <v>1.7519999999999999E-6</v>
      </c>
      <c r="D43" s="1215" t="s">
        <v>354</v>
      </c>
      <c r="E43" s="1209"/>
      <c r="F43" s="1209"/>
      <c r="G43" s="1209"/>
      <c r="H43" s="1209"/>
      <c r="I43" s="1209"/>
      <c r="J43" s="1210"/>
      <c r="K43" s="716"/>
      <c r="L43" s="657"/>
      <c r="M43" s="1211"/>
    </row>
    <row r="44" spans="2:22" outlineLevel="1">
      <c r="B44" s="979" t="str">
        <f>C4</f>
        <v>Lorry 16-32t EURO4</v>
      </c>
      <c r="C44" s="553">
        <v>8.2399999999999997E-4</v>
      </c>
      <c r="D44" s="1216" t="s">
        <v>413</v>
      </c>
      <c r="E44" s="1209"/>
      <c r="F44" s="1209"/>
      <c r="G44" s="1209"/>
      <c r="H44" s="1209"/>
      <c r="I44" s="1209"/>
      <c r="J44" s="1210"/>
      <c r="K44" s="716"/>
      <c r="L44" s="657"/>
      <c r="M44" s="1211"/>
    </row>
    <row r="45" spans="2:22" outlineLevel="1">
      <c r="B45" s="542" t="s">
        <v>804</v>
      </c>
      <c r="C45" s="557"/>
      <c r="D45" s="1217"/>
      <c r="E45" s="1209"/>
      <c r="F45" s="1209"/>
      <c r="G45" s="1209"/>
      <c r="H45" s="1209"/>
      <c r="I45" s="1209"/>
      <c r="J45" s="1210"/>
      <c r="L45" s="47"/>
      <c r="M45" s="415"/>
    </row>
    <row r="46" spans="2:22" outlineLevel="1">
      <c r="B46" s="559" t="s">
        <v>670</v>
      </c>
      <c r="C46" s="560">
        <v>4.0483999999999994E-5</v>
      </c>
      <c r="D46" s="1218" t="s">
        <v>415</v>
      </c>
      <c r="E46" s="1209"/>
      <c r="F46" s="1209"/>
      <c r="G46" s="1209"/>
      <c r="H46" s="1209"/>
      <c r="I46" s="1209"/>
      <c r="J46" s="1210"/>
    </row>
    <row r="47" spans="2:22" outlineLevel="1">
      <c r="B47" s="19"/>
      <c r="C47" s="562"/>
      <c r="D47" s="563"/>
      <c r="E47" s="563"/>
      <c r="F47" s="563"/>
      <c r="G47" s="563"/>
      <c r="H47" s="563"/>
      <c r="I47" s="563"/>
      <c r="J47" s="19"/>
    </row>
    <row r="48" spans="2:22" s="47" customFormat="1" outlineLevel="1">
      <c r="B48" s="189" t="s">
        <v>676</v>
      </c>
      <c r="C48" s="228"/>
      <c r="L48" s="321"/>
    </row>
    <row r="49" spans="2:13" s="47" customFormat="1" outlineLevel="1">
      <c r="B49" s="491" t="s">
        <v>350</v>
      </c>
      <c r="C49" s="492" t="s">
        <v>347</v>
      </c>
      <c r="D49" s="492" t="s">
        <v>348</v>
      </c>
      <c r="E49" s="1223"/>
      <c r="F49" s="1221"/>
      <c r="G49" s="1221"/>
      <c r="H49" s="1221"/>
      <c r="I49" s="657"/>
      <c r="J49" s="657"/>
      <c r="K49" s="59"/>
      <c r="L49" s="59"/>
      <c r="M49" s="59"/>
    </row>
    <row r="50" spans="2:13" s="47" customFormat="1" outlineLevel="1">
      <c r="B50" s="537" t="s">
        <v>803</v>
      </c>
      <c r="C50" s="536"/>
      <c r="D50" s="536"/>
      <c r="E50" s="1223"/>
      <c r="F50" s="1221"/>
      <c r="G50" s="1221"/>
      <c r="H50" s="1221"/>
      <c r="I50" s="657"/>
      <c r="J50" s="657"/>
      <c r="K50" s="59"/>
      <c r="L50" s="59"/>
      <c r="M50" s="59"/>
    </row>
    <row r="51" spans="2:13" s="47" customFormat="1" outlineLevel="1">
      <c r="B51" s="332" t="str">
        <f>$C$4</f>
        <v>Lorry 16-32t EURO4</v>
      </c>
      <c r="C51" s="565">
        <v>0.01</v>
      </c>
      <c r="D51" s="566" t="s">
        <v>413</v>
      </c>
      <c r="E51" s="1224"/>
      <c r="F51" s="1222"/>
      <c r="G51" s="1222"/>
      <c r="H51" s="1222"/>
      <c r="I51" s="657"/>
      <c r="J51" s="657"/>
      <c r="L51" s="657"/>
      <c r="M51" s="1211"/>
    </row>
    <row r="52" spans="2:13" s="47" customFormat="1" outlineLevel="1">
      <c r="B52" s="229" t="s">
        <v>804</v>
      </c>
      <c r="C52" s="1225"/>
      <c r="D52" s="1226"/>
      <c r="E52" s="1224"/>
      <c r="F52" s="1222"/>
      <c r="G52" s="1222"/>
      <c r="H52" s="1222"/>
      <c r="I52" s="657"/>
      <c r="J52" s="657"/>
      <c r="M52" s="415"/>
    </row>
    <row r="53" spans="2:13" s="47" customFormat="1" outlineLevel="1">
      <c r="B53" s="567" t="s">
        <v>670</v>
      </c>
      <c r="C53" s="568">
        <v>7.4456000000000008E-2</v>
      </c>
      <c r="D53" s="569" t="s">
        <v>415</v>
      </c>
      <c r="E53" s="1224"/>
      <c r="F53" s="1222"/>
      <c r="G53" s="1222"/>
      <c r="H53" s="1222"/>
      <c r="I53" s="657"/>
      <c r="J53" s="657"/>
    </row>
    <row r="54" spans="2:13" s="47" customFormat="1" outlineLevel="1">
      <c r="B54" s="228"/>
      <c r="C54" s="497"/>
      <c r="M54" s="321"/>
    </row>
    <row r="55" spans="2:13" s="47" customFormat="1" outlineLevel="1">
      <c r="B55" s="189" t="s">
        <v>683</v>
      </c>
      <c r="C55" s="497"/>
      <c r="M55" s="321"/>
    </row>
    <row r="56" spans="2:13" s="47" customFormat="1" outlineLevel="1">
      <c r="B56" s="277" t="s">
        <v>350</v>
      </c>
      <c r="C56" s="498" t="s">
        <v>347</v>
      </c>
      <c r="D56" s="1232" t="s">
        <v>348</v>
      </c>
      <c r="E56" s="1207"/>
      <c r="F56" s="1207"/>
      <c r="G56" s="1207"/>
      <c r="H56" s="1207"/>
      <c r="I56" s="657"/>
      <c r="J56" s="657"/>
      <c r="K56" s="911"/>
      <c r="L56" s="911"/>
      <c r="M56" s="911"/>
    </row>
    <row r="57" spans="2:13" s="47" customFormat="1" outlineLevel="1">
      <c r="B57" s="545" t="s">
        <v>1175</v>
      </c>
      <c r="C57" s="570">
        <v>5.7311999999999997E-3</v>
      </c>
      <c r="D57" s="1213" t="s">
        <v>423</v>
      </c>
      <c r="E57" s="1209"/>
      <c r="F57" s="1209"/>
      <c r="G57" s="1209"/>
      <c r="H57" s="1209"/>
      <c r="I57" s="657"/>
      <c r="J57" s="657"/>
      <c r="K57" s="657"/>
      <c r="L57" s="703"/>
      <c r="M57" s="1211"/>
    </row>
    <row r="58" spans="2:13" s="47" customFormat="1" outlineLevel="1">
      <c r="B58" s="552" t="s">
        <v>680</v>
      </c>
      <c r="C58" s="571">
        <v>1</v>
      </c>
      <c r="D58" s="1216" t="s">
        <v>354</v>
      </c>
      <c r="E58" s="1209"/>
      <c r="F58" s="1209"/>
      <c r="G58" s="1209"/>
      <c r="H58" s="1209"/>
      <c r="I58" s="657"/>
      <c r="J58" s="657"/>
      <c r="K58" s="657"/>
      <c r="L58" s="703"/>
      <c r="M58" s="657"/>
    </row>
    <row r="59" spans="2:13" s="47" customFormat="1" outlineLevel="1">
      <c r="B59" s="981" t="s">
        <v>805</v>
      </c>
      <c r="C59" s="982"/>
      <c r="D59" s="1233"/>
      <c r="E59" s="1209"/>
      <c r="F59" s="1209"/>
      <c r="G59" s="1209"/>
      <c r="H59" s="1209"/>
      <c r="I59" s="657"/>
      <c r="J59" s="657"/>
      <c r="K59" s="657"/>
      <c r="L59" s="703"/>
      <c r="M59" s="1211"/>
    </row>
    <row r="60" spans="2:13" s="47" customFormat="1" outlineLevel="1">
      <c r="B60" s="228"/>
      <c r="C60" s="228"/>
      <c r="K60" s="321"/>
    </row>
    <row r="61" spans="2:13" s="47" customFormat="1" outlineLevel="1">
      <c r="B61" s="189" t="s">
        <v>682</v>
      </c>
      <c r="C61" s="228"/>
      <c r="K61" s="321"/>
    </row>
    <row r="62" spans="2:13" s="47" customFormat="1" outlineLevel="1">
      <c r="B62" s="277" t="s">
        <v>350</v>
      </c>
      <c r="C62" s="498" t="s">
        <v>347</v>
      </c>
      <c r="D62" s="493" t="s">
        <v>348</v>
      </c>
      <c r="E62" s="493" t="s">
        <v>675</v>
      </c>
      <c r="F62" s="493" t="s">
        <v>351</v>
      </c>
      <c r="G62" s="493" t="s">
        <v>662</v>
      </c>
      <c r="H62" s="493" t="s">
        <v>349</v>
      </c>
      <c r="I62" s="63"/>
      <c r="J62" s="63"/>
      <c r="K62" s="539"/>
      <c r="L62" s="59"/>
      <c r="M62" s="59"/>
    </row>
    <row r="63" spans="2:13" s="47" customFormat="1" outlineLevel="1">
      <c r="B63" s="559" t="s">
        <v>677</v>
      </c>
      <c r="C63" s="560">
        <v>1.25</v>
      </c>
      <c r="D63" s="561" t="s">
        <v>354</v>
      </c>
      <c r="E63" s="561"/>
      <c r="F63" s="561" t="s">
        <v>357</v>
      </c>
      <c r="G63" s="561" t="s">
        <v>664</v>
      </c>
      <c r="H63" s="561" t="s">
        <v>678</v>
      </c>
      <c r="I63" s="538"/>
      <c r="J63" s="538"/>
      <c r="K63" s="77"/>
      <c r="M63" s="321"/>
    </row>
    <row r="64" spans="2:13" s="920" customFormat="1" outlineLevel="1">
      <c r="B64" s="1210"/>
      <c r="C64" s="1235"/>
      <c r="D64" s="1209"/>
      <c r="E64" s="1209"/>
      <c r="F64" s="1209"/>
      <c r="G64" s="1209"/>
      <c r="H64" s="1209"/>
      <c r="I64" s="657"/>
      <c r="J64" s="657"/>
      <c r="K64" s="657"/>
      <c r="M64" s="1163"/>
    </row>
    <row r="65" spans="2:14">
      <c r="B65" t="s">
        <v>813</v>
      </c>
    </row>
    <row r="66" spans="2:14" outlineLevel="1">
      <c r="B66" s="311" t="s">
        <v>699</v>
      </c>
    </row>
    <row r="67" spans="2:14" ht="43.5" customHeight="1" outlineLevel="1">
      <c r="B67" s="1498" t="s">
        <v>708</v>
      </c>
      <c r="C67" s="1498"/>
      <c r="D67" s="1498"/>
      <c r="E67" s="1498"/>
      <c r="F67" s="1498"/>
      <c r="G67" s="1498"/>
      <c r="H67" s="1498"/>
      <c r="I67" s="1498"/>
      <c r="J67" s="1498"/>
      <c r="K67" s="1498"/>
      <c r="L67" s="1498"/>
      <c r="M67" s="1498"/>
      <c r="N67" s="1498"/>
    </row>
    <row r="68" spans="2:14" outlineLevel="1">
      <c r="B68" s="20" t="s">
        <v>350</v>
      </c>
      <c r="C68" s="314" t="s">
        <v>347</v>
      </c>
      <c r="D68" s="315" t="s">
        <v>348</v>
      </c>
      <c r="E68" s="1187"/>
      <c r="F68" s="1187"/>
      <c r="G68" s="1187"/>
      <c r="H68" s="1187"/>
      <c r="I68" s="1187"/>
      <c r="J68" s="1187"/>
      <c r="K68" s="1187"/>
      <c r="L68" s="1187"/>
      <c r="M68" s="1187"/>
    </row>
    <row r="69" spans="2:14" outlineLevel="1">
      <c r="B69" s="589" t="s">
        <v>803</v>
      </c>
      <c r="C69" s="38"/>
      <c r="D69" s="39"/>
      <c r="E69" s="1187"/>
      <c r="F69" s="1187"/>
      <c r="G69" s="1187"/>
      <c r="H69" s="1187"/>
      <c r="I69" s="1187"/>
      <c r="J69" s="1187"/>
      <c r="K69" s="1187"/>
      <c r="L69" s="1187"/>
      <c r="M69" s="1187"/>
    </row>
    <row r="70" spans="2:14" outlineLevel="1">
      <c r="B70" s="417" t="s">
        <v>668</v>
      </c>
      <c r="C70" s="128">
        <v>2.5307950727883501E-4</v>
      </c>
      <c r="D70" s="588" t="s">
        <v>354</v>
      </c>
      <c r="E70" s="716"/>
      <c r="F70" s="716"/>
      <c r="G70" s="716"/>
      <c r="H70" s="716"/>
      <c r="I70" s="716"/>
      <c r="J70" s="716"/>
      <c r="K70" s="716"/>
      <c r="L70" s="716"/>
      <c r="M70" s="716"/>
    </row>
    <row r="71" spans="2:14" outlineLevel="1">
      <c r="B71" s="186" t="s">
        <v>704</v>
      </c>
      <c r="C71" s="55">
        <v>5.2519596864501701E-14</v>
      </c>
      <c r="D71" s="418" t="s">
        <v>348</v>
      </c>
      <c r="E71" s="716"/>
      <c r="F71" s="716"/>
      <c r="G71" s="716"/>
      <c r="H71" s="716"/>
      <c r="I71" s="716"/>
      <c r="J71" s="716"/>
      <c r="K71" s="716"/>
      <c r="L71" s="716"/>
      <c r="M71" s="716"/>
    </row>
    <row r="72" spans="2:14" outlineLevel="1">
      <c r="B72" s="186" t="s">
        <v>1175</v>
      </c>
      <c r="C72" s="55">
        <v>2.5316909294512878E-2</v>
      </c>
      <c r="D72" s="418" t="s">
        <v>423</v>
      </c>
      <c r="E72" s="716"/>
      <c r="F72" s="716"/>
      <c r="G72" s="716"/>
      <c r="H72" s="716"/>
      <c r="I72" s="716"/>
      <c r="J72" s="716"/>
      <c r="K72" s="716"/>
      <c r="L72" s="657"/>
      <c r="M72" s="658"/>
    </row>
    <row r="73" spans="2:14" outlineLevel="1">
      <c r="B73" s="419" t="s">
        <v>706</v>
      </c>
      <c r="C73" s="343">
        <v>9.535946248600225E-6</v>
      </c>
      <c r="D73" s="420" t="s">
        <v>354</v>
      </c>
      <c r="E73" s="716"/>
      <c r="F73" s="716"/>
      <c r="G73" s="716"/>
      <c r="H73" s="716"/>
      <c r="I73" s="716"/>
      <c r="J73" s="716"/>
      <c r="K73" s="716"/>
      <c r="L73" s="716"/>
      <c r="M73" s="716"/>
    </row>
    <row r="74" spans="2:14" outlineLevel="1">
      <c r="E74" s="716"/>
      <c r="F74" s="716"/>
      <c r="G74" s="716"/>
      <c r="H74" s="716"/>
      <c r="I74" s="716"/>
      <c r="J74" s="716"/>
      <c r="K74" s="716"/>
      <c r="L74" s="716"/>
      <c r="M74" s="716"/>
    </row>
    <row r="75" spans="2:14" outlineLevel="1">
      <c r="B75" s="311" t="s">
        <v>721</v>
      </c>
      <c r="E75" s="716"/>
      <c r="F75" s="716"/>
      <c r="G75" s="716"/>
      <c r="H75" s="716"/>
      <c r="I75" s="716"/>
      <c r="J75" s="716"/>
      <c r="K75" s="716"/>
      <c r="L75" s="716"/>
      <c r="M75" s="716"/>
    </row>
    <row r="76" spans="2:14" outlineLevel="1">
      <c r="B76" s="1499" t="s">
        <v>714</v>
      </c>
      <c r="C76" s="1499"/>
      <c r="D76" s="1499"/>
      <c r="E76" s="1499"/>
      <c r="F76" s="1499"/>
      <c r="G76" s="1499"/>
      <c r="H76" s="1499"/>
      <c r="I76" s="1499"/>
      <c r="J76" s="1499"/>
      <c r="K76" s="1499"/>
      <c r="L76" s="1499"/>
      <c r="M76" s="1499"/>
      <c r="N76" s="1499"/>
    </row>
    <row r="77" spans="2:14" outlineLevel="1">
      <c r="B77" s="277" t="s">
        <v>350</v>
      </c>
      <c r="C77" s="493" t="s">
        <v>347</v>
      </c>
      <c r="D77" s="1232" t="s">
        <v>348</v>
      </c>
      <c r="E77" s="1207"/>
      <c r="F77" s="1207"/>
      <c r="G77" s="1207"/>
      <c r="H77" s="1208"/>
      <c r="I77" s="1207"/>
      <c r="J77" s="1208"/>
      <c r="K77" s="1207"/>
      <c r="L77" s="1208"/>
      <c r="M77" s="1207"/>
    </row>
    <row r="78" spans="2:14" outlineLevel="1">
      <c r="B78" s="542" t="s">
        <v>803</v>
      </c>
      <c r="C78" s="543"/>
      <c r="D78" s="574"/>
      <c r="E78" s="1207"/>
      <c r="F78" s="1207"/>
      <c r="G78" s="1207"/>
      <c r="H78" s="1208"/>
      <c r="I78" s="1207"/>
      <c r="J78" s="1208"/>
      <c r="K78" s="1207"/>
      <c r="L78" s="1208"/>
      <c r="M78" s="1207"/>
    </row>
    <row r="79" spans="2:14" outlineLevel="1">
      <c r="B79" s="549" t="s">
        <v>718</v>
      </c>
      <c r="C79" s="583">
        <v>2.0436730123180299E-8</v>
      </c>
      <c r="D79" s="1215" t="s">
        <v>478</v>
      </c>
      <c r="E79" s="1209"/>
      <c r="F79" s="1209"/>
      <c r="G79" s="1209"/>
      <c r="H79" s="1210"/>
      <c r="I79" s="1209"/>
      <c r="J79" s="1210"/>
      <c r="K79" s="716"/>
      <c r="L79" s="716"/>
      <c r="M79" s="716"/>
    </row>
    <row r="80" spans="2:14" outlineLevel="1">
      <c r="B80" s="549" t="s">
        <v>706</v>
      </c>
      <c r="C80" s="583">
        <v>9.0145576707726695E-9</v>
      </c>
      <c r="D80" s="1215" t="s">
        <v>354</v>
      </c>
      <c r="E80" s="1209"/>
      <c r="F80" s="1209"/>
      <c r="G80" s="1209"/>
      <c r="H80" s="1210"/>
      <c r="I80" s="1209"/>
      <c r="J80" s="1210"/>
      <c r="K80" s="716"/>
      <c r="L80" s="716"/>
      <c r="M80" s="716"/>
    </row>
    <row r="81" spans="2:14" outlineLevel="1">
      <c r="B81" s="542" t="s">
        <v>804</v>
      </c>
      <c r="C81" s="557"/>
      <c r="D81" s="1217"/>
      <c r="E81" s="1209"/>
      <c r="F81" s="1209"/>
      <c r="G81" s="1209"/>
      <c r="H81" s="1210"/>
      <c r="I81" s="1209"/>
      <c r="J81" s="1210"/>
      <c r="K81" s="716"/>
      <c r="L81" s="716"/>
      <c r="M81" s="716"/>
      <c r="N81" s="716"/>
    </row>
    <row r="82" spans="2:14" outlineLevel="1">
      <c r="B82" s="979" t="s">
        <v>670</v>
      </c>
      <c r="C82" s="980">
        <v>2.4348824188129899E-2</v>
      </c>
      <c r="D82" s="1241" t="s">
        <v>415</v>
      </c>
      <c r="E82" s="1209"/>
      <c r="F82" s="1209"/>
      <c r="G82" s="1209"/>
      <c r="H82" s="1210"/>
      <c r="I82" s="1209"/>
      <c r="J82" s="1210"/>
      <c r="K82" s="716"/>
      <c r="L82" s="716"/>
      <c r="M82" s="716"/>
      <c r="N82" s="716"/>
    </row>
    <row r="83" spans="2:14" outlineLevel="1"/>
    <row r="84" spans="2:14" outlineLevel="1">
      <c r="B84" s="576" t="s">
        <v>722</v>
      </c>
    </row>
    <row r="85" spans="2:14" ht="44.5" customHeight="1" outlineLevel="1">
      <c r="B85" s="1498" t="s">
        <v>723</v>
      </c>
      <c r="C85" s="1498"/>
      <c r="D85" s="1498"/>
      <c r="E85" s="1498"/>
      <c r="F85" s="1498"/>
      <c r="G85" s="1498"/>
      <c r="H85" s="1498"/>
      <c r="I85" s="1498"/>
      <c r="J85" s="1498"/>
      <c r="K85" s="1498"/>
      <c r="L85" s="1498"/>
      <c r="M85" s="1498"/>
      <c r="N85" s="1498"/>
    </row>
    <row r="86" spans="2:14" outlineLevel="1">
      <c r="B86" s="586" t="s">
        <v>350</v>
      </c>
      <c r="C86" s="543" t="s">
        <v>347</v>
      </c>
      <c r="D86" s="574" t="s">
        <v>348</v>
      </c>
      <c r="E86" s="1207"/>
      <c r="F86" s="1207"/>
      <c r="G86" s="1207"/>
      <c r="H86" s="1208"/>
      <c r="I86" s="1208"/>
      <c r="J86" s="1207"/>
      <c r="K86" s="1207"/>
      <c r="L86" s="1207"/>
      <c r="M86" s="1208"/>
    </row>
    <row r="87" spans="2:14" outlineLevel="1">
      <c r="B87" s="542" t="s">
        <v>811</v>
      </c>
      <c r="C87" s="4"/>
      <c r="D87" s="6"/>
      <c r="E87" s="716"/>
      <c r="F87" s="716"/>
      <c r="G87" s="716"/>
      <c r="H87" s="716"/>
      <c r="I87" s="716"/>
      <c r="J87" s="716"/>
      <c r="K87" s="716"/>
      <c r="L87" s="716"/>
      <c r="M87" s="716"/>
    </row>
    <row r="88" spans="2:14" outlineLevel="1">
      <c r="B88" s="549" t="s">
        <v>724</v>
      </c>
      <c r="C88" s="1242">
        <v>1</v>
      </c>
      <c r="D88" s="1215" t="s">
        <v>354</v>
      </c>
      <c r="E88" s="1209"/>
      <c r="F88" s="1209"/>
      <c r="G88" s="1209"/>
      <c r="H88" s="1210"/>
      <c r="I88" s="1210"/>
      <c r="J88" s="1210"/>
      <c r="K88" s="716"/>
      <c r="L88" s="716"/>
      <c r="M88" s="716"/>
    </row>
    <row r="89" spans="2:14" outlineLevel="1">
      <c r="B89" s="552" t="s">
        <v>716</v>
      </c>
      <c r="C89" s="571">
        <v>1.786</v>
      </c>
      <c r="D89" s="1216" t="s">
        <v>354</v>
      </c>
      <c r="E89" s="1209"/>
      <c r="F89" s="1209"/>
      <c r="G89" s="1209"/>
      <c r="H89" s="1210"/>
      <c r="I89" s="1210"/>
      <c r="J89" s="1210"/>
      <c r="K89" s="716"/>
      <c r="L89" s="716"/>
      <c r="M89" s="716"/>
      <c r="N89" s="338"/>
    </row>
    <row r="90" spans="2:14" outlineLevel="1">
      <c r="B90" s="590" t="s">
        <v>812</v>
      </c>
      <c r="C90" s="575"/>
      <c r="D90" s="1243"/>
      <c r="E90" s="1209"/>
      <c r="F90" s="1209"/>
      <c r="G90" s="1209"/>
      <c r="H90" s="1210"/>
      <c r="I90" s="1210"/>
      <c r="J90" s="1210"/>
      <c r="K90" s="716"/>
      <c r="L90" s="716"/>
      <c r="M90" s="716"/>
    </row>
    <row r="91" spans="2:14" outlineLevel="1">
      <c r="B91" s="545" t="s">
        <v>726</v>
      </c>
      <c r="C91" s="546">
        <v>1.1200000000000001E-14</v>
      </c>
      <c r="D91" s="1213" t="s">
        <v>348</v>
      </c>
      <c r="E91" s="1209"/>
      <c r="F91" s="1209"/>
      <c r="G91" s="1209"/>
      <c r="H91" s="1210"/>
      <c r="I91" s="1210"/>
      <c r="J91" s="1210"/>
      <c r="K91" s="716"/>
      <c r="L91" s="716"/>
      <c r="M91" s="716"/>
    </row>
    <row r="92" spans="2:14" outlineLevel="1">
      <c r="B92" s="549" t="s">
        <v>706</v>
      </c>
      <c r="C92" s="1214">
        <v>1.6099999999999999E-8</v>
      </c>
      <c r="D92" s="1215" t="s">
        <v>354</v>
      </c>
      <c r="E92" s="1209"/>
      <c r="F92" s="1209"/>
      <c r="G92" s="1209"/>
      <c r="H92" s="1210"/>
      <c r="I92" s="1210"/>
      <c r="J92" s="1210"/>
      <c r="K92" s="716"/>
      <c r="L92" s="716"/>
      <c r="M92" s="716"/>
    </row>
    <row r="93" spans="2:14" outlineLevel="1">
      <c r="B93" s="552" t="s">
        <v>1180</v>
      </c>
      <c r="C93" s="553">
        <v>7.8600000000000002E-4</v>
      </c>
      <c r="D93" s="1216" t="s">
        <v>354</v>
      </c>
      <c r="E93" s="1209"/>
      <c r="F93" s="1209"/>
      <c r="G93" s="1209"/>
      <c r="H93" s="1210"/>
      <c r="I93" s="1210"/>
      <c r="J93" s="1210"/>
      <c r="K93" s="1210"/>
      <c r="L93" s="716"/>
      <c r="M93" s="914"/>
      <c r="N93" s="338"/>
    </row>
    <row r="94" spans="2:14" outlineLevel="1">
      <c r="B94" s="585" t="s">
        <v>804</v>
      </c>
      <c r="C94" s="1244"/>
      <c r="D94" s="1245"/>
      <c r="E94" s="563"/>
      <c r="F94" s="1204"/>
      <c r="G94" s="1204"/>
      <c r="H94" s="1212"/>
      <c r="I94" s="1212"/>
      <c r="J94" s="1212"/>
      <c r="K94" s="1212"/>
      <c r="L94" s="669"/>
      <c r="M94" s="1015"/>
      <c r="N94" s="1015"/>
    </row>
    <row r="95" spans="2:14" outlineLevel="1">
      <c r="B95" s="545" t="s">
        <v>728</v>
      </c>
      <c r="C95" s="546">
        <v>4.2480000000000002</v>
      </c>
      <c r="D95" s="547" t="s">
        <v>423</v>
      </c>
      <c r="E95" s="1247"/>
      <c r="F95" s="1209"/>
      <c r="G95" s="1209"/>
      <c r="H95" s="1210"/>
      <c r="I95" s="1210"/>
      <c r="J95" s="1210"/>
      <c r="K95" s="716"/>
      <c r="L95" s="716"/>
      <c r="M95" s="716"/>
      <c r="N95" s="716"/>
    </row>
    <row r="96" spans="2:14" outlineLevel="1">
      <c r="B96" s="552" t="s">
        <v>670</v>
      </c>
      <c r="C96" s="553">
        <v>0.2676</v>
      </c>
      <c r="D96" s="554" t="s">
        <v>415</v>
      </c>
      <c r="E96" s="1247"/>
      <c r="F96" s="1209"/>
      <c r="G96" s="1209"/>
      <c r="H96" s="1210"/>
      <c r="I96" s="1210"/>
      <c r="J96" s="1210"/>
      <c r="K96" s="716"/>
      <c r="L96" s="716"/>
      <c r="M96" s="716"/>
      <c r="N96" s="716"/>
    </row>
    <row r="97" spans="2:14" outlineLevel="1">
      <c r="I97" s="31"/>
    </row>
    <row r="98" spans="2:14" outlineLevel="1">
      <c r="B98" s="576" t="s">
        <v>733</v>
      </c>
      <c r="I98" s="31"/>
    </row>
    <row r="99" spans="2:14" ht="30.5" customHeight="1" outlineLevel="1">
      <c r="B99" s="1498" t="s">
        <v>734</v>
      </c>
      <c r="C99" s="1498"/>
      <c r="D99" s="1498"/>
      <c r="E99" s="1498"/>
      <c r="F99" s="1498"/>
      <c r="G99" s="1498"/>
      <c r="H99" s="1498"/>
      <c r="I99" s="1498"/>
      <c r="J99" s="1498"/>
      <c r="K99" s="1498"/>
      <c r="L99" s="1498"/>
      <c r="M99" s="1498"/>
      <c r="N99" s="1498"/>
    </row>
    <row r="100" spans="2:14" outlineLevel="1">
      <c r="B100" s="277" t="s">
        <v>350</v>
      </c>
      <c r="C100" s="493" t="s">
        <v>347</v>
      </c>
      <c r="D100" s="493" t="s">
        <v>348</v>
      </c>
      <c r="E100" s="577" t="s">
        <v>675</v>
      </c>
      <c r="F100" s="493" t="s">
        <v>351</v>
      </c>
      <c r="G100" s="493" t="s">
        <v>662</v>
      </c>
      <c r="H100" s="572" t="s">
        <v>349</v>
      </c>
      <c r="I100" s="572" t="s">
        <v>700</v>
      </c>
      <c r="J100" s="578" t="s">
        <v>701</v>
      </c>
      <c r="K100" s="1"/>
      <c r="L100" s="1"/>
      <c r="M100" s="1"/>
    </row>
    <row r="101" spans="2:14" outlineLevel="1">
      <c r="B101" s="542" t="s">
        <v>811</v>
      </c>
      <c r="C101" s="543"/>
      <c r="D101" s="543"/>
      <c r="E101" s="599"/>
      <c r="F101" s="543"/>
      <c r="G101" s="543"/>
      <c r="H101" s="544"/>
      <c r="I101" s="544"/>
      <c r="J101" s="600"/>
      <c r="K101" s="1"/>
      <c r="L101" s="1"/>
      <c r="M101" s="1"/>
    </row>
    <row r="102" spans="2:14" outlineLevel="1">
      <c r="B102" s="545" t="s">
        <v>737</v>
      </c>
      <c r="C102" s="546">
        <v>1</v>
      </c>
      <c r="D102" s="547" t="s">
        <v>354</v>
      </c>
      <c r="E102" s="547"/>
      <c r="F102" s="547" t="s">
        <v>357</v>
      </c>
      <c r="G102" s="547" t="s">
        <v>702</v>
      </c>
      <c r="H102" s="548" t="s">
        <v>738</v>
      </c>
      <c r="I102" s="548" t="s">
        <v>717</v>
      </c>
      <c r="J102" s="556"/>
    </row>
    <row r="103" spans="2:14" outlineLevel="1">
      <c r="B103" s="552" t="s">
        <v>724</v>
      </c>
      <c r="C103" s="553">
        <v>0.75700227100681305</v>
      </c>
      <c r="D103" s="554" t="s">
        <v>354</v>
      </c>
      <c r="E103" s="554"/>
      <c r="F103" s="554" t="s">
        <v>357</v>
      </c>
      <c r="G103" s="554" t="s">
        <v>664</v>
      </c>
      <c r="H103" s="555" t="s">
        <v>725</v>
      </c>
      <c r="I103" s="555" t="s">
        <v>729</v>
      </c>
      <c r="J103" s="584"/>
    </row>
    <row r="104" spans="2:14" outlineLevel="1">
      <c r="B104" s="585" t="s">
        <v>804</v>
      </c>
      <c r="C104" s="669"/>
      <c r="D104" s="669"/>
      <c r="E104" s="669"/>
      <c r="F104" s="669"/>
      <c r="G104" s="669"/>
      <c r="H104" s="669"/>
      <c r="I104" s="1022"/>
      <c r="J104" s="8"/>
    </row>
    <row r="105" spans="2:14" outlineLevel="1">
      <c r="B105" s="545" t="s">
        <v>670</v>
      </c>
      <c r="C105" s="546">
        <v>5.7986373959121899E-3</v>
      </c>
      <c r="D105" s="547" t="s">
        <v>415</v>
      </c>
      <c r="E105" s="547"/>
      <c r="F105" s="547" t="s">
        <v>357</v>
      </c>
      <c r="G105" s="547" t="s">
        <v>664</v>
      </c>
      <c r="H105" s="548" t="s">
        <v>416</v>
      </c>
      <c r="I105" s="548" t="s">
        <v>711</v>
      </c>
      <c r="J105" s="556" t="s">
        <v>739</v>
      </c>
      <c r="K105" s="4"/>
      <c r="L105" s="4"/>
      <c r="M105" s="6"/>
    </row>
    <row r="106" spans="2:14" outlineLevel="1">
      <c r="B106" s="591" t="s">
        <v>740</v>
      </c>
      <c r="C106" s="553">
        <v>-1198.8</v>
      </c>
      <c r="D106" s="554" t="s">
        <v>423</v>
      </c>
      <c r="E106" s="554"/>
      <c r="F106" s="554" t="s">
        <v>357</v>
      </c>
      <c r="G106" s="554" t="s">
        <v>664</v>
      </c>
      <c r="H106" s="555"/>
      <c r="I106" s="555" t="s">
        <v>730</v>
      </c>
      <c r="J106" s="584" t="s">
        <v>808</v>
      </c>
      <c r="K106" s="3"/>
      <c r="L106" s="3"/>
      <c r="M106" s="10"/>
    </row>
    <row r="107" spans="2:14" outlineLevel="1"/>
    <row r="108" spans="2:14" outlineLevel="1">
      <c r="B108" s="311" t="s">
        <v>745</v>
      </c>
    </row>
    <row r="109" spans="2:14" ht="28" customHeight="1" outlineLevel="1">
      <c r="B109" s="1498" t="s">
        <v>746</v>
      </c>
      <c r="C109" s="1498"/>
      <c r="D109" s="1498"/>
      <c r="E109" s="1498"/>
      <c r="F109" s="1498"/>
      <c r="G109" s="1498"/>
      <c r="H109" s="1498"/>
      <c r="I109" s="1498"/>
      <c r="J109" s="1498"/>
      <c r="K109" s="1498"/>
      <c r="L109" s="1498"/>
      <c r="M109" s="1498"/>
      <c r="N109" s="1498"/>
    </row>
    <row r="110" spans="2:14" outlineLevel="1">
      <c r="B110" s="277" t="s">
        <v>350</v>
      </c>
      <c r="C110" s="493" t="s">
        <v>347</v>
      </c>
      <c r="D110" s="493" t="s">
        <v>348</v>
      </c>
      <c r="E110" s="1228"/>
      <c r="F110" s="1228"/>
      <c r="G110" s="1228"/>
      <c r="H110" s="1236"/>
      <c r="I110" s="1228"/>
      <c r="J110" s="573" t="s">
        <v>701</v>
      </c>
      <c r="K110" s="1208"/>
      <c r="L110" s="1208"/>
      <c r="M110" s="1208"/>
    </row>
    <row r="111" spans="2:14" outlineLevel="1">
      <c r="B111" s="542" t="s">
        <v>803</v>
      </c>
      <c r="C111" s="543"/>
      <c r="D111" s="543"/>
      <c r="E111" s="1238"/>
      <c r="F111" s="1238"/>
      <c r="G111" s="1238"/>
      <c r="H111" s="1237"/>
      <c r="I111" s="1238"/>
      <c r="J111" s="587"/>
      <c r="K111" s="1208"/>
      <c r="L111" s="1208"/>
      <c r="M111" s="1208"/>
    </row>
    <row r="112" spans="2:14" outlineLevel="1">
      <c r="B112" s="564" t="s">
        <v>1181</v>
      </c>
      <c r="C112" s="592">
        <v>2.2255866767600298E-3</v>
      </c>
      <c r="D112" s="547" t="s">
        <v>354</v>
      </c>
      <c r="E112" s="1229"/>
      <c r="F112" s="1229"/>
      <c r="G112" s="1229"/>
      <c r="H112" s="1246"/>
      <c r="I112" s="1219"/>
      <c r="J112" s="985" t="s">
        <v>751</v>
      </c>
      <c r="K112" s="716"/>
      <c r="L112" s="657"/>
      <c r="M112" s="658"/>
    </row>
    <row r="113" spans="2:13" outlineLevel="1">
      <c r="B113" s="537" t="s">
        <v>804</v>
      </c>
      <c r="C113" s="579"/>
      <c r="D113" s="558"/>
      <c r="E113" s="1229"/>
      <c r="F113" s="1229"/>
      <c r="G113" s="1229"/>
      <c r="H113" s="1246"/>
      <c r="I113" s="1219"/>
      <c r="J113" s="580"/>
      <c r="K113" s="716"/>
      <c r="L113" s="657"/>
      <c r="M113" s="658"/>
    </row>
    <row r="114" spans="2:13" outlineLevel="1">
      <c r="B114" s="564" t="s">
        <v>752</v>
      </c>
      <c r="C114" s="592">
        <v>2.8009084027252098E-4</v>
      </c>
      <c r="D114" s="547" t="s">
        <v>413</v>
      </c>
      <c r="E114" s="1229"/>
      <c r="F114" s="1229"/>
      <c r="G114" s="1229"/>
      <c r="H114" s="1246"/>
      <c r="I114" s="1219"/>
      <c r="J114" s="985"/>
    </row>
    <row r="115" spans="2:13" outlineLevel="1">
      <c r="B115" s="595" t="s">
        <v>670</v>
      </c>
      <c r="C115" s="1249">
        <v>2.2255866767600307E-3</v>
      </c>
      <c r="D115" s="1205" t="s">
        <v>415</v>
      </c>
      <c r="E115" s="1209"/>
      <c r="F115" s="1209"/>
      <c r="G115" s="1209"/>
      <c r="H115" s="1210"/>
      <c r="I115" s="1222"/>
      <c r="J115" s="986" t="s">
        <v>827</v>
      </c>
    </row>
    <row r="116" spans="2:13" outlineLevel="1">
      <c r="B116" s="567" t="s">
        <v>670</v>
      </c>
      <c r="C116" s="593">
        <v>5.2763058289174861E-3</v>
      </c>
      <c r="D116" s="554" t="s">
        <v>415</v>
      </c>
      <c r="E116" s="1230"/>
      <c r="F116" s="1230"/>
      <c r="G116" s="1230"/>
      <c r="H116" s="1240"/>
      <c r="I116" s="1220"/>
      <c r="J116" s="987" t="s">
        <v>826</v>
      </c>
    </row>
    <row r="117" spans="2:13" outlineLevel="1">
      <c r="B117" s="1250" t="s">
        <v>1182</v>
      </c>
      <c r="C117" s="1251"/>
      <c r="D117" s="1204"/>
      <c r="E117" s="1209"/>
      <c r="F117" s="1209"/>
      <c r="G117" s="1209"/>
      <c r="H117" s="1210"/>
      <c r="I117" s="1222"/>
      <c r="J117" s="1252"/>
    </row>
    <row r="118" spans="2:13" outlineLevel="1">
      <c r="B118" s="383" t="s">
        <v>670</v>
      </c>
      <c r="C118" s="617">
        <v>2.2255866767600307E-3</v>
      </c>
      <c r="D118" s="561" t="s">
        <v>415</v>
      </c>
      <c r="E118" s="1231"/>
      <c r="F118" s="1231"/>
      <c r="G118" s="1231"/>
      <c r="H118" s="1239"/>
      <c r="I118" s="1248"/>
      <c r="J118" s="384" t="s">
        <v>1183</v>
      </c>
    </row>
    <row r="119" spans="2:13" outlineLevel="1">
      <c r="B119" s="52"/>
      <c r="C119" s="582"/>
      <c r="D119" s="563"/>
      <c r="E119" s="563"/>
      <c r="F119" s="563"/>
      <c r="G119" s="563"/>
      <c r="H119" s="19"/>
      <c r="I119" s="52"/>
      <c r="J119" s="52"/>
    </row>
    <row r="120" spans="2:13" outlineLevel="1">
      <c r="B120" s="381" t="s">
        <v>753</v>
      </c>
      <c r="C120" s="581"/>
      <c r="D120" s="563"/>
      <c r="E120" s="563"/>
      <c r="F120" s="563"/>
      <c r="G120" s="563"/>
      <c r="H120" s="19"/>
      <c r="I120" s="52"/>
      <c r="J120" s="52"/>
    </row>
    <row r="121" spans="2:13" outlineLevel="1">
      <c r="B121" s="576" t="s">
        <v>754</v>
      </c>
    </row>
    <row r="122" spans="2:13" outlineLevel="1">
      <c r="B122" s="277" t="s">
        <v>350</v>
      </c>
      <c r="C122" s="493" t="s">
        <v>347</v>
      </c>
      <c r="D122" s="493" t="s">
        <v>348</v>
      </c>
      <c r="E122" s="493" t="s">
        <v>675</v>
      </c>
      <c r="F122" s="493" t="s">
        <v>351</v>
      </c>
      <c r="G122" s="493" t="s">
        <v>662</v>
      </c>
      <c r="H122" s="572" t="s">
        <v>349</v>
      </c>
      <c r="I122" s="493" t="s">
        <v>700</v>
      </c>
      <c r="J122" s="573" t="s">
        <v>701</v>
      </c>
    </row>
    <row r="123" spans="2:13" outlineLevel="1">
      <c r="B123" s="595" t="s">
        <v>755</v>
      </c>
      <c r="C123" s="596">
        <v>1</v>
      </c>
      <c r="D123" s="550" t="s">
        <v>354</v>
      </c>
      <c r="E123" s="550"/>
      <c r="F123" s="550" t="s">
        <v>357</v>
      </c>
      <c r="G123" s="550" t="s">
        <v>702</v>
      </c>
      <c r="H123" s="551" t="s">
        <v>755</v>
      </c>
      <c r="I123" s="597" t="s">
        <v>756</v>
      </c>
      <c r="J123" s="598"/>
    </row>
    <row r="124" spans="2:13" outlineLevel="1">
      <c r="B124" s="567" t="s">
        <v>747</v>
      </c>
      <c r="C124" s="571">
        <v>1.321</v>
      </c>
      <c r="D124" s="554" t="s">
        <v>354</v>
      </c>
      <c r="E124" s="554"/>
      <c r="F124" s="554" t="s">
        <v>357</v>
      </c>
      <c r="G124" s="554" t="s">
        <v>664</v>
      </c>
      <c r="H124" s="555" t="s">
        <v>748</v>
      </c>
      <c r="I124" s="569" t="s">
        <v>710</v>
      </c>
      <c r="J124" s="594"/>
    </row>
    <row r="125" spans="2:13">
      <c r="B125" t="s">
        <v>1121</v>
      </c>
    </row>
    <row r="126" spans="2:13">
      <c r="B126" t="s">
        <v>1103</v>
      </c>
    </row>
    <row r="127" spans="2:13"/>
  </sheetData>
  <sheetProtection algorithmName="SHA-512" hashValue="byE0NMlJ+2B5sD/49fXalw5cr4ClLtAxy43H4rdb3BbHEk14boorRFYZwr+CPgDcPx4LhBeBYaQVUwC9tw5uDQ==" saltValue="ha3cQLNWDbOR/m4Ax7soXg==" spinCount="100000" sheet="1" objects="1" scenarios="1" formatRows="0"/>
  <protectedRanges>
    <protectedRange sqref="C4 C33" name="Range1"/>
  </protectedRanges>
  <mergeCells count="5">
    <mergeCell ref="B85:N85"/>
    <mergeCell ref="B76:N76"/>
    <mergeCell ref="B67:N67"/>
    <mergeCell ref="B109:N109"/>
    <mergeCell ref="B99:N99"/>
  </mergeCells>
  <conditionalFormatting sqref="K40">
    <cfRule type="duplicateValues" dxfId="2" priority="1"/>
  </conditionalFormatting>
  <pageMargins left="0.7" right="0.7" top="0.75" bottom="0.75" header="0.3" footer="0.3"/>
  <pageSetup paperSize="9" orientation="portrait" r:id="rId1"/>
  <extLst>
    <ext xmlns:x14="http://schemas.microsoft.com/office/spreadsheetml/2009/9/main" uri="{CCE6A557-97BC-4b89-ADB6-D9C93CAAB3DF}">
      <x14:dataValidations xmlns:xm="http://schemas.microsoft.com/office/excel/2006/main" count="1">
        <x14:dataValidation type="list" allowBlank="1" showInputMessage="1" showErrorMessage="1" xr:uid="{075FBCB6-F717-41E8-BED7-0ECF29942B2F}">
          <x14:formula1>
            <xm:f>_xlfn.ANCHORARRAY(Transport!$F$7)</xm:f>
          </x14:formula1>
          <xm:sqref>C4</xm:sqref>
        </x14:dataValidation>
      </x14:dataValidations>
    </ext>
  </extLst>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E7148F6-01A7-48D7-A6B1-693A06017939}">
  <sheetPr codeName="Sheet18">
    <tabColor theme="9" tint="0.79998168889431442"/>
  </sheetPr>
  <dimension ref="A1:P55"/>
  <sheetViews>
    <sheetView showGridLines="0" zoomScaleNormal="100" workbookViewId="0">
      <pane ySplit="1" topLeftCell="A15" activePane="bottomLeft" state="frozen"/>
      <selection activeCell="O19" sqref="O19"/>
      <selection pane="bottomLeft"/>
    </sheetView>
  </sheetViews>
  <sheetFormatPr defaultColWidth="9.1796875" defaultRowHeight="14.5"/>
  <cols>
    <col min="1" max="1" width="21.81640625" style="1405" customWidth="1"/>
    <col min="2" max="2" width="19.453125" style="1406" bestFit="1" customWidth="1"/>
    <col min="3" max="3" width="13.36328125" style="1406" customWidth="1"/>
    <col min="4" max="4" width="21.81640625" style="1406" customWidth="1"/>
    <col min="5" max="5" width="40.08984375" style="1406" customWidth="1"/>
    <col min="6" max="6" width="8.1796875" style="1406" customWidth="1"/>
    <col min="7" max="7" width="24" style="1406" bestFit="1" customWidth="1"/>
    <col min="8" max="8" width="59.7265625" style="1406" bestFit="1" customWidth="1"/>
    <col min="9" max="9" width="22.1796875" style="1406" customWidth="1"/>
    <col min="10" max="10" width="35.81640625" style="1406" bestFit="1" customWidth="1"/>
    <col min="11" max="11" width="16.6328125" style="1406" bestFit="1" customWidth="1"/>
    <col min="12" max="12" width="19.453125" style="1406" bestFit="1" customWidth="1"/>
    <col min="13" max="13" width="11.90625" style="1406" customWidth="1"/>
    <col min="14" max="16384" width="9.1796875" style="1406"/>
  </cols>
  <sheetData>
    <row r="1" spans="1:16" s="1404" customFormat="1">
      <c r="A1" s="1393" t="s">
        <v>346</v>
      </c>
      <c r="B1" s="1394" t="s">
        <v>347</v>
      </c>
      <c r="C1" s="1395" t="s">
        <v>348</v>
      </c>
      <c r="D1" s="1396" t="s">
        <v>349</v>
      </c>
      <c r="E1" s="1396" t="s">
        <v>350</v>
      </c>
      <c r="F1" s="1396" t="s">
        <v>351</v>
      </c>
      <c r="G1" s="1396" t="s">
        <v>352</v>
      </c>
      <c r="H1" s="1397" t="s">
        <v>385</v>
      </c>
      <c r="I1" s="1398" t="s">
        <v>209</v>
      </c>
      <c r="J1" s="1396" t="s">
        <v>665</v>
      </c>
      <c r="K1" s="1399" t="s">
        <v>684</v>
      </c>
      <c r="L1" s="1400" t="s">
        <v>1139</v>
      </c>
      <c r="M1" s="1401" t="s">
        <v>33</v>
      </c>
      <c r="N1" s="1402" t="s">
        <v>32</v>
      </c>
      <c r="O1" s="1403" t="s">
        <v>1137</v>
      </c>
      <c r="P1" s="1455" t="s">
        <v>1165</v>
      </c>
    </row>
    <row r="2" spans="1:16">
      <c r="B2" s="1406">
        <v>1</v>
      </c>
      <c r="C2" s="1407" t="s">
        <v>354</v>
      </c>
      <c r="D2" s="1408" t="s">
        <v>20</v>
      </c>
      <c r="E2" s="1408" t="s">
        <v>20</v>
      </c>
      <c r="F2" s="1408"/>
      <c r="G2" s="1408"/>
      <c r="H2" s="1409">
        <v>1</v>
      </c>
      <c r="I2" s="1410" t="s">
        <v>1179</v>
      </c>
      <c r="J2" s="1408" t="s">
        <v>1180</v>
      </c>
      <c r="K2" s="1411">
        <f>H2</f>
        <v>1</v>
      </c>
      <c r="L2" s="1412"/>
      <c r="M2" s="1407"/>
      <c r="N2" s="1408"/>
      <c r="O2" s="1412"/>
      <c r="P2" s="1456"/>
    </row>
    <row r="3" spans="1:16">
      <c r="A3" s="1405" t="s">
        <v>500</v>
      </c>
      <c r="B3" s="1406">
        <v>1</v>
      </c>
      <c r="C3" s="1407" t="s">
        <v>354</v>
      </c>
      <c r="D3" s="1408" t="s">
        <v>491</v>
      </c>
      <c r="E3" s="1408" t="s">
        <v>501</v>
      </c>
      <c r="F3" s="1408" t="s">
        <v>502</v>
      </c>
      <c r="G3" s="1408" t="s">
        <v>433</v>
      </c>
      <c r="H3" s="1409">
        <v>3.0883931408044149E-4</v>
      </c>
      <c r="I3" s="1410" t="s">
        <v>1023</v>
      </c>
      <c r="J3" s="1408" t="str">
        <f>E3</f>
        <v>market for tap water</v>
      </c>
      <c r="K3" s="1411">
        <f t="shared" ref="K3:K36" si="0">H3</f>
        <v>3.0883931408044149E-4</v>
      </c>
      <c r="L3" s="1412"/>
      <c r="M3" s="1407"/>
      <c r="N3" s="1408"/>
      <c r="O3" s="1412"/>
      <c r="P3" s="1456"/>
    </row>
    <row r="4" spans="1:16">
      <c r="A4" s="1405" t="s">
        <v>503</v>
      </c>
      <c r="B4" s="1406">
        <v>1</v>
      </c>
      <c r="C4" s="1407" t="s">
        <v>354</v>
      </c>
      <c r="D4" s="1408" t="s">
        <v>492</v>
      </c>
      <c r="E4" s="1408" t="s">
        <v>504</v>
      </c>
      <c r="F4" s="1408" t="s">
        <v>483</v>
      </c>
      <c r="G4" s="1408" t="s">
        <v>433</v>
      </c>
      <c r="H4" s="1409">
        <v>2.6802978359744301</v>
      </c>
      <c r="I4" s="1410" t="s">
        <v>1023</v>
      </c>
      <c r="J4" s="1408" t="str">
        <f t="shared" ref="J4" si="1">E4</f>
        <v>market for potassium hydroxide</v>
      </c>
      <c r="K4" s="1411">
        <f t="shared" si="0"/>
        <v>2.6802978359744301</v>
      </c>
      <c r="L4" s="1412"/>
      <c r="M4" s="1407"/>
      <c r="N4" s="1408"/>
      <c r="O4" s="1412"/>
      <c r="P4" s="1456"/>
    </row>
    <row r="5" spans="1:16">
      <c r="A5" s="1405" t="s">
        <v>505</v>
      </c>
      <c r="B5" s="1406">
        <v>1</v>
      </c>
      <c r="C5" s="1407" t="s">
        <v>354</v>
      </c>
      <c r="D5" s="1408" t="s">
        <v>493</v>
      </c>
      <c r="E5" s="1408" t="s">
        <v>506</v>
      </c>
      <c r="F5" s="1408" t="s">
        <v>161</v>
      </c>
      <c r="G5" s="1408" t="s">
        <v>433</v>
      </c>
      <c r="H5" s="1409">
        <v>2.3287512943367021E-3</v>
      </c>
      <c r="I5" s="1410" t="s">
        <v>1023</v>
      </c>
      <c r="J5" s="1408" t="str">
        <f>E5</f>
        <v>market for limestone, crushed, for mill</v>
      </c>
      <c r="K5" s="1411">
        <f>H5</f>
        <v>2.3287512943367021E-3</v>
      </c>
      <c r="L5" s="1412"/>
      <c r="M5" s="1407"/>
      <c r="N5" s="1408"/>
      <c r="O5" s="1412"/>
      <c r="P5" s="1456"/>
    </row>
    <row r="6" spans="1:16">
      <c r="B6" s="1406">
        <v>1</v>
      </c>
      <c r="C6" s="1413" t="s">
        <v>354</v>
      </c>
      <c r="D6" s="1414" t="s">
        <v>672</v>
      </c>
      <c r="E6" s="1414" t="s">
        <v>703</v>
      </c>
      <c r="F6" s="1414" t="s">
        <v>161</v>
      </c>
      <c r="G6" s="1414" t="s">
        <v>795</v>
      </c>
      <c r="H6" s="1415">
        <v>2.9869498005639699</v>
      </c>
      <c r="I6" s="1416" t="s">
        <v>1178</v>
      </c>
      <c r="J6" s="1414" t="s">
        <v>668</v>
      </c>
      <c r="K6" s="1411">
        <f t="shared" si="0"/>
        <v>2.9869498005639699</v>
      </c>
      <c r="L6" s="1412"/>
      <c r="M6" s="1407"/>
      <c r="N6" s="1408"/>
      <c r="O6" s="1412"/>
      <c r="P6" s="1456"/>
    </row>
    <row r="7" spans="1:16">
      <c r="B7" s="1406">
        <v>1</v>
      </c>
      <c r="C7" s="1413" t="s">
        <v>348</v>
      </c>
      <c r="D7" s="1414" t="s">
        <v>705</v>
      </c>
      <c r="E7" s="1414" t="s">
        <v>704</v>
      </c>
      <c r="F7" s="1414" t="s">
        <v>161</v>
      </c>
      <c r="G7" s="1414" t="s">
        <v>795</v>
      </c>
      <c r="H7" s="1417">
        <v>327707.95235484402</v>
      </c>
      <c r="I7" s="1416" t="s">
        <v>1178</v>
      </c>
      <c r="J7" s="1414" t="s">
        <v>704</v>
      </c>
      <c r="K7" s="1411">
        <f t="shared" si="0"/>
        <v>327707.95235484402</v>
      </c>
      <c r="L7" s="1412"/>
      <c r="M7" s="1407"/>
      <c r="N7" s="1408"/>
      <c r="O7" s="1412"/>
      <c r="P7" s="1456"/>
    </row>
    <row r="8" spans="1:16">
      <c r="B8" s="1406">
        <v>1</v>
      </c>
      <c r="C8" s="1413" t="s">
        <v>354</v>
      </c>
      <c r="D8" s="1414" t="s">
        <v>707</v>
      </c>
      <c r="E8" s="1414" t="s">
        <v>706</v>
      </c>
      <c r="F8" s="1414" t="s">
        <v>357</v>
      </c>
      <c r="G8" s="1414" t="s">
        <v>795</v>
      </c>
      <c r="H8" s="1415">
        <v>2.4715463969575899</v>
      </c>
      <c r="I8" s="1416" t="s">
        <v>1178</v>
      </c>
      <c r="J8" s="1414" t="s">
        <v>706</v>
      </c>
      <c r="K8" s="1411">
        <f t="shared" si="0"/>
        <v>2.4715463969575899</v>
      </c>
      <c r="L8" s="1412"/>
      <c r="M8" s="1407"/>
      <c r="N8" s="1408"/>
      <c r="O8" s="1412"/>
      <c r="P8" s="1456"/>
    </row>
    <row r="9" spans="1:16">
      <c r="A9" s="1418"/>
      <c r="B9" s="1419">
        <v>1</v>
      </c>
      <c r="C9" s="1420" t="s">
        <v>478</v>
      </c>
      <c r="D9" s="1421" t="s">
        <v>719</v>
      </c>
      <c r="E9" s="1421" t="s">
        <v>718</v>
      </c>
      <c r="F9" s="1421" t="s">
        <v>483</v>
      </c>
      <c r="G9" s="1421" t="s">
        <v>795</v>
      </c>
      <c r="H9" s="1415">
        <v>1369.54842530526</v>
      </c>
      <c r="I9" s="1416" t="s">
        <v>1178</v>
      </c>
      <c r="J9" s="1421" t="s">
        <v>718</v>
      </c>
      <c r="K9" s="1411">
        <f t="shared" si="0"/>
        <v>1369.54842530526</v>
      </c>
      <c r="L9" s="1412"/>
      <c r="M9" s="1407"/>
      <c r="N9" s="1408"/>
      <c r="O9" s="1412"/>
      <c r="P9" s="1456"/>
    </row>
    <row r="10" spans="1:16">
      <c r="A10" s="1418"/>
      <c r="B10" s="1419">
        <v>1</v>
      </c>
      <c r="C10" s="1420" t="s">
        <v>348</v>
      </c>
      <c r="D10" s="1421" t="s">
        <v>727</v>
      </c>
      <c r="E10" s="1421" t="s">
        <v>726</v>
      </c>
      <c r="F10" s="1421" t="s">
        <v>483</v>
      </c>
      <c r="G10" s="1421" t="s">
        <v>795</v>
      </c>
      <c r="H10" s="1415">
        <v>50342724.984469503</v>
      </c>
      <c r="I10" s="1416" t="s">
        <v>1178</v>
      </c>
      <c r="J10" s="1421" t="s">
        <v>726</v>
      </c>
      <c r="K10" s="1411">
        <f t="shared" si="0"/>
        <v>50342724.984469503</v>
      </c>
      <c r="L10" s="1412"/>
      <c r="M10" s="1407"/>
      <c r="N10" s="1408"/>
      <c r="O10" s="1412"/>
      <c r="P10" s="1456"/>
    </row>
    <row r="11" spans="1:16">
      <c r="A11" s="1418"/>
      <c r="B11" s="1419">
        <v>1</v>
      </c>
      <c r="C11" s="1420" t="s">
        <v>354</v>
      </c>
      <c r="D11" s="1421" t="s">
        <v>750</v>
      </c>
      <c r="E11" s="1421" t="s">
        <v>749</v>
      </c>
      <c r="F11" s="1421" t="s">
        <v>502</v>
      </c>
      <c r="G11" s="1421" t="s">
        <v>795</v>
      </c>
      <c r="H11" s="1422">
        <v>0.962976058872556</v>
      </c>
      <c r="I11" s="1423"/>
      <c r="J11" s="1421" t="s">
        <v>1181</v>
      </c>
      <c r="K11" s="1411">
        <f t="shared" si="0"/>
        <v>0.962976058872556</v>
      </c>
      <c r="L11" s="1412"/>
      <c r="M11" s="1407"/>
      <c r="N11" s="1408"/>
      <c r="O11" s="1412"/>
      <c r="P11" s="1456"/>
    </row>
    <row r="12" spans="1:16">
      <c r="A12" s="1418"/>
      <c r="B12" s="1419">
        <v>1</v>
      </c>
      <c r="C12" s="1420" t="s">
        <v>354</v>
      </c>
      <c r="D12" s="1421" t="s">
        <v>750</v>
      </c>
      <c r="E12" s="1421" t="s">
        <v>749</v>
      </c>
      <c r="F12" s="1421" t="s">
        <v>161</v>
      </c>
      <c r="G12" s="1421" t="s">
        <v>795</v>
      </c>
      <c r="H12" s="1422">
        <v>1.0019734708494801</v>
      </c>
      <c r="I12" s="1423"/>
      <c r="J12" s="1421" t="s">
        <v>802</v>
      </c>
      <c r="K12" s="1411">
        <f t="shared" si="0"/>
        <v>1.0019734708494801</v>
      </c>
      <c r="L12" s="1412"/>
      <c r="M12" s="1407"/>
      <c r="N12" s="1408"/>
      <c r="O12" s="1412"/>
      <c r="P12" s="1456"/>
    </row>
    <row r="13" spans="1:16">
      <c r="A13" s="1418"/>
      <c r="B13" s="1419">
        <v>1</v>
      </c>
      <c r="C13" s="1420" t="s">
        <v>423</v>
      </c>
      <c r="D13" s="1421" t="s">
        <v>666</v>
      </c>
      <c r="E13" s="1421" t="s">
        <v>679</v>
      </c>
      <c r="F13" s="1421" t="s">
        <v>483</v>
      </c>
      <c r="G13" s="1421" t="s">
        <v>795</v>
      </c>
      <c r="H13" s="1422">
        <v>0.13288964792144001</v>
      </c>
      <c r="I13" s="1423" t="s">
        <v>1176</v>
      </c>
      <c r="J13" s="1421" t="s">
        <v>1175</v>
      </c>
      <c r="K13" s="1411">
        <f t="shared" si="0"/>
        <v>0.13288964792144001</v>
      </c>
      <c r="L13" s="1412"/>
      <c r="M13" s="1407"/>
      <c r="N13" s="1408"/>
      <c r="O13" s="1412"/>
      <c r="P13" s="1456"/>
    </row>
    <row r="14" spans="1:16">
      <c r="A14" s="1418"/>
      <c r="B14" s="1419">
        <v>1</v>
      </c>
      <c r="C14" s="1420" t="s">
        <v>348</v>
      </c>
      <c r="D14" s="1421" t="s">
        <v>671</v>
      </c>
      <c r="E14" s="1421" t="s">
        <v>667</v>
      </c>
      <c r="F14" s="1421" t="s">
        <v>161</v>
      </c>
      <c r="G14" s="1421" t="s">
        <v>795</v>
      </c>
      <c r="H14" s="1424">
        <v>2949798</v>
      </c>
      <c r="I14" s="1423" t="s">
        <v>1176</v>
      </c>
      <c r="J14" s="1421" t="str">
        <f>E14</f>
        <v>gravel/sand quarry construction</v>
      </c>
      <c r="K14" s="1411">
        <f t="shared" si="0"/>
        <v>2949798</v>
      </c>
      <c r="L14" s="1412"/>
      <c r="M14" s="1407"/>
      <c r="N14" s="1408"/>
      <c r="O14" s="1412"/>
      <c r="P14" s="1456"/>
    </row>
    <row r="15" spans="1:16">
      <c r="A15" s="1418"/>
      <c r="B15" s="1419">
        <v>1</v>
      </c>
      <c r="C15" s="1420" t="s">
        <v>354</v>
      </c>
      <c r="D15" s="1421" t="s">
        <v>663</v>
      </c>
      <c r="E15" s="1421" t="s">
        <v>709</v>
      </c>
      <c r="F15" s="1421" t="s">
        <v>357</v>
      </c>
      <c r="G15" s="1421" t="s">
        <v>795</v>
      </c>
      <c r="H15" s="1415">
        <v>1.541638308602</v>
      </c>
      <c r="I15" s="1423" t="s">
        <v>1176</v>
      </c>
      <c r="J15" s="1421" t="str">
        <f>E15</f>
        <v>market for lubricating oil</v>
      </c>
      <c r="K15" s="1411">
        <f t="shared" si="0"/>
        <v>1.541638308602</v>
      </c>
      <c r="L15" s="1412"/>
      <c r="M15" s="1407"/>
      <c r="N15" s="1408"/>
      <c r="O15" s="1412"/>
      <c r="P15" s="1456"/>
    </row>
    <row r="16" spans="1:16">
      <c r="A16" s="1418"/>
      <c r="B16" s="1419">
        <v>1</v>
      </c>
      <c r="C16" s="1420" t="s">
        <v>354</v>
      </c>
      <c r="D16" s="1421" t="s">
        <v>681</v>
      </c>
      <c r="E16" s="1421" t="s">
        <v>680</v>
      </c>
      <c r="F16" s="1421" t="s">
        <v>483</v>
      </c>
      <c r="G16" s="1421" t="s">
        <v>795</v>
      </c>
      <c r="H16" s="1415">
        <v>3.8261662733237202E-3</v>
      </c>
      <c r="I16" s="1423" t="s">
        <v>1176</v>
      </c>
      <c r="J16" s="1421" t="s">
        <v>680</v>
      </c>
      <c r="K16" s="1411">
        <f t="shared" si="0"/>
        <v>3.8261662733237202E-3</v>
      </c>
      <c r="L16" s="1412"/>
      <c r="M16" s="1407"/>
      <c r="N16" s="1408"/>
      <c r="O16" s="1412"/>
      <c r="P16" s="1456"/>
    </row>
    <row r="17" spans="1:16">
      <c r="A17" s="1418"/>
      <c r="B17" s="1419">
        <v>1</v>
      </c>
      <c r="C17" s="1420" t="s">
        <v>413</v>
      </c>
      <c r="D17" s="1421" t="s">
        <v>673</v>
      </c>
      <c r="E17" s="1421" t="s">
        <v>669</v>
      </c>
      <c r="F17" s="1421" t="s">
        <v>357</v>
      </c>
      <c r="G17" s="1421" t="s">
        <v>795</v>
      </c>
      <c r="H17" s="1425">
        <v>0.103923</v>
      </c>
      <c r="I17" s="1423" t="s">
        <v>17</v>
      </c>
      <c r="J17" s="1426" t="s">
        <v>800</v>
      </c>
      <c r="K17" s="1411">
        <f t="shared" si="0"/>
        <v>0.103923</v>
      </c>
      <c r="L17" s="1412"/>
      <c r="M17" s="1407"/>
      <c r="N17" s="1408"/>
      <c r="O17" s="1412"/>
      <c r="P17" s="1456"/>
    </row>
    <row r="18" spans="1:16">
      <c r="A18" s="1418"/>
      <c r="B18" s="1419">
        <v>1</v>
      </c>
      <c r="C18" s="1420" t="s">
        <v>413</v>
      </c>
      <c r="D18" s="1421" t="s">
        <v>796</v>
      </c>
      <c r="E18" s="1421" t="s">
        <v>797</v>
      </c>
      <c r="F18" s="1421" t="s">
        <v>357</v>
      </c>
      <c r="G18" s="1421" t="s">
        <v>795</v>
      </c>
      <c r="H18" s="1425">
        <v>0.187</v>
      </c>
      <c r="I18" s="1423" t="s">
        <v>17</v>
      </c>
      <c r="J18" s="1421" t="s">
        <v>798</v>
      </c>
      <c r="K18" s="1411">
        <f t="shared" si="0"/>
        <v>0.187</v>
      </c>
      <c r="L18" s="1412"/>
      <c r="M18" s="1407"/>
      <c r="N18" s="1408"/>
      <c r="O18" s="1412"/>
      <c r="P18" s="1456"/>
    </row>
    <row r="19" spans="1:16">
      <c r="A19" s="1418" t="s">
        <v>1285</v>
      </c>
      <c r="B19" s="1419">
        <v>1</v>
      </c>
      <c r="C19" s="1427" t="s">
        <v>413</v>
      </c>
      <c r="D19" s="1426" t="s">
        <v>414</v>
      </c>
      <c r="E19" s="1426" t="s">
        <v>414</v>
      </c>
      <c r="F19" s="1426" t="s">
        <v>357</v>
      </c>
      <c r="G19" s="1426" t="s">
        <v>386</v>
      </c>
      <c r="H19" s="1428">
        <v>0.100221</v>
      </c>
      <c r="I19" s="1427" t="s">
        <v>17</v>
      </c>
      <c r="J19" s="1426" t="s">
        <v>799</v>
      </c>
      <c r="K19" s="1411">
        <f t="shared" si="0"/>
        <v>0.100221</v>
      </c>
      <c r="L19" s="1412"/>
      <c r="M19" s="1407"/>
      <c r="N19" s="1408"/>
      <c r="O19" s="1412"/>
      <c r="P19" s="1456"/>
    </row>
    <row r="20" spans="1:16">
      <c r="A20" s="1418" t="s">
        <v>1286</v>
      </c>
      <c r="B20" s="1419">
        <v>1</v>
      </c>
      <c r="C20" s="1427" t="s">
        <v>413</v>
      </c>
      <c r="D20" s="1426" t="s">
        <v>412</v>
      </c>
      <c r="E20" s="1426" t="s">
        <v>412</v>
      </c>
      <c r="F20" s="1426" t="s">
        <v>161</v>
      </c>
      <c r="G20" s="1426" t="s">
        <v>386</v>
      </c>
      <c r="H20" s="1428">
        <v>0.38554701510190498</v>
      </c>
      <c r="I20" s="1427" t="s">
        <v>17</v>
      </c>
      <c r="J20" s="1426" t="s">
        <v>130</v>
      </c>
      <c r="K20" s="1411">
        <f t="shared" si="0"/>
        <v>0.38554701510190498</v>
      </c>
      <c r="L20" s="1412"/>
      <c r="M20" s="1407"/>
      <c r="N20" s="1408"/>
      <c r="O20" s="1412"/>
      <c r="P20" s="1456"/>
    </row>
    <row r="21" spans="1:16">
      <c r="A21" s="1418" t="s">
        <v>1287</v>
      </c>
      <c r="B21" s="1419">
        <v>1</v>
      </c>
      <c r="C21" s="1427" t="s">
        <v>413</v>
      </c>
      <c r="D21" s="1426" t="s">
        <v>556</v>
      </c>
      <c r="E21" s="1426" t="s">
        <v>557</v>
      </c>
      <c r="F21" s="1426" t="s">
        <v>483</v>
      </c>
      <c r="G21" s="1426" t="s">
        <v>433</v>
      </c>
      <c r="H21" s="1428">
        <v>1.016351310424796E-2</v>
      </c>
      <c r="I21" s="1427" t="s">
        <v>17</v>
      </c>
      <c r="J21" s="1426" t="s">
        <v>1057</v>
      </c>
      <c r="K21" s="1411">
        <f t="shared" si="0"/>
        <v>1.016351310424796E-2</v>
      </c>
      <c r="L21" s="1412"/>
      <c r="M21" s="1407"/>
      <c r="N21" s="1408"/>
      <c r="O21" s="1412"/>
      <c r="P21" s="1456"/>
    </row>
    <row r="22" spans="1:16">
      <c r="A22" s="1418" t="s">
        <v>1288</v>
      </c>
      <c r="B22" s="1419">
        <v>1</v>
      </c>
      <c r="C22" s="1427" t="s">
        <v>413</v>
      </c>
      <c r="D22" s="1426" t="s">
        <v>558</v>
      </c>
      <c r="E22" s="1426" t="s">
        <v>559</v>
      </c>
      <c r="F22" s="1426" t="s">
        <v>483</v>
      </c>
      <c r="G22" s="1426" t="s">
        <v>433</v>
      </c>
      <c r="H22" s="1428">
        <v>5.1657153669642492E-2</v>
      </c>
      <c r="I22" s="1427" t="s">
        <v>17</v>
      </c>
      <c r="J22" s="1426" t="s">
        <v>560</v>
      </c>
      <c r="K22" s="1411">
        <f t="shared" si="0"/>
        <v>5.1657153669642492E-2</v>
      </c>
      <c r="L22" s="1412"/>
      <c r="M22" s="1407"/>
      <c r="N22" s="1408"/>
      <c r="O22" s="1412"/>
      <c r="P22" s="1456"/>
    </row>
    <row r="23" spans="1:16">
      <c r="A23" s="1418" t="s">
        <v>353</v>
      </c>
      <c r="B23" s="1419">
        <v>1</v>
      </c>
      <c r="C23" s="1427" t="s">
        <v>354</v>
      </c>
      <c r="D23" s="1426" t="s">
        <v>355</v>
      </c>
      <c r="E23" s="1426" t="s">
        <v>356</v>
      </c>
      <c r="F23" s="1426" t="s">
        <v>357</v>
      </c>
      <c r="G23" s="1426" t="s">
        <v>358</v>
      </c>
      <c r="H23" s="1409">
        <v>8.9668206497437684</v>
      </c>
      <c r="I23" s="1427" t="s">
        <v>1023</v>
      </c>
      <c r="J23" s="1426" t="str">
        <f>E23</f>
        <v>amine-based silica production, for sorbent-based direct air capture system</v>
      </c>
      <c r="K23" s="1411">
        <f t="shared" si="0"/>
        <v>8.9668206497437684</v>
      </c>
      <c r="L23" s="1412"/>
      <c r="M23" s="1407"/>
      <c r="N23" s="1408"/>
      <c r="O23" s="1412"/>
      <c r="P23" s="1456"/>
    </row>
    <row r="24" spans="1:16">
      <c r="A24" s="1418" t="s">
        <v>440</v>
      </c>
      <c r="B24" s="1419">
        <v>1</v>
      </c>
      <c r="C24" s="1427" t="s">
        <v>348</v>
      </c>
      <c r="D24" s="1426" t="s">
        <v>359</v>
      </c>
      <c r="E24" s="1426" t="s">
        <v>361</v>
      </c>
      <c r="F24" s="1426" t="s">
        <v>357</v>
      </c>
      <c r="G24" s="1426" t="s">
        <v>433</v>
      </c>
      <c r="H24" s="1429">
        <v>12994416.372681679</v>
      </c>
      <c r="I24" s="1427" t="s">
        <v>1023</v>
      </c>
      <c r="J24" s="1426" t="s">
        <v>1024</v>
      </c>
      <c r="K24" s="1411">
        <f t="shared" si="0"/>
        <v>12994416.372681679</v>
      </c>
      <c r="L24" s="1412"/>
      <c r="M24" s="1407"/>
      <c r="N24" s="1408"/>
      <c r="O24" s="1412"/>
      <c r="P24" s="1456"/>
    </row>
    <row r="25" spans="1:16">
      <c r="A25" s="1418" t="s">
        <v>441</v>
      </c>
      <c r="B25" s="1419">
        <v>1</v>
      </c>
      <c r="C25" s="1427" t="s">
        <v>348</v>
      </c>
      <c r="D25" s="1426" t="s">
        <v>359</v>
      </c>
      <c r="E25" s="1426" t="s">
        <v>360</v>
      </c>
      <c r="F25" s="1426" t="s">
        <v>357</v>
      </c>
      <c r="G25" s="1426" t="s">
        <v>433</v>
      </c>
      <c r="H25" s="1429">
        <v>12385815.8080776</v>
      </c>
      <c r="I25" s="1427" t="s">
        <v>1023</v>
      </c>
      <c r="J25" s="1426" t="s">
        <v>1025</v>
      </c>
      <c r="K25" s="1411">
        <f t="shared" si="0"/>
        <v>12385815.8080776</v>
      </c>
      <c r="L25" s="1412"/>
      <c r="M25" s="1407"/>
      <c r="N25" s="1408"/>
      <c r="O25" s="1412"/>
      <c r="P25" s="1456"/>
    </row>
    <row r="26" spans="1:16">
      <c r="A26" s="1418" t="s">
        <v>390</v>
      </c>
      <c r="B26" s="1419">
        <v>1</v>
      </c>
      <c r="C26" s="1427" t="s">
        <v>348</v>
      </c>
      <c r="D26" s="1426" t="s">
        <v>359</v>
      </c>
      <c r="E26" s="1426" t="s">
        <v>391</v>
      </c>
      <c r="F26" s="1426" t="s">
        <v>357</v>
      </c>
      <c r="G26" s="1426" t="s">
        <v>358</v>
      </c>
      <c r="H26" s="1429">
        <v>175312663.79386801</v>
      </c>
      <c r="I26" s="1427" t="s">
        <v>1023</v>
      </c>
      <c r="J26" s="1426" t="s">
        <v>1026</v>
      </c>
      <c r="K26" s="1411">
        <f t="shared" si="0"/>
        <v>175312663.79386801</v>
      </c>
      <c r="L26" s="1412"/>
      <c r="M26" s="1407"/>
      <c r="N26" s="1408"/>
      <c r="O26" s="1412"/>
      <c r="P26" s="1456"/>
    </row>
    <row r="27" spans="1:16">
      <c r="A27" s="1418" t="s">
        <v>392</v>
      </c>
      <c r="B27" s="1419">
        <v>1</v>
      </c>
      <c r="C27" s="1427" t="s">
        <v>348</v>
      </c>
      <c r="D27" s="1426" t="s">
        <v>359</v>
      </c>
      <c r="E27" s="1426" t="s">
        <v>393</v>
      </c>
      <c r="F27" s="1426" t="s">
        <v>357</v>
      </c>
      <c r="G27" s="1426" t="s">
        <v>358</v>
      </c>
      <c r="H27" s="1429">
        <v>200005910.48308101</v>
      </c>
      <c r="I27" s="1427" t="s">
        <v>1023</v>
      </c>
      <c r="J27" s="1426" t="s">
        <v>1027</v>
      </c>
      <c r="K27" s="1411">
        <f t="shared" si="0"/>
        <v>200005910.48308101</v>
      </c>
      <c r="L27" s="1412"/>
      <c r="M27" s="1407"/>
      <c r="N27" s="1408"/>
      <c r="O27" s="1412"/>
      <c r="P27" s="1456"/>
    </row>
    <row r="28" spans="1:16">
      <c r="A28" s="1418" t="s">
        <v>397</v>
      </c>
      <c r="B28" s="1419">
        <v>1</v>
      </c>
      <c r="C28" s="1427" t="s">
        <v>354</v>
      </c>
      <c r="D28" s="1426" t="s">
        <v>398</v>
      </c>
      <c r="E28" s="1426" t="s">
        <v>399</v>
      </c>
      <c r="F28" s="1426" t="s">
        <v>161</v>
      </c>
      <c r="G28" s="1426" t="s">
        <v>386</v>
      </c>
      <c r="H28" s="1409">
        <v>5.9032638380773124</v>
      </c>
      <c r="I28" s="1427" t="s">
        <v>1164</v>
      </c>
      <c r="J28" s="1426" t="s">
        <v>317</v>
      </c>
      <c r="K28" s="1411">
        <f t="shared" si="0"/>
        <v>5.9032638380773124</v>
      </c>
      <c r="L28" s="1412"/>
      <c r="M28" s="1407"/>
      <c r="N28" s="1408"/>
      <c r="O28" s="1412"/>
      <c r="P28" s="1456"/>
    </row>
    <row r="29" spans="1:16">
      <c r="A29" s="1418" t="s">
        <v>400</v>
      </c>
      <c r="B29" s="1419">
        <v>1</v>
      </c>
      <c r="C29" s="1427" t="s">
        <v>354</v>
      </c>
      <c r="D29" s="1426" t="s">
        <v>398</v>
      </c>
      <c r="E29" s="1426" t="s">
        <v>399</v>
      </c>
      <c r="F29" s="1426" t="s">
        <v>185</v>
      </c>
      <c r="G29" s="1426" t="s">
        <v>386</v>
      </c>
      <c r="H29" s="1409">
        <v>6.7360575475473032</v>
      </c>
      <c r="I29" s="1427" t="s">
        <v>1164</v>
      </c>
      <c r="J29" s="1426" t="s">
        <v>317</v>
      </c>
      <c r="K29" s="1411">
        <f t="shared" si="0"/>
        <v>6.7360575475473032</v>
      </c>
      <c r="L29" s="1412"/>
      <c r="M29" s="1407"/>
      <c r="N29" s="1408"/>
      <c r="O29" s="1412"/>
      <c r="P29" s="1456"/>
    </row>
    <row r="30" spans="1:16">
      <c r="A30" s="1418" t="s">
        <v>401</v>
      </c>
      <c r="B30" s="1419">
        <v>1</v>
      </c>
      <c r="C30" s="1427" t="s">
        <v>354</v>
      </c>
      <c r="D30" s="1426" t="s">
        <v>398</v>
      </c>
      <c r="E30" s="1426" t="s">
        <v>399</v>
      </c>
      <c r="F30" s="1426" t="s">
        <v>164</v>
      </c>
      <c r="G30" s="1426" t="s">
        <v>386</v>
      </c>
      <c r="H30" s="1409">
        <v>5.8190792064456698</v>
      </c>
      <c r="I30" s="1427" t="s">
        <v>1164</v>
      </c>
      <c r="J30" s="1426" t="s">
        <v>317</v>
      </c>
      <c r="K30" s="1411">
        <f t="shared" si="0"/>
        <v>5.8190792064456698</v>
      </c>
      <c r="L30" s="1412"/>
      <c r="M30" s="1407"/>
      <c r="N30" s="1408"/>
      <c r="O30" s="1412"/>
      <c r="P30" s="1456"/>
    </row>
    <row r="31" spans="1:16">
      <c r="A31" s="1418" t="s">
        <v>402</v>
      </c>
      <c r="B31" s="1419">
        <v>1</v>
      </c>
      <c r="C31" s="1427" t="s">
        <v>354</v>
      </c>
      <c r="D31" s="1426" t="s">
        <v>403</v>
      </c>
      <c r="E31" s="1426" t="s">
        <v>404</v>
      </c>
      <c r="F31" s="1426" t="s">
        <v>164</v>
      </c>
      <c r="G31" s="1426" t="s">
        <v>386</v>
      </c>
      <c r="H31" s="1409">
        <v>3.3992934691754511</v>
      </c>
      <c r="I31" s="1427" t="s">
        <v>1164</v>
      </c>
      <c r="J31" s="1426" t="s">
        <v>318</v>
      </c>
      <c r="K31" s="1411">
        <f t="shared" si="0"/>
        <v>3.3992934691754511</v>
      </c>
      <c r="L31" s="1412"/>
      <c r="M31" s="1407"/>
      <c r="N31" s="1408"/>
      <c r="O31" s="1412"/>
      <c r="P31" s="1456"/>
    </row>
    <row r="32" spans="1:16">
      <c r="A32" s="1418" t="s">
        <v>405</v>
      </c>
      <c r="B32" s="1419">
        <v>1</v>
      </c>
      <c r="C32" s="1427" t="s">
        <v>354</v>
      </c>
      <c r="D32" s="1426" t="s">
        <v>403</v>
      </c>
      <c r="E32" s="1426" t="s">
        <v>404</v>
      </c>
      <c r="F32" s="1426" t="s">
        <v>161</v>
      </c>
      <c r="G32" s="1426" t="s">
        <v>386</v>
      </c>
      <c r="H32" s="1409">
        <v>3.4860188335005891</v>
      </c>
      <c r="I32" s="1427" t="s">
        <v>1164</v>
      </c>
      <c r="J32" s="1426" t="s">
        <v>318</v>
      </c>
      <c r="K32" s="1411">
        <f t="shared" si="0"/>
        <v>3.4860188335005891</v>
      </c>
      <c r="L32" s="1412"/>
      <c r="M32" s="1407"/>
      <c r="N32" s="1408"/>
      <c r="O32" s="1412"/>
      <c r="P32" s="1456"/>
    </row>
    <row r="33" spans="1:16">
      <c r="A33" s="1418" t="s">
        <v>406</v>
      </c>
      <c r="B33" s="1419">
        <v>1</v>
      </c>
      <c r="C33" s="1427" t="s">
        <v>354</v>
      </c>
      <c r="D33" s="1426" t="s">
        <v>403</v>
      </c>
      <c r="E33" s="1426" t="s">
        <v>404</v>
      </c>
      <c r="F33" s="1426" t="s">
        <v>185</v>
      </c>
      <c r="G33" s="1426" t="s">
        <v>386</v>
      </c>
      <c r="H33" s="1409">
        <v>3.1145632452155021</v>
      </c>
      <c r="I33" s="1427" t="s">
        <v>1164</v>
      </c>
      <c r="J33" s="1426" t="s">
        <v>318</v>
      </c>
      <c r="K33" s="1411">
        <f t="shared" si="0"/>
        <v>3.1145632452155021</v>
      </c>
      <c r="L33" s="1412"/>
      <c r="M33" s="1407"/>
      <c r="N33" s="1408"/>
      <c r="O33" s="1412"/>
      <c r="P33" s="1456"/>
    </row>
    <row r="34" spans="1:16">
      <c r="A34" s="1418" t="s">
        <v>407</v>
      </c>
      <c r="B34" s="1419">
        <v>1</v>
      </c>
      <c r="C34" s="1427" t="s">
        <v>354</v>
      </c>
      <c r="D34" s="1426" t="s">
        <v>408</v>
      </c>
      <c r="E34" s="1426" t="s">
        <v>409</v>
      </c>
      <c r="F34" s="1426" t="s">
        <v>185</v>
      </c>
      <c r="G34" s="1426" t="s">
        <v>386</v>
      </c>
      <c r="H34" s="1409">
        <v>5.975898498255301</v>
      </c>
      <c r="I34" s="1427" t="s">
        <v>1164</v>
      </c>
      <c r="J34" s="1426" t="s">
        <v>319</v>
      </c>
      <c r="K34" s="1411">
        <f t="shared" si="0"/>
        <v>5.975898498255301</v>
      </c>
      <c r="L34" s="1412"/>
      <c r="M34" s="1407"/>
      <c r="N34" s="1408"/>
      <c r="O34" s="1412"/>
      <c r="P34" s="1456"/>
    </row>
    <row r="35" spans="1:16">
      <c r="A35" s="1418" t="s">
        <v>410</v>
      </c>
      <c r="B35" s="1419">
        <v>1</v>
      </c>
      <c r="C35" s="1427" t="s">
        <v>354</v>
      </c>
      <c r="D35" s="1426" t="s">
        <v>408</v>
      </c>
      <c r="E35" s="1426" t="s">
        <v>409</v>
      </c>
      <c r="F35" s="1426" t="s">
        <v>161</v>
      </c>
      <c r="G35" s="1426" t="s">
        <v>386</v>
      </c>
      <c r="H35" s="1409">
        <v>3.2463399254984182</v>
      </c>
      <c r="I35" s="1427" t="s">
        <v>1164</v>
      </c>
      <c r="J35" s="1426" t="s">
        <v>319</v>
      </c>
      <c r="K35" s="1411">
        <f t="shared" si="0"/>
        <v>3.2463399254984182</v>
      </c>
      <c r="L35" s="1412"/>
      <c r="M35" s="1407"/>
      <c r="N35" s="1408"/>
      <c r="O35" s="1412"/>
      <c r="P35" s="1456"/>
    </row>
    <row r="36" spans="1:16">
      <c r="A36" s="1418" t="s">
        <v>411</v>
      </c>
      <c r="B36" s="1419">
        <v>1</v>
      </c>
      <c r="C36" s="1427" t="s">
        <v>354</v>
      </c>
      <c r="D36" s="1426" t="s">
        <v>408</v>
      </c>
      <c r="E36" s="1426" t="s">
        <v>409</v>
      </c>
      <c r="F36" s="1426" t="s">
        <v>164</v>
      </c>
      <c r="G36" s="1426" t="s">
        <v>386</v>
      </c>
      <c r="H36" s="1409">
        <v>4.7393450028457851</v>
      </c>
      <c r="I36" s="1427" t="s">
        <v>1164</v>
      </c>
      <c r="J36" s="1426" t="s">
        <v>319</v>
      </c>
      <c r="K36" s="1411">
        <f t="shared" si="0"/>
        <v>4.7393450028457851</v>
      </c>
      <c r="L36" s="1412"/>
      <c r="M36" s="1407"/>
      <c r="N36" s="1408"/>
      <c r="O36" s="1412"/>
      <c r="P36" s="1456"/>
    </row>
    <row r="37" spans="1:16">
      <c r="A37" s="1405" t="s">
        <v>583</v>
      </c>
      <c r="B37" s="1406">
        <v>1</v>
      </c>
      <c r="C37" s="1407" t="s">
        <v>348</v>
      </c>
      <c r="D37" s="1408" t="s">
        <v>584</v>
      </c>
      <c r="E37" s="1408" t="s">
        <v>585</v>
      </c>
      <c r="F37" s="1408" t="s">
        <v>483</v>
      </c>
      <c r="G37" s="1426" t="s">
        <v>433</v>
      </c>
      <c r="H37" s="1417">
        <v>22551.064060623179</v>
      </c>
      <c r="I37" s="1427" t="s">
        <v>7</v>
      </c>
      <c r="J37" s="1426" t="str">
        <f>E37</f>
        <v>market for furnace, wood chips, with silo, 300kW</v>
      </c>
      <c r="K37" s="1411">
        <f>H37/(M37*YEARtoDAYS*24*N37*O37*kWhtoGJ)</f>
        <v>0.13242399081016862</v>
      </c>
      <c r="L37" s="1412" t="s">
        <v>1167</v>
      </c>
      <c r="M37" s="1430">
        <v>20</v>
      </c>
      <c r="N37" s="1431">
        <v>300</v>
      </c>
      <c r="O37" s="1432">
        <v>0.9</v>
      </c>
      <c r="P37" s="1456"/>
    </row>
    <row r="38" spans="1:16">
      <c r="A38" s="1405" t="s">
        <v>1141</v>
      </c>
      <c r="B38" s="1419">
        <v>1</v>
      </c>
      <c r="C38" s="1407" t="s">
        <v>413</v>
      </c>
      <c r="D38" s="1408" t="s">
        <v>1141</v>
      </c>
      <c r="E38" s="1408" t="s">
        <v>1141</v>
      </c>
      <c r="F38" s="1408" t="s">
        <v>1141</v>
      </c>
      <c r="G38" s="1426" t="s">
        <v>1141</v>
      </c>
      <c r="H38" s="1417" t="s">
        <v>1141</v>
      </c>
      <c r="I38" s="1427" t="s">
        <v>17</v>
      </c>
      <c r="J38" s="1426" t="str">
        <f>IF(Transport!B9&lt;&gt;"",Transport!B9,NA())</f>
        <v>User option 1, e.g. truck</v>
      </c>
      <c r="K38" s="1411">
        <f>IF(Transport!C9&lt;&gt;"",Transport!C9,NA())</f>
        <v>0.1</v>
      </c>
      <c r="L38" s="1412"/>
      <c r="M38" s="1427"/>
      <c r="N38" s="1426"/>
      <c r="O38" s="1433"/>
      <c r="P38" s="1456"/>
    </row>
    <row r="39" spans="1:16">
      <c r="A39" s="1405" t="s">
        <v>1141</v>
      </c>
      <c r="B39" s="1419">
        <v>1</v>
      </c>
      <c r="C39" s="1407" t="s">
        <v>413</v>
      </c>
      <c r="D39" s="1408" t="s">
        <v>1141</v>
      </c>
      <c r="E39" s="1408" t="s">
        <v>1141</v>
      </c>
      <c r="F39" s="1408" t="s">
        <v>1141</v>
      </c>
      <c r="G39" s="1426" t="s">
        <v>1141</v>
      </c>
      <c r="H39" s="1417" t="s">
        <v>1141</v>
      </c>
      <c r="I39" s="1427" t="s">
        <v>17</v>
      </c>
      <c r="J39" s="1426" t="e">
        <f>IF(Transport!B10&lt;&gt;"",Transport!B10,NA())</f>
        <v>#N/A</v>
      </c>
      <c r="K39" s="1411" t="e">
        <f>IF(Transport!C10&lt;&gt;"",Transport!C10,NA())</f>
        <v>#N/A</v>
      </c>
      <c r="L39" s="1412"/>
      <c r="M39" s="1427"/>
      <c r="N39" s="1426"/>
      <c r="O39" s="1433"/>
      <c r="P39" s="1456"/>
    </row>
    <row r="40" spans="1:16">
      <c r="A40" s="1405" t="s">
        <v>1141</v>
      </c>
      <c r="B40" s="1419">
        <v>1</v>
      </c>
      <c r="C40" s="1407" t="s">
        <v>413</v>
      </c>
      <c r="D40" s="1408" t="s">
        <v>1141</v>
      </c>
      <c r="E40" s="1408" t="s">
        <v>1141</v>
      </c>
      <c r="F40" s="1408" t="s">
        <v>1141</v>
      </c>
      <c r="G40" s="1426" t="s">
        <v>1141</v>
      </c>
      <c r="H40" s="1417" t="s">
        <v>1141</v>
      </c>
      <c r="I40" s="1427" t="s">
        <v>17</v>
      </c>
      <c r="J40" s="1426" t="e">
        <f>IF(Transport!B11&lt;&gt;"",Transport!B11,NA())</f>
        <v>#N/A</v>
      </c>
      <c r="K40" s="1411" t="e">
        <f>IF(Transport!C11&lt;&gt;"",Transport!C11,NA())</f>
        <v>#N/A</v>
      </c>
      <c r="L40" s="1412"/>
      <c r="M40" s="1427"/>
      <c r="N40" s="1426"/>
      <c r="O40" s="1433"/>
      <c r="P40" s="1456"/>
    </row>
    <row r="41" spans="1:16">
      <c r="A41" s="1405" t="s">
        <v>1141</v>
      </c>
      <c r="B41" s="1419">
        <v>1</v>
      </c>
      <c r="C41" s="1407" t="s">
        <v>413</v>
      </c>
      <c r="D41" s="1408" t="s">
        <v>1141</v>
      </c>
      <c r="E41" s="1408" t="s">
        <v>1141</v>
      </c>
      <c r="F41" s="1408" t="s">
        <v>1141</v>
      </c>
      <c r="G41" s="1426" t="s">
        <v>1141</v>
      </c>
      <c r="H41" s="1417" t="s">
        <v>1141</v>
      </c>
      <c r="I41" s="1427" t="s">
        <v>17</v>
      </c>
      <c r="J41" s="1426" t="e">
        <f>IF(Transport!B12&lt;&gt;"",Transport!B12,NA())</f>
        <v>#N/A</v>
      </c>
      <c r="K41" s="1411" t="e">
        <f>IF(Transport!C12&lt;&gt;"",Transport!C12,NA())</f>
        <v>#N/A</v>
      </c>
      <c r="L41" s="1412"/>
      <c r="M41" s="1427"/>
      <c r="N41" s="1426"/>
      <c r="O41" s="1433"/>
      <c r="P41" s="1456"/>
    </row>
    <row r="42" spans="1:16">
      <c r="A42" s="1405" t="s">
        <v>1141</v>
      </c>
      <c r="B42" s="1419">
        <v>1</v>
      </c>
      <c r="C42" s="1407" t="s">
        <v>413</v>
      </c>
      <c r="D42" s="1408" t="s">
        <v>1141</v>
      </c>
      <c r="E42" s="1408" t="s">
        <v>1141</v>
      </c>
      <c r="F42" s="1408" t="s">
        <v>1141</v>
      </c>
      <c r="G42" s="1426" t="s">
        <v>1141</v>
      </c>
      <c r="H42" s="1417" t="s">
        <v>1141</v>
      </c>
      <c r="I42" s="1427" t="s">
        <v>17</v>
      </c>
      <c r="J42" s="1426" t="e">
        <f>IF(Transport!B13&lt;&gt;"",Transport!B13,NA())</f>
        <v>#N/A</v>
      </c>
      <c r="K42" s="1411" t="e">
        <f>IF(Transport!C13&lt;&gt;"",Transport!C13,NA())</f>
        <v>#N/A</v>
      </c>
      <c r="L42" s="1412"/>
      <c r="M42" s="1427"/>
      <c r="N42" s="1426"/>
      <c r="O42" s="1433"/>
      <c r="P42" s="1456"/>
    </row>
    <row r="43" spans="1:16" ht="16.5">
      <c r="A43" s="1405" t="s">
        <v>1161</v>
      </c>
      <c r="B43" s="1406">
        <v>1</v>
      </c>
      <c r="C43" s="1406" t="s">
        <v>348</v>
      </c>
      <c r="D43" s="1406" t="s">
        <v>1162</v>
      </c>
      <c r="E43" s="1406" t="s">
        <v>1163</v>
      </c>
      <c r="F43" s="1406" t="s">
        <v>357</v>
      </c>
      <c r="G43" s="1406" t="s">
        <v>1142</v>
      </c>
      <c r="H43" s="1434">
        <v>196089.84665012889</v>
      </c>
      <c r="I43" s="1427" t="s">
        <v>64</v>
      </c>
      <c r="J43" s="1426" t="str">
        <f>E43</f>
        <v>heat and power co-generation unit construction, 1MW electrical, common components for heat+electricity</v>
      </c>
      <c r="K43" s="1411">
        <f>H43/PRODUCT($M43:$O43)</f>
        <v>1.0458125154673541</v>
      </c>
      <c r="L43" s="1435" t="s">
        <v>1289</v>
      </c>
      <c r="M43" s="1436">
        <f>Biochar_i!D7</f>
        <v>20</v>
      </c>
      <c r="N43" s="1437">
        <f>Biochar_i!C7</f>
        <v>9375</v>
      </c>
      <c r="O43" s="1438">
        <f>Biochar_i!E7</f>
        <v>1</v>
      </c>
      <c r="P43" s="1456" t="s">
        <v>1166</v>
      </c>
    </row>
    <row r="44" spans="1:16">
      <c r="A44" s="1405" t="s">
        <v>508</v>
      </c>
      <c r="B44" s="1406">
        <v>1</v>
      </c>
      <c r="C44" s="1406" t="s">
        <v>354</v>
      </c>
      <c r="D44" s="1406" t="s">
        <v>509</v>
      </c>
      <c r="E44" s="1406" t="s">
        <v>510</v>
      </c>
      <c r="F44" s="1406" t="s">
        <v>357</v>
      </c>
      <c r="G44" s="1406" t="s">
        <v>433</v>
      </c>
      <c r="H44" s="1439">
        <v>1.23495447041663E-2</v>
      </c>
      <c r="I44" s="1427" t="s">
        <v>1173</v>
      </c>
      <c r="J44" s="1406" t="str">
        <f>A44</f>
        <v>carbon dioxide, captured | carbon dioxide, captured, without biomass, with a bioenergy carbon capture and storage system, at wood burning power plant | RER | kilogram | ecoinvent_391_reference</v>
      </c>
      <c r="K44" s="1440">
        <f>H44</f>
        <v>1.23495447041663E-2</v>
      </c>
      <c r="L44" s="1435"/>
      <c r="M44" s="1427"/>
      <c r="N44" s="1426"/>
      <c r="O44" s="1433"/>
      <c r="P44" s="1456"/>
    </row>
    <row r="45" spans="1:16">
      <c r="A45" s="1405" t="s">
        <v>793</v>
      </c>
      <c r="B45" s="1406">
        <v>1</v>
      </c>
      <c r="C45" s="1406" t="s">
        <v>354</v>
      </c>
      <c r="D45" s="1406" t="s">
        <v>794</v>
      </c>
      <c r="F45" s="1406" t="s">
        <v>357</v>
      </c>
      <c r="G45" s="1406" t="s">
        <v>386</v>
      </c>
      <c r="H45" s="1441">
        <v>0.28211739329258601</v>
      </c>
      <c r="I45" s="1427" t="s">
        <v>1173</v>
      </c>
      <c r="J45" s="1406" t="str">
        <f>A45</f>
        <v>carbon dioxide, captured at municipal solid waste incineration plant, for subsequent reuse</v>
      </c>
      <c r="K45" s="1440">
        <f>H45</f>
        <v>0.28211739329258601</v>
      </c>
      <c r="L45" s="1435"/>
      <c r="M45" s="1427"/>
      <c r="N45" s="1426"/>
      <c r="O45" s="1433"/>
      <c r="P45" s="1456"/>
    </row>
    <row r="46" spans="1:16">
      <c r="A46" s="1405" t="s">
        <v>384</v>
      </c>
      <c r="B46" s="1406">
        <v>1</v>
      </c>
      <c r="C46" s="1406" t="s">
        <v>354</v>
      </c>
      <c r="D46" s="1406" t="s">
        <v>383</v>
      </c>
      <c r="E46" s="1406" t="s">
        <v>382</v>
      </c>
      <c r="F46" s="1406" t="s">
        <v>357</v>
      </c>
      <c r="G46" s="1406" t="s">
        <v>358</v>
      </c>
      <c r="H46" s="1442">
        <v>4.2149743894670598E-2</v>
      </c>
      <c r="I46" s="1443" t="s">
        <v>1215</v>
      </c>
      <c r="J46" s="1406" t="str">
        <f>E46</f>
        <v>carbon dioxide compression, transport and storage</v>
      </c>
      <c r="K46" s="1440">
        <f>H46</f>
        <v>4.2149743894670598E-2</v>
      </c>
      <c r="L46" s="1435"/>
      <c r="M46" s="1427"/>
      <c r="N46" s="1426"/>
      <c r="O46" s="1433"/>
      <c r="P46" s="1456"/>
    </row>
    <row r="47" spans="1:16">
      <c r="A47" s="1405" t="s">
        <v>1290</v>
      </c>
      <c r="B47" s="1406">
        <v>1</v>
      </c>
      <c r="C47" s="1406" t="s">
        <v>413</v>
      </c>
      <c r="D47" s="1406" t="s">
        <v>432</v>
      </c>
      <c r="E47" s="1406" t="s">
        <v>432</v>
      </c>
      <c r="F47" s="1406" t="s">
        <v>357</v>
      </c>
      <c r="G47" s="1406" t="s">
        <v>433</v>
      </c>
      <c r="H47" s="1442">
        <v>4.7294399960527266E-3</v>
      </c>
      <c r="I47" s="1443" t="s">
        <v>1215</v>
      </c>
      <c r="J47" s="1406" t="str">
        <f t="shared" ref="J47:J50" si="2">E47</f>
        <v>transport, pipeline, supercritical carbon dioxide, 200km without recompression</v>
      </c>
      <c r="K47" s="1440">
        <f t="shared" ref="K47:K50" si="3">H47</f>
        <v>4.7294399960527266E-3</v>
      </c>
      <c r="L47" s="1435"/>
      <c r="M47" s="1427"/>
      <c r="N47" s="1426"/>
      <c r="O47" s="1433"/>
      <c r="P47" s="1456" t="s">
        <v>604</v>
      </c>
    </row>
    <row r="48" spans="1:16">
      <c r="A48" s="1405" t="s">
        <v>1291</v>
      </c>
      <c r="B48" s="1406">
        <v>1</v>
      </c>
      <c r="C48" s="1406" t="s">
        <v>413</v>
      </c>
      <c r="D48" s="1406" t="s">
        <v>434</v>
      </c>
      <c r="E48" s="1406" t="s">
        <v>434</v>
      </c>
      <c r="F48" s="1406" t="s">
        <v>357</v>
      </c>
      <c r="G48" s="1406" t="s">
        <v>433</v>
      </c>
      <c r="H48" s="1442">
        <v>1.7910046158173251E-2</v>
      </c>
      <c r="I48" s="1443" t="s">
        <v>1215</v>
      </c>
      <c r="J48" s="1406" t="str">
        <f t="shared" si="2"/>
        <v>transport, pipeline, supercritical carbon dioxide, 200km with recompression</v>
      </c>
      <c r="K48" s="1440">
        <f t="shared" si="3"/>
        <v>1.7910046158173251E-2</v>
      </c>
      <c r="L48" s="1435"/>
      <c r="M48" s="1427"/>
      <c r="N48" s="1426"/>
      <c r="O48" s="1433"/>
      <c r="P48" s="1456" t="s">
        <v>604</v>
      </c>
    </row>
    <row r="49" spans="1:16">
      <c r="A49" s="1405" t="s">
        <v>477</v>
      </c>
      <c r="B49" s="1406">
        <v>1</v>
      </c>
      <c r="C49" s="1406" t="s">
        <v>478</v>
      </c>
      <c r="D49" s="1406" t="s">
        <v>479</v>
      </c>
      <c r="E49" s="1406" t="s">
        <v>479</v>
      </c>
      <c r="F49" s="1406" t="s">
        <v>357</v>
      </c>
      <c r="G49" s="1406" t="s">
        <v>433</v>
      </c>
      <c r="H49" s="1442">
        <v>1470.343992800636</v>
      </c>
      <c r="I49" s="1443" t="s">
        <v>1215</v>
      </c>
      <c r="J49" s="1406" t="str">
        <f t="shared" si="2"/>
        <v>drilling, deep borehole</v>
      </c>
      <c r="K49" s="1440">
        <f t="shared" si="3"/>
        <v>1470.343992800636</v>
      </c>
      <c r="L49" s="1435"/>
      <c r="M49" s="1427"/>
      <c r="N49" s="1426"/>
      <c r="O49" s="1433"/>
      <c r="P49" s="1456"/>
    </row>
    <row r="50" spans="1:16">
      <c r="A50" s="1405" t="s">
        <v>480</v>
      </c>
      <c r="B50" s="1406">
        <v>1</v>
      </c>
      <c r="C50" s="1406" t="s">
        <v>348</v>
      </c>
      <c r="D50" s="1406" t="s">
        <v>481</v>
      </c>
      <c r="E50" s="1406" t="s">
        <v>482</v>
      </c>
      <c r="F50" s="1406" t="s">
        <v>483</v>
      </c>
      <c r="G50" s="1406" t="s">
        <v>433</v>
      </c>
      <c r="H50" s="1442">
        <v>389548.20632552478</v>
      </c>
      <c r="I50" s="1443" t="s">
        <v>1215</v>
      </c>
      <c r="J50" s="1406" t="str">
        <f t="shared" si="2"/>
        <v>market for gas turbine, 10MW electrical</v>
      </c>
      <c r="K50" s="1440">
        <f t="shared" si="3"/>
        <v>389548.20632552478</v>
      </c>
      <c r="L50" s="1435"/>
      <c r="M50" s="1427"/>
      <c r="N50" s="1426"/>
      <c r="O50" s="1433"/>
      <c r="P50" s="1456"/>
    </row>
    <row r="51" spans="1:16">
      <c r="A51" s="1449" t="s">
        <v>801</v>
      </c>
      <c r="B51" s="1450" t="s">
        <v>801</v>
      </c>
      <c r="C51" s="1451" t="s">
        <v>801</v>
      </c>
      <c r="D51" s="1452" t="s">
        <v>801</v>
      </c>
      <c r="E51" s="1452" t="s">
        <v>801</v>
      </c>
      <c r="F51" s="1452" t="s">
        <v>801</v>
      </c>
      <c r="G51" s="1452" t="s">
        <v>801</v>
      </c>
      <c r="H51" s="1453" t="s">
        <v>801</v>
      </c>
      <c r="I51" s="1454" t="s">
        <v>801</v>
      </c>
      <c r="J51" s="1452" t="s">
        <v>801</v>
      </c>
      <c r="K51" s="1452" t="s">
        <v>801</v>
      </c>
      <c r="L51" s="1453" t="s">
        <v>801</v>
      </c>
      <c r="M51" s="1451" t="s">
        <v>801</v>
      </c>
      <c r="N51" s="1452" t="s">
        <v>801</v>
      </c>
      <c r="O51" s="1453" t="s">
        <v>801</v>
      </c>
      <c r="P51" s="1453" t="s">
        <v>801</v>
      </c>
    </row>
    <row r="52" spans="1:16">
      <c r="A52" s="1447"/>
      <c r="B52" s="1448"/>
      <c r="C52" s="1448"/>
      <c r="D52" s="1448"/>
      <c r="E52" s="1448"/>
      <c r="F52" s="1448"/>
      <c r="G52" s="1448"/>
      <c r="H52" s="1448"/>
      <c r="I52" s="1448"/>
      <c r="J52" s="1448"/>
      <c r="K52" s="1448"/>
      <c r="L52" s="1448"/>
      <c r="M52" s="1448"/>
      <c r="N52" s="1448"/>
      <c r="O52" s="1448"/>
      <c r="P52" s="1448"/>
    </row>
    <row r="53" spans="1:16">
      <c r="A53" s="1444"/>
    </row>
    <row r="54" spans="1:16">
      <c r="C54" s="1445"/>
      <c r="D54" s="1445"/>
      <c r="E54" s="1445"/>
      <c r="F54" s="1445"/>
      <c r="G54" s="1445"/>
      <c r="H54" s="1446"/>
      <c r="I54" s="1446"/>
    </row>
    <row r="55" spans="1:16">
      <c r="C55" s="1445"/>
      <c r="D55" s="1445"/>
      <c r="E55" s="1445"/>
      <c r="F55" s="1445"/>
      <c r="G55" s="1445"/>
      <c r="H55" s="1446"/>
      <c r="I55" s="1446"/>
    </row>
  </sheetData>
  <sheetProtection algorithmName="SHA-512" hashValue="CNNXn40I5fYgxARKdGtqrF7SRcbGo5Mzt1q4WWMTAZUhsMvmVzMMAWs9kXWBgFscj2lj3NHYi7bNX5gRwX9eNA==" saltValue="TLFTyzbiJCCrlMK79uAGqg==" spinCount="100000" sheet="1" objects="1" scenarios="1"/>
  <pageMargins left="0.7" right="0.7" top="0.75" bottom="0.75" header="0.3" footer="0.3"/>
  <pageSetup paperSize="9"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1816AB7-1F60-4142-A9C7-B95D49BF076F}">
  <sheetPr codeName="Sheet21">
    <tabColor theme="8"/>
    <pageSetUpPr autoPageBreaks="0"/>
  </sheetPr>
  <dimension ref="A1:R74"/>
  <sheetViews>
    <sheetView showGridLines="0" zoomScaleNormal="100" workbookViewId="0">
      <selection activeCell="M12" sqref="M12"/>
    </sheetView>
  </sheetViews>
  <sheetFormatPr defaultColWidth="0" defaultRowHeight="14.5" zeroHeight="1"/>
  <cols>
    <col min="1" max="1" width="2.7265625" style="138" customWidth="1"/>
    <col min="2" max="2" width="24" customWidth="1"/>
    <col min="3" max="6" width="13.6328125" customWidth="1"/>
    <col min="7" max="7" width="13.6328125" style="669" customWidth="1"/>
    <col min="8" max="8" width="3.26953125" customWidth="1"/>
    <col min="9" max="9" width="5" customWidth="1"/>
    <col min="10" max="17" width="9.1796875" customWidth="1"/>
    <col min="18" max="18" width="2.7265625" customWidth="1"/>
    <col min="19" max="16384" width="8.7265625" hidden="1"/>
  </cols>
  <sheetData>
    <row r="1" spans="1:17"/>
    <row r="2" spans="1:17" ht="17">
      <c r="B2" s="1473" t="s">
        <v>1191</v>
      </c>
      <c r="C2" s="1473"/>
      <c r="D2" s="1473"/>
      <c r="E2" s="1473"/>
      <c r="F2" s="1473"/>
      <c r="G2" s="1473"/>
      <c r="H2" s="1473"/>
      <c r="I2" s="1473"/>
      <c r="J2" s="1473"/>
      <c r="K2" s="1473"/>
      <c r="L2" s="1473"/>
      <c r="M2" s="1473"/>
      <c r="N2" s="1473"/>
      <c r="O2" s="1473"/>
      <c r="P2" s="1473"/>
      <c r="Q2" s="1473"/>
    </row>
    <row r="3" spans="1:17" ht="29.5" customHeight="1">
      <c r="B3" s="1474" t="s">
        <v>1198</v>
      </c>
      <c r="C3" s="1474"/>
      <c r="D3" s="1474"/>
      <c r="E3" s="1474"/>
      <c r="F3" s="1474"/>
      <c r="G3" s="1474"/>
      <c r="H3" s="1474"/>
      <c r="I3" s="1474"/>
      <c r="J3" s="1474"/>
      <c r="K3" s="1474"/>
      <c r="L3" s="1474"/>
      <c r="M3" s="1474"/>
      <c r="N3" s="1474"/>
      <c r="O3" s="1474"/>
      <c r="P3" s="1474"/>
      <c r="Q3" s="1474"/>
    </row>
    <row r="4" spans="1:17"/>
    <row r="5" spans="1:17" ht="17">
      <c r="B5" s="929" t="s">
        <v>1053</v>
      </c>
      <c r="C5" s="295"/>
      <c r="D5" s="295"/>
      <c r="E5" s="295"/>
      <c r="F5" s="295"/>
      <c r="G5" s="1269"/>
      <c r="H5" s="295"/>
      <c r="I5" s="295"/>
      <c r="J5" s="295"/>
      <c r="K5" s="295"/>
      <c r="L5" s="295"/>
      <c r="M5" s="936"/>
      <c r="N5" s="172"/>
      <c r="O5" s="172"/>
      <c r="P5" s="172"/>
      <c r="Q5" s="172"/>
    </row>
    <row r="6" spans="1:17"/>
    <row r="7" spans="1:17" s="790" customFormat="1">
      <c r="A7" s="919"/>
      <c r="B7" s="919">
        <v>18</v>
      </c>
      <c r="C7" s="1276">
        <v>19</v>
      </c>
      <c r="D7" s="1277"/>
      <c r="E7" s="1277"/>
      <c r="F7" s="1277"/>
      <c r="G7" s="1277"/>
    </row>
    <row r="8" spans="1:17">
      <c r="C8" s="1265" t="s">
        <v>608</v>
      </c>
      <c r="D8" s="1266" t="s">
        <v>657</v>
      </c>
      <c r="E8" s="1267" t="s">
        <v>1035</v>
      </c>
      <c r="F8" s="1267" t="s">
        <v>1036</v>
      </c>
      <c r="G8" s="1268" t="s">
        <v>1197</v>
      </c>
    </row>
    <row r="9" spans="1:17">
      <c r="A9" s="138">
        <v>6</v>
      </c>
      <c r="B9" s="5" t="str" cm="1">
        <f t="array" aca="1" ref="B9" ca="1">INDIRECT(ADDRESS($A9,B$7,1,1,$C$8))</f>
        <v>Biomass</v>
      </c>
      <c r="C9" s="1264" cm="1">
        <f t="array" aca="1" ref="C9" ca="1">INDIRECT(ADDRESS($A9,$C$7,1,1,C$8))</f>
        <v>2.1722261161265841E-2</v>
      </c>
      <c r="D9" s="1097" t="e" cm="1">
        <f t="array" aca="1" ref="D9" ca="1">INDIRECT(ADDRESS($A9,$C$7,1,1,D$8))</f>
        <v>#REF!</v>
      </c>
      <c r="E9" s="1097" t="e" cm="1">
        <f t="array" aca="1" ref="E9" ca="1">INDIRECT(ADDRESS($A9,$C$7,1,1,E$8))</f>
        <v>#REF!</v>
      </c>
      <c r="F9" s="1262" t="e" cm="1">
        <f t="array" aca="1" ref="F9" ca="1">INDIRECT(ADDRESS($A9,$C$7,1,1,F$8))</f>
        <v>#REF!</v>
      </c>
      <c r="G9" s="1260" t="e" cm="1">
        <f t="array" aca="1" ref="G9" ca="1">INDIRECT(ADDRESS($A9,$C$7,1,1,G$8))</f>
        <v>#REF!</v>
      </c>
    </row>
    <row r="10" spans="1:17" ht="15" customHeight="1">
      <c r="A10" s="138">
        <f t="shared" ref="A10:A16" si="0">A9+1</f>
        <v>7</v>
      </c>
      <c r="B10" s="7" t="str" cm="1">
        <f t="array" aca="1" ref="B10" ca="1">INDIRECT(ADDRESS($A10,B$7,1,1,$C$8))</f>
        <v>Biomass drying</v>
      </c>
      <c r="C10" s="1264" cm="1">
        <f t="array" aca="1" ref="C10" ca="1">INDIRECT(ADDRESS($A10,$C$7,1,1,C$8))</f>
        <v>3.3857438934852913E-4</v>
      </c>
      <c r="D10" s="1097" t="e" cm="1">
        <f t="array" aca="1" ref="D10" ca="1">INDIRECT(ADDRESS($A10,$C$7,1,1,D$8))</f>
        <v>#REF!</v>
      </c>
      <c r="E10" s="1098" t="e" cm="1">
        <f t="array" aca="1" ref="E10" ca="1">INDIRECT(ADDRESS($A10,$C$7,1,1,E$8))</f>
        <v>#REF!</v>
      </c>
      <c r="F10" s="1262" t="e" cm="1">
        <f t="array" aca="1" ref="F10" ca="1">INDIRECT(ADDRESS($A10,$C$7,1,1,F$8))</f>
        <v>#REF!</v>
      </c>
      <c r="G10" s="1260" t="e" cm="1">
        <f t="array" aca="1" ref="G10" ca="1">INDIRECT(ADDRESS($A10,$C$7,1,1,G$8))</f>
        <v>#REF!</v>
      </c>
    </row>
    <row r="11" spans="1:17">
      <c r="A11" s="138">
        <f t="shared" si="0"/>
        <v>8</v>
      </c>
      <c r="B11" s="7" t="str" cm="1">
        <f t="array" aca="1" ref="B11" ca="1">INDIRECT(ADDRESS($A11,B$7,1,1,$C$8))</f>
        <v>Biomass transport</v>
      </c>
      <c r="C11" s="1264" cm="1">
        <f t="array" aca="1" ref="C11" ca="1">INDIRECT(ADDRESS($A11,$C$7,1,1,C$8))</f>
        <v>9.4112806885089627E-3</v>
      </c>
      <c r="D11" s="1097" t="e" cm="1">
        <f t="array" aca="1" ref="D11" ca="1">INDIRECT(ADDRESS($A11,$C$7,1,1,D$8))</f>
        <v>#REF!</v>
      </c>
      <c r="E11" s="1097" t="e" cm="1">
        <f t="array" aca="1" ref="E11" ca="1">INDIRECT(ADDRESS($A11,$C$7,1,1,E$8))</f>
        <v>#REF!</v>
      </c>
      <c r="F11" s="1262" t="e" cm="1">
        <f t="array" aca="1" ref="F11" ca="1">INDIRECT(ADDRESS($A11,$C$7,1,1,F$8))</f>
        <v>#REF!</v>
      </c>
      <c r="G11" s="1260" t="e" cm="1">
        <f t="array" aca="1" ref="G11" ca="1">INDIRECT(ADDRESS($A11,$C$7,1,1,G$8))</f>
        <v>#REF!</v>
      </c>
    </row>
    <row r="12" spans="1:17">
      <c r="A12" s="138">
        <f t="shared" si="0"/>
        <v>9</v>
      </c>
      <c r="B12" s="7" t="str" cm="1">
        <f t="array" aca="1" ref="B12" ca="1">INDIRECT(ADDRESS($A12,B$7,1,1,$C$8))</f>
        <v>CO2 capture</v>
      </c>
      <c r="C12" s="1264" cm="1">
        <f t="array" aca="1" ref="C12" ca="1">INDIRECT(ADDRESS($A12,$C$7,1,1,C$8))</f>
        <v>1.23495447041663E-5</v>
      </c>
      <c r="D12" s="1097" t="e" cm="1">
        <f t="array" aca="1" ref="D12" ca="1">INDIRECT(ADDRESS($A12,$C$7,1,1,D$8))</f>
        <v>#REF!</v>
      </c>
      <c r="E12" s="1097" t="e" cm="1">
        <f t="array" aca="1" ref="E12" ca="1">INDIRECT(ADDRESS($A12,$C$7,1,1,E$8))</f>
        <v>#REF!</v>
      </c>
      <c r="F12" s="1263" t="e" cm="1">
        <f t="array" aca="1" ref="F12" ca="1">INDIRECT(ADDRESS($A12,$C$7,1,1,F$8))</f>
        <v>#REF!</v>
      </c>
      <c r="G12" s="1261" t="e" cm="1">
        <f t="array" aca="1" ref="G12" ca="1">INDIRECT(ADDRESS($A12,$C$7,1,1,G$8))</f>
        <v>#REF!</v>
      </c>
    </row>
    <row r="13" spans="1:17">
      <c r="A13" s="138">
        <f t="shared" si="0"/>
        <v>10</v>
      </c>
      <c r="B13" s="7" t="str" cm="1">
        <f t="array" aca="1" ref="B13" ca="1">INDIRECT(ADDRESS($A13,B$7,1,1,$C$8))</f>
        <v>MSWI CO2 emissions</v>
      </c>
      <c r="C13" s="1264" cm="1">
        <f t="array" aca="1" ref="C13" ca="1">INDIRECT(ADDRESS($A13,$C$7,1,1,C$8))</f>
        <v>0</v>
      </c>
      <c r="D13" s="1097" t="e" cm="1">
        <f t="array" aca="1" ref="D13" ca="1">INDIRECT(ADDRESS($A13,$C$7,1,1,D$8))</f>
        <v>#REF!</v>
      </c>
      <c r="E13" s="1097" t="e" cm="1">
        <f t="array" aca="1" ref="E13" ca="1">INDIRECT(ADDRESS($A13,$C$7,1,1,E$8))</f>
        <v>#REF!</v>
      </c>
      <c r="F13" s="1263" t="e" cm="1">
        <f t="array" aca="1" ref="F13" ca="1">INDIRECT(ADDRESS($A13,$C$7,1,1,F$8))</f>
        <v>#REF!</v>
      </c>
      <c r="G13" s="1261" t="e" cm="1">
        <f t="array" aca="1" ref="G13" ca="1">INDIRECT(ADDRESS($A13,$C$7,1,1,G$8))</f>
        <v>#REF!</v>
      </c>
    </row>
    <row r="14" spans="1:17">
      <c r="A14" s="138">
        <f t="shared" si="0"/>
        <v>11</v>
      </c>
      <c r="B14" s="7" t="str" cm="1">
        <f t="array" aca="1" ref="B14" ca="1">INDIRECT(ADDRESS($A14,B$7,1,1,$C$8))</f>
        <v>CO2 transport</v>
      </c>
      <c r="C14" s="1264" cm="1">
        <f t="array" aca="1" ref="C14" ca="1">INDIRECT(ADDRESS($A14,$C$7,1,1,C$8))</f>
        <v>3.6323949229365329E-3</v>
      </c>
      <c r="D14" s="1097" t="e" cm="1">
        <f t="array" aca="1" ref="D14" ca="1">INDIRECT(ADDRESS($A14,$C$7,1,1,D$8))</f>
        <v>#REF!</v>
      </c>
      <c r="E14" s="1097" t="e" cm="1">
        <f t="array" aca="1" ref="E14" ca="1">INDIRECT(ADDRESS($A14,$C$7,1,1,E$8))</f>
        <v>#REF!</v>
      </c>
      <c r="F14" s="1263" t="e" cm="1">
        <f t="array" aca="1" ref="F14" ca="1">INDIRECT(ADDRESS($A14,$C$7,1,1,F$8))</f>
        <v>#REF!</v>
      </c>
      <c r="G14" s="1261" t="e" cm="1">
        <f t="array" aca="1" ref="G14" ca="1">INDIRECT(ADDRESS($A14,$C$7,1,1,G$8))</f>
        <v>#REF!</v>
      </c>
    </row>
    <row r="15" spans="1:17">
      <c r="A15" s="138">
        <f t="shared" si="0"/>
        <v>12</v>
      </c>
      <c r="B15" s="7" t="str" cm="1">
        <f t="array" aca="1" ref="B15" ca="1">INDIRECT(ADDRESS($A15,B$7,1,1,$C$8))</f>
        <v>CO2 storage</v>
      </c>
      <c r="C15" s="1264" cm="1">
        <f t="array" aca="1" ref="C15" ca="1">INDIRECT(ADDRESS($A15,$C$7,1,1,C$8))</f>
        <v>1.1255879579819853E-3</v>
      </c>
      <c r="D15" s="1097" t="e" cm="1">
        <f t="array" aca="1" ref="D15" ca="1">INDIRECT(ADDRESS($A15,$C$7,1,1,D$8))</f>
        <v>#REF!</v>
      </c>
      <c r="E15" s="1097" t="e" cm="1">
        <f t="array" aca="1" ref="E15" ca="1">INDIRECT(ADDRESS($A15,$C$7,1,1,E$8))</f>
        <v>#REF!</v>
      </c>
      <c r="F15" s="1263" t="e" cm="1">
        <f t="array" aca="1" ref="F15" ca="1">INDIRECT(ADDRESS($A15,$C$7,1,1,F$8))</f>
        <v>#REF!</v>
      </c>
      <c r="G15" s="1261" t="e" cm="1">
        <f t="array" aca="1" ref="G15" ca="1">INDIRECT(ADDRESS($A15,$C$7,1,1,G$8))</f>
        <v>#REF!</v>
      </c>
    </row>
    <row r="16" spans="1:17">
      <c r="A16" s="138">
        <f t="shared" si="0"/>
        <v>13</v>
      </c>
      <c r="B16" s="20" t="str" cm="1">
        <f t="array" aca="1" ref="B16" ca="1">INDIRECT(ADDRESS($A16,B$7,1,1,$C$8))</f>
        <v>Net removal</v>
      </c>
      <c r="C16" s="1272" cm="1">
        <f t="array" aca="1" ref="C16" ca="1">INDIRECT(ADDRESS($A16,$C$7,1,1,C$8))</f>
        <v>0.96375755133525398</v>
      </c>
      <c r="D16" s="1273" t="e" cm="1">
        <f t="array" aca="1" ref="D16" ca="1">INDIRECT(ADDRESS($A16,$C$7,1,1,D$8))</f>
        <v>#REF!</v>
      </c>
      <c r="E16" s="1273" t="e" cm="1">
        <f t="array" aca="1" ref="E16" ca="1">INDIRECT(ADDRESS($A16,$C$7,1,1,E$8))</f>
        <v>#REF!</v>
      </c>
      <c r="F16" s="1274" t="e" cm="1">
        <f t="array" aca="1" ref="F16" ca="1">INDIRECT(ADDRESS($A16,$C$7,1,1,F$8))</f>
        <v>#REF!</v>
      </c>
      <c r="G16" s="1275" t="e" cm="1">
        <f t="array" aca="1" ref="G16" ca="1">INDIRECT(ADDRESS($A16,$C$7,1,1,G$8))</f>
        <v>#REF!</v>
      </c>
    </row>
    <row r="17" spans="1:17" ht="20.149999999999999" customHeight="1">
      <c r="B17" s="928"/>
      <c r="C17" s="933"/>
      <c r="D17" s="934"/>
      <c r="E17" s="934"/>
      <c r="F17" s="935"/>
      <c r="G17" s="935"/>
    </row>
    <row r="18" spans="1:17">
      <c r="B18" s="669"/>
      <c r="C18" s="923"/>
      <c r="D18" s="924"/>
    </row>
    <row r="19" spans="1:17" ht="17">
      <c r="B19" s="929" t="s">
        <v>64</v>
      </c>
      <c r="C19" s="295"/>
      <c r="D19" s="295"/>
      <c r="E19" s="295"/>
      <c r="F19" s="295"/>
      <c r="G19" s="1269"/>
      <c r="H19" s="295"/>
      <c r="I19" s="295"/>
      <c r="J19" s="295"/>
      <c r="K19" s="295"/>
      <c r="L19" s="295"/>
      <c r="M19" s="295"/>
      <c r="N19" s="172"/>
      <c r="O19" s="172"/>
      <c r="P19" s="172"/>
      <c r="Q19" s="172"/>
    </row>
    <row r="20" spans="1:17">
      <c r="B20" s="489"/>
      <c r="C20" s="489"/>
      <c r="D20" s="489"/>
      <c r="E20" s="489"/>
      <c r="F20" s="489"/>
      <c r="G20" s="1270"/>
      <c r="H20" s="489"/>
      <c r="I20" s="489"/>
      <c r="J20" s="489"/>
      <c r="K20" s="489"/>
      <c r="L20" s="489"/>
      <c r="M20" s="489"/>
    </row>
    <row r="21" spans="1:17" ht="20.149999999999999" customHeight="1" thickBot="1">
      <c r="B21" s="138">
        <v>18</v>
      </c>
      <c r="C21" s="1054">
        <v>19</v>
      </c>
      <c r="D21" s="488"/>
      <c r="E21" s="48"/>
    </row>
    <row r="22" spans="1:17">
      <c r="C22" s="1256" t="s">
        <v>219</v>
      </c>
      <c r="D22" s="1253" t="s">
        <v>1037</v>
      </c>
      <c r="E22" s="1254" t="s">
        <v>1038</v>
      </c>
      <c r="F22" s="1254" t="s">
        <v>1039</v>
      </c>
      <c r="G22" s="1255" t="s">
        <v>1193</v>
      </c>
    </row>
    <row r="23" spans="1:17">
      <c r="A23" s="138">
        <f>A9</f>
        <v>6</v>
      </c>
      <c r="B23" s="5" t="str" cm="1">
        <f t="array" aca="1" ref="B23" ca="1">INDIRECT(ADDRESS($A23,B$21,1,1,C$22))</f>
        <v>Biomass</v>
      </c>
      <c r="C23" s="1099" cm="1">
        <f t="array" aca="1" ref="C23" ca="1">INDIRECT(ADDRESS($A23,$C$21,1,1,C$22))</f>
        <v>7.125705135144457E-2</v>
      </c>
      <c r="D23" s="1100" t="e" cm="1">
        <f t="array" aca="1" ref="D23" ca="1">INDIRECT(ADDRESS($A23,$C$21,1,1,D$22))</f>
        <v>#REF!</v>
      </c>
      <c r="E23" s="1100" t="e" cm="1">
        <f t="array" aca="1" ref="E23" ca="1">INDIRECT(ADDRESS($A23,$C$21,1,1,E$22))</f>
        <v>#REF!</v>
      </c>
      <c r="F23" s="1100" t="e" cm="1">
        <f t="array" aca="1" ref="F23" ca="1">INDIRECT(ADDRESS($A23,$C$21,1,1,F$22))</f>
        <v>#REF!</v>
      </c>
      <c r="G23" s="1101" t="e" cm="1">
        <f t="array" aca="1" ref="G23" ca="1">INDIRECT(ADDRESS($A23,$C$21,1,1,G$22))</f>
        <v>#REF!</v>
      </c>
    </row>
    <row r="24" spans="1:17">
      <c r="A24" s="138">
        <f t="shared" ref="A24:A28" si="1">A23+1</f>
        <v>7</v>
      </c>
      <c r="B24" s="7" t="str" cm="1">
        <f t="array" aca="1" ref="B24" ca="1">INDIRECT(ADDRESS($A24,B$21,1,1,C$22))</f>
        <v>Biomass drying</v>
      </c>
      <c r="C24" s="1102" cm="1">
        <f t="array" aca="1" ref="C24" ca="1">INDIRECT(ADDRESS($A24,$C$21,1,1,C$22))</f>
        <v>8.276442053615523E-4</v>
      </c>
      <c r="D24" s="1103" t="e" cm="1">
        <f t="array" aca="1" ref="D24" ca="1">INDIRECT(ADDRESS($A24,$C$21,1,1,D$22))</f>
        <v>#REF!</v>
      </c>
      <c r="E24" s="1103" t="e" cm="1">
        <f t="array" aca="1" ref="E24" ca="1">INDIRECT(ADDRESS($A24,$C$21,1,1,E$22))</f>
        <v>#REF!</v>
      </c>
      <c r="F24" s="1103" t="e" cm="1">
        <f t="array" aca="1" ref="F24" ca="1">INDIRECT(ADDRESS($A24,$C$21,1,1,F$22))</f>
        <v>#REF!</v>
      </c>
      <c r="G24" s="1104" t="e" cm="1">
        <f t="array" aca="1" ref="G24" ca="1">INDIRECT(ADDRESS($A24,$C$21,1,1,G$22))</f>
        <v>#REF!</v>
      </c>
    </row>
    <row r="25" spans="1:17">
      <c r="A25" s="138">
        <f t="shared" si="1"/>
        <v>8</v>
      </c>
      <c r="B25" s="7" t="str" cm="1">
        <f t="array" aca="1" ref="B25" ca="1">INDIRECT(ADDRESS($A25,B$21,1,1,C$22))</f>
        <v>Biomass transport</v>
      </c>
      <c r="C25" s="1102" cm="1">
        <f t="array" aca="1" ref="C25" ca="1">INDIRECT(ADDRESS($A25,$C$21,1,1,C$22))</f>
        <v>2.3005850920570715E-2</v>
      </c>
      <c r="D25" s="1103" t="e" cm="1">
        <f t="array" aca="1" ref="D25" ca="1">INDIRECT(ADDRESS($A25,$C$21,1,1,D$22))</f>
        <v>#REF!</v>
      </c>
      <c r="E25" s="1103" t="e" cm="1">
        <f t="array" aca="1" ref="E25" ca="1">INDIRECT(ADDRESS($A25,$C$21,1,1,E$22))</f>
        <v>#REF!</v>
      </c>
      <c r="F25" s="1103" t="e" cm="1">
        <f t="array" aca="1" ref="F25" ca="1">INDIRECT(ADDRESS($A25,$C$21,1,1,F$22))</f>
        <v>#REF!</v>
      </c>
      <c r="G25" s="1104" t="e" cm="1">
        <f t="array" aca="1" ref="G25" ca="1">INDIRECT(ADDRESS($A25,$C$21,1,1,G$22))</f>
        <v>#REF!</v>
      </c>
    </row>
    <row r="26" spans="1:17">
      <c r="A26" s="138">
        <f t="shared" si="1"/>
        <v>9</v>
      </c>
      <c r="B26" s="7" t="str" cm="1">
        <f t="array" aca="1" ref="B26" ca="1">INDIRECT(ADDRESS($A26,B$21,1,1,C$22))</f>
        <v>Pyrolysis</v>
      </c>
      <c r="C26" s="1102" cm="1">
        <f t="array" aca="1" ref="C26" ca="1">INDIRECT(ADDRESS($A26,$C$21,1,1,C$22))</f>
        <v>1.5439448227834653E-3</v>
      </c>
      <c r="D26" s="1103" t="e" cm="1">
        <f t="array" aca="1" ref="D26" ca="1">INDIRECT(ADDRESS($A26,$C$21,1,1,D$22))</f>
        <v>#REF!</v>
      </c>
      <c r="E26" s="1103" t="e" cm="1">
        <f t="array" aca="1" ref="E26" ca="1">INDIRECT(ADDRESS($A26,$C$21,1,1,E$22))</f>
        <v>#REF!</v>
      </c>
      <c r="F26" s="1103" t="e" cm="1">
        <f t="array" aca="1" ref="F26" ca="1">INDIRECT(ADDRESS($A26,$C$21,1,1,F$22))</f>
        <v>#REF!</v>
      </c>
      <c r="G26" s="1104" t="e" cm="1">
        <f t="array" aca="1" ref="G26" ca="1">INDIRECT(ADDRESS($A26,$C$21,1,1,G$22))</f>
        <v>#REF!</v>
      </c>
    </row>
    <row r="27" spans="1:17">
      <c r="A27" s="138">
        <f t="shared" si="1"/>
        <v>10</v>
      </c>
      <c r="B27" s="7" t="str" cm="1">
        <f t="array" aca="1" ref="B27" ca="1">INDIRECT(ADDRESS($A27,B$21,1,1,C$22))</f>
        <v>Biochar transport</v>
      </c>
      <c r="C27" s="1105" cm="1">
        <f t="array" aca="1" ref="C27" ca="1">INDIRECT(ADDRESS($A27,$C$21,1,1,C$22))</f>
        <v>4.9758828053031593E-3</v>
      </c>
      <c r="D27" s="1106" t="e" cm="1">
        <f t="array" aca="1" ref="D27" ca="1">INDIRECT(ADDRESS($A27,$C$21,1,1,D$22))</f>
        <v>#REF!</v>
      </c>
      <c r="E27" s="1106" t="e" cm="1">
        <f t="array" aca="1" ref="E27" ca="1">INDIRECT(ADDRESS($A27,$C$21,1,1,E$22))</f>
        <v>#REF!</v>
      </c>
      <c r="F27" s="1106" t="e" cm="1">
        <f t="array" aca="1" ref="F27" ca="1">INDIRECT(ADDRESS($A27,$C$21,1,1,F$22))</f>
        <v>#REF!</v>
      </c>
      <c r="G27" s="1107" t="e" cm="1">
        <f t="array" aca="1" ref="G27" ca="1">INDIRECT(ADDRESS($A27,$C$21,1,1,G$22))</f>
        <v>#REF!</v>
      </c>
    </row>
    <row r="28" spans="1:17" ht="15" thickBot="1">
      <c r="A28" s="138">
        <f t="shared" si="1"/>
        <v>11</v>
      </c>
      <c r="B28" s="20" t="str" cm="1">
        <f t="array" aca="1" ref="B28" ca="1">INDIRECT(ADDRESS($A28,B$21,1,1,C$22))</f>
        <v>Net removal</v>
      </c>
      <c r="C28" s="1049" cm="1">
        <f t="array" aca="1" ref="C28" ca="1">INDIRECT(ADDRESS($A28,$C$21,1,1,C$22))</f>
        <v>0.89838962589453641</v>
      </c>
      <c r="D28" s="1050" t="e" cm="1">
        <f t="array" aca="1" ref="D28" ca="1">INDIRECT(ADDRESS($A28,$C$21,1,1,D$22))</f>
        <v>#REF!</v>
      </c>
      <c r="E28" s="1050" t="e" cm="1">
        <f t="array" aca="1" ref="E28" ca="1">INDIRECT(ADDRESS($A28,$C$21,1,1,E$22))</f>
        <v>#REF!</v>
      </c>
      <c r="F28" s="1050" t="e" cm="1">
        <f t="array" aca="1" ref="F28" ca="1">INDIRECT(ADDRESS($A28,$C$21,1,1,F$22))</f>
        <v>#REF!</v>
      </c>
      <c r="G28" s="1051" t="e" cm="1">
        <f t="array" aca="1" ref="G28" ca="1">INDIRECT(ADDRESS($A28,$C$21,1,1,G$22))</f>
        <v>#REF!</v>
      </c>
    </row>
    <row r="29" spans="1:17">
      <c r="A29" s="1115"/>
      <c r="B29" s="669"/>
      <c r="C29" s="925"/>
      <c r="D29" s="926"/>
    </row>
    <row r="30" spans="1:17">
      <c r="A30" s="1115"/>
      <c r="B30" s="669"/>
      <c r="C30" s="925"/>
      <c r="D30" s="926"/>
    </row>
    <row r="31" spans="1:17" ht="20.149999999999999" customHeight="1"/>
    <row r="32" spans="1:17"/>
    <row r="33" spans="1:17" ht="17">
      <c r="B33" s="929" t="s">
        <v>1052</v>
      </c>
      <c r="C33" s="295"/>
      <c r="D33" s="295"/>
      <c r="E33" s="295"/>
      <c r="F33" s="295"/>
      <c r="G33" s="1269"/>
      <c r="H33" s="295"/>
      <c r="I33" s="295"/>
      <c r="J33" s="295"/>
      <c r="K33" s="295"/>
      <c r="L33" s="295"/>
      <c r="M33" s="295"/>
      <c r="N33" s="172"/>
      <c r="O33" s="172"/>
      <c r="P33" s="172"/>
      <c r="Q33" s="172"/>
    </row>
    <row r="34" spans="1:17"/>
    <row r="35" spans="1:17" ht="20.149999999999999" customHeight="1" thickBot="1">
      <c r="B35" s="138">
        <v>18</v>
      </c>
      <c r="C35" s="1054">
        <v>19</v>
      </c>
      <c r="D35" s="488"/>
    </row>
    <row r="36" spans="1:17">
      <c r="C36" s="1256" t="s">
        <v>607</v>
      </c>
      <c r="D36" s="1253" t="s">
        <v>1040</v>
      </c>
      <c r="E36" s="1254" t="s">
        <v>1041</v>
      </c>
      <c r="F36" s="1254" t="s">
        <v>1042</v>
      </c>
      <c r="G36" s="1255" t="s">
        <v>1194</v>
      </c>
    </row>
    <row r="37" spans="1:17">
      <c r="A37" s="138">
        <f>A9</f>
        <v>6</v>
      </c>
      <c r="B37" s="5" t="str" cm="1">
        <f t="array" aca="1" ref="B37" ca="1">INDIRECT(ADDRESS($A37,B$35,1,1,$C$36))</f>
        <v>DAC construction &amp; EoL</v>
      </c>
      <c r="C37" s="1099" cm="1">
        <f t="array" aca="1" ref="C37" ca="1">INDIRECT(ADDRESS($A37,$C$35,1,1,C$36))</f>
        <v>2.0851031904274946E-2</v>
      </c>
      <c r="D37" s="1100" t="e" cm="1">
        <f t="array" aca="1" ref="D37" ca="1">INDIRECT(ADDRESS($A37,$C$35,1,1,D$36))</f>
        <v>#REF!</v>
      </c>
      <c r="E37" s="1100" t="e" cm="1">
        <f t="array" aca="1" ref="E37" ca="1">INDIRECT(ADDRESS($A37,$C$35,1,1,E$36))</f>
        <v>#REF!</v>
      </c>
      <c r="F37" s="1100" t="e" cm="1">
        <f t="array" aca="1" ref="F37" ca="1">INDIRECT(ADDRESS($A37,$C$35,1,1,F$36))</f>
        <v>#REF!</v>
      </c>
      <c r="G37" s="1101" t="e" cm="1">
        <f t="array" aca="1" ref="G37" ca="1">INDIRECT(ADDRESS($A37,$C$35,1,1,G$36))</f>
        <v>#REF!</v>
      </c>
    </row>
    <row r="38" spans="1:17">
      <c r="A38" s="138">
        <f>A37+1</f>
        <v>7</v>
      </c>
      <c r="B38" s="7" t="str" cm="1">
        <f t="array" aca="1" ref="B38" ca="1">INDIRECT(ADDRESS($A38,B$35,1,1,$C$36))</f>
        <v>CO2 capture</v>
      </c>
      <c r="C38" s="1102" cm="1">
        <f t="array" aca="1" ref="C38" ca="1">INDIRECT(ADDRESS($A38,$C$35,1,1,C$36))</f>
        <v>1.0613024160298773E-2</v>
      </c>
      <c r="D38" s="1103" t="e" cm="1">
        <f t="array" aca="1" ref="D38" ca="1">INDIRECT(ADDRESS($A38,$C$35,1,1,D$36))</f>
        <v>#REF!</v>
      </c>
      <c r="E38" s="1103" t="e" cm="1">
        <f t="array" aca="1" ref="E38" ca="1">INDIRECT(ADDRESS($A38,$C$35,1,1,E$36))</f>
        <v>#REF!</v>
      </c>
      <c r="F38" s="1103" t="e" cm="1">
        <f t="array" aca="1" ref="F38" ca="1">INDIRECT(ADDRESS($A38,$C$35,1,1,F$36))</f>
        <v>#REF!</v>
      </c>
      <c r="G38" s="1104" t="e" cm="1">
        <f t="array" aca="1" ref="G38" ca="1">INDIRECT(ADDRESS($A38,$C$35,1,1,G$36))</f>
        <v>#REF!</v>
      </c>
    </row>
    <row r="39" spans="1:17">
      <c r="A39" s="138">
        <f>A38+1</f>
        <v>8</v>
      </c>
      <c r="B39" s="7" t="str" cm="1">
        <f t="array" aca="1" ref="B39" ca="1">INDIRECT(ADDRESS($A39,B$35,1,1,$C$36))</f>
        <v>CO2 compression</v>
      </c>
      <c r="C39" s="1102" cm="1">
        <f t="array" aca="1" ref="C39" ca="1">INDIRECT(ADDRESS($A39,$C$35,1,1,C$36))</f>
        <v>3.5689040523124071E-6</v>
      </c>
      <c r="D39" s="1103" t="e" cm="1">
        <f t="array" aca="1" ref="D39" ca="1">INDIRECT(ADDRESS($A39,$C$35,1,1,D$36))</f>
        <v>#REF!</v>
      </c>
      <c r="E39" s="1103" t="e" cm="1">
        <f t="array" aca="1" ref="E39" ca="1">INDIRECT(ADDRESS($A39,$C$35,1,1,E$36))</f>
        <v>#REF!</v>
      </c>
      <c r="F39" s="1103" t="e" cm="1">
        <f t="array" aca="1" ref="F39" ca="1">INDIRECT(ADDRESS($A39,$C$35,1,1,F$36))</f>
        <v>#REF!</v>
      </c>
      <c r="G39" s="1104" t="e" cm="1">
        <f t="array" aca="1" ref="G39" ca="1">INDIRECT(ADDRESS($A39,$C$35,1,1,G$36))</f>
        <v>#REF!</v>
      </c>
    </row>
    <row r="40" spans="1:17">
      <c r="A40" s="138">
        <f>A39+1</f>
        <v>9</v>
      </c>
      <c r="B40" s="7" t="str" cm="1">
        <f t="array" aca="1" ref="B40" ca="1">INDIRECT(ADDRESS($A40,B$35,1,1,$C$36))</f>
        <v>CO2 transport</v>
      </c>
      <c r="C40" s="1102" cm="1">
        <f t="array" aca="1" ref="C40" ca="1">INDIRECT(ADDRESS($A40,$C$35,1,1,C$36))</f>
        <v>1.5273924925749147E-2</v>
      </c>
      <c r="D40" s="1103" t="e" cm="1">
        <f t="array" aca="1" ref="D40" ca="1">INDIRECT(ADDRESS($A40,$C$35,1,1,D$36))</f>
        <v>#REF!</v>
      </c>
      <c r="E40" s="1103" t="e" cm="1">
        <f t="array" aca="1" ref="E40" ca="1">INDIRECT(ADDRESS($A40,$C$35,1,1,E$36))</f>
        <v>#REF!</v>
      </c>
      <c r="F40" s="1103" t="e" cm="1">
        <f t="array" aca="1" ref="F40" ca="1">INDIRECT(ADDRESS($A40,$C$35,1,1,F$36))</f>
        <v>#REF!</v>
      </c>
      <c r="G40" s="1104" t="e" cm="1">
        <f t="array" aca="1" ref="G40" ca="1">INDIRECT(ADDRESS($A40,$C$35,1,1,G$36))</f>
        <v>#REF!</v>
      </c>
    </row>
    <row r="41" spans="1:17">
      <c r="A41" s="138">
        <f>A40+1</f>
        <v>10</v>
      </c>
      <c r="B41" s="7" t="str" cm="1">
        <f t="array" aca="1" ref="B41" ca="1">INDIRECT(ADDRESS($A41,B$35,1,1,$C$36))</f>
        <v>CO2 storage</v>
      </c>
      <c r="C41" s="1105" cm="1">
        <f t="array" aca="1" ref="C41" ca="1">INDIRECT(ADDRESS($A41,$C$35,1,1,C$36))</f>
        <v>2.4494537475388798E-2</v>
      </c>
      <c r="D41" s="1106" t="e" cm="1">
        <f t="array" aca="1" ref="D41" ca="1">INDIRECT(ADDRESS($A41,$C$35,1,1,D$36))</f>
        <v>#REF!</v>
      </c>
      <c r="E41" s="1106" t="e" cm="1">
        <f t="array" aca="1" ref="E41" ca="1">INDIRECT(ADDRESS($A41,$C$35,1,1,E$36))</f>
        <v>#REF!</v>
      </c>
      <c r="F41" s="1106" t="e" cm="1">
        <f t="array" aca="1" ref="F41" ca="1">INDIRECT(ADDRESS($A41,$C$35,1,1,F$36))</f>
        <v>#REF!</v>
      </c>
      <c r="G41" s="1107" t="e" cm="1">
        <f t="array" aca="1" ref="G41" ca="1">INDIRECT(ADDRESS($A41,$C$35,1,1,G$36))</f>
        <v>#REF!</v>
      </c>
    </row>
    <row r="42" spans="1:17" ht="15" thickBot="1">
      <c r="A42" s="138">
        <f>A41+1</f>
        <v>11</v>
      </c>
      <c r="B42" s="20" t="str" cm="1">
        <f t="array" aca="1" ref="B42" ca="1">INDIRECT(ADDRESS($A42,B$35,1,1,$C$36))</f>
        <v>Net removal</v>
      </c>
      <c r="C42" s="1049" cm="1">
        <f t="array" aca="1" ref="C42" ca="1">INDIRECT(ADDRESS($A42,$C$35,1,1,C$36))</f>
        <v>0.92876391263023605</v>
      </c>
      <c r="D42" s="1050" t="e" cm="1">
        <f t="array" aca="1" ref="D42" ca="1">INDIRECT(ADDRESS($A42,$C$35,1,1,D$36))</f>
        <v>#REF!</v>
      </c>
      <c r="E42" s="1050" t="e" cm="1">
        <f t="array" aca="1" ref="E42" ca="1">INDIRECT(ADDRESS($A42,$C$35,1,1,E$36))</f>
        <v>#REF!</v>
      </c>
      <c r="F42" s="1050" t="e" cm="1">
        <f t="array" aca="1" ref="F42" ca="1">INDIRECT(ADDRESS($A42,$C$35,1,1,F$36))</f>
        <v>#REF!</v>
      </c>
      <c r="G42" s="1051" t="e" cm="1">
        <f t="array" aca="1" ref="G42" ca="1">INDIRECT(ADDRESS($A42,$C$35,1,1,G$36))</f>
        <v>#REF!</v>
      </c>
    </row>
    <row r="43" spans="1:17">
      <c r="C43" s="91"/>
      <c r="D43" s="67"/>
    </row>
    <row r="44" spans="1:17">
      <c r="C44" s="370"/>
      <c r="D44" s="17"/>
    </row>
    <row r="45" spans="1:17" ht="20.149999999999999" customHeight="1">
      <c r="C45" s="370"/>
      <c r="D45" s="17"/>
    </row>
    <row r="46" spans="1:17"/>
    <row r="47" spans="1:17" ht="17">
      <c r="B47" s="929" t="s">
        <v>1115</v>
      </c>
      <c r="C47" s="295"/>
      <c r="D47" s="295"/>
      <c r="E47" s="295"/>
      <c r="F47" s="295"/>
      <c r="G47" s="1269"/>
      <c r="H47" s="295"/>
      <c r="I47" s="295"/>
      <c r="J47" s="295"/>
      <c r="K47" s="295"/>
      <c r="L47" s="295"/>
      <c r="M47" s="295"/>
      <c r="N47" s="172"/>
      <c r="O47" s="172"/>
      <c r="P47" s="172"/>
      <c r="Q47" s="172"/>
    </row>
    <row r="48" spans="1:17" s="931" customFormat="1">
      <c r="A48" s="919"/>
      <c r="B48" s="932"/>
      <c r="C48" s="930"/>
      <c r="D48" s="930"/>
      <c r="E48" s="930"/>
      <c r="F48" s="930"/>
      <c r="G48" s="1271"/>
      <c r="H48" s="930"/>
      <c r="I48" s="930"/>
      <c r="J48" s="930"/>
      <c r="K48" s="930"/>
      <c r="L48" s="930"/>
      <c r="M48" s="930"/>
    </row>
    <row r="49" spans="1:17" ht="20.149999999999999" customHeight="1" thickBot="1">
      <c r="B49" s="138">
        <v>18</v>
      </c>
      <c r="C49" s="1054">
        <v>19</v>
      </c>
      <c r="D49" s="488"/>
    </row>
    <row r="50" spans="1:17">
      <c r="C50" s="1256" t="s">
        <v>1043</v>
      </c>
      <c r="D50" s="1253" t="s">
        <v>1045</v>
      </c>
      <c r="E50" s="1253" t="s">
        <v>1046</v>
      </c>
      <c r="F50" s="1253" t="s">
        <v>1047</v>
      </c>
      <c r="G50" s="1257" t="s">
        <v>1195</v>
      </c>
    </row>
    <row r="51" spans="1:17">
      <c r="A51" s="138">
        <f>A9</f>
        <v>6</v>
      </c>
      <c r="B51" s="5" t="str" cm="1">
        <f t="array" aca="1" ref="B51" ca="1">INDIRECT(ADDRESS($A51,$B$49,1,1,$C$50))</f>
        <v>Olivine/rock mining</v>
      </c>
      <c r="C51" s="1099" cm="1">
        <f t="array" aca="1" ref="C51" ca="1">INDIRECT(ADDRESS($A51,$C$49,1,1,C$50))</f>
        <v>1.2803366475769719E-2</v>
      </c>
      <c r="D51" s="1100" t="e" cm="1">
        <f t="array" aca="1" ref="D51" ca="1">INDIRECT(ADDRESS($A51,$C$49,1,1,D$50))</f>
        <v>#REF!</v>
      </c>
      <c r="E51" s="1100" t="e" cm="1">
        <f t="array" aca="1" ref="E51" ca="1">INDIRECT(ADDRESS($A51,$C$49,1,1,E$50))</f>
        <v>#REF!</v>
      </c>
      <c r="F51" s="1100" t="e" cm="1">
        <f t="array" aca="1" ref="F51" ca="1">INDIRECT(ADDRESS($A51,$C$49,1,1,F$50))</f>
        <v>#REF!</v>
      </c>
      <c r="G51" s="1101" t="e" cm="1">
        <f t="array" aca="1" ref="G51" ca="1">INDIRECT(ADDRESS($A51,$C$49,1,1,G$50))</f>
        <v>#REF!</v>
      </c>
    </row>
    <row r="52" spans="1:17">
      <c r="A52" s="138">
        <f>A51+1</f>
        <v>7</v>
      </c>
      <c r="B52" s="7" t="str" cm="1">
        <f t="array" aca="1" ref="B52" ca="1">INDIRECT(ADDRESS($A52,$B$49,1,1,$C$50))</f>
        <v>Comminution</v>
      </c>
      <c r="C52" s="1102" cm="1">
        <f t="array" aca="1" ref="C52" ca="1">INDIRECT(ADDRESS($A52,$C$49,1,1,C$50))</f>
        <v>9.3602916870650348E-3</v>
      </c>
      <c r="D52" s="1103" t="e" cm="1">
        <f t="array" aca="1" ref="D52" ca="1">INDIRECT(ADDRESS($A52,$C$49,1,1,D$50))</f>
        <v>#REF!</v>
      </c>
      <c r="E52" s="1103" t="e" cm="1">
        <f t="array" aca="1" ref="E52" ca="1">INDIRECT(ADDRESS($A52,$C$49,1,1,E$50))</f>
        <v>#REF!</v>
      </c>
      <c r="F52" s="1103" t="e" cm="1">
        <f t="array" aca="1" ref="F52" ca="1">INDIRECT(ADDRESS($A52,$C$49,1,1,F$50))</f>
        <v>#REF!</v>
      </c>
      <c r="G52" s="1104" t="e" cm="1">
        <f t="array" aca="1" ref="G52" ca="1">INDIRECT(ADDRESS($A52,$C$49,1,1,G$50))</f>
        <v>#REF!</v>
      </c>
    </row>
    <row r="53" spans="1:17">
      <c r="A53" s="138">
        <f>A52+1</f>
        <v>8</v>
      </c>
      <c r="B53" s="7" t="str" cm="1">
        <f t="array" aca="1" ref="B53" ca="1">INDIRECT(ADDRESS($A53,$B$49,1,1,$C$50))</f>
        <v>Olivine/rock transport</v>
      </c>
      <c r="C53" s="1102" cm="1">
        <f t="array" aca="1" ref="C53" ca="1">INDIRECT(ADDRESS($A53,$C$49,1,1,C$50))</f>
        <v>4.675E-2</v>
      </c>
      <c r="D53" s="1103" t="e" cm="1">
        <f t="array" aca="1" ref="D53" ca="1">INDIRECT(ADDRESS($A53,$C$49,1,1,D$50))</f>
        <v>#REF!</v>
      </c>
      <c r="E53" s="1103" t="e" cm="1">
        <f t="array" aca="1" ref="E53" ca="1">INDIRECT(ADDRESS($A53,$C$49,1,1,E$50))</f>
        <v>#REF!</v>
      </c>
      <c r="F53" s="1103" t="e" cm="1">
        <f t="array" aca="1" ref="F53" ca="1">INDIRECT(ADDRESS($A53,$C$49,1,1,F$50))</f>
        <v>#REF!</v>
      </c>
      <c r="G53" s="1104" t="e" cm="1">
        <f t="array" aca="1" ref="G53" ca="1">INDIRECT(ADDRESS($A53,$C$49,1,1,G$50))</f>
        <v>#REF!</v>
      </c>
    </row>
    <row r="54" spans="1:17">
      <c r="A54" s="138">
        <f>A53+1</f>
        <v>9</v>
      </c>
      <c r="B54" s="7" t="str" cm="1">
        <f t="array" aca="1" ref="B54" ca="1">INDIRECT(ADDRESS($A54,$B$49,1,1,$C$50))</f>
        <v>(Coastal) Spreading</v>
      </c>
      <c r="C54" s="1105" cm="1">
        <f t="array" aca="1" ref="C54" ca="1">INDIRECT(ADDRESS($A54,$C$49,1,1,C$50))</f>
        <v>2.2938917117455385E-2</v>
      </c>
      <c r="D54" s="1106" t="e" cm="1">
        <f t="array" aca="1" ref="D54" ca="1">INDIRECT(ADDRESS($A54,$C$49,1,1,D$50))</f>
        <v>#REF!</v>
      </c>
      <c r="E54" s="1106" t="e" cm="1">
        <f t="array" aca="1" ref="E54" ca="1">INDIRECT(ADDRESS($A54,$C$49,1,1,E$50))</f>
        <v>#REF!</v>
      </c>
      <c r="F54" s="1106" t="e" cm="1">
        <f t="array" aca="1" ref="F54" ca="1">INDIRECT(ADDRESS($A54,$C$49,1,1,F$50))</f>
        <v>#REF!</v>
      </c>
      <c r="G54" s="1107" t="e" cm="1">
        <f t="array" aca="1" ref="G54" ca="1">INDIRECT(ADDRESS($A54,$C$49,1,1,G$50))</f>
        <v>#REF!</v>
      </c>
    </row>
    <row r="55" spans="1:17" ht="15" thickBot="1">
      <c r="A55" s="138">
        <f>A54+1</f>
        <v>10</v>
      </c>
      <c r="B55" s="20" t="str" cm="1">
        <f t="array" aca="1" ref="B55" ca="1">INDIRECT(ADDRESS($A55,$B$49,1,1,$C$50))</f>
        <v>Net removal</v>
      </c>
      <c r="C55" s="1049" cm="1">
        <f t="array" aca="1" ref="C55" ca="1">INDIRECT(ADDRESS($A55,$C$49,1,1,C$50))</f>
        <v>0.90814742471970988</v>
      </c>
      <c r="D55" s="1050" t="e" cm="1">
        <f t="array" aca="1" ref="D55" ca="1">INDIRECT(ADDRESS($A55,$C$49,1,1,D$50))</f>
        <v>#REF!</v>
      </c>
      <c r="E55" s="1050" t="e" cm="1">
        <f t="array" aca="1" ref="E55" ca="1">INDIRECT(ADDRESS($A55,$C$49,1,1,E$50))</f>
        <v>#REF!</v>
      </c>
      <c r="F55" s="1050" t="e" cm="1">
        <f t="array" aca="1" ref="F55" ca="1">INDIRECT(ADDRESS($A55,$C$49,1,1,F$50))</f>
        <v>#REF!</v>
      </c>
      <c r="G55" s="1051" t="e" cm="1">
        <f t="array" aca="1" ref="G55" ca="1">INDIRECT(ADDRESS($A55,$C$49,1,1,G$50))</f>
        <v>#REF!</v>
      </c>
    </row>
    <row r="56" spans="1:17">
      <c r="C56" s="370"/>
      <c r="D56" s="17"/>
    </row>
    <row r="57" spans="1:17">
      <c r="C57" s="91"/>
      <c r="D57" s="67"/>
    </row>
    <row r="58" spans="1:17">
      <c r="C58" s="370"/>
      <c r="D58" s="17"/>
    </row>
    <row r="59" spans="1:17" ht="20.149999999999999" customHeight="1">
      <c r="C59" s="370"/>
      <c r="D59" s="17"/>
    </row>
    <row r="60" spans="1:17">
      <c r="C60" s="370"/>
      <c r="D60" s="17"/>
    </row>
    <row r="61" spans="1:17" ht="17">
      <c r="B61" s="929" t="s">
        <v>1051</v>
      </c>
      <c r="C61" s="295"/>
      <c r="D61" s="295"/>
      <c r="E61" s="295"/>
      <c r="F61" s="295"/>
      <c r="G61" s="1269"/>
      <c r="H61" s="295"/>
      <c r="I61" s="295"/>
      <c r="J61" s="295"/>
      <c r="K61" s="295"/>
      <c r="L61" s="295"/>
      <c r="M61" s="295"/>
      <c r="N61" s="172"/>
      <c r="O61" s="172"/>
      <c r="P61" s="172"/>
      <c r="Q61" s="172"/>
    </row>
    <row r="62" spans="1:17"/>
    <row r="63" spans="1:17" ht="20.149999999999999" customHeight="1" thickBot="1">
      <c r="B63" s="138">
        <v>18</v>
      </c>
      <c r="C63" s="1054">
        <v>19</v>
      </c>
      <c r="D63" s="488"/>
    </row>
    <row r="64" spans="1:17">
      <c r="C64" s="1256" t="s">
        <v>1044</v>
      </c>
      <c r="D64" s="1253" t="s">
        <v>1048</v>
      </c>
      <c r="E64" s="1253" t="s">
        <v>1049</v>
      </c>
      <c r="F64" s="1253" t="s">
        <v>1050</v>
      </c>
      <c r="G64" s="1257" t="s">
        <v>1196</v>
      </c>
    </row>
    <row r="65" spans="1:7">
      <c r="A65" s="138">
        <f>A9</f>
        <v>6</v>
      </c>
      <c r="B65" s="5" t="str" cm="1">
        <f t="array" aca="1" ref="B65" ca="1">INDIRECT(ADDRESS($A65,$B$63,1,1,$C$64))</f>
        <v>Limestone mining</v>
      </c>
      <c r="C65" s="1099" cm="1">
        <f t="array" aca="1" ref="C65" ca="1">INDIRECT(ADDRESS($A65,$C$63,1,1,C$64))</f>
        <v>7.4009637702725393E-3</v>
      </c>
      <c r="D65" s="1100" t="e" cm="1">
        <f t="array" aca="1" ref="D65" ca="1">INDIRECT(ADDRESS($A65,$C$63,1,1,D$64))</f>
        <v>#REF!</v>
      </c>
      <c r="E65" s="1100" t="e" cm="1">
        <f t="array" aca="1" ref="E65" ca="1">INDIRECT(ADDRESS($A65,$C$63,1,1,E$64))</f>
        <v>#REF!</v>
      </c>
      <c r="F65" s="1100" t="e" cm="1">
        <f t="array" aca="1" ref="F65" ca="1">INDIRECT(ADDRESS($A65,$C$63,1,1,F$64))</f>
        <v>#REF!</v>
      </c>
      <c r="G65" s="1101" t="e" cm="1">
        <f t="array" aca="1" ref="G65" ca="1">INDIRECT(ADDRESS($A65,$C$63,1,1,G$64))</f>
        <v>#REF!</v>
      </c>
    </row>
    <row r="66" spans="1:7">
      <c r="A66" s="138">
        <f t="shared" ref="A66:A71" si="2">A65+1</f>
        <v>7</v>
      </c>
      <c r="B66" s="7" t="str" cm="1">
        <f t="array" aca="1" ref="B66" ca="1">INDIRECT(ADDRESS($A66,$B$63,1,1,$C$64))</f>
        <v>Crushing and washing</v>
      </c>
      <c r="C66" s="1102" cm="1">
        <f t="array" aca="1" ref="C66" ca="1">INDIRECT(ADDRESS($A66,$C$63,1,1,C$64))</f>
        <v>2.2690591148871197E-3</v>
      </c>
      <c r="D66" s="1103" t="e" cm="1">
        <f t="array" aca="1" ref="D66" ca="1">INDIRECT(ADDRESS($A66,$C$63,1,1,D$64))</f>
        <v>#REF!</v>
      </c>
      <c r="E66" s="1103" t="e" cm="1">
        <f t="array" aca="1" ref="E66" ca="1">INDIRECT(ADDRESS($A66,$C$63,1,1,E$64))</f>
        <v>#REF!</v>
      </c>
      <c r="F66" s="1103" t="e" cm="1">
        <f t="array" aca="1" ref="F66" ca="1">INDIRECT(ADDRESS($A66,$C$63,1,1,F$64))</f>
        <v>#REF!</v>
      </c>
      <c r="G66" s="1104" t="e" cm="1">
        <f t="array" aca="1" ref="G66" ca="1">INDIRECT(ADDRESS($A66,$C$63,1,1,G$64))</f>
        <v>#REF!</v>
      </c>
    </row>
    <row r="67" spans="1:7">
      <c r="A67" s="138">
        <f t="shared" si="2"/>
        <v>8</v>
      </c>
      <c r="B67" s="7" t="str" cm="1">
        <f t="array" aca="1" ref="B67" ca="1">INDIRECT(ADDRESS($A67,$B$63,1,1,$C$64))</f>
        <v>Quicklime production</v>
      </c>
      <c r="C67" s="1102" cm="1">
        <f t="array" aca="1" ref="C67" ca="1">INDIRECT(ADDRESS($A67,$C$63,1,1,C$64))</f>
        <v>0.24918432175448368</v>
      </c>
      <c r="D67" s="1103" t="e" cm="1">
        <f t="array" aca="1" ref="D67" ca="1">INDIRECT(ADDRESS($A67,$C$63,1,1,D$64))</f>
        <v>#REF!</v>
      </c>
      <c r="E67" s="1103" t="e" cm="1">
        <f t="array" aca="1" ref="E67" ca="1">INDIRECT(ADDRESS($A67,$C$63,1,1,E$64))</f>
        <v>#REF!</v>
      </c>
      <c r="F67" s="1103" t="e" cm="1">
        <f t="array" aca="1" ref="F67" ca="1">INDIRECT(ADDRESS($A67,$C$63,1,1,F$64))</f>
        <v>#REF!</v>
      </c>
      <c r="G67" s="1104" t="e" cm="1">
        <f t="array" aca="1" ref="G67" ca="1">INDIRECT(ADDRESS($A67,$C$63,1,1,G$64))</f>
        <v>#REF!</v>
      </c>
    </row>
    <row r="68" spans="1:7">
      <c r="A68" s="138">
        <f t="shared" si="2"/>
        <v>9</v>
      </c>
      <c r="B68" s="7" t="str" cm="1">
        <f t="array" aca="1" ref="B68" ca="1">INDIRECT(ADDRESS($A68,$B$63,1,1,$C$64))</f>
        <v>Hydrated lime production</v>
      </c>
      <c r="C68" s="1102" cm="1">
        <f t="array" aca="1" ref="C68" ca="1">INDIRECT(ADDRESS($A68,$C$63,1,1,C$64))</f>
        <v>3.9087028238032732E-4</v>
      </c>
      <c r="D68" s="1103" t="e" cm="1">
        <f t="array" aca="1" ref="D68" ca="1">INDIRECT(ADDRESS($A68,$C$63,1,1,D$64))</f>
        <v>#REF!</v>
      </c>
      <c r="E68" s="1103" t="e" cm="1">
        <f t="array" aca="1" ref="E68" ca="1">INDIRECT(ADDRESS($A68,$C$63,1,1,E$64))</f>
        <v>#REF!</v>
      </c>
      <c r="F68" s="1103" t="e" cm="1">
        <f t="array" aca="1" ref="F68" ca="1">INDIRECT(ADDRESS($A68,$C$63,1,1,F$64))</f>
        <v>#REF!</v>
      </c>
      <c r="G68" s="1104" t="e" cm="1">
        <f t="array" aca="1" ref="G68" ca="1">INDIRECT(ADDRESS($A68,$C$63,1,1,G$64))</f>
        <v>#REF!</v>
      </c>
    </row>
    <row r="69" spans="1:7">
      <c r="A69" s="138">
        <f t="shared" si="2"/>
        <v>10</v>
      </c>
      <c r="B69" s="7" t="str" cm="1">
        <f t="array" aca="1" ref="B69" ca="1">INDIRECT(ADDRESS($A69,$B$63,1,1,$C$64))</f>
        <v>Transport</v>
      </c>
      <c r="C69" s="1102" cm="1">
        <f t="array" aca="1" ref="C69" ca="1">INDIRECT(ADDRESS($A69,$C$63,1,1,C$64))</f>
        <v>2.6149190708422702E-2</v>
      </c>
      <c r="D69" s="1103" t="e" cm="1">
        <f t="array" aca="1" ref="D69" ca="1">INDIRECT(ADDRESS($A69,$C$63,1,1,D$64))</f>
        <v>#REF!</v>
      </c>
      <c r="E69" s="1103" t="e" cm="1">
        <f t="array" aca="1" ref="E69" ca="1">INDIRECT(ADDRESS($A69,$C$63,1,1,E$64))</f>
        <v>#REF!</v>
      </c>
      <c r="F69" s="1103" t="e" cm="1">
        <f t="array" aca="1" ref="F69" ca="1">INDIRECT(ADDRESS($A69,$C$63,1,1,F$64))</f>
        <v>#REF!</v>
      </c>
      <c r="G69" s="1104" t="e" cm="1">
        <f t="array" aca="1" ref="G69" ca="1">INDIRECT(ADDRESS($A69,$C$63,1,1,G$64))</f>
        <v>#REF!</v>
      </c>
    </row>
    <row r="70" spans="1:7">
      <c r="A70" s="138">
        <f t="shared" si="2"/>
        <v>11</v>
      </c>
      <c r="B70" s="7" t="str" cm="1">
        <f t="array" aca="1" ref="B70" ca="1">INDIRECT(ADDRESS($A70,$B$63,1,1,$C$64))</f>
        <v>Ocean spreading</v>
      </c>
      <c r="C70" s="1105" cm="1">
        <f t="array" aca="1" ref="C70" ca="1">INDIRECT(ADDRESS($A70,$C$63,1,1,C$64))</f>
        <v>1.6762832473194916E-2</v>
      </c>
      <c r="D70" s="1106" t="e" cm="1">
        <f t="array" aca="1" ref="D70" ca="1">INDIRECT(ADDRESS($A70,$C$63,1,1,D$64))</f>
        <v>#REF!</v>
      </c>
      <c r="E70" s="1106" t="e" cm="1">
        <f t="array" aca="1" ref="E70" ca="1">INDIRECT(ADDRESS($A70,$C$63,1,1,E$64))</f>
        <v>#REF!</v>
      </c>
      <c r="F70" s="1106" t="e" cm="1">
        <f t="array" aca="1" ref="F70" ca="1">INDIRECT(ADDRESS($A70,$C$63,1,1,F$64))</f>
        <v>#REF!</v>
      </c>
      <c r="G70" s="1107" t="e" cm="1">
        <f t="array" aca="1" ref="G70" ca="1">INDIRECT(ADDRESS($A70,$C$63,1,1,G$64))</f>
        <v>#REF!</v>
      </c>
    </row>
    <row r="71" spans="1:7" ht="15" thickBot="1">
      <c r="A71" s="138">
        <f t="shared" si="2"/>
        <v>12</v>
      </c>
      <c r="B71" s="20" t="str" cm="1">
        <f t="array" aca="1" ref="B71" ca="1">INDIRECT(ADDRESS($A71,$B$63,1,1,$C$64))</f>
        <v>Net removal</v>
      </c>
      <c r="C71" s="1052" cm="1">
        <f t="array" aca="1" ref="C71" ca="1">INDIRECT(ADDRESS($A71,$C$63,1,1,C$64))</f>
        <v>0.69784276189635874</v>
      </c>
      <c r="D71" s="1053" t="e" cm="1">
        <f t="array" aca="1" ref="D71" ca="1">INDIRECT(ADDRESS($A71,$C$63,1,1,D$64))</f>
        <v>#REF!</v>
      </c>
      <c r="E71" s="1050" t="e" cm="1">
        <f t="array" aca="1" ref="E71" ca="1">INDIRECT(ADDRESS($A71,$C$63,1,1,E$64))</f>
        <v>#REF!</v>
      </c>
      <c r="F71" s="1050" t="e" cm="1">
        <f t="array" aca="1" ref="F71" ca="1">INDIRECT(ADDRESS($A71,$C$63,1,1,F$64))</f>
        <v>#REF!</v>
      </c>
      <c r="G71" s="1051" t="e" cm="1">
        <f t="array" aca="1" ref="G71" ca="1">INDIRECT(ADDRESS($A71,$C$63,1,1,G$64))</f>
        <v>#REF!</v>
      </c>
    </row>
    <row r="72" spans="1:7">
      <c r="C72" s="370"/>
      <c r="D72" s="17"/>
    </row>
    <row r="73" spans="1:7" ht="20.149999999999999" customHeight="1"/>
    <row r="74" spans="1:7"/>
  </sheetData>
  <sheetProtection algorithmName="SHA-512" hashValue="+67sHuqcHSfhtCxyedlyap2TFs/xbLxB9tfWZdDUiLgvPiHEEMuB3Oy7YzRZ9omWSHBWuzyFlNWk2ECgTqkhqA==" saltValue="prEFsdQbLWy+nTgfcYKkMw==" spinCount="100000" sheet="1" scenarios="1" formatCells="0"/>
  <protectedRanges>
    <protectedRange sqref="C64:G64" name="OL_title"/>
    <protectedRange sqref="C50:G50" name="EW_title"/>
    <protectedRange sqref="C36:G36" name="DACCS_title"/>
    <protectedRange sqref="C22:G22" name="Biochar_title"/>
    <protectedRange sqref="C8:G8" name="BECCS_title"/>
  </protectedRanges>
  <mergeCells count="2">
    <mergeCell ref="B2:Q2"/>
    <mergeCell ref="B3:Q3"/>
  </mergeCells>
  <phoneticPr fontId="18" type="noConversion"/>
  <conditionalFormatting sqref="C9:E17 C65:D1048576 C18:D49 C51:D63 C1:D1 C4:D6 C8:D8 C7 C50:G50 C64:G64">
    <cfRule type="cellIs" dxfId="24" priority="2" operator="equal">
      <formula>0</formula>
    </cfRule>
  </conditionalFormatting>
  <conditionalFormatting sqref="C9:G71">
    <cfRule type="expression" dxfId="23" priority="1">
      <formula>ISERROR(C9)</formula>
    </cfRule>
  </conditionalFormatting>
  <pageMargins left="0.7" right="0.7" top="0.75" bottom="0.75" header="0.3" footer="0.3"/>
  <pageSetup paperSize="9" orientation="portrait" r:id="rId1"/>
  <drawing r:id="rId2"/>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4A6B175-B6A0-4776-B4A3-AF9302AD0A8A}">
  <sheetPr codeName="Sheet12">
    <tabColor theme="9" tint="0.79998168889431442"/>
  </sheetPr>
  <dimension ref="B2:XEY107"/>
  <sheetViews>
    <sheetView showGridLines="0" zoomScaleNormal="100" workbookViewId="0"/>
  </sheetViews>
  <sheetFormatPr defaultColWidth="9.26953125" defaultRowHeight="14.5" outlineLevelRow="1"/>
  <cols>
    <col min="1" max="1" width="2.453125" customWidth="1"/>
    <col min="2" max="2" width="51.7265625" customWidth="1"/>
    <col min="3" max="3" width="15" customWidth="1"/>
    <col min="4" max="6" width="16.54296875" customWidth="1"/>
    <col min="7" max="7" width="13.26953125" customWidth="1"/>
    <col min="8" max="11" width="10" customWidth="1"/>
    <col min="12" max="15" width="17.26953125" customWidth="1"/>
    <col min="16" max="17" width="21.26953125" customWidth="1"/>
    <col min="18" max="22" width="9.7265625" customWidth="1"/>
    <col min="23" max="47" width="7" customWidth="1"/>
    <col min="48" max="49" width="8.26953125" customWidth="1"/>
    <col min="50" max="52" width="5.26953125" customWidth="1"/>
  </cols>
  <sheetData>
    <row r="2" spans="2:16379">
      <c r="B2" s="132" t="s">
        <v>296</v>
      </c>
      <c r="C2" s="131"/>
      <c r="D2" s="131"/>
      <c r="E2" s="131"/>
      <c r="F2" s="131"/>
      <c r="G2" s="131"/>
      <c r="H2" s="131"/>
      <c r="I2" s="138"/>
      <c r="J2" s="47"/>
      <c r="K2" s="138"/>
      <c r="L2" s="138"/>
      <c r="M2" s="138"/>
      <c r="N2" s="138"/>
      <c r="O2" s="138"/>
      <c r="P2" s="138"/>
      <c r="Q2" s="138"/>
      <c r="R2" s="138"/>
      <c r="S2" s="138"/>
      <c r="T2" s="138"/>
      <c r="U2" s="138"/>
      <c r="V2" s="138"/>
      <c r="W2" s="138"/>
      <c r="X2" s="138"/>
      <c r="Y2" s="138"/>
      <c r="Z2" s="138"/>
      <c r="AA2" s="138"/>
      <c r="AB2" s="138"/>
      <c r="AC2" s="138"/>
      <c r="AD2" s="138"/>
      <c r="AE2" s="138"/>
      <c r="AF2" s="138"/>
      <c r="AG2" s="138"/>
      <c r="AH2" s="138"/>
      <c r="AI2" s="138"/>
      <c r="AJ2" s="138"/>
      <c r="AK2" s="138"/>
      <c r="AL2" s="138"/>
      <c r="AM2" s="138"/>
      <c r="AN2" s="138"/>
      <c r="AO2" s="138"/>
      <c r="AP2" s="138"/>
      <c r="AQ2" s="138"/>
      <c r="AR2" s="138"/>
      <c r="AS2" s="138"/>
      <c r="AT2" s="138"/>
      <c r="AU2" s="138"/>
      <c r="AV2" s="138"/>
      <c r="AW2" s="138"/>
      <c r="AX2" s="138"/>
      <c r="AY2" s="138"/>
      <c r="AZ2" s="138"/>
      <c r="BA2" s="138"/>
      <c r="BB2" s="138"/>
      <c r="BC2" s="138"/>
      <c r="BD2" s="138"/>
      <c r="BE2" s="138"/>
      <c r="BF2" s="138"/>
      <c r="BG2" s="138"/>
      <c r="BH2" s="138"/>
      <c r="BI2" s="138"/>
      <c r="BJ2" s="138"/>
      <c r="BK2" s="138"/>
      <c r="BL2" s="138"/>
      <c r="BM2" s="138"/>
      <c r="BN2" s="138"/>
      <c r="BO2" s="138"/>
      <c r="BP2" s="138"/>
      <c r="BQ2" s="138"/>
      <c r="BR2" s="138"/>
      <c r="BS2" s="138"/>
      <c r="BT2" s="138"/>
      <c r="BU2" s="138"/>
      <c r="BV2" s="138"/>
      <c r="BW2" s="138"/>
      <c r="BX2" s="138"/>
      <c r="BY2" s="138"/>
      <c r="BZ2" s="138"/>
      <c r="CA2" s="138"/>
      <c r="CB2" s="138"/>
      <c r="CC2" s="138"/>
      <c r="CD2" s="138"/>
      <c r="CE2" s="138"/>
      <c r="CF2" s="138"/>
      <c r="CG2" s="138"/>
      <c r="CH2" s="138"/>
      <c r="CI2" s="138"/>
      <c r="CJ2" s="138"/>
      <c r="CK2" s="138"/>
      <c r="CL2" s="138"/>
      <c r="CM2" s="138"/>
      <c r="CN2" s="138"/>
      <c r="CO2" s="138"/>
      <c r="CP2" s="138"/>
      <c r="CQ2" s="138"/>
      <c r="CR2" s="138"/>
      <c r="CS2" s="138"/>
      <c r="CT2" s="138"/>
      <c r="CU2" s="138"/>
      <c r="CV2" s="138"/>
      <c r="CW2" s="138"/>
      <c r="CX2" s="138"/>
      <c r="CY2" s="138"/>
      <c r="CZ2" s="138"/>
      <c r="DA2" s="138"/>
      <c r="DB2" s="138"/>
      <c r="DC2" s="138"/>
      <c r="DD2" s="138"/>
      <c r="DE2" s="138"/>
      <c r="DF2" s="138"/>
      <c r="DG2" s="138"/>
      <c r="DH2" s="138"/>
      <c r="DI2" s="138"/>
      <c r="DJ2" s="138"/>
      <c r="DK2" s="138"/>
      <c r="DL2" s="138"/>
      <c r="DM2" s="138"/>
      <c r="DN2" s="138"/>
      <c r="DO2" s="138"/>
      <c r="DP2" s="138"/>
      <c r="DQ2" s="138"/>
      <c r="DR2" s="138"/>
      <c r="DS2" s="138"/>
      <c r="DT2" s="138"/>
      <c r="DU2" s="138"/>
      <c r="DV2" s="138"/>
      <c r="DW2" s="138"/>
      <c r="DX2" s="138"/>
      <c r="DY2" s="138"/>
      <c r="DZ2" s="138"/>
      <c r="EA2" s="138"/>
      <c r="EB2" s="138"/>
      <c r="EC2" s="138"/>
      <c r="ED2" s="138"/>
      <c r="EE2" s="138"/>
      <c r="EF2" s="138"/>
      <c r="EG2" s="138"/>
      <c r="EH2" s="138"/>
      <c r="EI2" s="138"/>
      <c r="EJ2" s="138"/>
      <c r="EK2" s="138"/>
      <c r="EL2" s="138"/>
      <c r="EM2" s="138"/>
      <c r="EN2" s="138"/>
      <c r="EO2" s="138"/>
      <c r="EP2" s="138"/>
      <c r="EQ2" s="138"/>
      <c r="ER2" s="138"/>
      <c r="ES2" s="138"/>
      <c r="ET2" s="138"/>
      <c r="EU2" s="138"/>
      <c r="EV2" s="138"/>
      <c r="EW2" s="138"/>
      <c r="EX2" s="138"/>
      <c r="EY2" s="138"/>
      <c r="EZ2" s="138"/>
      <c r="FA2" s="138"/>
      <c r="FB2" s="138"/>
      <c r="FC2" s="138"/>
      <c r="FD2" s="138"/>
      <c r="FE2" s="138"/>
      <c r="FF2" s="138"/>
      <c r="FG2" s="138"/>
      <c r="FH2" s="138"/>
      <c r="FI2" s="138"/>
      <c r="FJ2" s="138"/>
      <c r="FK2" s="138"/>
      <c r="FL2" s="138"/>
      <c r="FM2" s="138"/>
      <c r="FN2" s="138"/>
      <c r="FO2" s="138"/>
      <c r="FP2" s="138"/>
      <c r="FQ2" s="138"/>
      <c r="FR2" s="138"/>
      <c r="FS2" s="138"/>
      <c r="FT2" s="138"/>
      <c r="FU2" s="138"/>
      <c r="FV2" s="138"/>
      <c r="FW2" s="138"/>
      <c r="FX2" s="138"/>
      <c r="FY2" s="138"/>
      <c r="FZ2" s="138"/>
      <c r="GA2" s="138"/>
      <c r="GB2" s="138"/>
      <c r="GC2" s="138"/>
      <c r="GD2" s="138"/>
      <c r="GE2" s="138"/>
      <c r="GF2" s="138"/>
      <c r="GG2" s="138"/>
      <c r="GH2" s="138"/>
      <c r="GI2" s="138"/>
      <c r="GJ2" s="138"/>
      <c r="GK2" s="138"/>
      <c r="GL2" s="138"/>
      <c r="GM2" s="138"/>
      <c r="GN2" s="138"/>
      <c r="GO2" s="138"/>
      <c r="GP2" s="138"/>
      <c r="GQ2" s="138"/>
      <c r="GR2" s="138"/>
      <c r="GS2" s="138"/>
      <c r="GT2" s="138"/>
      <c r="GU2" s="138"/>
      <c r="GV2" s="138"/>
      <c r="GW2" s="138"/>
      <c r="GX2" s="138"/>
      <c r="GY2" s="138"/>
      <c r="GZ2" s="138"/>
      <c r="HA2" s="138"/>
      <c r="HB2" s="138"/>
      <c r="HC2" s="138"/>
      <c r="HD2" s="138"/>
      <c r="HE2" s="138"/>
      <c r="HF2" s="138"/>
      <c r="HG2" s="138"/>
      <c r="HH2" s="138"/>
      <c r="HI2" s="138"/>
      <c r="HJ2" s="138"/>
      <c r="HK2" s="138"/>
      <c r="HL2" s="138"/>
      <c r="HM2" s="138"/>
      <c r="HN2" s="138"/>
      <c r="HO2" s="138"/>
      <c r="HP2" s="138"/>
      <c r="HQ2" s="138"/>
      <c r="HR2" s="138"/>
      <c r="HS2" s="138"/>
      <c r="HT2" s="138"/>
      <c r="HU2" s="138"/>
      <c r="HV2" s="138"/>
      <c r="HW2" s="138"/>
      <c r="HX2" s="138"/>
      <c r="HY2" s="138"/>
      <c r="HZ2" s="138"/>
      <c r="IA2" s="138"/>
      <c r="IB2" s="138"/>
      <c r="IC2" s="138"/>
      <c r="ID2" s="138"/>
      <c r="IE2" s="138"/>
      <c r="IF2" s="138"/>
      <c r="IG2" s="138"/>
      <c r="IH2" s="138"/>
      <c r="II2" s="138"/>
      <c r="IJ2" s="138"/>
      <c r="IK2" s="138"/>
      <c r="IL2" s="138"/>
      <c r="IM2" s="138"/>
      <c r="IN2" s="138"/>
      <c r="IO2" s="138"/>
      <c r="IP2" s="138"/>
      <c r="IQ2" s="138"/>
      <c r="IR2" s="138"/>
      <c r="IS2" s="138"/>
      <c r="IT2" s="138"/>
      <c r="IU2" s="138"/>
      <c r="IV2" s="138"/>
      <c r="IW2" s="138"/>
      <c r="IX2" s="138"/>
      <c r="IY2" s="138"/>
      <c r="IZ2" s="138"/>
      <c r="JA2" s="138"/>
      <c r="JB2" s="138"/>
      <c r="JC2" s="138"/>
      <c r="JD2" s="138"/>
      <c r="JE2" s="138"/>
      <c r="JF2" s="138"/>
      <c r="JG2" s="138"/>
      <c r="JH2" s="138"/>
      <c r="JI2" s="138"/>
      <c r="JJ2" s="138"/>
      <c r="JK2" s="138"/>
      <c r="JL2" s="138"/>
      <c r="JM2" s="138"/>
      <c r="JN2" s="138"/>
      <c r="JO2" s="138"/>
      <c r="JP2" s="138"/>
      <c r="JQ2" s="138"/>
      <c r="JR2" s="138"/>
      <c r="JS2" s="138"/>
      <c r="JT2" s="138"/>
      <c r="JU2" s="138"/>
      <c r="JV2" s="138"/>
      <c r="JW2" s="138"/>
      <c r="JX2" s="138"/>
      <c r="JY2" s="138"/>
      <c r="JZ2" s="138"/>
      <c r="KA2" s="138"/>
      <c r="KB2" s="138"/>
      <c r="KC2" s="138"/>
      <c r="KD2" s="138"/>
      <c r="KE2" s="138"/>
      <c r="KF2" s="138"/>
      <c r="KG2" s="138"/>
      <c r="KH2" s="138"/>
      <c r="KI2" s="138"/>
      <c r="KJ2" s="138"/>
      <c r="KK2" s="138"/>
      <c r="KL2" s="138"/>
      <c r="KM2" s="138"/>
      <c r="KN2" s="138"/>
      <c r="KO2" s="138"/>
      <c r="KP2" s="138"/>
      <c r="KQ2" s="138"/>
      <c r="KR2" s="138"/>
      <c r="KS2" s="138"/>
      <c r="KT2" s="138"/>
      <c r="KU2" s="138"/>
      <c r="KV2" s="138"/>
      <c r="KW2" s="138"/>
      <c r="KX2" s="138"/>
      <c r="KY2" s="138"/>
      <c r="KZ2" s="138"/>
      <c r="LA2" s="138"/>
      <c r="LB2" s="138"/>
      <c r="LC2" s="138"/>
      <c r="LD2" s="138"/>
      <c r="LE2" s="138"/>
      <c r="LF2" s="138"/>
      <c r="LG2" s="138"/>
      <c r="LH2" s="138"/>
      <c r="LI2" s="138"/>
      <c r="LJ2" s="138"/>
      <c r="LK2" s="138"/>
      <c r="LL2" s="138"/>
      <c r="LM2" s="138"/>
      <c r="LN2" s="138"/>
      <c r="LO2" s="138"/>
      <c r="LP2" s="138"/>
      <c r="LQ2" s="138"/>
      <c r="LR2" s="138"/>
      <c r="LS2" s="138"/>
      <c r="LT2" s="138"/>
      <c r="LU2" s="138"/>
      <c r="LV2" s="138"/>
      <c r="LW2" s="138"/>
      <c r="LX2" s="138"/>
      <c r="LY2" s="138"/>
      <c r="LZ2" s="138"/>
      <c r="MA2" s="138"/>
      <c r="MB2" s="138"/>
      <c r="MC2" s="138"/>
      <c r="MD2" s="138"/>
      <c r="ME2" s="138"/>
      <c r="MF2" s="138"/>
      <c r="MG2" s="138"/>
      <c r="MH2" s="138"/>
      <c r="MI2" s="138"/>
      <c r="MJ2" s="138"/>
      <c r="MK2" s="138"/>
      <c r="ML2" s="138"/>
      <c r="MM2" s="138"/>
      <c r="MN2" s="138"/>
      <c r="MO2" s="138"/>
      <c r="MP2" s="138"/>
      <c r="MQ2" s="138"/>
      <c r="MR2" s="138"/>
      <c r="MS2" s="138"/>
      <c r="MT2" s="138"/>
      <c r="MU2" s="138"/>
      <c r="MV2" s="138"/>
      <c r="MW2" s="138"/>
      <c r="MX2" s="138"/>
      <c r="MY2" s="138"/>
      <c r="MZ2" s="138"/>
      <c r="NA2" s="138"/>
      <c r="NB2" s="138"/>
      <c r="NC2" s="138"/>
      <c r="ND2" s="138"/>
      <c r="NE2" s="138"/>
      <c r="NF2" s="138"/>
      <c r="NG2" s="138"/>
      <c r="NH2" s="138"/>
      <c r="NI2" s="138"/>
      <c r="NJ2" s="138"/>
      <c r="NK2" s="138"/>
      <c r="NL2" s="138"/>
      <c r="NM2" s="138"/>
      <c r="NN2" s="138"/>
      <c r="NO2" s="138"/>
      <c r="NP2" s="138"/>
      <c r="NQ2" s="138"/>
      <c r="NR2" s="138"/>
      <c r="NS2" s="138"/>
      <c r="NT2" s="138"/>
      <c r="NU2" s="138"/>
      <c r="NV2" s="138"/>
      <c r="NW2" s="138"/>
      <c r="NX2" s="138"/>
      <c r="NY2" s="138"/>
      <c r="NZ2" s="138"/>
      <c r="OA2" s="138"/>
      <c r="OB2" s="138"/>
      <c r="OC2" s="138"/>
      <c r="OD2" s="138"/>
      <c r="OE2" s="138"/>
      <c r="OF2" s="138"/>
      <c r="OG2" s="138"/>
      <c r="OH2" s="138"/>
      <c r="OI2" s="138"/>
      <c r="OJ2" s="138"/>
      <c r="OK2" s="138"/>
      <c r="OL2" s="138"/>
      <c r="OM2" s="138"/>
      <c r="ON2" s="138"/>
      <c r="OO2" s="138"/>
      <c r="OP2" s="138"/>
      <c r="OQ2" s="138"/>
      <c r="OR2" s="138"/>
      <c r="OS2" s="138"/>
      <c r="OT2" s="138"/>
      <c r="OU2" s="138"/>
      <c r="OV2" s="138"/>
      <c r="OW2" s="138"/>
      <c r="OX2" s="138"/>
      <c r="OY2" s="138"/>
      <c r="OZ2" s="138"/>
      <c r="PA2" s="138"/>
      <c r="PB2" s="138"/>
      <c r="PC2" s="138"/>
      <c r="PD2" s="138"/>
      <c r="PE2" s="138"/>
      <c r="PF2" s="138"/>
      <c r="PG2" s="138"/>
      <c r="PH2" s="138"/>
      <c r="PI2" s="138"/>
      <c r="PJ2" s="138"/>
      <c r="PK2" s="138"/>
      <c r="PL2" s="138"/>
      <c r="PM2" s="138"/>
      <c r="PN2" s="138"/>
      <c r="PO2" s="138"/>
      <c r="PP2" s="138"/>
      <c r="PQ2" s="138"/>
      <c r="PR2" s="138"/>
      <c r="PS2" s="138"/>
      <c r="PT2" s="138"/>
      <c r="PU2" s="138"/>
      <c r="PV2" s="138"/>
      <c r="PW2" s="138"/>
      <c r="PX2" s="138"/>
      <c r="PY2" s="138"/>
      <c r="PZ2" s="138"/>
      <c r="QA2" s="138"/>
      <c r="QB2" s="138"/>
      <c r="QC2" s="138"/>
      <c r="QD2" s="138"/>
      <c r="QE2" s="138"/>
      <c r="QF2" s="138"/>
      <c r="QG2" s="138"/>
      <c r="QH2" s="138"/>
      <c r="QI2" s="138"/>
      <c r="QJ2" s="138"/>
      <c r="QK2" s="138"/>
      <c r="QL2" s="138"/>
      <c r="QM2" s="138"/>
      <c r="QN2" s="138"/>
      <c r="QO2" s="138"/>
      <c r="QP2" s="138"/>
      <c r="QQ2" s="138"/>
      <c r="QR2" s="138"/>
      <c r="QS2" s="138"/>
      <c r="QT2" s="138"/>
      <c r="QU2" s="138"/>
      <c r="QV2" s="138"/>
      <c r="QW2" s="138"/>
      <c r="QX2" s="138"/>
      <c r="QY2" s="138"/>
      <c r="QZ2" s="138"/>
      <c r="RA2" s="138"/>
      <c r="RB2" s="138"/>
      <c r="RC2" s="138"/>
      <c r="RD2" s="138"/>
      <c r="RE2" s="138"/>
      <c r="RF2" s="138"/>
      <c r="RG2" s="138"/>
      <c r="RH2" s="138"/>
      <c r="RI2" s="138"/>
      <c r="RJ2" s="138"/>
      <c r="RK2" s="138"/>
      <c r="RL2" s="138"/>
      <c r="RM2" s="138"/>
      <c r="RN2" s="138"/>
      <c r="RO2" s="138"/>
      <c r="RP2" s="138"/>
      <c r="RQ2" s="138"/>
      <c r="RR2" s="138"/>
      <c r="RS2" s="138"/>
      <c r="RT2" s="138"/>
      <c r="RU2" s="138"/>
      <c r="RV2" s="138"/>
      <c r="RW2" s="138"/>
      <c r="RX2" s="138"/>
      <c r="RY2" s="138"/>
      <c r="RZ2" s="138"/>
      <c r="SA2" s="138"/>
      <c r="SB2" s="138"/>
      <c r="SC2" s="138"/>
      <c r="SD2" s="138"/>
      <c r="SE2" s="138"/>
      <c r="SF2" s="138"/>
      <c r="SG2" s="138"/>
      <c r="SH2" s="138"/>
      <c r="SI2" s="138"/>
      <c r="SJ2" s="138"/>
      <c r="SK2" s="138"/>
      <c r="SL2" s="138"/>
      <c r="SM2" s="138"/>
      <c r="SN2" s="138"/>
      <c r="SO2" s="138"/>
      <c r="SP2" s="138"/>
      <c r="SQ2" s="138"/>
      <c r="SR2" s="138"/>
      <c r="SS2" s="138"/>
      <c r="ST2" s="138"/>
      <c r="SU2" s="138"/>
      <c r="SV2" s="138"/>
      <c r="SW2" s="138"/>
      <c r="SX2" s="138"/>
      <c r="SY2" s="138"/>
      <c r="SZ2" s="138"/>
      <c r="TA2" s="138"/>
      <c r="TB2" s="138"/>
      <c r="TC2" s="138"/>
      <c r="TD2" s="138"/>
      <c r="TE2" s="138"/>
      <c r="TF2" s="138"/>
      <c r="TG2" s="138"/>
      <c r="TH2" s="138"/>
      <c r="TI2" s="138"/>
      <c r="TJ2" s="138"/>
      <c r="TK2" s="138"/>
      <c r="TL2" s="138"/>
      <c r="TM2" s="138"/>
      <c r="TN2" s="138"/>
      <c r="TO2" s="138"/>
      <c r="TP2" s="138"/>
      <c r="TQ2" s="138"/>
      <c r="TR2" s="138"/>
      <c r="TS2" s="138"/>
      <c r="TT2" s="138"/>
      <c r="TU2" s="138"/>
      <c r="TV2" s="138"/>
      <c r="TW2" s="138"/>
      <c r="TX2" s="138"/>
      <c r="TY2" s="138"/>
      <c r="TZ2" s="138"/>
      <c r="UA2" s="138"/>
      <c r="UB2" s="138"/>
      <c r="UC2" s="138"/>
      <c r="UD2" s="138"/>
      <c r="UE2" s="138"/>
      <c r="UF2" s="138"/>
      <c r="UG2" s="138"/>
      <c r="UH2" s="138"/>
      <c r="UI2" s="138"/>
      <c r="UJ2" s="138"/>
      <c r="UK2" s="138"/>
      <c r="UL2" s="138"/>
      <c r="UM2" s="138"/>
      <c r="UN2" s="138"/>
      <c r="UO2" s="138"/>
      <c r="UP2" s="138"/>
      <c r="UQ2" s="138"/>
      <c r="UR2" s="138"/>
      <c r="US2" s="138"/>
      <c r="UT2" s="138"/>
      <c r="UU2" s="138"/>
      <c r="UV2" s="138"/>
      <c r="UW2" s="138"/>
      <c r="UX2" s="138"/>
      <c r="UY2" s="138"/>
      <c r="UZ2" s="138"/>
      <c r="VA2" s="138"/>
      <c r="VB2" s="138"/>
      <c r="VC2" s="138"/>
      <c r="VD2" s="138"/>
      <c r="VE2" s="138"/>
      <c r="VF2" s="138"/>
      <c r="VG2" s="138"/>
      <c r="VH2" s="138"/>
      <c r="VI2" s="138"/>
      <c r="VJ2" s="138"/>
      <c r="VK2" s="138"/>
      <c r="VL2" s="138"/>
      <c r="VM2" s="138"/>
      <c r="VN2" s="138"/>
      <c r="VO2" s="138"/>
      <c r="VP2" s="138"/>
      <c r="VQ2" s="138"/>
      <c r="VR2" s="138"/>
      <c r="VS2" s="138"/>
      <c r="VT2" s="138"/>
      <c r="VU2" s="138"/>
      <c r="VV2" s="138"/>
      <c r="VW2" s="138"/>
      <c r="VX2" s="138"/>
      <c r="VY2" s="138"/>
      <c r="VZ2" s="138"/>
      <c r="WA2" s="138"/>
      <c r="WB2" s="138"/>
      <c r="WC2" s="138"/>
      <c r="WD2" s="138"/>
      <c r="WE2" s="138"/>
      <c r="WF2" s="138"/>
      <c r="WG2" s="138"/>
      <c r="WH2" s="138"/>
      <c r="WI2" s="138"/>
      <c r="WJ2" s="138"/>
      <c r="WK2" s="138"/>
      <c r="WL2" s="138"/>
      <c r="WM2" s="138"/>
      <c r="WN2" s="138"/>
      <c r="WO2" s="138"/>
      <c r="WP2" s="138"/>
      <c r="WQ2" s="138"/>
      <c r="WR2" s="138"/>
      <c r="WS2" s="138"/>
      <c r="WT2" s="138"/>
      <c r="WU2" s="138"/>
      <c r="WV2" s="138"/>
      <c r="WW2" s="138"/>
      <c r="WX2" s="138"/>
      <c r="WY2" s="138"/>
      <c r="WZ2" s="138"/>
      <c r="XA2" s="138"/>
      <c r="XB2" s="138"/>
      <c r="XC2" s="138"/>
      <c r="XD2" s="138"/>
      <c r="XE2" s="138"/>
      <c r="XF2" s="138"/>
      <c r="XG2" s="138"/>
      <c r="XH2" s="138"/>
      <c r="XI2" s="138"/>
      <c r="XJ2" s="138"/>
      <c r="XK2" s="138"/>
      <c r="XL2" s="138"/>
      <c r="XM2" s="138"/>
      <c r="XN2" s="138"/>
      <c r="XO2" s="138"/>
      <c r="XP2" s="138"/>
      <c r="XQ2" s="138"/>
      <c r="XR2" s="138"/>
      <c r="XS2" s="138"/>
      <c r="XT2" s="138"/>
      <c r="XU2" s="138"/>
      <c r="XV2" s="138"/>
      <c r="XW2" s="138"/>
      <c r="XX2" s="138"/>
      <c r="XY2" s="138"/>
      <c r="XZ2" s="138"/>
      <c r="YA2" s="138"/>
      <c r="YB2" s="138"/>
      <c r="YC2" s="138"/>
      <c r="YD2" s="138"/>
      <c r="YE2" s="138"/>
      <c r="YF2" s="138"/>
      <c r="YG2" s="138"/>
      <c r="YH2" s="138"/>
      <c r="YI2" s="138"/>
      <c r="YJ2" s="138"/>
      <c r="YK2" s="138"/>
      <c r="YL2" s="138"/>
      <c r="YM2" s="138"/>
      <c r="YN2" s="138"/>
      <c r="YO2" s="138"/>
      <c r="YP2" s="138"/>
      <c r="YQ2" s="138"/>
      <c r="YR2" s="138"/>
      <c r="YS2" s="138"/>
      <c r="YT2" s="138"/>
      <c r="YU2" s="138"/>
      <c r="YV2" s="138"/>
      <c r="YW2" s="138"/>
      <c r="YX2" s="138"/>
      <c r="YY2" s="138"/>
      <c r="YZ2" s="138"/>
      <c r="ZA2" s="138"/>
      <c r="ZB2" s="138"/>
      <c r="ZC2" s="138"/>
      <c r="ZD2" s="138"/>
      <c r="ZE2" s="138"/>
      <c r="ZF2" s="138"/>
      <c r="ZG2" s="138"/>
      <c r="ZH2" s="138"/>
      <c r="ZI2" s="138"/>
      <c r="ZJ2" s="138"/>
      <c r="ZK2" s="138"/>
      <c r="ZL2" s="138"/>
      <c r="ZM2" s="138"/>
      <c r="ZN2" s="138"/>
      <c r="ZO2" s="138"/>
      <c r="ZP2" s="138"/>
      <c r="ZQ2" s="138"/>
      <c r="ZR2" s="138"/>
      <c r="ZS2" s="138"/>
      <c r="ZT2" s="138"/>
      <c r="ZU2" s="138"/>
      <c r="ZV2" s="138"/>
      <c r="ZW2" s="138"/>
      <c r="ZX2" s="138"/>
      <c r="ZY2" s="138"/>
      <c r="ZZ2" s="138"/>
      <c r="AAA2" s="138"/>
      <c r="AAB2" s="138"/>
      <c r="AAC2" s="138"/>
      <c r="AAD2" s="138"/>
      <c r="AAE2" s="138"/>
      <c r="AAF2" s="138"/>
      <c r="AAG2" s="138"/>
      <c r="AAH2" s="138"/>
      <c r="AAI2" s="138"/>
      <c r="AAJ2" s="138"/>
      <c r="AAK2" s="138"/>
      <c r="AAL2" s="138"/>
      <c r="AAM2" s="138"/>
      <c r="AAN2" s="138"/>
      <c r="AAO2" s="138"/>
      <c r="AAP2" s="138"/>
      <c r="AAQ2" s="138"/>
      <c r="AAR2" s="138"/>
      <c r="AAS2" s="138"/>
      <c r="AAT2" s="138"/>
      <c r="AAU2" s="138"/>
      <c r="AAV2" s="138"/>
      <c r="AAW2" s="138"/>
      <c r="AAX2" s="138"/>
      <c r="AAY2" s="138"/>
      <c r="AAZ2" s="138"/>
      <c r="ABA2" s="138"/>
      <c r="ABB2" s="138"/>
      <c r="ABC2" s="138"/>
      <c r="ABD2" s="138"/>
      <c r="ABE2" s="138"/>
      <c r="ABF2" s="138"/>
      <c r="ABG2" s="138"/>
      <c r="ABH2" s="138"/>
      <c r="ABI2" s="138"/>
      <c r="ABJ2" s="138"/>
      <c r="ABK2" s="138"/>
      <c r="ABL2" s="138"/>
      <c r="ABM2" s="138"/>
      <c r="ABN2" s="138"/>
      <c r="ABO2" s="138"/>
      <c r="ABP2" s="138"/>
      <c r="ABQ2" s="138"/>
      <c r="ABR2" s="138"/>
      <c r="ABS2" s="138"/>
      <c r="ABT2" s="138"/>
      <c r="ABU2" s="138"/>
      <c r="ABV2" s="138"/>
      <c r="ABW2" s="138"/>
      <c r="ABX2" s="138"/>
      <c r="ABY2" s="138"/>
      <c r="ABZ2" s="138"/>
      <c r="ACA2" s="138"/>
      <c r="ACB2" s="138"/>
      <c r="ACC2" s="138"/>
      <c r="ACD2" s="138"/>
      <c r="ACE2" s="138"/>
      <c r="ACF2" s="138"/>
      <c r="ACG2" s="138"/>
      <c r="ACH2" s="138"/>
      <c r="ACI2" s="138"/>
      <c r="ACJ2" s="138"/>
      <c r="ACK2" s="138"/>
      <c r="ACL2" s="138"/>
      <c r="ACM2" s="138"/>
      <c r="ACN2" s="138"/>
      <c r="ACO2" s="138"/>
      <c r="ACP2" s="138"/>
      <c r="ACQ2" s="138"/>
      <c r="ACR2" s="138"/>
      <c r="ACS2" s="138"/>
      <c r="ACT2" s="138"/>
      <c r="ACU2" s="138"/>
      <c r="ACV2" s="138"/>
      <c r="ACW2" s="138"/>
      <c r="ACX2" s="138"/>
      <c r="ACY2" s="138"/>
      <c r="ACZ2" s="138"/>
      <c r="ADA2" s="138"/>
      <c r="ADB2" s="138"/>
      <c r="ADC2" s="138"/>
      <c r="ADD2" s="138"/>
      <c r="ADE2" s="138"/>
      <c r="ADF2" s="138"/>
      <c r="ADG2" s="138"/>
      <c r="ADH2" s="138"/>
      <c r="ADI2" s="138"/>
      <c r="ADJ2" s="138"/>
      <c r="ADK2" s="138"/>
      <c r="ADL2" s="138"/>
      <c r="ADM2" s="138"/>
      <c r="ADN2" s="138"/>
      <c r="ADO2" s="138"/>
      <c r="ADP2" s="138"/>
      <c r="ADQ2" s="138"/>
      <c r="ADR2" s="138"/>
      <c r="ADS2" s="138"/>
      <c r="ADT2" s="138"/>
      <c r="ADU2" s="138"/>
      <c r="ADV2" s="138"/>
      <c r="ADW2" s="138"/>
      <c r="ADX2" s="138"/>
      <c r="ADY2" s="138"/>
      <c r="ADZ2" s="138"/>
      <c r="AEA2" s="138"/>
      <c r="AEB2" s="138"/>
      <c r="AEC2" s="138"/>
      <c r="AED2" s="138"/>
      <c r="AEE2" s="138"/>
      <c r="AEF2" s="138"/>
      <c r="AEG2" s="138"/>
      <c r="AEH2" s="138"/>
      <c r="AEI2" s="138"/>
      <c r="AEJ2" s="138"/>
      <c r="AEK2" s="138"/>
      <c r="AEL2" s="138"/>
      <c r="AEM2" s="138"/>
      <c r="AEN2" s="138"/>
      <c r="AEO2" s="138"/>
      <c r="AEP2" s="138"/>
      <c r="AEQ2" s="138"/>
      <c r="AER2" s="138"/>
      <c r="AES2" s="138"/>
      <c r="AET2" s="138"/>
      <c r="AEU2" s="138"/>
      <c r="AEV2" s="138"/>
      <c r="AEW2" s="138"/>
      <c r="AEX2" s="138"/>
      <c r="AEY2" s="138"/>
      <c r="AEZ2" s="138"/>
      <c r="AFA2" s="138"/>
      <c r="AFB2" s="138"/>
      <c r="AFC2" s="138"/>
      <c r="AFD2" s="138"/>
      <c r="AFE2" s="138"/>
      <c r="AFF2" s="138"/>
      <c r="AFG2" s="138"/>
      <c r="AFH2" s="138"/>
      <c r="AFI2" s="138"/>
      <c r="AFJ2" s="138"/>
      <c r="AFK2" s="138"/>
      <c r="AFL2" s="138"/>
      <c r="AFM2" s="138"/>
      <c r="AFN2" s="138"/>
      <c r="AFO2" s="138"/>
      <c r="AFP2" s="138"/>
      <c r="AFQ2" s="138"/>
      <c r="AFR2" s="138"/>
      <c r="AFS2" s="138"/>
      <c r="AFT2" s="138"/>
      <c r="AFU2" s="138"/>
      <c r="AFV2" s="138"/>
      <c r="AFW2" s="138"/>
      <c r="AFX2" s="138"/>
      <c r="AFY2" s="138"/>
      <c r="AFZ2" s="138"/>
      <c r="AGA2" s="138"/>
      <c r="AGB2" s="138"/>
      <c r="AGC2" s="138"/>
      <c r="AGD2" s="138"/>
      <c r="AGE2" s="138"/>
      <c r="AGF2" s="138"/>
      <c r="AGG2" s="138"/>
      <c r="AGH2" s="138"/>
      <c r="AGI2" s="138"/>
      <c r="AGJ2" s="138"/>
      <c r="AGK2" s="138"/>
      <c r="AGL2" s="138"/>
      <c r="AGM2" s="138"/>
      <c r="AGN2" s="138"/>
      <c r="AGO2" s="138"/>
      <c r="AGP2" s="138"/>
      <c r="AGQ2" s="138"/>
      <c r="AGR2" s="138"/>
      <c r="AGS2" s="138"/>
      <c r="AGT2" s="138"/>
      <c r="AGU2" s="138"/>
      <c r="AGV2" s="138"/>
      <c r="AGW2" s="138"/>
      <c r="AGX2" s="138"/>
      <c r="AGY2" s="138"/>
      <c r="AGZ2" s="138"/>
      <c r="AHA2" s="138"/>
      <c r="AHB2" s="138"/>
      <c r="AHC2" s="138"/>
      <c r="AHD2" s="138"/>
      <c r="AHE2" s="138"/>
      <c r="AHF2" s="138"/>
      <c r="AHG2" s="138"/>
      <c r="AHH2" s="138"/>
      <c r="AHI2" s="138"/>
      <c r="AHJ2" s="138"/>
      <c r="AHK2" s="138"/>
      <c r="AHL2" s="138"/>
      <c r="AHM2" s="138"/>
      <c r="AHN2" s="138"/>
      <c r="AHO2" s="138"/>
      <c r="AHP2" s="138"/>
      <c r="AHQ2" s="138"/>
      <c r="AHR2" s="138"/>
      <c r="AHS2" s="138"/>
      <c r="AHT2" s="138"/>
      <c r="AHU2" s="138"/>
      <c r="AHV2" s="138"/>
      <c r="AHW2" s="138"/>
      <c r="AHX2" s="138"/>
      <c r="AHY2" s="138"/>
      <c r="AHZ2" s="138"/>
      <c r="AIA2" s="138"/>
      <c r="AIB2" s="138"/>
      <c r="AIC2" s="138"/>
      <c r="AID2" s="138"/>
      <c r="AIE2" s="138"/>
      <c r="AIF2" s="138"/>
      <c r="AIG2" s="138"/>
      <c r="AIH2" s="138"/>
      <c r="AII2" s="138"/>
      <c r="AIJ2" s="138"/>
      <c r="AIK2" s="138"/>
      <c r="AIL2" s="138"/>
      <c r="AIM2" s="138"/>
      <c r="AIN2" s="138"/>
      <c r="AIO2" s="138"/>
      <c r="AIP2" s="138"/>
      <c r="AIQ2" s="138"/>
      <c r="AIR2" s="138"/>
      <c r="AIS2" s="138"/>
      <c r="AIT2" s="138"/>
      <c r="AIU2" s="138"/>
      <c r="AIV2" s="138"/>
      <c r="AIW2" s="138"/>
      <c r="AIX2" s="138"/>
      <c r="AIY2" s="138"/>
      <c r="AIZ2" s="138"/>
      <c r="AJA2" s="138"/>
      <c r="AJB2" s="138"/>
      <c r="AJC2" s="138"/>
      <c r="AJD2" s="138"/>
      <c r="AJE2" s="138"/>
      <c r="AJF2" s="138"/>
      <c r="AJG2" s="138"/>
      <c r="AJH2" s="138"/>
      <c r="AJI2" s="138"/>
      <c r="AJJ2" s="138"/>
      <c r="AJK2" s="138"/>
      <c r="AJL2" s="138"/>
      <c r="AJM2" s="138"/>
      <c r="AJN2" s="138"/>
      <c r="AJO2" s="138"/>
      <c r="AJP2" s="138"/>
      <c r="AJQ2" s="138"/>
      <c r="AJR2" s="138"/>
      <c r="AJS2" s="138"/>
      <c r="AJT2" s="138"/>
      <c r="AJU2" s="138"/>
      <c r="AJV2" s="138"/>
      <c r="AJW2" s="138"/>
      <c r="AJX2" s="138"/>
      <c r="AJY2" s="138"/>
      <c r="AJZ2" s="138"/>
      <c r="AKA2" s="138"/>
      <c r="AKB2" s="138"/>
      <c r="AKC2" s="138"/>
      <c r="AKD2" s="138"/>
      <c r="AKE2" s="138"/>
      <c r="AKF2" s="138"/>
      <c r="AKG2" s="138"/>
      <c r="AKH2" s="138"/>
      <c r="AKI2" s="138"/>
      <c r="AKJ2" s="138"/>
      <c r="AKK2" s="138"/>
      <c r="AKL2" s="138"/>
      <c r="AKM2" s="138"/>
      <c r="AKN2" s="138"/>
      <c r="AKO2" s="138"/>
      <c r="AKP2" s="138"/>
      <c r="AKQ2" s="138"/>
      <c r="AKR2" s="138"/>
      <c r="AKS2" s="138"/>
      <c r="AKT2" s="138"/>
      <c r="AKU2" s="138"/>
      <c r="AKV2" s="138"/>
      <c r="AKW2" s="138"/>
      <c r="AKX2" s="138"/>
      <c r="AKY2" s="138"/>
      <c r="AKZ2" s="138"/>
      <c r="ALA2" s="138"/>
      <c r="ALB2" s="138"/>
      <c r="ALC2" s="138"/>
      <c r="ALD2" s="138"/>
      <c r="ALE2" s="138"/>
      <c r="ALF2" s="138"/>
      <c r="ALG2" s="138"/>
      <c r="ALH2" s="138"/>
      <c r="ALI2" s="138"/>
      <c r="ALJ2" s="138"/>
      <c r="ALK2" s="138"/>
      <c r="ALL2" s="138"/>
      <c r="ALM2" s="138"/>
      <c r="ALN2" s="138"/>
      <c r="ALO2" s="138"/>
      <c r="ALP2" s="138"/>
      <c r="ALQ2" s="138"/>
      <c r="ALR2" s="138"/>
      <c r="ALS2" s="138"/>
      <c r="ALT2" s="138"/>
      <c r="ALU2" s="138"/>
      <c r="ALV2" s="138"/>
      <c r="ALW2" s="138"/>
      <c r="ALX2" s="138"/>
      <c r="ALY2" s="138"/>
      <c r="ALZ2" s="138"/>
      <c r="AMA2" s="138"/>
      <c r="AMB2" s="138"/>
      <c r="AMC2" s="138"/>
      <c r="AMD2" s="138"/>
      <c r="AME2" s="138"/>
      <c r="AMF2" s="138"/>
      <c r="AMG2" s="138"/>
      <c r="AMH2" s="138"/>
      <c r="AMI2" s="138"/>
      <c r="AMJ2" s="138"/>
      <c r="AMK2" s="138"/>
      <c r="AML2" s="138"/>
      <c r="AMM2" s="138"/>
      <c r="AMN2" s="138"/>
      <c r="AMO2" s="138"/>
      <c r="AMP2" s="138"/>
      <c r="AMQ2" s="138"/>
      <c r="AMR2" s="138"/>
      <c r="AMS2" s="138"/>
      <c r="AMT2" s="138"/>
      <c r="AMU2" s="138"/>
      <c r="AMV2" s="138"/>
      <c r="AMW2" s="138"/>
      <c r="AMX2" s="138"/>
      <c r="AMY2" s="138"/>
      <c r="AMZ2" s="138"/>
      <c r="ANA2" s="138"/>
      <c r="ANB2" s="138"/>
      <c r="ANC2" s="138"/>
      <c r="AND2" s="138"/>
      <c r="ANE2" s="138"/>
      <c r="ANF2" s="138"/>
      <c r="ANG2" s="138"/>
      <c r="ANH2" s="138"/>
      <c r="ANI2" s="138"/>
      <c r="ANJ2" s="138"/>
      <c r="ANK2" s="138"/>
      <c r="ANL2" s="138"/>
      <c r="ANM2" s="138"/>
      <c r="ANN2" s="138"/>
      <c r="ANO2" s="138"/>
      <c r="ANP2" s="138"/>
      <c r="ANQ2" s="138"/>
      <c r="ANR2" s="138"/>
      <c r="ANS2" s="138"/>
      <c r="ANT2" s="138"/>
      <c r="ANU2" s="138"/>
      <c r="ANV2" s="138"/>
      <c r="ANW2" s="138"/>
      <c r="ANX2" s="138"/>
      <c r="ANY2" s="138"/>
      <c r="ANZ2" s="138"/>
      <c r="AOA2" s="138"/>
      <c r="AOB2" s="138"/>
      <c r="AOC2" s="138"/>
      <c r="AOD2" s="138"/>
      <c r="AOE2" s="138"/>
      <c r="AOF2" s="138"/>
      <c r="AOG2" s="138"/>
      <c r="AOH2" s="138"/>
      <c r="AOI2" s="138"/>
      <c r="AOJ2" s="138"/>
      <c r="AOK2" s="138"/>
      <c r="AOL2" s="138"/>
      <c r="AOM2" s="138"/>
      <c r="AON2" s="138"/>
      <c r="AOO2" s="138"/>
      <c r="AOP2" s="138"/>
      <c r="AOQ2" s="138"/>
      <c r="AOR2" s="138"/>
      <c r="AOS2" s="138"/>
      <c r="AOT2" s="138"/>
      <c r="AOU2" s="138"/>
      <c r="AOV2" s="138"/>
      <c r="AOW2" s="138"/>
      <c r="AOX2" s="138"/>
      <c r="AOY2" s="138"/>
      <c r="AOZ2" s="138"/>
      <c r="APA2" s="138"/>
      <c r="APB2" s="138"/>
      <c r="APC2" s="138"/>
      <c r="APD2" s="138"/>
      <c r="APE2" s="138"/>
      <c r="APF2" s="138"/>
      <c r="APG2" s="138"/>
      <c r="APH2" s="138"/>
      <c r="API2" s="138"/>
      <c r="APJ2" s="138"/>
      <c r="APK2" s="138"/>
      <c r="APL2" s="138"/>
      <c r="APM2" s="138"/>
      <c r="APN2" s="138"/>
      <c r="APO2" s="138"/>
      <c r="APP2" s="138"/>
      <c r="APQ2" s="138"/>
      <c r="APR2" s="138"/>
      <c r="APS2" s="138"/>
      <c r="APT2" s="138"/>
      <c r="APU2" s="138"/>
      <c r="APV2" s="138"/>
      <c r="APW2" s="138"/>
      <c r="APX2" s="138"/>
      <c r="APY2" s="138"/>
      <c r="APZ2" s="138"/>
      <c r="AQA2" s="138"/>
      <c r="AQB2" s="138"/>
      <c r="AQC2" s="138"/>
      <c r="AQD2" s="138"/>
      <c r="AQE2" s="138"/>
      <c r="AQF2" s="138"/>
      <c r="AQG2" s="138"/>
      <c r="AQH2" s="138"/>
      <c r="AQI2" s="138"/>
      <c r="AQJ2" s="138"/>
      <c r="AQK2" s="138"/>
      <c r="AQL2" s="138"/>
      <c r="AQM2" s="138"/>
      <c r="AQN2" s="138"/>
      <c r="AQO2" s="138"/>
      <c r="AQP2" s="138"/>
      <c r="AQQ2" s="138"/>
      <c r="AQR2" s="138"/>
      <c r="AQS2" s="138"/>
      <c r="AQT2" s="138"/>
      <c r="AQU2" s="138"/>
      <c r="AQV2" s="138"/>
      <c r="AQW2" s="138"/>
      <c r="AQX2" s="138"/>
      <c r="AQY2" s="138"/>
      <c r="AQZ2" s="138"/>
      <c r="ARA2" s="138"/>
      <c r="ARB2" s="138"/>
      <c r="ARC2" s="138"/>
      <c r="ARD2" s="138"/>
      <c r="ARE2" s="138"/>
      <c r="ARF2" s="138"/>
      <c r="ARG2" s="138"/>
      <c r="ARH2" s="138"/>
      <c r="ARI2" s="138"/>
      <c r="ARJ2" s="138"/>
      <c r="ARK2" s="138"/>
      <c r="ARL2" s="138"/>
      <c r="ARM2" s="138"/>
      <c r="ARN2" s="138"/>
      <c r="ARO2" s="138"/>
      <c r="ARP2" s="138"/>
      <c r="ARQ2" s="138"/>
      <c r="ARR2" s="138"/>
      <c r="ARS2" s="138"/>
      <c r="ART2" s="138"/>
      <c r="ARU2" s="138"/>
      <c r="ARV2" s="138"/>
      <c r="ARW2" s="138"/>
      <c r="ARX2" s="138"/>
      <c r="ARY2" s="138"/>
      <c r="ARZ2" s="138"/>
      <c r="ASA2" s="138"/>
      <c r="ASB2" s="138"/>
      <c r="ASC2" s="138"/>
      <c r="ASD2" s="138"/>
      <c r="ASE2" s="138"/>
      <c r="ASF2" s="138"/>
      <c r="ASG2" s="138"/>
      <c r="ASH2" s="138"/>
      <c r="ASI2" s="138"/>
      <c r="ASJ2" s="138"/>
      <c r="ASK2" s="138"/>
      <c r="ASL2" s="138"/>
      <c r="ASM2" s="138"/>
      <c r="ASN2" s="138"/>
      <c r="ASO2" s="138"/>
      <c r="ASP2" s="138"/>
      <c r="ASQ2" s="138"/>
      <c r="ASR2" s="138"/>
      <c r="ASS2" s="138"/>
      <c r="AST2" s="138"/>
      <c r="ASU2" s="138"/>
      <c r="ASV2" s="138"/>
      <c r="ASW2" s="138"/>
      <c r="ASX2" s="138"/>
      <c r="ASY2" s="138"/>
      <c r="ASZ2" s="138"/>
      <c r="ATA2" s="138"/>
      <c r="ATB2" s="138"/>
      <c r="ATC2" s="138"/>
      <c r="ATD2" s="138"/>
      <c r="ATE2" s="138"/>
      <c r="ATF2" s="138"/>
      <c r="ATG2" s="138"/>
      <c r="ATH2" s="138"/>
      <c r="ATI2" s="138"/>
      <c r="ATJ2" s="138"/>
      <c r="ATK2" s="138"/>
      <c r="ATL2" s="138"/>
      <c r="ATM2" s="138"/>
      <c r="ATN2" s="138"/>
      <c r="ATO2" s="138"/>
      <c r="ATP2" s="138"/>
      <c r="ATQ2" s="138"/>
      <c r="ATR2" s="138"/>
      <c r="ATS2" s="138"/>
      <c r="ATT2" s="138"/>
      <c r="ATU2" s="138"/>
      <c r="ATV2" s="138"/>
      <c r="ATW2" s="138"/>
      <c r="ATX2" s="138"/>
      <c r="ATY2" s="138"/>
      <c r="ATZ2" s="138"/>
      <c r="AUA2" s="138"/>
      <c r="AUB2" s="138"/>
      <c r="AUC2" s="138"/>
      <c r="AUD2" s="138"/>
      <c r="AUE2" s="138"/>
      <c r="AUF2" s="138"/>
      <c r="AUG2" s="138"/>
      <c r="AUH2" s="138"/>
      <c r="AUI2" s="138"/>
      <c r="AUJ2" s="138"/>
      <c r="AUK2" s="138"/>
      <c r="AUL2" s="138"/>
      <c r="AUM2" s="138"/>
      <c r="AUN2" s="138"/>
      <c r="AUO2" s="138"/>
      <c r="AUP2" s="138"/>
      <c r="AUQ2" s="138"/>
      <c r="AUR2" s="138"/>
      <c r="AUS2" s="138"/>
      <c r="AUT2" s="138"/>
      <c r="AUU2" s="138"/>
      <c r="AUV2" s="138"/>
      <c r="AUW2" s="138"/>
      <c r="AUX2" s="138"/>
      <c r="AUY2" s="138"/>
      <c r="AUZ2" s="138"/>
      <c r="AVA2" s="138"/>
      <c r="AVB2" s="138"/>
      <c r="AVC2" s="138"/>
      <c r="AVD2" s="138"/>
      <c r="AVE2" s="138"/>
      <c r="AVF2" s="138"/>
      <c r="AVG2" s="138"/>
      <c r="AVH2" s="138"/>
      <c r="AVI2" s="138"/>
      <c r="AVJ2" s="138"/>
      <c r="AVK2" s="138"/>
      <c r="AVL2" s="138"/>
      <c r="AVM2" s="138"/>
      <c r="AVN2" s="138"/>
      <c r="AVO2" s="138"/>
      <c r="AVP2" s="138"/>
      <c r="AVQ2" s="138"/>
      <c r="AVR2" s="138"/>
      <c r="AVS2" s="138"/>
      <c r="AVT2" s="138"/>
      <c r="AVU2" s="138"/>
      <c r="AVV2" s="138"/>
      <c r="AVW2" s="138"/>
      <c r="AVX2" s="138"/>
      <c r="AVY2" s="138"/>
      <c r="AVZ2" s="138"/>
      <c r="AWA2" s="138"/>
      <c r="AWB2" s="138"/>
      <c r="AWC2" s="138"/>
      <c r="AWD2" s="138"/>
      <c r="AWE2" s="138"/>
      <c r="AWF2" s="138"/>
      <c r="AWG2" s="138"/>
      <c r="AWH2" s="138"/>
      <c r="AWI2" s="138"/>
      <c r="AWJ2" s="138"/>
      <c r="AWK2" s="138"/>
      <c r="AWL2" s="138"/>
      <c r="AWM2" s="138"/>
      <c r="AWN2" s="138"/>
      <c r="AWO2" s="138"/>
      <c r="AWP2" s="138"/>
      <c r="AWQ2" s="138"/>
      <c r="AWR2" s="138"/>
      <c r="AWS2" s="138"/>
      <c r="AWT2" s="138"/>
      <c r="AWU2" s="138"/>
      <c r="AWV2" s="138"/>
      <c r="AWW2" s="138"/>
      <c r="AWX2" s="138"/>
      <c r="AWY2" s="138"/>
      <c r="AWZ2" s="138"/>
      <c r="AXA2" s="138"/>
      <c r="AXB2" s="138"/>
      <c r="AXC2" s="138"/>
      <c r="AXD2" s="138"/>
      <c r="AXE2" s="138"/>
      <c r="AXF2" s="138"/>
      <c r="AXG2" s="138"/>
      <c r="AXH2" s="138"/>
      <c r="AXI2" s="138"/>
      <c r="AXJ2" s="138"/>
      <c r="AXK2" s="138"/>
      <c r="AXL2" s="138"/>
      <c r="AXM2" s="138"/>
      <c r="AXN2" s="138"/>
      <c r="AXO2" s="138"/>
      <c r="AXP2" s="138"/>
      <c r="AXQ2" s="138"/>
      <c r="AXR2" s="138"/>
      <c r="AXS2" s="138"/>
      <c r="AXT2" s="138"/>
      <c r="AXU2" s="138"/>
      <c r="AXV2" s="138"/>
      <c r="AXW2" s="138"/>
      <c r="AXX2" s="138"/>
      <c r="AXY2" s="138"/>
      <c r="AXZ2" s="138"/>
      <c r="AYA2" s="138"/>
      <c r="AYB2" s="138"/>
      <c r="AYC2" s="138"/>
      <c r="AYD2" s="138"/>
      <c r="AYE2" s="138"/>
      <c r="AYF2" s="138"/>
      <c r="AYG2" s="138"/>
      <c r="AYH2" s="138"/>
      <c r="AYI2" s="138"/>
      <c r="AYJ2" s="138"/>
      <c r="AYK2" s="138"/>
      <c r="AYL2" s="138"/>
      <c r="AYM2" s="138"/>
      <c r="AYN2" s="138"/>
      <c r="AYO2" s="138"/>
      <c r="AYP2" s="138"/>
      <c r="AYQ2" s="138"/>
      <c r="AYR2" s="138"/>
      <c r="AYS2" s="138"/>
      <c r="AYT2" s="138"/>
      <c r="AYU2" s="138"/>
      <c r="AYV2" s="138"/>
      <c r="AYW2" s="138"/>
      <c r="AYX2" s="138"/>
      <c r="AYY2" s="138"/>
      <c r="AYZ2" s="138"/>
      <c r="AZA2" s="138"/>
      <c r="AZB2" s="138"/>
      <c r="AZC2" s="138"/>
      <c r="AZD2" s="138"/>
      <c r="AZE2" s="138"/>
      <c r="AZF2" s="138"/>
      <c r="AZG2" s="138"/>
      <c r="AZH2" s="138"/>
      <c r="AZI2" s="138"/>
      <c r="AZJ2" s="138"/>
      <c r="AZK2" s="138"/>
      <c r="AZL2" s="138"/>
      <c r="AZM2" s="138"/>
      <c r="AZN2" s="138"/>
      <c r="AZO2" s="138"/>
      <c r="AZP2" s="138"/>
      <c r="AZQ2" s="138"/>
      <c r="AZR2" s="138"/>
      <c r="AZS2" s="138"/>
      <c r="AZT2" s="138"/>
      <c r="AZU2" s="138"/>
      <c r="AZV2" s="138"/>
      <c r="AZW2" s="138"/>
      <c r="AZX2" s="138"/>
      <c r="AZY2" s="138"/>
      <c r="AZZ2" s="138"/>
      <c r="BAA2" s="138"/>
      <c r="BAB2" s="138"/>
      <c r="BAC2" s="138"/>
      <c r="BAD2" s="138"/>
      <c r="BAE2" s="138"/>
      <c r="BAF2" s="138"/>
      <c r="BAG2" s="138"/>
      <c r="BAH2" s="138"/>
      <c r="BAI2" s="138"/>
      <c r="BAJ2" s="138"/>
      <c r="BAK2" s="138"/>
      <c r="BAL2" s="138"/>
      <c r="BAM2" s="138"/>
      <c r="BAN2" s="138"/>
      <c r="BAO2" s="138"/>
      <c r="BAP2" s="138"/>
      <c r="BAQ2" s="138"/>
      <c r="BAR2" s="138"/>
      <c r="BAS2" s="138"/>
      <c r="BAT2" s="138"/>
      <c r="BAU2" s="138"/>
      <c r="BAV2" s="138"/>
      <c r="BAW2" s="138"/>
      <c r="BAX2" s="138"/>
      <c r="BAY2" s="138"/>
      <c r="BAZ2" s="138"/>
      <c r="BBA2" s="138"/>
      <c r="BBB2" s="138"/>
      <c r="BBC2" s="138"/>
      <c r="BBD2" s="138"/>
      <c r="BBE2" s="138"/>
      <c r="BBF2" s="138"/>
      <c r="BBG2" s="138"/>
      <c r="BBH2" s="138"/>
      <c r="BBI2" s="138"/>
      <c r="BBJ2" s="138"/>
      <c r="BBK2" s="138"/>
      <c r="BBL2" s="138"/>
      <c r="BBM2" s="138"/>
      <c r="BBN2" s="138"/>
      <c r="BBO2" s="138"/>
      <c r="BBP2" s="138"/>
      <c r="BBQ2" s="138"/>
      <c r="BBR2" s="138"/>
      <c r="BBS2" s="138"/>
      <c r="BBT2" s="138"/>
      <c r="BBU2" s="138"/>
      <c r="BBV2" s="138"/>
      <c r="BBW2" s="138"/>
      <c r="BBX2" s="138"/>
      <c r="BBY2" s="138"/>
      <c r="BBZ2" s="138"/>
      <c r="BCA2" s="138"/>
      <c r="BCB2" s="138"/>
      <c r="BCC2" s="138"/>
      <c r="BCD2" s="138"/>
      <c r="BCE2" s="138"/>
      <c r="BCF2" s="138"/>
      <c r="BCG2" s="138"/>
      <c r="BCH2" s="138"/>
      <c r="BCI2" s="138"/>
      <c r="BCJ2" s="138"/>
      <c r="BCK2" s="138"/>
      <c r="BCL2" s="138"/>
      <c r="BCM2" s="138"/>
      <c r="BCN2" s="138"/>
      <c r="BCO2" s="138"/>
      <c r="BCP2" s="138"/>
      <c r="BCQ2" s="138"/>
      <c r="BCR2" s="138"/>
      <c r="BCS2" s="138"/>
      <c r="BCT2" s="138"/>
      <c r="BCU2" s="138"/>
      <c r="BCV2" s="138"/>
      <c r="BCW2" s="138"/>
      <c r="BCX2" s="138"/>
      <c r="BCY2" s="138"/>
      <c r="BCZ2" s="138"/>
      <c r="BDA2" s="138"/>
      <c r="BDB2" s="138"/>
      <c r="BDC2" s="138"/>
      <c r="BDD2" s="138"/>
      <c r="BDE2" s="138"/>
      <c r="BDF2" s="138"/>
      <c r="BDG2" s="138"/>
      <c r="BDH2" s="138"/>
      <c r="BDI2" s="138"/>
      <c r="BDJ2" s="138"/>
      <c r="BDK2" s="138"/>
      <c r="BDL2" s="138"/>
      <c r="BDM2" s="138"/>
      <c r="BDN2" s="138"/>
      <c r="BDO2" s="138"/>
      <c r="BDP2" s="138"/>
      <c r="BDQ2" s="138"/>
      <c r="BDR2" s="138"/>
      <c r="BDS2" s="138"/>
      <c r="BDT2" s="138"/>
      <c r="BDU2" s="138"/>
      <c r="BDV2" s="138"/>
      <c r="BDW2" s="138"/>
      <c r="BDX2" s="138"/>
      <c r="BDY2" s="138"/>
      <c r="BDZ2" s="138"/>
      <c r="BEA2" s="138"/>
      <c r="BEB2" s="138"/>
      <c r="BEC2" s="138"/>
      <c r="BED2" s="138"/>
      <c r="BEE2" s="138"/>
      <c r="BEF2" s="138"/>
      <c r="BEG2" s="138"/>
      <c r="BEH2" s="138"/>
      <c r="BEI2" s="138"/>
      <c r="BEJ2" s="138"/>
      <c r="BEK2" s="138"/>
      <c r="BEL2" s="138"/>
      <c r="BEM2" s="138"/>
      <c r="BEN2" s="138"/>
      <c r="BEO2" s="138"/>
      <c r="BEP2" s="138"/>
      <c r="BEQ2" s="138"/>
      <c r="BER2" s="138"/>
      <c r="BES2" s="138"/>
      <c r="BET2" s="138"/>
      <c r="BEU2" s="138"/>
      <c r="BEV2" s="138"/>
      <c r="BEW2" s="138"/>
      <c r="BEX2" s="138"/>
      <c r="BEY2" s="138"/>
      <c r="BEZ2" s="138"/>
      <c r="BFA2" s="138"/>
      <c r="BFB2" s="138"/>
      <c r="BFC2" s="138"/>
      <c r="BFD2" s="138"/>
      <c r="BFE2" s="138"/>
      <c r="BFF2" s="138"/>
      <c r="BFG2" s="138"/>
      <c r="BFH2" s="138"/>
      <c r="BFI2" s="138"/>
      <c r="BFJ2" s="138"/>
      <c r="BFK2" s="138"/>
      <c r="BFL2" s="138"/>
      <c r="BFM2" s="138"/>
      <c r="BFN2" s="138"/>
      <c r="BFO2" s="138"/>
      <c r="BFP2" s="138"/>
      <c r="BFQ2" s="138"/>
      <c r="BFR2" s="138"/>
      <c r="BFS2" s="138"/>
      <c r="BFT2" s="138"/>
      <c r="BFU2" s="138"/>
      <c r="BFV2" s="138"/>
      <c r="BFW2" s="138"/>
      <c r="BFX2" s="138"/>
      <c r="BFY2" s="138"/>
      <c r="BFZ2" s="138"/>
      <c r="BGA2" s="138"/>
      <c r="BGB2" s="138"/>
      <c r="BGC2" s="138"/>
      <c r="BGD2" s="138"/>
      <c r="BGE2" s="138"/>
      <c r="BGF2" s="138"/>
      <c r="BGG2" s="138"/>
      <c r="BGH2" s="138"/>
      <c r="BGI2" s="138"/>
      <c r="BGJ2" s="138"/>
      <c r="BGK2" s="138"/>
      <c r="BGL2" s="138"/>
      <c r="BGM2" s="138"/>
      <c r="BGN2" s="138"/>
      <c r="BGO2" s="138"/>
      <c r="BGP2" s="138"/>
      <c r="BGQ2" s="138"/>
      <c r="BGR2" s="138"/>
      <c r="BGS2" s="138"/>
      <c r="BGT2" s="138"/>
      <c r="BGU2" s="138"/>
      <c r="BGV2" s="138"/>
      <c r="BGW2" s="138"/>
      <c r="BGX2" s="138"/>
      <c r="BGY2" s="138"/>
      <c r="BGZ2" s="138"/>
      <c r="BHA2" s="138"/>
      <c r="BHB2" s="138"/>
      <c r="BHC2" s="138"/>
      <c r="BHD2" s="138"/>
      <c r="BHE2" s="138"/>
      <c r="BHF2" s="138"/>
      <c r="BHG2" s="138"/>
      <c r="BHH2" s="138"/>
      <c r="BHI2" s="138"/>
      <c r="BHJ2" s="138"/>
      <c r="BHK2" s="138"/>
      <c r="BHL2" s="138"/>
      <c r="BHM2" s="138"/>
      <c r="BHN2" s="138"/>
      <c r="BHO2" s="138"/>
      <c r="BHP2" s="138"/>
      <c r="BHQ2" s="138"/>
      <c r="BHR2" s="138"/>
      <c r="BHS2" s="138"/>
      <c r="BHT2" s="138"/>
      <c r="BHU2" s="138"/>
      <c r="BHV2" s="138"/>
      <c r="BHW2" s="138"/>
      <c r="BHX2" s="138"/>
      <c r="BHY2" s="138"/>
      <c r="BHZ2" s="138"/>
      <c r="BIA2" s="138"/>
      <c r="BIB2" s="138"/>
      <c r="BIC2" s="138"/>
      <c r="BID2" s="138"/>
      <c r="BIE2" s="138"/>
      <c r="BIF2" s="138"/>
      <c r="BIG2" s="138"/>
      <c r="BIH2" s="138"/>
      <c r="BII2" s="138"/>
      <c r="BIJ2" s="138"/>
      <c r="BIK2" s="138"/>
      <c r="BIL2" s="138"/>
      <c r="BIM2" s="138"/>
      <c r="BIN2" s="138"/>
      <c r="BIO2" s="138"/>
      <c r="BIP2" s="138"/>
      <c r="BIQ2" s="138"/>
      <c r="BIR2" s="138"/>
      <c r="BIS2" s="138"/>
      <c r="BIT2" s="138"/>
      <c r="BIU2" s="138"/>
      <c r="BIV2" s="138"/>
      <c r="BIW2" s="138"/>
      <c r="BIX2" s="138"/>
      <c r="BIY2" s="138"/>
      <c r="BIZ2" s="138"/>
      <c r="BJA2" s="138"/>
      <c r="BJB2" s="138"/>
      <c r="BJC2" s="138"/>
      <c r="BJD2" s="138"/>
      <c r="BJE2" s="138"/>
      <c r="BJF2" s="138"/>
      <c r="BJG2" s="138"/>
      <c r="BJH2" s="138"/>
      <c r="BJI2" s="138"/>
      <c r="BJJ2" s="138"/>
      <c r="BJK2" s="138"/>
      <c r="BJL2" s="138"/>
      <c r="BJM2" s="138"/>
      <c r="BJN2" s="138"/>
      <c r="BJO2" s="138"/>
      <c r="BJP2" s="138"/>
      <c r="BJQ2" s="138"/>
      <c r="BJR2" s="138"/>
      <c r="BJS2" s="138"/>
      <c r="BJT2" s="138"/>
      <c r="BJU2" s="138"/>
      <c r="BJV2" s="138"/>
      <c r="BJW2" s="138"/>
      <c r="BJX2" s="138"/>
      <c r="BJY2" s="138"/>
      <c r="BJZ2" s="138"/>
      <c r="BKA2" s="138"/>
      <c r="BKB2" s="138"/>
      <c r="BKC2" s="138"/>
      <c r="BKD2" s="138"/>
      <c r="BKE2" s="138"/>
      <c r="BKF2" s="138"/>
      <c r="BKG2" s="138"/>
      <c r="BKH2" s="138"/>
      <c r="BKI2" s="138"/>
      <c r="BKJ2" s="138"/>
      <c r="BKK2" s="138"/>
      <c r="BKL2" s="138"/>
      <c r="BKM2" s="138"/>
      <c r="BKN2" s="138"/>
      <c r="BKO2" s="138"/>
      <c r="BKP2" s="138"/>
      <c r="BKQ2" s="138"/>
      <c r="BKR2" s="138"/>
      <c r="BKS2" s="138"/>
      <c r="BKT2" s="138"/>
      <c r="BKU2" s="138"/>
      <c r="BKV2" s="138"/>
      <c r="BKW2" s="138"/>
      <c r="BKX2" s="138"/>
      <c r="BKY2" s="138"/>
      <c r="BKZ2" s="138"/>
      <c r="BLA2" s="138"/>
      <c r="BLB2" s="138"/>
      <c r="BLC2" s="138"/>
      <c r="BLD2" s="138"/>
      <c r="BLE2" s="138"/>
      <c r="BLF2" s="138"/>
      <c r="BLG2" s="138"/>
      <c r="BLH2" s="138"/>
      <c r="BLI2" s="138"/>
      <c r="BLJ2" s="138"/>
      <c r="BLK2" s="138"/>
      <c r="BLL2" s="138"/>
      <c r="BLM2" s="138"/>
      <c r="BLN2" s="138"/>
      <c r="BLO2" s="138"/>
      <c r="BLP2" s="138"/>
      <c r="BLQ2" s="138"/>
      <c r="BLR2" s="138"/>
      <c r="BLS2" s="138"/>
      <c r="BLT2" s="138"/>
      <c r="BLU2" s="138"/>
      <c r="BLV2" s="138"/>
      <c r="BLW2" s="138"/>
      <c r="BLX2" s="138"/>
      <c r="BLY2" s="138"/>
      <c r="BLZ2" s="138"/>
      <c r="BMA2" s="138"/>
      <c r="BMB2" s="138"/>
      <c r="BMC2" s="138"/>
      <c r="BMD2" s="138"/>
      <c r="BME2" s="138"/>
      <c r="BMF2" s="138"/>
      <c r="BMG2" s="138"/>
      <c r="BMH2" s="138"/>
      <c r="BMI2" s="138"/>
      <c r="BMJ2" s="138"/>
      <c r="BMK2" s="138"/>
      <c r="BML2" s="138"/>
      <c r="BMM2" s="138"/>
      <c r="BMN2" s="138"/>
      <c r="BMO2" s="138"/>
      <c r="BMP2" s="138"/>
      <c r="BMQ2" s="138"/>
      <c r="BMR2" s="138"/>
      <c r="BMS2" s="138"/>
      <c r="BMT2" s="138"/>
      <c r="BMU2" s="138"/>
      <c r="BMV2" s="138"/>
      <c r="BMW2" s="138"/>
      <c r="BMX2" s="138"/>
      <c r="BMY2" s="138"/>
      <c r="BMZ2" s="138"/>
      <c r="BNA2" s="138"/>
      <c r="BNB2" s="138"/>
      <c r="BNC2" s="138"/>
      <c r="BND2" s="138"/>
      <c r="BNE2" s="138"/>
      <c r="BNF2" s="138"/>
      <c r="BNG2" s="138"/>
      <c r="BNH2" s="138"/>
      <c r="BNI2" s="138"/>
      <c r="BNJ2" s="138"/>
      <c r="BNK2" s="138"/>
      <c r="BNL2" s="138"/>
      <c r="BNM2" s="138"/>
      <c r="BNN2" s="138"/>
      <c r="BNO2" s="138"/>
      <c r="BNP2" s="138"/>
      <c r="BNQ2" s="138"/>
      <c r="BNR2" s="138"/>
      <c r="BNS2" s="138"/>
      <c r="BNT2" s="138"/>
      <c r="BNU2" s="138"/>
      <c r="BNV2" s="138"/>
      <c r="BNW2" s="138"/>
      <c r="BNX2" s="138"/>
      <c r="BNY2" s="138"/>
      <c r="BNZ2" s="138"/>
      <c r="BOA2" s="138"/>
      <c r="BOB2" s="138"/>
      <c r="BOC2" s="138"/>
      <c r="BOD2" s="138"/>
      <c r="BOE2" s="138"/>
      <c r="BOF2" s="138"/>
      <c r="BOG2" s="138"/>
      <c r="BOH2" s="138"/>
      <c r="BOI2" s="138"/>
      <c r="BOJ2" s="138"/>
      <c r="BOK2" s="138"/>
      <c r="BOL2" s="138"/>
      <c r="BOM2" s="138"/>
      <c r="BON2" s="138"/>
      <c r="BOO2" s="138"/>
      <c r="BOP2" s="138"/>
      <c r="BOQ2" s="138"/>
      <c r="BOR2" s="138"/>
      <c r="BOS2" s="138"/>
      <c r="BOT2" s="138"/>
      <c r="BOU2" s="138"/>
      <c r="BOV2" s="138"/>
      <c r="BOW2" s="138"/>
      <c r="BOX2" s="138"/>
      <c r="BOY2" s="138"/>
      <c r="BOZ2" s="138"/>
      <c r="BPA2" s="138"/>
      <c r="BPB2" s="138"/>
      <c r="BPC2" s="138"/>
      <c r="BPD2" s="138"/>
      <c r="BPE2" s="138"/>
      <c r="BPF2" s="138"/>
      <c r="BPG2" s="138"/>
      <c r="BPH2" s="138"/>
      <c r="BPI2" s="138"/>
      <c r="BPJ2" s="138"/>
      <c r="BPK2" s="138"/>
      <c r="BPL2" s="138"/>
      <c r="BPM2" s="138"/>
      <c r="BPN2" s="138"/>
      <c r="BPO2" s="138"/>
      <c r="BPP2" s="138"/>
      <c r="BPQ2" s="138"/>
      <c r="BPR2" s="138"/>
      <c r="BPS2" s="138"/>
      <c r="BPT2" s="138"/>
      <c r="BPU2" s="138"/>
      <c r="BPV2" s="138"/>
      <c r="BPW2" s="138"/>
      <c r="BPX2" s="138"/>
      <c r="BPY2" s="138"/>
      <c r="BPZ2" s="138"/>
      <c r="BQA2" s="138"/>
      <c r="BQB2" s="138"/>
      <c r="BQC2" s="138"/>
      <c r="BQD2" s="138"/>
      <c r="BQE2" s="138"/>
      <c r="BQF2" s="138"/>
      <c r="BQG2" s="138"/>
      <c r="BQH2" s="138"/>
      <c r="BQI2" s="138"/>
      <c r="BQJ2" s="138"/>
      <c r="BQK2" s="138"/>
      <c r="BQL2" s="138"/>
      <c r="BQM2" s="138"/>
      <c r="BQN2" s="138"/>
      <c r="BQO2" s="138"/>
      <c r="BQP2" s="138"/>
      <c r="BQQ2" s="138"/>
      <c r="BQR2" s="138"/>
      <c r="BQS2" s="138"/>
      <c r="BQT2" s="138"/>
      <c r="BQU2" s="138"/>
      <c r="BQV2" s="138"/>
      <c r="BQW2" s="138"/>
      <c r="BQX2" s="138"/>
      <c r="BQY2" s="138"/>
      <c r="BQZ2" s="138"/>
      <c r="BRA2" s="138"/>
      <c r="BRB2" s="138"/>
      <c r="BRC2" s="138"/>
      <c r="BRD2" s="138"/>
      <c r="BRE2" s="138"/>
      <c r="BRF2" s="138"/>
      <c r="BRG2" s="138"/>
      <c r="BRH2" s="138"/>
      <c r="BRI2" s="138"/>
      <c r="BRJ2" s="138"/>
      <c r="BRK2" s="138"/>
      <c r="BRL2" s="138"/>
      <c r="BRM2" s="138"/>
      <c r="BRN2" s="138"/>
      <c r="BRO2" s="138"/>
      <c r="BRP2" s="138"/>
      <c r="BRQ2" s="138"/>
      <c r="BRR2" s="138"/>
      <c r="BRS2" s="138"/>
      <c r="BRT2" s="138"/>
      <c r="BRU2" s="138"/>
      <c r="BRV2" s="138"/>
      <c r="BRW2" s="138"/>
      <c r="BRX2" s="138"/>
      <c r="BRY2" s="138"/>
      <c r="BRZ2" s="138"/>
      <c r="BSA2" s="138"/>
      <c r="BSB2" s="138"/>
      <c r="BSC2" s="138"/>
      <c r="BSD2" s="138"/>
      <c r="BSE2" s="138"/>
      <c r="BSF2" s="138"/>
      <c r="BSG2" s="138"/>
      <c r="BSH2" s="138"/>
      <c r="BSI2" s="138"/>
      <c r="BSJ2" s="138"/>
      <c r="BSK2" s="138"/>
      <c r="BSL2" s="138"/>
      <c r="BSM2" s="138"/>
      <c r="BSN2" s="138"/>
      <c r="BSO2" s="138"/>
      <c r="BSP2" s="138"/>
      <c r="BSQ2" s="138"/>
      <c r="BSR2" s="138"/>
      <c r="BSS2" s="138"/>
      <c r="BST2" s="138"/>
      <c r="BSU2" s="138"/>
      <c r="BSV2" s="138"/>
      <c r="BSW2" s="138"/>
      <c r="BSX2" s="138"/>
      <c r="BSY2" s="138"/>
      <c r="BSZ2" s="138"/>
      <c r="BTA2" s="138"/>
      <c r="BTB2" s="138"/>
      <c r="BTC2" s="138"/>
      <c r="BTD2" s="138"/>
      <c r="BTE2" s="138"/>
      <c r="BTF2" s="138"/>
      <c r="BTG2" s="138"/>
      <c r="BTH2" s="138"/>
      <c r="BTI2" s="138"/>
      <c r="BTJ2" s="138"/>
      <c r="BTK2" s="138"/>
      <c r="BTL2" s="138"/>
      <c r="BTM2" s="138"/>
      <c r="BTN2" s="138"/>
      <c r="BTO2" s="138"/>
      <c r="BTP2" s="138"/>
      <c r="BTQ2" s="138"/>
      <c r="BTR2" s="138"/>
      <c r="BTS2" s="138"/>
      <c r="BTT2" s="138"/>
      <c r="BTU2" s="138"/>
      <c r="BTV2" s="138"/>
      <c r="BTW2" s="138"/>
      <c r="BTX2" s="138"/>
      <c r="BTY2" s="138"/>
      <c r="BTZ2" s="138"/>
      <c r="BUA2" s="138"/>
      <c r="BUB2" s="138"/>
      <c r="BUC2" s="138"/>
      <c r="BUD2" s="138"/>
      <c r="BUE2" s="138"/>
      <c r="BUF2" s="138"/>
      <c r="BUG2" s="138"/>
      <c r="BUH2" s="138"/>
      <c r="BUI2" s="138"/>
      <c r="BUJ2" s="138"/>
      <c r="BUK2" s="138"/>
      <c r="BUL2" s="138"/>
      <c r="BUM2" s="138"/>
      <c r="BUN2" s="138"/>
      <c r="BUO2" s="138"/>
      <c r="BUP2" s="138"/>
      <c r="BUQ2" s="138"/>
      <c r="BUR2" s="138"/>
      <c r="BUS2" s="138"/>
      <c r="BUT2" s="138"/>
      <c r="BUU2" s="138"/>
      <c r="BUV2" s="138"/>
      <c r="BUW2" s="138"/>
      <c r="BUX2" s="138"/>
      <c r="BUY2" s="138"/>
      <c r="BUZ2" s="138"/>
      <c r="BVA2" s="138"/>
      <c r="BVB2" s="138"/>
      <c r="BVC2" s="138"/>
      <c r="BVD2" s="138"/>
      <c r="BVE2" s="138"/>
      <c r="BVF2" s="138"/>
      <c r="BVG2" s="138"/>
      <c r="BVH2" s="138"/>
      <c r="BVI2" s="138"/>
      <c r="BVJ2" s="138"/>
      <c r="BVK2" s="138"/>
      <c r="BVL2" s="138"/>
      <c r="BVM2" s="138"/>
      <c r="BVN2" s="138"/>
      <c r="BVO2" s="138"/>
      <c r="BVP2" s="138"/>
      <c r="BVQ2" s="138"/>
      <c r="BVR2" s="138"/>
      <c r="BVS2" s="138"/>
      <c r="BVT2" s="138"/>
      <c r="BVU2" s="138"/>
      <c r="BVV2" s="138"/>
      <c r="BVW2" s="138"/>
      <c r="BVX2" s="138"/>
      <c r="BVY2" s="138"/>
      <c r="BVZ2" s="138"/>
      <c r="BWA2" s="138"/>
      <c r="BWB2" s="138"/>
      <c r="BWC2" s="138"/>
      <c r="BWD2" s="138"/>
      <c r="BWE2" s="138"/>
      <c r="BWF2" s="138"/>
      <c r="BWG2" s="138"/>
      <c r="BWH2" s="138"/>
      <c r="BWI2" s="138"/>
      <c r="BWJ2" s="138"/>
      <c r="BWK2" s="138"/>
      <c r="BWL2" s="138"/>
      <c r="BWM2" s="138"/>
      <c r="BWN2" s="138"/>
      <c r="BWO2" s="138"/>
      <c r="BWP2" s="138"/>
      <c r="BWQ2" s="138"/>
      <c r="BWR2" s="138"/>
      <c r="BWS2" s="138"/>
      <c r="BWT2" s="138"/>
      <c r="BWU2" s="138"/>
      <c r="BWV2" s="138"/>
      <c r="BWW2" s="138"/>
      <c r="BWX2" s="138"/>
      <c r="BWY2" s="138"/>
      <c r="BWZ2" s="138"/>
      <c r="BXA2" s="138"/>
      <c r="BXB2" s="138"/>
      <c r="BXC2" s="138"/>
      <c r="BXD2" s="138"/>
      <c r="BXE2" s="138"/>
      <c r="BXF2" s="138"/>
      <c r="BXG2" s="138"/>
      <c r="BXH2" s="138"/>
      <c r="BXI2" s="138"/>
      <c r="BXJ2" s="138"/>
      <c r="BXK2" s="138"/>
      <c r="BXL2" s="138"/>
      <c r="BXM2" s="138"/>
      <c r="BXN2" s="138"/>
      <c r="BXO2" s="138"/>
      <c r="BXP2" s="138"/>
      <c r="BXQ2" s="138"/>
      <c r="BXR2" s="138"/>
      <c r="BXS2" s="138"/>
      <c r="BXT2" s="138"/>
      <c r="BXU2" s="138"/>
      <c r="BXV2" s="138"/>
      <c r="BXW2" s="138"/>
      <c r="BXX2" s="138"/>
      <c r="BXY2" s="138"/>
      <c r="BXZ2" s="138"/>
      <c r="BYA2" s="138"/>
      <c r="BYB2" s="138"/>
      <c r="BYC2" s="138"/>
      <c r="BYD2" s="138"/>
      <c r="BYE2" s="138"/>
      <c r="BYF2" s="138"/>
      <c r="BYG2" s="138"/>
      <c r="BYH2" s="138"/>
      <c r="BYI2" s="138"/>
      <c r="BYJ2" s="138"/>
      <c r="BYK2" s="138"/>
      <c r="BYL2" s="138"/>
      <c r="BYM2" s="138"/>
      <c r="BYN2" s="138"/>
      <c r="BYO2" s="138"/>
      <c r="BYP2" s="138"/>
      <c r="BYQ2" s="138"/>
      <c r="BYR2" s="138"/>
      <c r="BYS2" s="138"/>
      <c r="BYT2" s="138"/>
      <c r="BYU2" s="138"/>
      <c r="BYV2" s="138"/>
      <c r="BYW2" s="138"/>
      <c r="BYX2" s="138"/>
      <c r="BYY2" s="138"/>
      <c r="BYZ2" s="138"/>
      <c r="BZA2" s="138"/>
      <c r="BZB2" s="138"/>
      <c r="BZC2" s="138"/>
      <c r="BZD2" s="138"/>
      <c r="BZE2" s="138"/>
      <c r="BZF2" s="138"/>
      <c r="BZG2" s="138"/>
      <c r="BZH2" s="138"/>
      <c r="BZI2" s="138"/>
      <c r="BZJ2" s="138"/>
      <c r="BZK2" s="138"/>
      <c r="BZL2" s="138"/>
      <c r="BZM2" s="138"/>
      <c r="BZN2" s="138"/>
      <c r="BZO2" s="138"/>
      <c r="BZP2" s="138"/>
      <c r="BZQ2" s="138"/>
      <c r="BZR2" s="138"/>
      <c r="BZS2" s="138"/>
      <c r="BZT2" s="138"/>
      <c r="BZU2" s="138"/>
      <c r="BZV2" s="138"/>
      <c r="BZW2" s="138"/>
      <c r="BZX2" s="138"/>
      <c r="BZY2" s="138"/>
      <c r="BZZ2" s="138"/>
      <c r="CAA2" s="138"/>
      <c r="CAB2" s="138"/>
      <c r="CAC2" s="138"/>
      <c r="CAD2" s="138"/>
      <c r="CAE2" s="138"/>
      <c r="CAF2" s="138"/>
      <c r="CAG2" s="138"/>
      <c r="CAH2" s="138"/>
      <c r="CAI2" s="138"/>
      <c r="CAJ2" s="138"/>
      <c r="CAK2" s="138"/>
      <c r="CAL2" s="138"/>
      <c r="CAM2" s="138"/>
      <c r="CAN2" s="138"/>
      <c r="CAO2" s="138"/>
      <c r="CAP2" s="138"/>
      <c r="CAQ2" s="138"/>
      <c r="CAR2" s="138"/>
      <c r="CAS2" s="138"/>
      <c r="CAT2" s="138"/>
      <c r="CAU2" s="138"/>
      <c r="CAV2" s="138"/>
      <c r="CAW2" s="138"/>
      <c r="CAX2" s="138"/>
      <c r="CAY2" s="138"/>
      <c r="CAZ2" s="138"/>
      <c r="CBA2" s="138"/>
      <c r="CBB2" s="138"/>
      <c r="CBC2" s="138"/>
      <c r="CBD2" s="138"/>
      <c r="CBE2" s="138"/>
      <c r="CBF2" s="138"/>
      <c r="CBG2" s="138"/>
      <c r="CBH2" s="138"/>
      <c r="CBI2" s="138"/>
      <c r="CBJ2" s="138"/>
      <c r="CBK2" s="138"/>
      <c r="CBL2" s="138"/>
      <c r="CBM2" s="138"/>
      <c r="CBN2" s="138"/>
      <c r="CBO2" s="138"/>
      <c r="CBP2" s="138"/>
      <c r="CBQ2" s="138"/>
      <c r="CBR2" s="138"/>
      <c r="CBS2" s="138"/>
      <c r="CBT2" s="138"/>
      <c r="CBU2" s="138"/>
      <c r="CBV2" s="138"/>
      <c r="CBW2" s="138"/>
      <c r="CBX2" s="138"/>
      <c r="CBY2" s="138"/>
      <c r="CBZ2" s="138"/>
      <c r="CCA2" s="138"/>
      <c r="CCB2" s="138"/>
      <c r="CCC2" s="138"/>
      <c r="CCD2" s="138"/>
      <c r="CCE2" s="138"/>
      <c r="CCF2" s="138"/>
      <c r="CCG2" s="138"/>
      <c r="CCH2" s="138"/>
      <c r="CCI2" s="138"/>
      <c r="CCJ2" s="138"/>
      <c r="CCK2" s="138"/>
      <c r="CCL2" s="138"/>
      <c r="CCM2" s="138"/>
      <c r="CCN2" s="138"/>
      <c r="CCO2" s="138"/>
      <c r="CCP2" s="138"/>
      <c r="CCQ2" s="138"/>
      <c r="CCR2" s="138"/>
      <c r="CCS2" s="138"/>
      <c r="CCT2" s="138"/>
      <c r="CCU2" s="138"/>
      <c r="CCV2" s="138"/>
      <c r="CCW2" s="138"/>
      <c r="CCX2" s="138"/>
      <c r="CCY2" s="138"/>
      <c r="CCZ2" s="138"/>
      <c r="CDA2" s="138"/>
      <c r="CDB2" s="138"/>
      <c r="CDC2" s="138"/>
      <c r="CDD2" s="138"/>
      <c r="CDE2" s="138"/>
      <c r="CDF2" s="138"/>
      <c r="CDG2" s="138"/>
      <c r="CDH2" s="138"/>
      <c r="CDI2" s="138"/>
      <c r="CDJ2" s="138"/>
      <c r="CDK2" s="138"/>
      <c r="CDL2" s="138"/>
      <c r="CDM2" s="138"/>
      <c r="CDN2" s="138"/>
      <c r="CDO2" s="138"/>
      <c r="CDP2" s="138"/>
      <c r="CDQ2" s="138"/>
      <c r="CDR2" s="138"/>
      <c r="CDS2" s="138"/>
      <c r="CDT2" s="138"/>
      <c r="CDU2" s="138"/>
      <c r="CDV2" s="138"/>
      <c r="CDW2" s="138"/>
      <c r="CDX2" s="138"/>
      <c r="CDY2" s="138"/>
      <c r="CDZ2" s="138"/>
      <c r="CEA2" s="138"/>
      <c r="CEB2" s="138"/>
      <c r="CEC2" s="138"/>
      <c r="CED2" s="138"/>
      <c r="CEE2" s="138"/>
      <c r="CEF2" s="138"/>
      <c r="CEG2" s="138"/>
      <c r="CEH2" s="138"/>
      <c r="CEI2" s="138"/>
      <c r="CEJ2" s="138"/>
      <c r="CEK2" s="138"/>
      <c r="CEL2" s="138"/>
      <c r="CEM2" s="138"/>
      <c r="CEN2" s="138"/>
      <c r="CEO2" s="138"/>
      <c r="CEP2" s="138"/>
      <c r="CEQ2" s="138"/>
      <c r="CER2" s="138"/>
      <c r="CES2" s="138"/>
      <c r="CET2" s="138"/>
      <c r="CEU2" s="138"/>
      <c r="CEV2" s="138"/>
      <c r="CEW2" s="138"/>
      <c r="CEX2" s="138"/>
      <c r="CEY2" s="138"/>
      <c r="CEZ2" s="138"/>
      <c r="CFA2" s="138"/>
      <c r="CFB2" s="138"/>
      <c r="CFC2" s="138"/>
      <c r="CFD2" s="138"/>
      <c r="CFE2" s="138"/>
      <c r="CFF2" s="138"/>
      <c r="CFG2" s="138"/>
      <c r="CFH2" s="138"/>
      <c r="CFI2" s="138"/>
      <c r="CFJ2" s="138"/>
      <c r="CFK2" s="138"/>
      <c r="CFL2" s="138"/>
      <c r="CFM2" s="138"/>
      <c r="CFN2" s="138"/>
      <c r="CFO2" s="138"/>
      <c r="CFP2" s="138"/>
      <c r="CFQ2" s="138"/>
      <c r="CFR2" s="138"/>
      <c r="CFS2" s="138"/>
      <c r="CFT2" s="138"/>
      <c r="CFU2" s="138"/>
      <c r="CFV2" s="138"/>
      <c r="CFW2" s="138"/>
      <c r="CFX2" s="138"/>
      <c r="CFY2" s="138"/>
      <c r="CFZ2" s="138"/>
      <c r="CGA2" s="138"/>
      <c r="CGB2" s="138"/>
      <c r="CGC2" s="138"/>
      <c r="CGD2" s="138"/>
      <c r="CGE2" s="138"/>
      <c r="CGF2" s="138"/>
      <c r="CGG2" s="138"/>
      <c r="CGH2" s="138"/>
      <c r="CGI2" s="138"/>
      <c r="CGJ2" s="138"/>
      <c r="CGK2" s="138"/>
      <c r="CGL2" s="138"/>
      <c r="CGM2" s="138"/>
      <c r="CGN2" s="138"/>
      <c r="CGO2" s="138"/>
      <c r="CGP2" s="138"/>
      <c r="CGQ2" s="138"/>
      <c r="CGR2" s="138"/>
      <c r="CGS2" s="138"/>
      <c r="CGT2" s="138"/>
      <c r="CGU2" s="138"/>
      <c r="CGV2" s="138"/>
      <c r="CGW2" s="138"/>
      <c r="CGX2" s="138"/>
      <c r="CGY2" s="138"/>
      <c r="CGZ2" s="138"/>
      <c r="CHA2" s="138"/>
      <c r="CHB2" s="138"/>
      <c r="CHC2" s="138"/>
      <c r="CHD2" s="138"/>
      <c r="CHE2" s="138"/>
      <c r="CHF2" s="138"/>
      <c r="CHG2" s="138"/>
      <c r="CHH2" s="138"/>
      <c r="CHI2" s="138"/>
      <c r="CHJ2" s="138"/>
      <c r="CHK2" s="138"/>
      <c r="CHL2" s="138"/>
      <c r="CHM2" s="138"/>
      <c r="CHN2" s="138"/>
      <c r="CHO2" s="138"/>
      <c r="CHP2" s="138"/>
      <c r="CHQ2" s="138"/>
      <c r="CHR2" s="138"/>
      <c r="CHS2" s="138"/>
      <c r="CHT2" s="138"/>
      <c r="CHU2" s="138"/>
      <c r="CHV2" s="138"/>
      <c r="CHW2" s="138"/>
      <c r="CHX2" s="138"/>
      <c r="CHY2" s="138"/>
      <c r="CHZ2" s="138"/>
      <c r="CIA2" s="138"/>
      <c r="CIB2" s="138"/>
      <c r="CIC2" s="138"/>
      <c r="CID2" s="138"/>
      <c r="CIE2" s="138"/>
      <c r="CIF2" s="138"/>
      <c r="CIG2" s="138"/>
      <c r="CIH2" s="138"/>
      <c r="CII2" s="138"/>
      <c r="CIJ2" s="138"/>
      <c r="CIK2" s="138"/>
      <c r="CIL2" s="138"/>
      <c r="CIM2" s="138"/>
      <c r="CIN2" s="138"/>
      <c r="CIO2" s="138"/>
      <c r="CIP2" s="138"/>
      <c r="CIQ2" s="138"/>
      <c r="CIR2" s="138"/>
      <c r="CIS2" s="138"/>
      <c r="CIT2" s="138"/>
      <c r="CIU2" s="138"/>
      <c r="CIV2" s="138"/>
      <c r="CIW2" s="138"/>
      <c r="CIX2" s="138"/>
      <c r="CIY2" s="138"/>
      <c r="CIZ2" s="138"/>
      <c r="CJA2" s="138"/>
      <c r="CJB2" s="138"/>
      <c r="CJC2" s="138"/>
      <c r="CJD2" s="138"/>
      <c r="CJE2" s="138"/>
      <c r="CJF2" s="138"/>
      <c r="CJG2" s="138"/>
      <c r="CJH2" s="138"/>
      <c r="CJI2" s="138"/>
      <c r="CJJ2" s="138"/>
      <c r="CJK2" s="138"/>
      <c r="CJL2" s="138"/>
      <c r="CJM2" s="138"/>
      <c r="CJN2" s="138"/>
      <c r="CJO2" s="138"/>
      <c r="CJP2" s="138"/>
      <c r="CJQ2" s="138"/>
      <c r="CJR2" s="138"/>
      <c r="CJS2" s="138"/>
      <c r="CJT2" s="138"/>
      <c r="CJU2" s="138"/>
      <c r="CJV2" s="138"/>
      <c r="CJW2" s="138"/>
      <c r="CJX2" s="138"/>
      <c r="CJY2" s="138"/>
      <c r="CJZ2" s="138"/>
      <c r="CKA2" s="138"/>
      <c r="CKB2" s="138"/>
      <c r="CKC2" s="138"/>
      <c r="CKD2" s="138"/>
      <c r="CKE2" s="138"/>
      <c r="CKF2" s="138"/>
      <c r="CKG2" s="138"/>
      <c r="CKH2" s="138"/>
      <c r="CKI2" s="138"/>
      <c r="CKJ2" s="138"/>
      <c r="CKK2" s="138"/>
      <c r="CKL2" s="138"/>
      <c r="CKM2" s="138"/>
      <c r="CKN2" s="138"/>
      <c r="CKO2" s="138"/>
      <c r="CKP2" s="138"/>
      <c r="CKQ2" s="138"/>
      <c r="CKR2" s="138"/>
      <c r="CKS2" s="138"/>
      <c r="CKT2" s="138"/>
      <c r="CKU2" s="138"/>
      <c r="CKV2" s="138"/>
      <c r="CKW2" s="138"/>
      <c r="CKX2" s="138"/>
      <c r="CKY2" s="138"/>
      <c r="CKZ2" s="138"/>
      <c r="CLA2" s="138"/>
      <c r="CLB2" s="138"/>
      <c r="CLC2" s="138"/>
      <c r="CLD2" s="138"/>
      <c r="CLE2" s="138"/>
      <c r="CLF2" s="138"/>
      <c r="CLG2" s="138"/>
      <c r="CLH2" s="138"/>
      <c r="CLI2" s="138"/>
      <c r="CLJ2" s="138"/>
      <c r="CLK2" s="138"/>
      <c r="CLL2" s="138"/>
      <c r="CLM2" s="138"/>
      <c r="CLN2" s="138"/>
      <c r="CLO2" s="138"/>
      <c r="CLP2" s="138"/>
      <c r="CLQ2" s="138"/>
      <c r="CLR2" s="138"/>
      <c r="CLS2" s="138"/>
      <c r="CLT2" s="138"/>
      <c r="CLU2" s="138"/>
      <c r="CLV2" s="138"/>
      <c r="CLW2" s="138"/>
      <c r="CLX2" s="138"/>
      <c r="CLY2" s="138"/>
      <c r="CLZ2" s="138"/>
      <c r="CMA2" s="138"/>
      <c r="CMB2" s="138"/>
      <c r="CMC2" s="138"/>
      <c r="CMD2" s="138"/>
      <c r="CME2" s="138"/>
      <c r="CMF2" s="138"/>
      <c r="CMG2" s="138"/>
      <c r="CMH2" s="138"/>
      <c r="CMI2" s="138"/>
      <c r="CMJ2" s="138"/>
      <c r="CMK2" s="138"/>
      <c r="CML2" s="138"/>
      <c r="CMM2" s="138"/>
      <c r="CMN2" s="138"/>
      <c r="CMO2" s="138"/>
      <c r="CMP2" s="138"/>
      <c r="CMQ2" s="138"/>
      <c r="CMR2" s="138"/>
      <c r="CMS2" s="138"/>
      <c r="CMT2" s="138"/>
      <c r="CMU2" s="138"/>
      <c r="CMV2" s="138"/>
      <c r="CMW2" s="138"/>
      <c r="CMX2" s="138"/>
      <c r="CMY2" s="138"/>
      <c r="CMZ2" s="138"/>
      <c r="CNA2" s="138"/>
      <c r="CNB2" s="138"/>
      <c r="CNC2" s="138"/>
      <c r="CND2" s="138"/>
      <c r="CNE2" s="138"/>
      <c r="CNF2" s="138"/>
      <c r="CNG2" s="138"/>
      <c r="CNH2" s="138"/>
      <c r="CNI2" s="138"/>
      <c r="CNJ2" s="138"/>
      <c r="CNK2" s="138"/>
      <c r="CNL2" s="138"/>
      <c r="CNM2" s="138"/>
      <c r="CNN2" s="138"/>
      <c r="CNO2" s="138"/>
      <c r="CNP2" s="138"/>
      <c r="CNQ2" s="138"/>
      <c r="CNR2" s="138"/>
      <c r="CNS2" s="138"/>
      <c r="CNT2" s="138"/>
      <c r="CNU2" s="138"/>
      <c r="CNV2" s="138"/>
      <c r="CNW2" s="138"/>
      <c r="CNX2" s="138"/>
      <c r="CNY2" s="138"/>
      <c r="CNZ2" s="138"/>
      <c r="COA2" s="138"/>
      <c r="COB2" s="138"/>
      <c r="COC2" s="138"/>
      <c r="COD2" s="138"/>
      <c r="COE2" s="138"/>
      <c r="COF2" s="138"/>
      <c r="COG2" s="138"/>
      <c r="COH2" s="138"/>
      <c r="COI2" s="138"/>
      <c r="COJ2" s="138"/>
      <c r="COK2" s="138"/>
      <c r="COL2" s="138"/>
      <c r="COM2" s="138"/>
      <c r="CON2" s="138"/>
      <c r="COO2" s="138"/>
      <c r="COP2" s="138"/>
      <c r="COQ2" s="138"/>
      <c r="COR2" s="138"/>
      <c r="COS2" s="138"/>
      <c r="COT2" s="138"/>
      <c r="COU2" s="138"/>
      <c r="COV2" s="138"/>
      <c r="COW2" s="138"/>
      <c r="COX2" s="138"/>
      <c r="COY2" s="138"/>
      <c r="COZ2" s="138"/>
      <c r="CPA2" s="138"/>
      <c r="CPB2" s="138"/>
      <c r="CPC2" s="138"/>
      <c r="CPD2" s="138"/>
      <c r="CPE2" s="138"/>
      <c r="CPF2" s="138"/>
      <c r="CPG2" s="138"/>
      <c r="CPH2" s="138"/>
      <c r="CPI2" s="138"/>
      <c r="CPJ2" s="138"/>
      <c r="CPK2" s="138"/>
      <c r="CPL2" s="138"/>
      <c r="CPM2" s="138"/>
      <c r="CPN2" s="138"/>
      <c r="CPO2" s="138"/>
      <c r="CPP2" s="138"/>
      <c r="CPQ2" s="138"/>
      <c r="CPR2" s="138"/>
      <c r="CPS2" s="138"/>
      <c r="CPT2" s="138"/>
      <c r="CPU2" s="138"/>
      <c r="CPV2" s="138"/>
      <c r="CPW2" s="138"/>
      <c r="CPX2" s="138"/>
      <c r="CPY2" s="138"/>
      <c r="CPZ2" s="138"/>
      <c r="CQA2" s="138"/>
      <c r="CQB2" s="138"/>
      <c r="CQC2" s="138"/>
      <c r="CQD2" s="138"/>
      <c r="CQE2" s="138"/>
      <c r="CQF2" s="138"/>
      <c r="CQG2" s="138"/>
      <c r="CQH2" s="138"/>
      <c r="CQI2" s="138"/>
      <c r="CQJ2" s="138"/>
      <c r="CQK2" s="138"/>
      <c r="CQL2" s="138"/>
      <c r="CQM2" s="138"/>
      <c r="CQN2" s="138"/>
      <c r="CQO2" s="138"/>
      <c r="CQP2" s="138"/>
      <c r="CQQ2" s="138"/>
      <c r="CQR2" s="138"/>
      <c r="CQS2" s="138"/>
      <c r="CQT2" s="138"/>
      <c r="CQU2" s="138"/>
      <c r="CQV2" s="138"/>
      <c r="CQW2" s="138"/>
      <c r="CQX2" s="138"/>
      <c r="CQY2" s="138"/>
      <c r="CQZ2" s="138"/>
      <c r="CRA2" s="138"/>
      <c r="CRB2" s="138"/>
      <c r="CRC2" s="138"/>
      <c r="CRD2" s="138"/>
      <c r="CRE2" s="138"/>
      <c r="CRF2" s="138"/>
      <c r="CRG2" s="138"/>
      <c r="CRH2" s="138"/>
      <c r="CRI2" s="138"/>
      <c r="CRJ2" s="138"/>
      <c r="CRK2" s="138"/>
      <c r="CRL2" s="138"/>
      <c r="CRM2" s="138"/>
      <c r="CRN2" s="138"/>
      <c r="CRO2" s="138"/>
      <c r="CRP2" s="138"/>
      <c r="CRQ2" s="138"/>
      <c r="CRR2" s="138"/>
      <c r="CRS2" s="138"/>
      <c r="CRT2" s="138"/>
      <c r="CRU2" s="138"/>
      <c r="CRV2" s="138"/>
      <c r="CRW2" s="138"/>
      <c r="CRX2" s="138"/>
      <c r="CRY2" s="138"/>
      <c r="CRZ2" s="138"/>
      <c r="CSA2" s="138"/>
      <c r="CSB2" s="138"/>
      <c r="CSC2" s="138"/>
      <c r="CSD2" s="138"/>
      <c r="CSE2" s="138"/>
      <c r="CSF2" s="138"/>
      <c r="CSG2" s="138"/>
      <c r="CSH2" s="138"/>
      <c r="CSI2" s="138"/>
      <c r="CSJ2" s="138"/>
      <c r="CSK2" s="138"/>
      <c r="CSL2" s="138"/>
      <c r="CSM2" s="138"/>
      <c r="CSN2" s="138"/>
      <c r="CSO2" s="138"/>
      <c r="CSP2" s="138"/>
      <c r="CSQ2" s="138"/>
      <c r="CSR2" s="138"/>
      <c r="CSS2" s="138"/>
      <c r="CST2" s="138"/>
      <c r="CSU2" s="138"/>
      <c r="CSV2" s="138"/>
      <c r="CSW2" s="138"/>
      <c r="CSX2" s="138"/>
      <c r="CSY2" s="138"/>
      <c r="CSZ2" s="138"/>
      <c r="CTA2" s="138"/>
      <c r="CTB2" s="138"/>
      <c r="CTC2" s="138"/>
      <c r="CTD2" s="138"/>
      <c r="CTE2" s="138"/>
      <c r="CTF2" s="138"/>
      <c r="CTG2" s="138"/>
      <c r="CTH2" s="138"/>
      <c r="CTI2" s="138"/>
      <c r="CTJ2" s="138"/>
      <c r="CTK2" s="138"/>
      <c r="CTL2" s="138"/>
      <c r="CTM2" s="138"/>
      <c r="CTN2" s="138"/>
      <c r="CTO2" s="138"/>
      <c r="CTP2" s="138"/>
      <c r="CTQ2" s="138"/>
      <c r="CTR2" s="138"/>
      <c r="CTS2" s="138"/>
      <c r="CTT2" s="138"/>
      <c r="CTU2" s="138"/>
      <c r="CTV2" s="138"/>
      <c r="CTW2" s="138"/>
      <c r="CTX2" s="138"/>
      <c r="CTY2" s="138"/>
      <c r="CTZ2" s="138"/>
      <c r="CUA2" s="138"/>
      <c r="CUB2" s="138"/>
      <c r="CUC2" s="138"/>
      <c r="CUD2" s="138"/>
      <c r="CUE2" s="138"/>
      <c r="CUF2" s="138"/>
      <c r="CUG2" s="138"/>
      <c r="CUH2" s="138"/>
      <c r="CUI2" s="138"/>
      <c r="CUJ2" s="138"/>
      <c r="CUK2" s="138"/>
      <c r="CUL2" s="138"/>
      <c r="CUM2" s="138"/>
      <c r="CUN2" s="138"/>
      <c r="CUO2" s="138"/>
      <c r="CUP2" s="138"/>
      <c r="CUQ2" s="138"/>
      <c r="CUR2" s="138"/>
      <c r="CUS2" s="138"/>
      <c r="CUT2" s="138"/>
      <c r="CUU2" s="138"/>
      <c r="CUV2" s="138"/>
      <c r="CUW2" s="138"/>
      <c r="CUX2" s="138"/>
      <c r="CUY2" s="138"/>
      <c r="CUZ2" s="138"/>
      <c r="CVA2" s="138"/>
      <c r="CVB2" s="138"/>
      <c r="CVC2" s="138"/>
      <c r="CVD2" s="138"/>
      <c r="CVE2" s="138"/>
      <c r="CVF2" s="138"/>
      <c r="CVG2" s="138"/>
      <c r="CVH2" s="138"/>
      <c r="CVI2" s="138"/>
      <c r="CVJ2" s="138"/>
      <c r="CVK2" s="138"/>
      <c r="CVL2" s="138"/>
      <c r="CVM2" s="138"/>
      <c r="CVN2" s="138"/>
      <c r="CVO2" s="138"/>
      <c r="CVP2" s="138"/>
      <c r="CVQ2" s="138"/>
      <c r="CVR2" s="138"/>
      <c r="CVS2" s="138"/>
      <c r="CVT2" s="138"/>
      <c r="CVU2" s="138"/>
      <c r="CVV2" s="138"/>
      <c r="CVW2" s="138"/>
      <c r="CVX2" s="138"/>
      <c r="CVY2" s="138"/>
      <c r="CVZ2" s="138"/>
      <c r="CWA2" s="138"/>
      <c r="CWB2" s="138"/>
      <c r="CWC2" s="138"/>
      <c r="CWD2" s="138"/>
      <c r="CWE2" s="138"/>
      <c r="CWF2" s="138"/>
      <c r="CWG2" s="138"/>
      <c r="CWH2" s="138"/>
      <c r="CWI2" s="138"/>
      <c r="CWJ2" s="138"/>
      <c r="CWK2" s="138"/>
      <c r="CWL2" s="138"/>
      <c r="CWM2" s="138"/>
      <c r="CWN2" s="138"/>
      <c r="CWO2" s="138"/>
      <c r="CWP2" s="138"/>
      <c r="CWQ2" s="138"/>
      <c r="CWR2" s="138"/>
      <c r="CWS2" s="138"/>
      <c r="CWT2" s="138"/>
      <c r="CWU2" s="138"/>
      <c r="CWV2" s="138"/>
      <c r="CWW2" s="138"/>
      <c r="CWX2" s="138"/>
      <c r="CWY2" s="138"/>
      <c r="CWZ2" s="138"/>
      <c r="CXA2" s="138"/>
      <c r="CXB2" s="138"/>
      <c r="CXC2" s="138"/>
      <c r="CXD2" s="138"/>
      <c r="CXE2" s="138"/>
      <c r="CXF2" s="138"/>
      <c r="CXG2" s="138"/>
      <c r="CXH2" s="138"/>
      <c r="CXI2" s="138"/>
      <c r="CXJ2" s="138"/>
      <c r="CXK2" s="138"/>
      <c r="CXL2" s="138"/>
      <c r="CXM2" s="138"/>
      <c r="CXN2" s="138"/>
      <c r="CXO2" s="138"/>
      <c r="CXP2" s="138"/>
      <c r="CXQ2" s="138"/>
      <c r="CXR2" s="138"/>
      <c r="CXS2" s="138"/>
      <c r="CXT2" s="138"/>
      <c r="CXU2" s="138"/>
      <c r="CXV2" s="138"/>
      <c r="CXW2" s="138"/>
      <c r="CXX2" s="138"/>
      <c r="CXY2" s="138"/>
      <c r="CXZ2" s="138"/>
      <c r="CYA2" s="138"/>
      <c r="CYB2" s="138"/>
      <c r="CYC2" s="138"/>
      <c r="CYD2" s="138"/>
      <c r="CYE2" s="138"/>
      <c r="CYF2" s="138"/>
      <c r="CYG2" s="138"/>
      <c r="CYH2" s="138"/>
      <c r="CYI2" s="138"/>
      <c r="CYJ2" s="138"/>
      <c r="CYK2" s="138"/>
      <c r="CYL2" s="138"/>
      <c r="CYM2" s="138"/>
      <c r="CYN2" s="138"/>
      <c r="CYO2" s="138"/>
      <c r="CYP2" s="138"/>
      <c r="CYQ2" s="138"/>
      <c r="CYR2" s="138"/>
      <c r="CYS2" s="138"/>
      <c r="CYT2" s="138"/>
      <c r="CYU2" s="138"/>
      <c r="CYV2" s="138"/>
      <c r="CYW2" s="138"/>
      <c r="CYX2" s="138"/>
      <c r="CYY2" s="138"/>
      <c r="CYZ2" s="138"/>
      <c r="CZA2" s="138"/>
      <c r="CZB2" s="138"/>
      <c r="CZC2" s="138"/>
      <c r="CZD2" s="138"/>
      <c r="CZE2" s="138"/>
      <c r="CZF2" s="138"/>
      <c r="CZG2" s="138"/>
      <c r="CZH2" s="138"/>
      <c r="CZI2" s="138"/>
      <c r="CZJ2" s="138"/>
      <c r="CZK2" s="138"/>
      <c r="CZL2" s="138"/>
      <c r="CZM2" s="138"/>
      <c r="CZN2" s="138"/>
      <c r="CZO2" s="138"/>
      <c r="CZP2" s="138"/>
      <c r="CZQ2" s="138"/>
      <c r="CZR2" s="138"/>
      <c r="CZS2" s="138"/>
      <c r="CZT2" s="138"/>
      <c r="CZU2" s="138"/>
      <c r="CZV2" s="138"/>
      <c r="CZW2" s="138"/>
      <c r="CZX2" s="138"/>
      <c r="CZY2" s="138"/>
      <c r="CZZ2" s="138"/>
      <c r="DAA2" s="138"/>
      <c r="DAB2" s="138"/>
      <c r="DAC2" s="138"/>
      <c r="DAD2" s="138"/>
      <c r="DAE2" s="138"/>
      <c r="DAF2" s="138"/>
      <c r="DAG2" s="138"/>
      <c r="DAH2" s="138"/>
      <c r="DAI2" s="138"/>
      <c r="DAJ2" s="138"/>
      <c r="DAK2" s="138"/>
      <c r="DAL2" s="138"/>
      <c r="DAM2" s="138"/>
      <c r="DAN2" s="138"/>
      <c r="DAO2" s="138"/>
      <c r="DAP2" s="138"/>
      <c r="DAQ2" s="138"/>
      <c r="DAR2" s="138"/>
      <c r="DAS2" s="138"/>
      <c r="DAT2" s="138"/>
      <c r="DAU2" s="138"/>
      <c r="DAV2" s="138"/>
      <c r="DAW2" s="138"/>
      <c r="DAX2" s="138"/>
      <c r="DAY2" s="138"/>
      <c r="DAZ2" s="138"/>
      <c r="DBA2" s="138"/>
      <c r="DBB2" s="138"/>
      <c r="DBC2" s="138"/>
      <c r="DBD2" s="138"/>
      <c r="DBE2" s="138"/>
      <c r="DBF2" s="138"/>
      <c r="DBG2" s="138"/>
      <c r="DBH2" s="138"/>
      <c r="DBI2" s="138"/>
      <c r="DBJ2" s="138"/>
      <c r="DBK2" s="138"/>
      <c r="DBL2" s="138"/>
      <c r="DBM2" s="138"/>
      <c r="DBN2" s="138"/>
      <c r="DBO2" s="138"/>
      <c r="DBP2" s="138"/>
      <c r="DBQ2" s="138"/>
      <c r="DBR2" s="138"/>
      <c r="DBS2" s="138"/>
      <c r="DBT2" s="138"/>
      <c r="DBU2" s="138"/>
      <c r="DBV2" s="138"/>
      <c r="DBW2" s="138"/>
      <c r="DBX2" s="138"/>
      <c r="DBY2" s="138"/>
      <c r="DBZ2" s="138"/>
      <c r="DCA2" s="138"/>
      <c r="DCB2" s="138"/>
      <c r="DCC2" s="138"/>
      <c r="DCD2" s="138"/>
      <c r="DCE2" s="138"/>
      <c r="DCF2" s="138"/>
      <c r="DCG2" s="138"/>
      <c r="DCH2" s="138"/>
      <c r="DCI2" s="138"/>
      <c r="DCJ2" s="138"/>
      <c r="DCK2" s="138"/>
      <c r="DCL2" s="138"/>
      <c r="DCM2" s="138"/>
      <c r="DCN2" s="138"/>
      <c r="DCO2" s="138"/>
      <c r="DCP2" s="138"/>
      <c r="DCQ2" s="138"/>
      <c r="DCR2" s="138"/>
      <c r="DCS2" s="138"/>
      <c r="DCT2" s="138"/>
      <c r="DCU2" s="138"/>
      <c r="DCV2" s="138"/>
      <c r="DCW2" s="138"/>
      <c r="DCX2" s="138"/>
      <c r="DCY2" s="138"/>
      <c r="DCZ2" s="138"/>
      <c r="DDA2" s="138"/>
      <c r="DDB2" s="138"/>
      <c r="DDC2" s="138"/>
      <c r="DDD2" s="138"/>
      <c r="DDE2" s="138"/>
      <c r="DDF2" s="138"/>
      <c r="DDG2" s="138"/>
      <c r="DDH2" s="138"/>
      <c r="DDI2" s="138"/>
      <c r="DDJ2" s="138"/>
      <c r="DDK2" s="138"/>
      <c r="DDL2" s="138"/>
      <c r="DDM2" s="138"/>
      <c r="DDN2" s="138"/>
      <c r="DDO2" s="138"/>
      <c r="DDP2" s="138"/>
      <c r="DDQ2" s="138"/>
      <c r="DDR2" s="138"/>
      <c r="DDS2" s="138"/>
      <c r="DDT2" s="138"/>
      <c r="DDU2" s="138"/>
      <c r="DDV2" s="138"/>
      <c r="DDW2" s="138"/>
      <c r="DDX2" s="138"/>
      <c r="DDY2" s="138"/>
      <c r="DDZ2" s="138"/>
      <c r="DEA2" s="138"/>
      <c r="DEB2" s="138"/>
      <c r="DEC2" s="138"/>
      <c r="DED2" s="138"/>
      <c r="DEE2" s="138"/>
      <c r="DEF2" s="138"/>
      <c r="DEG2" s="138"/>
      <c r="DEH2" s="138"/>
      <c r="DEI2" s="138"/>
      <c r="DEJ2" s="138"/>
      <c r="DEK2" s="138"/>
      <c r="DEL2" s="138"/>
      <c r="DEM2" s="138"/>
      <c r="DEN2" s="138"/>
      <c r="DEO2" s="138"/>
      <c r="DEP2" s="138"/>
      <c r="DEQ2" s="138"/>
      <c r="DER2" s="138"/>
      <c r="DES2" s="138"/>
      <c r="DET2" s="138"/>
      <c r="DEU2" s="138"/>
      <c r="DEV2" s="138"/>
      <c r="DEW2" s="138"/>
      <c r="DEX2" s="138"/>
      <c r="DEY2" s="138"/>
      <c r="DEZ2" s="138"/>
      <c r="DFA2" s="138"/>
      <c r="DFB2" s="138"/>
      <c r="DFC2" s="138"/>
      <c r="DFD2" s="138"/>
      <c r="DFE2" s="138"/>
      <c r="DFF2" s="138"/>
      <c r="DFG2" s="138"/>
      <c r="DFH2" s="138"/>
      <c r="DFI2" s="138"/>
      <c r="DFJ2" s="138"/>
      <c r="DFK2" s="138"/>
      <c r="DFL2" s="138"/>
      <c r="DFM2" s="138"/>
      <c r="DFN2" s="138"/>
      <c r="DFO2" s="138"/>
      <c r="DFP2" s="138"/>
      <c r="DFQ2" s="138"/>
      <c r="DFR2" s="138"/>
      <c r="DFS2" s="138"/>
      <c r="DFT2" s="138"/>
      <c r="DFU2" s="138"/>
      <c r="DFV2" s="138"/>
      <c r="DFW2" s="138"/>
      <c r="DFX2" s="138"/>
      <c r="DFY2" s="138"/>
      <c r="DFZ2" s="138"/>
      <c r="DGA2" s="138"/>
      <c r="DGB2" s="138"/>
      <c r="DGC2" s="138"/>
      <c r="DGD2" s="138"/>
      <c r="DGE2" s="138"/>
      <c r="DGF2" s="138"/>
      <c r="DGG2" s="138"/>
      <c r="DGH2" s="138"/>
      <c r="DGI2" s="138"/>
      <c r="DGJ2" s="138"/>
      <c r="DGK2" s="138"/>
      <c r="DGL2" s="138"/>
      <c r="DGM2" s="138"/>
      <c r="DGN2" s="138"/>
      <c r="DGO2" s="138"/>
      <c r="DGP2" s="138"/>
      <c r="DGQ2" s="138"/>
      <c r="DGR2" s="138"/>
      <c r="DGS2" s="138"/>
      <c r="DGT2" s="138"/>
      <c r="DGU2" s="138"/>
      <c r="DGV2" s="138"/>
      <c r="DGW2" s="138"/>
      <c r="DGX2" s="138"/>
      <c r="DGY2" s="138"/>
      <c r="DGZ2" s="138"/>
      <c r="DHA2" s="138"/>
      <c r="DHB2" s="138"/>
      <c r="DHC2" s="138"/>
      <c r="DHD2" s="138"/>
      <c r="DHE2" s="138"/>
      <c r="DHF2" s="138"/>
      <c r="DHG2" s="138"/>
      <c r="DHH2" s="138"/>
      <c r="DHI2" s="138"/>
      <c r="DHJ2" s="138"/>
      <c r="DHK2" s="138"/>
      <c r="DHL2" s="138"/>
      <c r="DHM2" s="138"/>
      <c r="DHN2" s="138"/>
      <c r="DHO2" s="138"/>
      <c r="DHP2" s="138"/>
      <c r="DHQ2" s="138"/>
      <c r="DHR2" s="138"/>
      <c r="DHS2" s="138"/>
      <c r="DHT2" s="138"/>
      <c r="DHU2" s="138"/>
      <c r="DHV2" s="138"/>
      <c r="DHW2" s="138"/>
      <c r="DHX2" s="138"/>
      <c r="DHY2" s="138"/>
      <c r="DHZ2" s="138"/>
      <c r="DIA2" s="138"/>
      <c r="DIB2" s="138"/>
      <c r="DIC2" s="138"/>
      <c r="DID2" s="138"/>
      <c r="DIE2" s="138"/>
      <c r="DIF2" s="138"/>
      <c r="DIG2" s="138"/>
      <c r="DIH2" s="138"/>
      <c r="DII2" s="138"/>
      <c r="DIJ2" s="138"/>
      <c r="DIK2" s="138"/>
      <c r="DIL2" s="138"/>
      <c r="DIM2" s="138"/>
      <c r="DIN2" s="138"/>
      <c r="DIO2" s="138"/>
      <c r="DIP2" s="138"/>
      <c r="DIQ2" s="138"/>
      <c r="DIR2" s="138"/>
      <c r="DIS2" s="138"/>
      <c r="DIT2" s="138"/>
      <c r="DIU2" s="138"/>
      <c r="DIV2" s="138"/>
      <c r="DIW2" s="138"/>
      <c r="DIX2" s="138"/>
      <c r="DIY2" s="138"/>
      <c r="DIZ2" s="138"/>
      <c r="DJA2" s="138"/>
      <c r="DJB2" s="138"/>
      <c r="DJC2" s="138"/>
      <c r="DJD2" s="138"/>
      <c r="DJE2" s="138"/>
      <c r="DJF2" s="138"/>
      <c r="DJG2" s="138"/>
      <c r="DJH2" s="138"/>
      <c r="DJI2" s="138"/>
      <c r="DJJ2" s="138"/>
      <c r="DJK2" s="138"/>
      <c r="DJL2" s="138"/>
      <c r="DJM2" s="138"/>
      <c r="DJN2" s="138"/>
      <c r="DJO2" s="138"/>
      <c r="DJP2" s="138"/>
      <c r="DJQ2" s="138"/>
      <c r="DJR2" s="138"/>
      <c r="DJS2" s="138"/>
      <c r="DJT2" s="138"/>
      <c r="DJU2" s="138"/>
      <c r="DJV2" s="138"/>
      <c r="DJW2" s="138"/>
      <c r="DJX2" s="138"/>
      <c r="DJY2" s="138"/>
      <c r="DJZ2" s="138"/>
      <c r="DKA2" s="138"/>
      <c r="DKB2" s="138"/>
      <c r="DKC2" s="138"/>
      <c r="DKD2" s="138"/>
      <c r="DKE2" s="138"/>
      <c r="DKF2" s="138"/>
      <c r="DKG2" s="138"/>
      <c r="DKH2" s="138"/>
      <c r="DKI2" s="138"/>
      <c r="DKJ2" s="138"/>
      <c r="DKK2" s="138"/>
      <c r="DKL2" s="138"/>
      <c r="DKM2" s="138"/>
      <c r="DKN2" s="138"/>
      <c r="DKO2" s="138"/>
      <c r="DKP2" s="138"/>
      <c r="DKQ2" s="138"/>
      <c r="DKR2" s="138"/>
      <c r="DKS2" s="138"/>
      <c r="DKT2" s="138"/>
      <c r="DKU2" s="138"/>
      <c r="DKV2" s="138"/>
      <c r="DKW2" s="138"/>
      <c r="DKX2" s="138"/>
      <c r="DKY2" s="138"/>
      <c r="DKZ2" s="138"/>
      <c r="DLA2" s="138"/>
      <c r="DLB2" s="138"/>
      <c r="DLC2" s="138"/>
      <c r="DLD2" s="138"/>
      <c r="DLE2" s="138"/>
      <c r="DLF2" s="138"/>
      <c r="DLG2" s="138"/>
      <c r="DLH2" s="138"/>
      <c r="DLI2" s="138"/>
      <c r="DLJ2" s="138"/>
      <c r="DLK2" s="138"/>
      <c r="DLL2" s="138"/>
      <c r="DLM2" s="138"/>
      <c r="DLN2" s="138"/>
      <c r="DLO2" s="138"/>
      <c r="DLP2" s="138"/>
      <c r="DLQ2" s="138"/>
      <c r="DLR2" s="138"/>
      <c r="DLS2" s="138"/>
      <c r="DLT2" s="138"/>
      <c r="DLU2" s="138"/>
      <c r="DLV2" s="138"/>
      <c r="DLW2" s="138"/>
      <c r="DLX2" s="138"/>
      <c r="DLY2" s="138"/>
      <c r="DLZ2" s="138"/>
      <c r="DMA2" s="138"/>
      <c r="DMB2" s="138"/>
      <c r="DMC2" s="138"/>
      <c r="DMD2" s="138"/>
      <c r="DME2" s="138"/>
      <c r="DMF2" s="138"/>
      <c r="DMG2" s="138"/>
      <c r="DMH2" s="138"/>
      <c r="DMI2" s="138"/>
      <c r="DMJ2" s="138"/>
      <c r="DMK2" s="138"/>
      <c r="DML2" s="138"/>
      <c r="DMM2" s="138"/>
      <c r="DMN2" s="138"/>
      <c r="DMO2" s="138"/>
      <c r="DMP2" s="138"/>
      <c r="DMQ2" s="138"/>
      <c r="DMR2" s="138"/>
      <c r="DMS2" s="138"/>
      <c r="DMT2" s="138"/>
      <c r="DMU2" s="138"/>
      <c r="DMV2" s="138"/>
      <c r="DMW2" s="138"/>
      <c r="DMX2" s="138"/>
      <c r="DMY2" s="138"/>
      <c r="DMZ2" s="138"/>
      <c r="DNA2" s="138"/>
      <c r="DNB2" s="138"/>
      <c r="DNC2" s="138"/>
      <c r="DND2" s="138"/>
      <c r="DNE2" s="138"/>
      <c r="DNF2" s="138"/>
      <c r="DNG2" s="138"/>
      <c r="DNH2" s="138"/>
      <c r="DNI2" s="138"/>
      <c r="DNJ2" s="138"/>
      <c r="DNK2" s="138"/>
      <c r="DNL2" s="138"/>
      <c r="DNM2" s="138"/>
      <c r="DNN2" s="138"/>
      <c r="DNO2" s="138"/>
      <c r="DNP2" s="138"/>
      <c r="DNQ2" s="138"/>
      <c r="DNR2" s="138"/>
      <c r="DNS2" s="138"/>
      <c r="DNT2" s="138"/>
      <c r="DNU2" s="138"/>
      <c r="DNV2" s="138"/>
      <c r="DNW2" s="138"/>
      <c r="DNX2" s="138"/>
      <c r="DNY2" s="138"/>
      <c r="DNZ2" s="138"/>
      <c r="DOA2" s="138"/>
      <c r="DOB2" s="138"/>
      <c r="DOC2" s="138"/>
      <c r="DOD2" s="138"/>
      <c r="DOE2" s="138"/>
      <c r="DOF2" s="138"/>
      <c r="DOG2" s="138"/>
      <c r="DOH2" s="138"/>
      <c r="DOI2" s="138"/>
      <c r="DOJ2" s="138"/>
      <c r="DOK2" s="138"/>
      <c r="DOL2" s="138"/>
      <c r="DOM2" s="138"/>
      <c r="DON2" s="138"/>
      <c r="DOO2" s="138"/>
      <c r="DOP2" s="138"/>
      <c r="DOQ2" s="138"/>
      <c r="DOR2" s="138"/>
      <c r="DOS2" s="138"/>
      <c r="DOT2" s="138"/>
      <c r="DOU2" s="138"/>
      <c r="DOV2" s="138"/>
      <c r="DOW2" s="138"/>
      <c r="DOX2" s="138"/>
      <c r="DOY2" s="138"/>
      <c r="DOZ2" s="138"/>
      <c r="DPA2" s="138"/>
      <c r="DPB2" s="138"/>
      <c r="DPC2" s="138"/>
      <c r="DPD2" s="138"/>
      <c r="DPE2" s="138"/>
      <c r="DPF2" s="138"/>
      <c r="DPG2" s="138"/>
      <c r="DPH2" s="138"/>
      <c r="DPI2" s="138"/>
      <c r="DPJ2" s="138"/>
      <c r="DPK2" s="138"/>
      <c r="DPL2" s="138"/>
      <c r="DPM2" s="138"/>
      <c r="DPN2" s="138"/>
      <c r="DPO2" s="138"/>
      <c r="DPP2" s="138"/>
      <c r="DPQ2" s="138"/>
      <c r="DPR2" s="138"/>
      <c r="DPS2" s="138"/>
      <c r="DPT2" s="138"/>
      <c r="DPU2" s="138"/>
      <c r="DPV2" s="138"/>
      <c r="DPW2" s="138"/>
      <c r="DPX2" s="138"/>
      <c r="DPY2" s="138"/>
      <c r="DPZ2" s="138"/>
      <c r="DQA2" s="138"/>
      <c r="DQB2" s="138"/>
      <c r="DQC2" s="138"/>
      <c r="DQD2" s="138"/>
      <c r="DQE2" s="138"/>
      <c r="DQF2" s="138"/>
      <c r="DQG2" s="138"/>
      <c r="DQH2" s="138"/>
      <c r="DQI2" s="138"/>
      <c r="DQJ2" s="138"/>
      <c r="DQK2" s="138"/>
      <c r="DQL2" s="138"/>
      <c r="DQM2" s="138"/>
      <c r="DQN2" s="138"/>
      <c r="DQO2" s="138"/>
      <c r="DQP2" s="138"/>
      <c r="DQQ2" s="138"/>
      <c r="DQR2" s="138"/>
      <c r="DQS2" s="138"/>
      <c r="DQT2" s="138"/>
      <c r="DQU2" s="138"/>
      <c r="DQV2" s="138"/>
      <c r="DQW2" s="138"/>
      <c r="DQX2" s="138"/>
      <c r="DQY2" s="138"/>
      <c r="DQZ2" s="138"/>
      <c r="DRA2" s="138"/>
      <c r="DRB2" s="138"/>
      <c r="DRC2" s="138"/>
      <c r="DRD2" s="138"/>
      <c r="DRE2" s="138"/>
      <c r="DRF2" s="138"/>
      <c r="DRG2" s="138"/>
      <c r="DRH2" s="138"/>
      <c r="DRI2" s="138"/>
      <c r="DRJ2" s="138"/>
      <c r="DRK2" s="138"/>
      <c r="DRL2" s="138"/>
      <c r="DRM2" s="138"/>
      <c r="DRN2" s="138"/>
      <c r="DRO2" s="138"/>
      <c r="DRP2" s="138"/>
      <c r="DRQ2" s="138"/>
      <c r="DRR2" s="138"/>
      <c r="DRS2" s="138"/>
      <c r="DRT2" s="138"/>
      <c r="DRU2" s="138"/>
      <c r="DRV2" s="138"/>
      <c r="DRW2" s="138"/>
      <c r="DRX2" s="138"/>
      <c r="DRY2" s="138"/>
      <c r="DRZ2" s="138"/>
      <c r="DSA2" s="138"/>
      <c r="DSB2" s="138"/>
      <c r="DSC2" s="138"/>
      <c r="DSD2" s="138"/>
      <c r="DSE2" s="138"/>
      <c r="DSF2" s="138"/>
      <c r="DSG2" s="138"/>
      <c r="DSH2" s="138"/>
      <c r="DSI2" s="138"/>
      <c r="DSJ2" s="138"/>
      <c r="DSK2" s="138"/>
      <c r="DSL2" s="138"/>
      <c r="DSM2" s="138"/>
      <c r="DSN2" s="138"/>
      <c r="DSO2" s="138"/>
      <c r="DSP2" s="138"/>
      <c r="DSQ2" s="138"/>
      <c r="DSR2" s="138"/>
      <c r="DSS2" s="138"/>
      <c r="DST2" s="138"/>
      <c r="DSU2" s="138"/>
      <c r="DSV2" s="138"/>
      <c r="DSW2" s="138"/>
      <c r="DSX2" s="138"/>
      <c r="DSY2" s="138"/>
      <c r="DSZ2" s="138"/>
      <c r="DTA2" s="138"/>
      <c r="DTB2" s="138"/>
      <c r="DTC2" s="138"/>
      <c r="DTD2" s="138"/>
      <c r="DTE2" s="138"/>
      <c r="DTF2" s="138"/>
      <c r="DTG2" s="138"/>
      <c r="DTH2" s="138"/>
      <c r="DTI2" s="138"/>
      <c r="DTJ2" s="138"/>
      <c r="DTK2" s="138"/>
      <c r="DTL2" s="138"/>
      <c r="DTM2" s="138"/>
      <c r="DTN2" s="138"/>
      <c r="DTO2" s="138"/>
      <c r="DTP2" s="138"/>
      <c r="DTQ2" s="138"/>
      <c r="DTR2" s="138"/>
      <c r="DTS2" s="138"/>
      <c r="DTT2" s="138"/>
      <c r="DTU2" s="138"/>
      <c r="DTV2" s="138"/>
      <c r="DTW2" s="138"/>
      <c r="DTX2" s="138"/>
      <c r="DTY2" s="138"/>
      <c r="DTZ2" s="138"/>
      <c r="DUA2" s="138"/>
      <c r="DUB2" s="138"/>
      <c r="DUC2" s="138"/>
      <c r="DUD2" s="138"/>
      <c r="DUE2" s="138"/>
      <c r="DUF2" s="138"/>
      <c r="DUG2" s="138"/>
      <c r="DUH2" s="138"/>
      <c r="DUI2" s="138"/>
      <c r="DUJ2" s="138"/>
      <c r="DUK2" s="138"/>
      <c r="DUL2" s="138"/>
      <c r="DUM2" s="138"/>
      <c r="DUN2" s="138"/>
      <c r="DUO2" s="138"/>
      <c r="DUP2" s="138"/>
      <c r="DUQ2" s="138"/>
      <c r="DUR2" s="138"/>
      <c r="DUS2" s="138"/>
      <c r="DUT2" s="138"/>
      <c r="DUU2" s="138"/>
      <c r="DUV2" s="138"/>
      <c r="DUW2" s="138"/>
      <c r="DUX2" s="138"/>
      <c r="DUY2" s="138"/>
      <c r="DUZ2" s="138"/>
      <c r="DVA2" s="138"/>
      <c r="DVB2" s="138"/>
      <c r="DVC2" s="138"/>
      <c r="DVD2" s="138"/>
      <c r="DVE2" s="138"/>
      <c r="DVF2" s="138"/>
      <c r="DVG2" s="138"/>
      <c r="DVH2" s="138"/>
      <c r="DVI2" s="138"/>
      <c r="DVJ2" s="138"/>
      <c r="DVK2" s="138"/>
      <c r="DVL2" s="138"/>
      <c r="DVM2" s="138"/>
      <c r="DVN2" s="138"/>
      <c r="DVO2" s="138"/>
      <c r="DVP2" s="138"/>
      <c r="DVQ2" s="138"/>
      <c r="DVR2" s="138"/>
      <c r="DVS2" s="138"/>
      <c r="DVT2" s="138"/>
      <c r="DVU2" s="138"/>
      <c r="DVV2" s="138"/>
      <c r="DVW2" s="138"/>
      <c r="DVX2" s="138"/>
      <c r="DVY2" s="138"/>
      <c r="DVZ2" s="138"/>
      <c r="DWA2" s="138"/>
      <c r="DWB2" s="138"/>
      <c r="DWC2" s="138"/>
      <c r="DWD2" s="138"/>
      <c r="DWE2" s="138"/>
      <c r="DWF2" s="138"/>
      <c r="DWG2" s="138"/>
      <c r="DWH2" s="138"/>
      <c r="DWI2" s="138"/>
      <c r="DWJ2" s="138"/>
      <c r="DWK2" s="138"/>
      <c r="DWL2" s="138"/>
      <c r="DWM2" s="138"/>
      <c r="DWN2" s="138"/>
      <c r="DWO2" s="138"/>
      <c r="DWP2" s="138"/>
      <c r="DWQ2" s="138"/>
      <c r="DWR2" s="138"/>
      <c r="DWS2" s="138"/>
      <c r="DWT2" s="138"/>
      <c r="DWU2" s="138"/>
      <c r="DWV2" s="138"/>
      <c r="DWW2" s="138"/>
      <c r="DWX2" s="138"/>
      <c r="DWY2" s="138"/>
      <c r="DWZ2" s="138"/>
      <c r="DXA2" s="138"/>
      <c r="DXB2" s="138"/>
      <c r="DXC2" s="138"/>
      <c r="DXD2" s="138"/>
      <c r="DXE2" s="138"/>
      <c r="DXF2" s="138"/>
      <c r="DXG2" s="138"/>
      <c r="DXH2" s="138"/>
      <c r="DXI2" s="138"/>
      <c r="DXJ2" s="138"/>
      <c r="DXK2" s="138"/>
      <c r="DXL2" s="138"/>
      <c r="DXM2" s="138"/>
      <c r="DXN2" s="138"/>
      <c r="DXO2" s="138"/>
      <c r="DXP2" s="138"/>
      <c r="DXQ2" s="138"/>
      <c r="DXR2" s="138"/>
      <c r="DXS2" s="138"/>
      <c r="DXT2" s="138"/>
      <c r="DXU2" s="138"/>
      <c r="DXV2" s="138"/>
      <c r="DXW2" s="138"/>
      <c r="DXX2" s="138"/>
      <c r="DXY2" s="138"/>
      <c r="DXZ2" s="138"/>
      <c r="DYA2" s="138"/>
      <c r="DYB2" s="138"/>
      <c r="DYC2" s="138"/>
      <c r="DYD2" s="138"/>
      <c r="DYE2" s="138"/>
      <c r="DYF2" s="138"/>
      <c r="DYG2" s="138"/>
      <c r="DYH2" s="138"/>
      <c r="DYI2" s="138"/>
      <c r="DYJ2" s="138"/>
      <c r="DYK2" s="138"/>
      <c r="DYL2" s="138"/>
      <c r="DYM2" s="138"/>
      <c r="DYN2" s="138"/>
      <c r="DYO2" s="138"/>
      <c r="DYP2" s="138"/>
      <c r="DYQ2" s="138"/>
      <c r="DYR2" s="138"/>
      <c r="DYS2" s="138"/>
      <c r="DYT2" s="138"/>
      <c r="DYU2" s="138"/>
      <c r="DYV2" s="138"/>
      <c r="DYW2" s="138"/>
      <c r="DYX2" s="138"/>
      <c r="DYY2" s="138"/>
      <c r="DYZ2" s="138"/>
      <c r="DZA2" s="138"/>
      <c r="DZB2" s="138"/>
      <c r="DZC2" s="138"/>
      <c r="DZD2" s="138"/>
      <c r="DZE2" s="138"/>
      <c r="DZF2" s="138"/>
      <c r="DZG2" s="138"/>
      <c r="DZH2" s="138"/>
      <c r="DZI2" s="138"/>
      <c r="DZJ2" s="138"/>
      <c r="DZK2" s="138"/>
      <c r="DZL2" s="138"/>
      <c r="DZM2" s="138"/>
      <c r="DZN2" s="138"/>
      <c r="DZO2" s="138"/>
      <c r="DZP2" s="138"/>
      <c r="DZQ2" s="138"/>
      <c r="DZR2" s="138"/>
      <c r="DZS2" s="138"/>
      <c r="DZT2" s="138"/>
      <c r="DZU2" s="138"/>
      <c r="DZV2" s="138"/>
      <c r="DZW2" s="138"/>
      <c r="DZX2" s="138"/>
      <c r="DZY2" s="138"/>
      <c r="DZZ2" s="138"/>
      <c r="EAA2" s="138"/>
      <c r="EAB2" s="138"/>
      <c r="EAC2" s="138"/>
      <c r="EAD2" s="138"/>
      <c r="EAE2" s="138"/>
      <c r="EAF2" s="138"/>
      <c r="EAG2" s="138"/>
      <c r="EAH2" s="138"/>
      <c r="EAI2" s="138"/>
      <c r="EAJ2" s="138"/>
      <c r="EAK2" s="138"/>
      <c r="EAL2" s="138"/>
      <c r="EAM2" s="138"/>
      <c r="EAN2" s="138"/>
      <c r="EAO2" s="138"/>
      <c r="EAP2" s="138"/>
      <c r="EAQ2" s="138"/>
      <c r="EAR2" s="138"/>
      <c r="EAS2" s="138"/>
      <c r="EAT2" s="138"/>
      <c r="EAU2" s="138"/>
      <c r="EAV2" s="138"/>
      <c r="EAW2" s="138"/>
      <c r="EAX2" s="138"/>
      <c r="EAY2" s="138"/>
      <c r="EAZ2" s="138"/>
      <c r="EBA2" s="138"/>
      <c r="EBB2" s="138"/>
      <c r="EBC2" s="138"/>
      <c r="EBD2" s="138"/>
      <c r="EBE2" s="138"/>
      <c r="EBF2" s="138"/>
      <c r="EBG2" s="138"/>
      <c r="EBH2" s="138"/>
      <c r="EBI2" s="138"/>
      <c r="EBJ2" s="138"/>
      <c r="EBK2" s="138"/>
      <c r="EBL2" s="138"/>
      <c r="EBM2" s="138"/>
      <c r="EBN2" s="138"/>
      <c r="EBO2" s="138"/>
      <c r="EBP2" s="138"/>
      <c r="EBQ2" s="138"/>
      <c r="EBR2" s="138"/>
      <c r="EBS2" s="138"/>
      <c r="EBT2" s="138"/>
      <c r="EBU2" s="138"/>
      <c r="EBV2" s="138"/>
      <c r="EBW2" s="138"/>
      <c r="EBX2" s="138"/>
      <c r="EBY2" s="138"/>
      <c r="EBZ2" s="138"/>
      <c r="ECA2" s="138"/>
      <c r="ECB2" s="138"/>
      <c r="ECC2" s="138"/>
      <c r="ECD2" s="138"/>
      <c r="ECE2" s="138"/>
      <c r="ECF2" s="138"/>
      <c r="ECG2" s="138"/>
      <c r="ECH2" s="138"/>
      <c r="ECI2" s="138"/>
      <c r="ECJ2" s="138"/>
      <c r="ECK2" s="138"/>
      <c r="ECL2" s="138"/>
      <c r="ECM2" s="138"/>
      <c r="ECN2" s="138"/>
      <c r="ECO2" s="138"/>
      <c r="ECP2" s="138"/>
      <c r="ECQ2" s="138"/>
      <c r="ECR2" s="138"/>
      <c r="ECS2" s="138"/>
      <c r="ECT2" s="138"/>
      <c r="ECU2" s="138"/>
      <c r="ECV2" s="138"/>
      <c r="ECW2" s="138"/>
      <c r="ECX2" s="138"/>
      <c r="ECY2" s="138"/>
      <c r="ECZ2" s="138"/>
      <c r="EDA2" s="138"/>
      <c r="EDB2" s="138"/>
      <c r="EDC2" s="138"/>
      <c r="EDD2" s="138"/>
      <c r="EDE2" s="138"/>
      <c r="EDF2" s="138"/>
      <c r="EDG2" s="138"/>
      <c r="EDH2" s="138"/>
      <c r="EDI2" s="138"/>
      <c r="EDJ2" s="138"/>
      <c r="EDK2" s="138"/>
      <c r="EDL2" s="138"/>
      <c r="EDM2" s="138"/>
      <c r="EDN2" s="138"/>
      <c r="EDO2" s="138"/>
      <c r="EDP2" s="138"/>
      <c r="EDQ2" s="138"/>
      <c r="EDR2" s="138"/>
      <c r="EDS2" s="138"/>
      <c r="EDT2" s="138"/>
      <c r="EDU2" s="138"/>
      <c r="EDV2" s="138"/>
      <c r="EDW2" s="138"/>
      <c r="EDX2" s="138"/>
      <c r="EDY2" s="138"/>
      <c r="EDZ2" s="138"/>
      <c r="EEA2" s="138"/>
      <c r="EEB2" s="138"/>
      <c r="EEC2" s="138"/>
      <c r="EED2" s="138"/>
      <c r="EEE2" s="138"/>
      <c r="EEF2" s="138"/>
      <c r="EEG2" s="138"/>
      <c r="EEH2" s="138"/>
      <c r="EEI2" s="138"/>
      <c r="EEJ2" s="138"/>
      <c r="EEK2" s="138"/>
      <c r="EEL2" s="138"/>
      <c r="EEM2" s="138"/>
      <c r="EEN2" s="138"/>
      <c r="EEO2" s="138"/>
      <c r="EEP2" s="138"/>
      <c r="EEQ2" s="138"/>
      <c r="EER2" s="138"/>
      <c r="EES2" s="138"/>
      <c r="EET2" s="138"/>
      <c r="EEU2" s="138"/>
      <c r="EEV2" s="138"/>
      <c r="EEW2" s="138"/>
      <c r="EEX2" s="138"/>
      <c r="EEY2" s="138"/>
      <c r="EEZ2" s="138"/>
      <c r="EFA2" s="138"/>
      <c r="EFB2" s="138"/>
      <c r="EFC2" s="138"/>
      <c r="EFD2" s="138"/>
      <c r="EFE2" s="138"/>
      <c r="EFF2" s="138"/>
      <c r="EFG2" s="138"/>
      <c r="EFH2" s="138"/>
      <c r="EFI2" s="138"/>
      <c r="EFJ2" s="138"/>
      <c r="EFK2" s="138"/>
      <c r="EFL2" s="138"/>
      <c r="EFM2" s="138"/>
      <c r="EFN2" s="138"/>
      <c r="EFO2" s="138"/>
      <c r="EFP2" s="138"/>
      <c r="EFQ2" s="138"/>
      <c r="EFR2" s="138"/>
      <c r="EFS2" s="138"/>
      <c r="EFT2" s="138"/>
      <c r="EFU2" s="138"/>
      <c r="EFV2" s="138"/>
      <c r="EFW2" s="138"/>
      <c r="EFX2" s="138"/>
      <c r="EFY2" s="138"/>
      <c r="EFZ2" s="138"/>
      <c r="EGA2" s="138"/>
      <c r="EGB2" s="138"/>
      <c r="EGC2" s="138"/>
      <c r="EGD2" s="138"/>
      <c r="EGE2" s="138"/>
      <c r="EGF2" s="138"/>
      <c r="EGG2" s="138"/>
      <c r="EGH2" s="138"/>
      <c r="EGI2" s="138"/>
      <c r="EGJ2" s="138"/>
      <c r="EGK2" s="138"/>
      <c r="EGL2" s="138"/>
      <c r="EGM2" s="138"/>
      <c r="EGN2" s="138"/>
      <c r="EGO2" s="138"/>
      <c r="EGP2" s="138"/>
      <c r="EGQ2" s="138"/>
      <c r="EGR2" s="138"/>
      <c r="EGS2" s="138"/>
      <c r="EGT2" s="138"/>
      <c r="EGU2" s="138"/>
      <c r="EGV2" s="138"/>
      <c r="EGW2" s="138"/>
      <c r="EGX2" s="138"/>
      <c r="EGY2" s="138"/>
      <c r="EGZ2" s="138"/>
      <c r="EHA2" s="138"/>
      <c r="EHB2" s="138"/>
      <c r="EHC2" s="138"/>
      <c r="EHD2" s="138"/>
      <c r="EHE2" s="138"/>
      <c r="EHF2" s="138"/>
      <c r="EHG2" s="138"/>
      <c r="EHH2" s="138"/>
      <c r="EHI2" s="138"/>
      <c r="EHJ2" s="138"/>
      <c r="EHK2" s="138"/>
      <c r="EHL2" s="138"/>
      <c r="EHM2" s="138"/>
      <c r="EHN2" s="138"/>
      <c r="EHO2" s="138"/>
      <c r="EHP2" s="138"/>
      <c r="EHQ2" s="138"/>
      <c r="EHR2" s="138"/>
      <c r="EHS2" s="138"/>
      <c r="EHT2" s="138"/>
      <c r="EHU2" s="138"/>
      <c r="EHV2" s="138"/>
      <c r="EHW2" s="138"/>
      <c r="EHX2" s="138"/>
      <c r="EHY2" s="138"/>
      <c r="EHZ2" s="138"/>
      <c r="EIA2" s="138"/>
      <c r="EIB2" s="138"/>
      <c r="EIC2" s="138"/>
      <c r="EID2" s="138"/>
      <c r="EIE2" s="138"/>
      <c r="EIF2" s="138"/>
      <c r="EIG2" s="138"/>
      <c r="EIH2" s="138"/>
      <c r="EII2" s="138"/>
      <c r="EIJ2" s="138"/>
      <c r="EIK2" s="138"/>
      <c r="EIL2" s="138"/>
      <c r="EIM2" s="138"/>
      <c r="EIN2" s="138"/>
      <c r="EIO2" s="138"/>
      <c r="EIP2" s="138"/>
      <c r="EIQ2" s="138"/>
      <c r="EIR2" s="138"/>
      <c r="EIS2" s="138"/>
      <c r="EIT2" s="138"/>
      <c r="EIU2" s="138"/>
      <c r="EIV2" s="138"/>
      <c r="EIW2" s="138"/>
      <c r="EIX2" s="138"/>
      <c r="EIY2" s="138"/>
      <c r="EIZ2" s="138"/>
      <c r="EJA2" s="138"/>
      <c r="EJB2" s="138"/>
      <c r="EJC2" s="138"/>
      <c r="EJD2" s="138"/>
      <c r="EJE2" s="138"/>
      <c r="EJF2" s="138"/>
      <c r="EJG2" s="138"/>
      <c r="EJH2" s="138"/>
      <c r="EJI2" s="138"/>
      <c r="EJJ2" s="138"/>
      <c r="EJK2" s="138"/>
      <c r="EJL2" s="138"/>
      <c r="EJM2" s="138"/>
      <c r="EJN2" s="138"/>
      <c r="EJO2" s="138"/>
      <c r="EJP2" s="138"/>
      <c r="EJQ2" s="138"/>
      <c r="EJR2" s="138"/>
      <c r="EJS2" s="138"/>
      <c r="EJT2" s="138"/>
      <c r="EJU2" s="138"/>
      <c r="EJV2" s="138"/>
      <c r="EJW2" s="138"/>
      <c r="EJX2" s="138"/>
      <c r="EJY2" s="138"/>
      <c r="EJZ2" s="138"/>
      <c r="EKA2" s="138"/>
      <c r="EKB2" s="138"/>
      <c r="EKC2" s="138"/>
      <c r="EKD2" s="138"/>
      <c r="EKE2" s="138"/>
      <c r="EKF2" s="138"/>
      <c r="EKG2" s="138"/>
      <c r="EKH2" s="138"/>
      <c r="EKI2" s="138"/>
      <c r="EKJ2" s="138"/>
      <c r="EKK2" s="138"/>
      <c r="EKL2" s="138"/>
      <c r="EKM2" s="138"/>
      <c r="EKN2" s="138"/>
      <c r="EKO2" s="138"/>
      <c r="EKP2" s="138"/>
      <c r="EKQ2" s="138"/>
      <c r="EKR2" s="138"/>
      <c r="EKS2" s="138"/>
      <c r="EKT2" s="138"/>
      <c r="EKU2" s="138"/>
      <c r="EKV2" s="138"/>
      <c r="EKW2" s="138"/>
      <c r="EKX2" s="138"/>
      <c r="EKY2" s="138"/>
      <c r="EKZ2" s="138"/>
      <c r="ELA2" s="138"/>
      <c r="ELB2" s="138"/>
      <c r="ELC2" s="138"/>
      <c r="ELD2" s="138"/>
      <c r="ELE2" s="138"/>
      <c r="ELF2" s="138"/>
      <c r="ELG2" s="138"/>
      <c r="ELH2" s="138"/>
      <c r="ELI2" s="138"/>
      <c r="ELJ2" s="138"/>
      <c r="ELK2" s="138"/>
      <c r="ELL2" s="138"/>
      <c r="ELM2" s="138"/>
      <c r="ELN2" s="138"/>
      <c r="ELO2" s="138"/>
      <c r="ELP2" s="138"/>
      <c r="ELQ2" s="138"/>
      <c r="ELR2" s="138"/>
      <c r="ELS2" s="138"/>
      <c r="ELT2" s="138"/>
      <c r="ELU2" s="138"/>
      <c r="ELV2" s="138"/>
      <c r="ELW2" s="138"/>
      <c r="ELX2" s="138"/>
      <c r="ELY2" s="138"/>
      <c r="ELZ2" s="138"/>
      <c r="EMA2" s="138"/>
      <c r="EMB2" s="138"/>
      <c r="EMC2" s="138"/>
      <c r="EMD2" s="138"/>
      <c r="EME2" s="138"/>
      <c r="EMF2" s="138"/>
      <c r="EMG2" s="138"/>
      <c r="EMH2" s="138"/>
      <c r="EMI2" s="138"/>
      <c r="EMJ2" s="138"/>
      <c r="EMK2" s="138"/>
      <c r="EML2" s="138"/>
      <c r="EMM2" s="138"/>
      <c r="EMN2" s="138"/>
      <c r="EMO2" s="138"/>
      <c r="EMP2" s="138"/>
      <c r="EMQ2" s="138"/>
      <c r="EMR2" s="138"/>
      <c r="EMS2" s="138"/>
      <c r="EMT2" s="138"/>
      <c r="EMU2" s="138"/>
      <c r="EMV2" s="138"/>
      <c r="EMW2" s="138"/>
      <c r="EMX2" s="138"/>
      <c r="EMY2" s="138"/>
      <c r="EMZ2" s="138"/>
      <c r="ENA2" s="138"/>
      <c r="ENB2" s="138"/>
      <c r="ENC2" s="138"/>
      <c r="END2" s="138"/>
      <c r="ENE2" s="138"/>
      <c r="ENF2" s="138"/>
      <c r="ENG2" s="138"/>
      <c r="ENH2" s="138"/>
      <c r="ENI2" s="138"/>
      <c r="ENJ2" s="138"/>
      <c r="ENK2" s="138"/>
      <c r="ENL2" s="138"/>
      <c r="ENM2" s="138"/>
      <c r="ENN2" s="138"/>
      <c r="ENO2" s="138"/>
      <c r="ENP2" s="138"/>
      <c r="ENQ2" s="138"/>
      <c r="ENR2" s="138"/>
      <c r="ENS2" s="138"/>
      <c r="ENT2" s="138"/>
      <c r="ENU2" s="138"/>
      <c r="ENV2" s="138"/>
      <c r="ENW2" s="138"/>
      <c r="ENX2" s="138"/>
      <c r="ENY2" s="138"/>
      <c r="ENZ2" s="138"/>
      <c r="EOA2" s="138"/>
      <c r="EOB2" s="138"/>
      <c r="EOC2" s="138"/>
      <c r="EOD2" s="138"/>
      <c r="EOE2" s="138"/>
      <c r="EOF2" s="138"/>
      <c r="EOG2" s="138"/>
      <c r="EOH2" s="138"/>
      <c r="EOI2" s="138"/>
      <c r="EOJ2" s="138"/>
      <c r="EOK2" s="138"/>
      <c r="EOL2" s="138"/>
      <c r="EOM2" s="138"/>
      <c r="EON2" s="138"/>
      <c r="EOO2" s="138"/>
      <c r="EOP2" s="138"/>
      <c r="EOQ2" s="138"/>
      <c r="EOR2" s="138"/>
      <c r="EOS2" s="138"/>
      <c r="EOT2" s="138"/>
      <c r="EOU2" s="138"/>
      <c r="EOV2" s="138"/>
      <c r="EOW2" s="138"/>
      <c r="EOX2" s="138"/>
      <c r="EOY2" s="138"/>
      <c r="EOZ2" s="138"/>
      <c r="EPA2" s="138"/>
      <c r="EPB2" s="138"/>
      <c r="EPC2" s="138"/>
      <c r="EPD2" s="138"/>
      <c r="EPE2" s="138"/>
      <c r="EPF2" s="138"/>
      <c r="EPG2" s="138"/>
      <c r="EPH2" s="138"/>
      <c r="EPI2" s="138"/>
      <c r="EPJ2" s="138"/>
      <c r="EPK2" s="138"/>
      <c r="EPL2" s="138"/>
      <c r="EPM2" s="138"/>
      <c r="EPN2" s="138"/>
      <c r="EPO2" s="138"/>
      <c r="EPP2" s="138"/>
      <c r="EPQ2" s="138"/>
      <c r="EPR2" s="138"/>
      <c r="EPS2" s="138"/>
      <c r="EPT2" s="138"/>
      <c r="EPU2" s="138"/>
      <c r="EPV2" s="138"/>
      <c r="EPW2" s="138"/>
      <c r="EPX2" s="138"/>
      <c r="EPY2" s="138"/>
      <c r="EPZ2" s="138"/>
      <c r="EQA2" s="138"/>
      <c r="EQB2" s="138"/>
      <c r="EQC2" s="138"/>
      <c r="EQD2" s="138"/>
      <c r="EQE2" s="138"/>
      <c r="EQF2" s="138"/>
      <c r="EQG2" s="138"/>
      <c r="EQH2" s="138"/>
      <c r="EQI2" s="138"/>
      <c r="EQJ2" s="138"/>
      <c r="EQK2" s="138"/>
      <c r="EQL2" s="138"/>
      <c r="EQM2" s="138"/>
      <c r="EQN2" s="138"/>
      <c r="EQO2" s="138"/>
      <c r="EQP2" s="138"/>
      <c r="EQQ2" s="138"/>
      <c r="EQR2" s="138"/>
      <c r="EQS2" s="138"/>
      <c r="EQT2" s="138"/>
      <c r="EQU2" s="138"/>
      <c r="EQV2" s="138"/>
      <c r="EQW2" s="138"/>
      <c r="EQX2" s="138"/>
      <c r="EQY2" s="138"/>
      <c r="EQZ2" s="138"/>
      <c r="ERA2" s="138"/>
      <c r="ERB2" s="138"/>
      <c r="ERC2" s="138"/>
      <c r="ERD2" s="138"/>
      <c r="ERE2" s="138"/>
      <c r="ERF2" s="138"/>
      <c r="ERG2" s="138"/>
      <c r="ERH2" s="138"/>
      <c r="ERI2" s="138"/>
      <c r="ERJ2" s="138"/>
      <c r="ERK2" s="138"/>
      <c r="ERL2" s="138"/>
      <c r="ERM2" s="138"/>
      <c r="ERN2" s="138"/>
      <c r="ERO2" s="138"/>
      <c r="ERP2" s="138"/>
      <c r="ERQ2" s="138"/>
      <c r="ERR2" s="138"/>
      <c r="ERS2" s="138"/>
      <c r="ERT2" s="138"/>
      <c r="ERU2" s="138"/>
      <c r="ERV2" s="138"/>
      <c r="ERW2" s="138"/>
      <c r="ERX2" s="138"/>
      <c r="ERY2" s="138"/>
      <c r="ERZ2" s="138"/>
      <c r="ESA2" s="138"/>
      <c r="ESB2" s="138"/>
      <c r="ESC2" s="138"/>
      <c r="ESD2" s="138"/>
      <c r="ESE2" s="138"/>
      <c r="ESF2" s="138"/>
      <c r="ESG2" s="138"/>
      <c r="ESH2" s="138"/>
      <c r="ESI2" s="138"/>
      <c r="ESJ2" s="138"/>
      <c r="ESK2" s="138"/>
      <c r="ESL2" s="138"/>
      <c r="ESM2" s="138"/>
      <c r="ESN2" s="138"/>
      <c r="ESO2" s="138"/>
      <c r="ESP2" s="138"/>
      <c r="ESQ2" s="138"/>
      <c r="ESR2" s="138"/>
      <c r="ESS2" s="138"/>
      <c r="EST2" s="138"/>
      <c r="ESU2" s="138"/>
      <c r="ESV2" s="138"/>
      <c r="ESW2" s="138"/>
      <c r="ESX2" s="138"/>
      <c r="ESY2" s="138"/>
      <c r="ESZ2" s="138"/>
      <c r="ETA2" s="138"/>
      <c r="ETB2" s="138"/>
      <c r="ETC2" s="138"/>
      <c r="ETD2" s="138"/>
      <c r="ETE2" s="138"/>
      <c r="ETF2" s="138"/>
      <c r="ETG2" s="138"/>
      <c r="ETH2" s="138"/>
      <c r="ETI2" s="138"/>
      <c r="ETJ2" s="138"/>
      <c r="ETK2" s="138"/>
      <c r="ETL2" s="138"/>
      <c r="ETM2" s="138"/>
      <c r="ETN2" s="138"/>
      <c r="ETO2" s="138"/>
      <c r="ETP2" s="138"/>
      <c r="ETQ2" s="138"/>
      <c r="ETR2" s="138"/>
      <c r="ETS2" s="138"/>
      <c r="ETT2" s="138"/>
      <c r="ETU2" s="138"/>
      <c r="ETV2" s="138"/>
      <c r="ETW2" s="138"/>
      <c r="ETX2" s="138"/>
      <c r="ETY2" s="138"/>
      <c r="ETZ2" s="138"/>
      <c r="EUA2" s="138"/>
      <c r="EUB2" s="138"/>
      <c r="EUC2" s="138"/>
      <c r="EUD2" s="138"/>
      <c r="EUE2" s="138"/>
      <c r="EUF2" s="138"/>
      <c r="EUG2" s="138"/>
      <c r="EUH2" s="138"/>
      <c r="EUI2" s="138"/>
      <c r="EUJ2" s="138"/>
      <c r="EUK2" s="138"/>
      <c r="EUL2" s="138"/>
      <c r="EUM2" s="138"/>
      <c r="EUN2" s="138"/>
      <c r="EUO2" s="138"/>
      <c r="EUP2" s="138"/>
      <c r="EUQ2" s="138"/>
      <c r="EUR2" s="138"/>
      <c r="EUS2" s="138"/>
      <c r="EUT2" s="138"/>
      <c r="EUU2" s="138"/>
      <c r="EUV2" s="138"/>
      <c r="EUW2" s="138"/>
      <c r="EUX2" s="138"/>
      <c r="EUY2" s="138"/>
      <c r="EUZ2" s="138"/>
      <c r="EVA2" s="138"/>
      <c r="EVB2" s="138"/>
      <c r="EVC2" s="138"/>
      <c r="EVD2" s="138"/>
      <c r="EVE2" s="138"/>
      <c r="EVF2" s="138"/>
      <c r="EVG2" s="138"/>
      <c r="EVH2" s="138"/>
      <c r="EVI2" s="138"/>
      <c r="EVJ2" s="138"/>
      <c r="EVK2" s="138"/>
      <c r="EVL2" s="138"/>
      <c r="EVM2" s="138"/>
      <c r="EVN2" s="138"/>
      <c r="EVO2" s="138"/>
      <c r="EVP2" s="138"/>
      <c r="EVQ2" s="138"/>
      <c r="EVR2" s="138"/>
      <c r="EVS2" s="138"/>
      <c r="EVT2" s="138"/>
      <c r="EVU2" s="138"/>
      <c r="EVV2" s="138"/>
      <c r="EVW2" s="138"/>
      <c r="EVX2" s="138"/>
      <c r="EVY2" s="138"/>
      <c r="EVZ2" s="138"/>
      <c r="EWA2" s="138"/>
      <c r="EWB2" s="138"/>
      <c r="EWC2" s="138"/>
      <c r="EWD2" s="138"/>
      <c r="EWE2" s="138"/>
      <c r="EWF2" s="138"/>
      <c r="EWG2" s="138"/>
      <c r="EWH2" s="138"/>
      <c r="EWI2" s="138"/>
      <c r="EWJ2" s="138"/>
      <c r="EWK2" s="138"/>
      <c r="EWL2" s="138"/>
      <c r="EWM2" s="138"/>
      <c r="EWN2" s="138"/>
      <c r="EWO2" s="138"/>
      <c r="EWP2" s="138"/>
      <c r="EWQ2" s="138"/>
      <c r="EWR2" s="138"/>
      <c r="EWS2" s="138"/>
      <c r="EWT2" s="138"/>
      <c r="EWU2" s="138"/>
      <c r="EWV2" s="138"/>
      <c r="EWW2" s="138"/>
      <c r="EWX2" s="138"/>
      <c r="EWY2" s="138"/>
      <c r="EWZ2" s="138"/>
      <c r="EXA2" s="138"/>
      <c r="EXB2" s="138"/>
      <c r="EXC2" s="138"/>
      <c r="EXD2" s="138"/>
      <c r="EXE2" s="138"/>
      <c r="EXF2" s="138"/>
      <c r="EXG2" s="138"/>
      <c r="EXH2" s="138"/>
      <c r="EXI2" s="138"/>
      <c r="EXJ2" s="138"/>
      <c r="EXK2" s="138"/>
      <c r="EXL2" s="138"/>
      <c r="EXM2" s="138"/>
      <c r="EXN2" s="138"/>
      <c r="EXO2" s="138"/>
      <c r="EXP2" s="138"/>
      <c r="EXQ2" s="138"/>
      <c r="EXR2" s="138"/>
      <c r="EXS2" s="138"/>
      <c r="EXT2" s="138"/>
      <c r="EXU2" s="138"/>
      <c r="EXV2" s="138"/>
      <c r="EXW2" s="138"/>
      <c r="EXX2" s="138"/>
      <c r="EXY2" s="138"/>
      <c r="EXZ2" s="138"/>
      <c r="EYA2" s="138"/>
      <c r="EYB2" s="138"/>
      <c r="EYC2" s="138"/>
      <c r="EYD2" s="138"/>
      <c r="EYE2" s="138"/>
      <c r="EYF2" s="138"/>
      <c r="EYG2" s="138"/>
      <c r="EYH2" s="138"/>
      <c r="EYI2" s="138"/>
      <c r="EYJ2" s="138"/>
      <c r="EYK2" s="138"/>
      <c r="EYL2" s="138"/>
      <c r="EYM2" s="138"/>
      <c r="EYN2" s="138"/>
      <c r="EYO2" s="138"/>
      <c r="EYP2" s="138"/>
      <c r="EYQ2" s="138"/>
      <c r="EYR2" s="138"/>
      <c r="EYS2" s="138"/>
      <c r="EYT2" s="138"/>
      <c r="EYU2" s="138"/>
      <c r="EYV2" s="138"/>
      <c r="EYW2" s="138"/>
      <c r="EYX2" s="138"/>
      <c r="EYY2" s="138"/>
      <c r="EYZ2" s="138"/>
      <c r="EZA2" s="138"/>
      <c r="EZB2" s="138"/>
      <c r="EZC2" s="138"/>
      <c r="EZD2" s="138"/>
      <c r="EZE2" s="138"/>
      <c r="EZF2" s="138"/>
      <c r="EZG2" s="138"/>
      <c r="EZH2" s="138"/>
      <c r="EZI2" s="138"/>
      <c r="EZJ2" s="138"/>
      <c r="EZK2" s="138"/>
      <c r="EZL2" s="138"/>
      <c r="EZM2" s="138"/>
      <c r="EZN2" s="138"/>
      <c r="EZO2" s="138"/>
      <c r="EZP2" s="138"/>
      <c r="EZQ2" s="138"/>
      <c r="EZR2" s="138"/>
      <c r="EZS2" s="138"/>
      <c r="EZT2" s="138"/>
      <c r="EZU2" s="138"/>
      <c r="EZV2" s="138"/>
      <c r="EZW2" s="138"/>
      <c r="EZX2" s="138"/>
      <c r="EZY2" s="138"/>
      <c r="EZZ2" s="138"/>
      <c r="FAA2" s="138"/>
      <c r="FAB2" s="138"/>
      <c r="FAC2" s="138"/>
      <c r="FAD2" s="138"/>
      <c r="FAE2" s="138"/>
      <c r="FAF2" s="138"/>
      <c r="FAG2" s="138"/>
      <c r="FAH2" s="138"/>
      <c r="FAI2" s="138"/>
      <c r="FAJ2" s="138"/>
      <c r="FAK2" s="138"/>
      <c r="FAL2" s="138"/>
      <c r="FAM2" s="138"/>
      <c r="FAN2" s="138"/>
      <c r="FAO2" s="138"/>
      <c r="FAP2" s="138"/>
      <c r="FAQ2" s="138"/>
      <c r="FAR2" s="138"/>
      <c r="FAS2" s="138"/>
      <c r="FAT2" s="138"/>
      <c r="FAU2" s="138"/>
      <c r="FAV2" s="138"/>
      <c r="FAW2" s="138"/>
      <c r="FAX2" s="138"/>
      <c r="FAY2" s="138"/>
      <c r="FAZ2" s="138"/>
      <c r="FBA2" s="138"/>
      <c r="FBB2" s="138"/>
      <c r="FBC2" s="138"/>
      <c r="FBD2" s="138"/>
      <c r="FBE2" s="138"/>
      <c r="FBF2" s="138"/>
      <c r="FBG2" s="138"/>
      <c r="FBH2" s="138"/>
      <c r="FBI2" s="138"/>
      <c r="FBJ2" s="138"/>
      <c r="FBK2" s="138"/>
      <c r="FBL2" s="138"/>
      <c r="FBM2" s="138"/>
      <c r="FBN2" s="138"/>
      <c r="FBO2" s="138"/>
      <c r="FBP2" s="138"/>
      <c r="FBQ2" s="138"/>
      <c r="FBR2" s="138"/>
      <c r="FBS2" s="138"/>
      <c r="FBT2" s="138"/>
      <c r="FBU2" s="138"/>
      <c r="FBV2" s="138"/>
      <c r="FBW2" s="138"/>
      <c r="FBX2" s="138"/>
      <c r="FBY2" s="138"/>
      <c r="FBZ2" s="138"/>
      <c r="FCA2" s="138"/>
      <c r="FCB2" s="138"/>
      <c r="FCC2" s="138"/>
      <c r="FCD2" s="138"/>
      <c r="FCE2" s="138"/>
      <c r="FCF2" s="138"/>
      <c r="FCG2" s="138"/>
      <c r="FCH2" s="138"/>
      <c r="FCI2" s="138"/>
      <c r="FCJ2" s="138"/>
      <c r="FCK2" s="138"/>
      <c r="FCL2" s="138"/>
      <c r="FCM2" s="138"/>
      <c r="FCN2" s="138"/>
      <c r="FCO2" s="138"/>
      <c r="FCP2" s="138"/>
      <c r="FCQ2" s="138"/>
      <c r="FCR2" s="138"/>
      <c r="FCS2" s="138"/>
      <c r="FCT2" s="138"/>
      <c r="FCU2" s="138"/>
      <c r="FCV2" s="138"/>
      <c r="FCW2" s="138"/>
      <c r="FCX2" s="138"/>
      <c r="FCY2" s="138"/>
      <c r="FCZ2" s="138"/>
      <c r="FDA2" s="138"/>
      <c r="FDB2" s="138"/>
      <c r="FDC2" s="138"/>
      <c r="FDD2" s="138"/>
      <c r="FDE2" s="138"/>
      <c r="FDF2" s="138"/>
      <c r="FDG2" s="138"/>
      <c r="FDH2" s="138"/>
      <c r="FDI2" s="138"/>
      <c r="FDJ2" s="138"/>
      <c r="FDK2" s="138"/>
      <c r="FDL2" s="138"/>
      <c r="FDM2" s="138"/>
      <c r="FDN2" s="138"/>
      <c r="FDO2" s="138"/>
      <c r="FDP2" s="138"/>
      <c r="FDQ2" s="138"/>
      <c r="FDR2" s="138"/>
      <c r="FDS2" s="138"/>
      <c r="FDT2" s="138"/>
      <c r="FDU2" s="138"/>
      <c r="FDV2" s="138"/>
      <c r="FDW2" s="138"/>
      <c r="FDX2" s="138"/>
      <c r="FDY2" s="138"/>
      <c r="FDZ2" s="138"/>
      <c r="FEA2" s="138"/>
      <c r="FEB2" s="138"/>
      <c r="FEC2" s="138"/>
      <c r="FED2" s="138"/>
      <c r="FEE2" s="138"/>
      <c r="FEF2" s="138"/>
      <c r="FEG2" s="138"/>
      <c r="FEH2" s="138"/>
      <c r="FEI2" s="138"/>
      <c r="FEJ2" s="138"/>
      <c r="FEK2" s="138"/>
      <c r="FEL2" s="138"/>
      <c r="FEM2" s="138"/>
      <c r="FEN2" s="138"/>
      <c r="FEO2" s="138"/>
      <c r="FEP2" s="138"/>
      <c r="FEQ2" s="138"/>
      <c r="FER2" s="138"/>
      <c r="FES2" s="138"/>
      <c r="FET2" s="138"/>
      <c r="FEU2" s="138"/>
      <c r="FEV2" s="138"/>
      <c r="FEW2" s="138"/>
      <c r="FEX2" s="138"/>
      <c r="FEY2" s="138"/>
      <c r="FEZ2" s="138"/>
      <c r="FFA2" s="138"/>
      <c r="FFB2" s="138"/>
      <c r="FFC2" s="138"/>
      <c r="FFD2" s="138"/>
      <c r="FFE2" s="138"/>
      <c r="FFF2" s="138"/>
      <c r="FFG2" s="138"/>
      <c r="FFH2" s="138"/>
      <c r="FFI2" s="138"/>
      <c r="FFJ2" s="138"/>
      <c r="FFK2" s="138"/>
      <c r="FFL2" s="138"/>
      <c r="FFM2" s="138"/>
      <c r="FFN2" s="138"/>
      <c r="FFO2" s="138"/>
      <c r="FFP2" s="138"/>
      <c r="FFQ2" s="138"/>
      <c r="FFR2" s="138"/>
      <c r="FFS2" s="138"/>
      <c r="FFT2" s="138"/>
      <c r="FFU2" s="138"/>
      <c r="FFV2" s="138"/>
      <c r="FFW2" s="138"/>
      <c r="FFX2" s="138"/>
      <c r="FFY2" s="138"/>
      <c r="FFZ2" s="138"/>
      <c r="FGA2" s="138"/>
      <c r="FGB2" s="138"/>
      <c r="FGC2" s="138"/>
      <c r="FGD2" s="138"/>
      <c r="FGE2" s="138"/>
      <c r="FGF2" s="138"/>
      <c r="FGG2" s="138"/>
      <c r="FGH2" s="138"/>
      <c r="FGI2" s="138"/>
      <c r="FGJ2" s="138"/>
      <c r="FGK2" s="138"/>
      <c r="FGL2" s="138"/>
      <c r="FGM2" s="138"/>
      <c r="FGN2" s="138"/>
      <c r="FGO2" s="138"/>
      <c r="FGP2" s="138"/>
      <c r="FGQ2" s="138"/>
      <c r="FGR2" s="138"/>
      <c r="FGS2" s="138"/>
      <c r="FGT2" s="138"/>
      <c r="FGU2" s="138"/>
      <c r="FGV2" s="138"/>
      <c r="FGW2" s="138"/>
      <c r="FGX2" s="138"/>
      <c r="FGY2" s="138"/>
      <c r="FGZ2" s="138"/>
      <c r="FHA2" s="138"/>
      <c r="FHB2" s="138"/>
      <c r="FHC2" s="138"/>
      <c r="FHD2" s="138"/>
      <c r="FHE2" s="138"/>
      <c r="FHF2" s="138"/>
      <c r="FHG2" s="138"/>
      <c r="FHH2" s="138"/>
      <c r="FHI2" s="138"/>
      <c r="FHJ2" s="138"/>
      <c r="FHK2" s="138"/>
      <c r="FHL2" s="138"/>
      <c r="FHM2" s="138"/>
      <c r="FHN2" s="138"/>
      <c r="FHO2" s="138"/>
      <c r="FHP2" s="138"/>
      <c r="FHQ2" s="138"/>
      <c r="FHR2" s="138"/>
      <c r="FHS2" s="138"/>
      <c r="FHT2" s="138"/>
      <c r="FHU2" s="138"/>
      <c r="FHV2" s="138"/>
      <c r="FHW2" s="138"/>
      <c r="FHX2" s="138"/>
      <c r="FHY2" s="138"/>
      <c r="FHZ2" s="138"/>
      <c r="FIA2" s="138"/>
      <c r="FIB2" s="138"/>
      <c r="FIC2" s="138"/>
      <c r="FID2" s="138"/>
      <c r="FIE2" s="138"/>
      <c r="FIF2" s="138"/>
      <c r="FIG2" s="138"/>
      <c r="FIH2" s="138"/>
      <c r="FII2" s="138"/>
      <c r="FIJ2" s="138"/>
      <c r="FIK2" s="138"/>
      <c r="FIL2" s="138"/>
      <c r="FIM2" s="138"/>
      <c r="FIN2" s="138"/>
      <c r="FIO2" s="138"/>
      <c r="FIP2" s="138"/>
      <c r="FIQ2" s="138"/>
      <c r="FIR2" s="138"/>
      <c r="FIS2" s="138"/>
      <c r="FIT2" s="138"/>
      <c r="FIU2" s="138"/>
      <c r="FIV2" s="138"/>
      <c r="FIW2" s="138"/>
      <c r="FIX2" s="138"/>
      <c r="FIY2" s="138"/>
      <c r="FIZ2" s="138"/>
      <c r="FJA2" s="138"/>
      <c r="FJB2" s="138"/>
      <c r="FJC2" s="138"/>
      <c r="FJD2" s="138"/>
      <c r="FJE2" s="138"/>
      <c r="FJF2" s="138"/>
      <c r="FJG2" s="138"/>
      <c r="FJH2" s="138"/>
      <c r="FJI2" s="138"/>
      <c r="FJJ2" s="138"/>
      <c r="FJK2" s="138"/>
      <c r="FJL2" s="138"/>
      <c r="FJM2" s="138"/>
      <c r="FJN2" s="138"/>
      <c r="FJO2" s="138"/>
      <c r="FJP2" s="138"/>
      <c r="FJQ2" s="138"/>
      <c r="FJR2" s="138"/>
      <c r="FJS2" s="138"/>
      <c r="FJT2" s="138"/>
      <c r="FJU2" s="138"/>
      <c r="FJV2" s="138"/>
      <c r="FJW2" s="138"/>
      <c r="FJX2" s="138"/>
      <c r="FJY2" s="138"/>
      <c r="FJZ2" s="138"/>
      <c r="FKA2" s="138"/>
      <c r="FKB2" s="138"/>
      <c r="FKC2" s="138"/>
      <c r="FKD2" s="138"/>
      <c r="FKE2" s="138"/>
      <c r="FKF2" s="138"/>
      <c r="FKG2" s="138"/>
      <c r="FKH2" s="138"/>
      <c r="FKI2" s="138"/>
      <c r="FKJ2" s="138"/>
      <c r="FKK2" s="138"/>
      <c r="FKL2" s="138"/>
      <c r="FKM2" s="138"/>
      <c r="FKN2" s="138"/>
      <c r="FKO2" s="138"/>
      <c r="FKP2" s="138"/>
      <c r="FKQ2" s="138"/>
      <c r="FKR2" s="138"/>
      <c r="FKS2" s="138"/>
      <c r="FKT2" s="138"/>
      <c r="FKU2" s="138"/>
      <c r="FKV2" s="138"/>
      <c r="FKW2" s="138"/>
      <c r="FKX2" s="138"/>
      <c r="FKY2" s="138"/>
      <c r="FKZ2" s="138"/>
      <c r="FLA2" s="138"/>
      <c r="FLB2" s="138"/>
      <c r="FLC2" s="138"/>
      <c r="FLD2" s="138"/>
      <c r="FLE2" s="138"/>
      <c r="FLF2" s="138"/>
      <c r="FLG2" s="138"/>
      <c r="FLH2" s="138"/>
      <c r="FLI2" s="138"/>
      <c r="FLJ2" s="138"/>
      <c r="FLK2" s="138"/>
      <c r="FLL2" s="138"/>
      <c r="FLM2" s="138"/>
      <c r="FLN2" s="138"/>
      <c r="FLO2" s="138"/>
      <c r="FLP2" s="138"/>
      <c r="FLQ2" s="138"/>
      <c r="FLR2" s="138"/>
      <c r="FLS2" s="138"/>
      <c r="FLT2" s="138"/>
      <c r="FLU2" s="138"/>
      <c r="FLV2" s="138"/>
      <c r="FLW2" s="138"/>
      <c r="FLX2" s="138"/>
      <c r="FLY2" s="138"/>
      <c r="FLZ2" s="138"/>
      <c r="FMA2" s="138"/>
      <c r="FMB2" s="138"/>
      <c r="FMC2" s="138"/>
      <c r="FMD2" s="138"/>
      <c r="FME2" s="138"/>
      <c r="FMF2" s="138"/>
      <c r="FMG2" s="138"/>
      <c r="FMH2" s="138"/>
      <c r="FMI2" s="138"/>
      <c r="FMJ2" s="138"/>
      <c r="FMK2" s="138"/>
      <c r="FML2" s="138"/>
      <c r="FMM2" s="138"/>
      <c r="FMN2" s="138"/>
      <c r="FMO2" s="138"/>
      <c r="FMP2" s="138"/>
      <c r="FMQ2" s="138"/>
      <c r="FMR2" s="138"/>
      <c r="FMS2" s="138"/>
      <c r="FMT2" s="138"/>
      <c r="FMU2" s="138"/>
      <c r="FMV2" s="138"/>
      <c r="FMW2" s="138"/>
      <c r="FMX2" s="138"/>
      <c r="FMY2" s="138"/>
      <c r="FMZ2" s="138"/>
      <c r="FNA2" s="138"/>
      <c r="FNB2" s="138"/>
      <c r="FNC2" s="138"/>
      <c r="FND2" s="138"/>
      <c r="FNE2" s="138"/>
      <c r="FNF2" s="138"/>
      <c r="FNG2" s="138"/>
      <c r="FNH2" s="138"/>
      <c r="FNI2" s="138"/>
      <c r="FNJ2" s="138"/>
      <c r="FNK2" s="138"/>
      <c r="FNL2" s="138"/>
      <c r="FNM2" s="138"/>
      <c r="FNN2" s="138"/>
      <c r="FNO2" s="138"/>
      <c r="FNP2" s="138"/>
      <c r="FNQ2" s="138"/>
      <c r="FNR2" s="138"/>
      <c r="FNS2" s="138"/>
      <c r="FNT2" s="138"/>
      <c r="FNU2" s="138"/>
      <c r="FNV2" s="138"/>
      <c r="FNW2" s="138"/>
      <c r="FNX2" s="138"/>
      <c r="FNY2" s="138"/>
      <c r="FNZ2" s="138"/>
      <c r="FOA2" s="138"/>
      <c r="FOB2" s="138"/>
      <c r="FOC2" s="138"/>
      <c r="FOD2" s="138"/>
      <c r="FOE2" s="138"/>
      <c r="FOF2" s="138"/>
      <c r="FOG2" s="138"/>
      <c r="FOH2" s="138"/>
      <c r="FOI2" s="138"/>
      <c r="FOJ2" s="138"/>
      <c r="FOK2" s="138"/>
      <c r="FOL2" s="138"/>
      <c r="FOM2" s="138"/>
      <c r="FON2" s="138"/>
      <c r="FOO2" s="138"/>
      <c r="FOP2" s="138"/>
      <c r="FOQ2" s="138"/>
      <c r="FOR2" s="138"/>
      <c r="FOS2" s="138"/>
      <c r="FOT2" s="138"/>
      <c r="FOU2" s="138"/>
      <c r="FOV2" s="138"/>
      <c r="FOW2" s="138"/>
      <c r="FOX2" s="138"/>
      <c r="FOY2" s="138"/>
      <c r="FOZ2" s="138"/>
      <c r="FPA2" s="138"/>
      <c r="FPB2" s="138"/>
      <c r="FPC2" s="138"/>
      <c r="FPD2" s="138"/>
      <c r="FPE2" s="138"/>
      <c r="FPF2" s="138"/>
      <c r="FPG2" s="138"/>
      <c r="FPH2" s="138"/>
      <c r="FPI2" s="138"/>
      <c r="FPJ2" s="138"/>
      <c r="FPK2" s="138"/>
      <c r="FPL2" s="138"/>
      <c r="FPM2" s="138"/>
      <c r="FPN2" s="138"/>
      <c r="FPO2" s="138"/>
      <c r="FPP2" s="138"/>
      <c r="FPQ2" s="138"/>
      <c r="FPR2" s="138"/>
      <c r="FPS2" s="138"/>
      <c r="FPT2" s="138"/>
      <c r="FPU2" s="138"/>
      <c r="FPV2" s="138"/>
      <c r="FPW2" s="138"/>
      <c r="FPX2" s="138"/>
      <c r="FPY2" s="138"/>
      <c r="FPZ2" s="138"/>
      <c r="FQA2" s="138"/>
      <c r="FQB2" s="138"/>
      <c r="FQC2" s="138"/>
      <c r="FQD2" s="138"/>
      <c r="FQE2" s="138"/>
      <c r="FQF2" s="138"/>
      <c r="FQG2" s="138"/>
      <c r="FQH2" s="138"/>
      <c r="FQI2" s="138"/>
      <c r="FQJ2" s="138"/>
      <c r="FQK2" s="138"/>
      <c r="FQL2" s="138"/>
      <c r="FQM2" s="138"/>
      <c r="FQN2" s="138"/>
      <c r="FQO2" s="138"/>
      <c r="FQP2" s="138"/>
      <c r="FQQ2" s="138"/>
      <c r="FQR2" s="138"/>
      <c r="FQS2" s="138"/>
      <c r="FQT2" s="138"/>
      <c r="FQU2" s="138"/>
      <c r="FQV2" s="138"/>
      <c r="FQW2" s="138"/>
      <c r="FQX2" s="138"/>
      <c r="FQY2" s="138"/>
      <c r="FQZ2" s="138"/>
      <c r="FRA2" s="138"/>
      <c r="FRB2" s="138"/>
      <c r="FRC2" s="138"/>
      <c r="FRD2" s="138"/>
      <c r="FRE2" s="138"/>
      <c r="FRF2" s="138"/>
      <c r="FRG2" s="138"/>
      <c r="FRH2" s="138"/>
      <c r="FRI2" s="138"/>
      <c r="FRJ2" s="138"/>
      <c r="FRK2" s="138"/>
      <c r="FRL2" s="138"/>
      <c r="FRM2" s="138"/>
      <c r="FRN2" s="138"/>
      <c r="FRO2" s="138"/>
      <c r="FRP2" s="138"/>
      <c r="FRQ2" s="138"/>
      <c r="FRR2" s="138"/>
      <c r="FRS2" s="138"/>
      <c r="FRT2" s="138"/>
      <c r="FRU2" s="138"/>
      <c r="FRV2" s="138"/>
      <c r="FRW2" s="138"/>
      <c r="FRX2" s="138"/>
      <c r="FRY2" s="138"/>
      <c r="FRZ2" s="138"/>
      <c r="FSA2" s="138"/>
      <c r="FSB2" s="138"/>
      <c r="FSC2" s="138"/>
      <c r="FSD2" s="138"/>
      <c r="FSE2" s="138"/>
      <c r="FSF2" s="138"/>
      <c r="FSG2" s="138"/>
      <c r="FSH2" s="138"/>
      <c r="FSI2" s="138"/>
      <c r="FSJ2" s="138"/>
      <c r="FSK2" s="138"/>
      <c r="FSL2" s="138"/>
      <c r="FSM2" s="138"/>
      <c r="FSN2" s="138"/>
      <c r="FSO2" s="138"/>
      <c r="FSP2" s="138"/>
      <c r="FSQ2" s="138"/>
      <c r="FSR2" s="138"/>
      <c r="FSS2" s="138"/>
      <c r="FST2" s="138"/>
      <c r="FSU2" s="138"/>
      <c r="FSV2" s="138"/>
      <c r="FSW2" s="138"/>
      <c r="FSX2" s="138"/>
      <c r="FSY2" s="138"/>
      <c r="FSZ2" s="138"/>
      <c r="FTA2" s="138"/>
      <c r="FTB2" s="138"/>
      <c r="FTC2" s="138"/>
      <c r="FTD2" s="138"/>
      <c r="FTE2" s="138"/>
      <c r="FTF2" s="138"/>
      <c r="FTG2" s="138"/>
      <c r="FTH2" s="138"/>
      <c r="FTI2" s="138"/>
      <c r="FTJ2" s="138"/>
      <c r="FTK2" s="138"/>
      <c r="FTL2" s="138"/>
      <c r="FTM2" s="138"/>
      <c r="FTN2" s="138"/>
      <c r="FTO2" s="138"/>
      <c r="FTP2" s="138"/>
      <c r="FTQ2" s="138"/>
      <c r="FTR2" s="138"/>
      <c r="FTS2" s="138"/>
      <c r="FTT2" s="138"/>
      <c r="FTU2" s="138"/>
      <c r="FTV2" s="138"/>
      <c r="FTW2" s="138"/>
      <c r="FTX2" s="138"/>
      <c r="FTY2" s="138"/>
      <c r="FTZ2" s="138"/>
      <c r="FUA2" s="138"/>
      <c r="FUB2" s="138"/>
      <c r="FUC2" s="138"/>
      <c r="FUD2" s="138"/>
      <c r="FUE2" s="138"/>
      <c r="FUF2" s="138"/>
      <c r="FUG2" s="138"/>
      <c r="FUH2" s="138"/>
      <c r="FUI2" s="138"/>
      <c r="FUJ2" s="138"/>
      <c r="FUK2" s="138"/>
      <c r="FUL2" s="138"/>
      <c r="FUM2" s="138"/>
      <c r="FUN2" s="138"/>
      <c r="FUO2" s="138"/>
      <c r="FUP2" s="138"/>
      <c r="FUQ2" s="138"/>
      <c r="FUR2" s="138"/>
      <c r="FUS2" s="138"/>
      <c r="FUT2" s="138"/>
      <c r="FUU2" s="138"/>
      <c r="FUV2" s="138"/>
      <c r="FUW2" s="138"/>
      <c r="FUX2" s="138"/>
      <c r="FUY2" s="138"/>
      <c r="FUZ2" s="138"/>
      <c r="FVA2" s="138"/>
      <c r="FVB2" s="138"/>
      <c r="FVC2" s="138"/>
      <c r="FVD2" s="138"/>
      <c r="FVE2" s="138"/>
      <c r="FVF2" s="138"/>
      <c r="FVG2" s="138"/>
      <c r="FVH2" s="138"/>
      <c r="FVI2" s="138"/>
      <c r="FVJ2" s="138"/>
      <c r="FVK2" s="138"/>
      <c r="FVL2" s="138"/>
      <c r="FVM2" s="138"/>
      <c r="FVN2" s="138"/>
      <c r="FVO2" s="138"/>
      <c r="FVP2" s="138"/>
      <c r="FVQ2" s="138"/>
      <c r="FVR2" s="138"/>
      <c r="FVS2" s="138"/>
      <c r="FVT2" s="138"/>
      <c r="FVU2" s="138"/>
      <c r="FVV2" s="138"/>
      <c r="FVW2" s="138"/>
      <c r="FVX2" s="138"/>
      <c r="FVY2" s="138"/>
      <c r="FVZ2" s="138"/>
      <c r="FWA2" s="138"/>
      <c r="FWB2" s="138"/>
      <c r="FWC2" s="138"/>
      <c r="FWD2" s="138"/>
      <c r="FWE2" s="138"/>
      <c r="FWF2" s="138"/>
      <c r="FWG2" s="138"/>
      <c r="FWH2" s="138"/>
      <c r="FWI2" s="138"/>
      <c r="FWJ2" s="138"/>
      <c r="FWK2" s="138"/>
      <c r="FWL2" s="138"/>
      <c r="FWM2" s="138"/>
      <c r="FWN2" s="138"/>
      <c r="FWO2" s="138"/>
      <c r="FWP2" s="138"/>
      <c r="FWQ2" s="138"/>
      <c r="FWR2" s="138"/>
      <c r="FWS2" s="138"/>
      <c r="FWT2" s="138"/>
      <c r="FWU2" s="138"/>
      <c r="FWV2" s="138"/>
      <c r="FWW2" s="138"/>
      <c r="FWX2" s="138"/>
      <c r="FWY2" s="138"/>
      <c r="FWZ2" s="138"/>
      <c r="FXA2" s="138"/>
      <c r="FXB2" s="138"/>
      <c r="FXC2" s="138"/>
      <c r="FXD2" s="138"/>
      <c r="FXE2" s="138"/>
      <c r="FXF2" s="138"/>
      <c r="FXG2" s="138"/>
      <c r="FXH2" s="138"/>
      <c r="FXI2" s="138"/>
      <c r="FXJ2" s="138"/>
      <c r="FXK2" s="138"/>
      <c r="FXL2" s="138"/>
      <c r="FXM2" s="138"/>
      <c r="FXN2" s="138"/>
      <c r="FXO2" s="138"/>
      <c r="FXP2" s="138"/>
      <c r="FXQ2" s="138"/>
      <c r="FXR2" s="138"/>
      <c r="FXS2" s="138"/>
      <c r="FXT2" s="138"/>
      <c r="FXU2" s="138"/>
      <c r="FXV2" s="138"/>
      <c r="FXW2" s="138"/>
      <c r="FXX2" s="138"/>
      <c r="FXY2" s="138"/>
      <c r="FXZ2" s="138"/>
      <c r="FYA2" s="138"/>
      <c r="FYB2" s="138"/>
      <c r="FYC2" s="138"/>
      <c r="FYD2" s="138"/>
      <c r="FYE2" s="138"/>
      <c r="FYF2" s="138"/>
      <c r="FYG2" s="138"/>
      <c r="FYH2" s="138"/>
      <c r="FYI2" s="138"/>
      <c r="FYJ2" s="138"/>
      <c r="FYK2" s="138"/>
      <c r="FYL2" s="138"/>
      <c r="FYM2" s="138"/>
      <c r="FYN2" s="138"/>
      <c r="FYO2" s="138"/>
      <c r="FYP2" s="138"/>
      <c r="FYQ2" s="138"/>
      <c r="FYR2" s="138"/>
      <c r="FYS2" s="138"/>
      <c r="FYT2" s="138"/>
      <c r="FYU2" s="138"/>
      <c r="FYV2" s="138"/>
      <c r="FYW2" s="138"/>
      <c r="FYX2" s="138"/>
      <c r="FYY2" s="138"/>
      <c r="FYZ2" s="138"/>
      <c r="FZA2" s="138"/>
      <c r="FZB2" s="138"/>
      <c r="FZC2" s="138"/>
      <c r="FZD2" s="138"/>
      <c r="FZE2" s="138"/>
      <c r="FZF2" s="138"/>
      <c r="FZG2" s="138"/>
      <c r="FZH2" s="138"/>
      <c r="FZI2" s="138"/>
      <c r="FZJ2" s="138"/>
      <c r="FZK2" s="138"/>
      <c r="FZL2" s="138"/>
      <c r="FZM2" s="138"/>
      <c r="FZN2" s="138"/>
      <c r="FZO2" s="138"/>
      <c r="FZP2" s="138"/>
      <c r="FZQ2" s="138"/>
      <c r="FZR2" s="138"/>
      <c r="FZS2" s="138"/>
      <c r="FZT2" s="138"/>
      <c r="FZU2" s="138"/>
      <c r="FZV2" s="138"/>
      <c r="FZW2" s="138"/>
      <c r="FZX2" s="138"/>
      <c r="FZY2" s="138"/>
      <c r="FZZ2" s="138"/>
      <c r="GAA2" s="138"/>
      <c r="GAB2" s="138"/>
      <c r="GAC2" s="138"/>
      <c r="GAD2" s="138"/>
      <c r="GAE2" s="138"/>
      <c r="GAF2" s="138"/>
      <c r="GAG2" s="138"/>
      <c r="GAH2" s="138"/>
      <c r="GAI2" s="138"/>
      <c r="GAJ2" s="138"/>
      <c r="GAK2" s="138"/>
      <c r="GAL2" s="138"/>
      <c r="GAM2" s="138"/>
      <c r="GAN2" s="138"/>
      <c r="GAO2" s="138"/>
      <c r="GAP2" s="138"/>
      <c r="GAQ2" s="138"/>
      <c r="GAR2" s="138"/>
      <c r="GAS2" s="138"/>
      <c r="GAT2" s="138"/>
      <c r="GAU2" s="138"/>
      <c r="GAV2" s="138"/>
      <c r="GAW2" s="138"/>
      <c r="GAX2" s="138"/>
      <c r="GAY2" s="138"/>
      <c r="GAZ2" s="138"/>
      <c r="GBA2" s="138"/>
      <c r="GBB2" s="138"/>
      <c r="GBC2" s="138"/>
      <c r="GBD2" s="138"/>
      <c r="GBE2" s="138"/>
      <c r="GBF2" s="138"/>
      <c r="GBG2" s="138"/>
      <c r="GBH2" s="138"/>
      <c r="GBI2" s="138"/>
      <c r="GBJ2" s="138"/>
      <c r="GBK2" s="138"/>
      <c r="GBL2" s="138"/>
      <c r="GBM2" s="138"/>
      <c r="GBN2" s="138"/>
      <c r="GBO2" s="138"/>
      <c r="GBP2" s="138"/>
      <c r="GBQ2" s="138"/>
      <c r="GBR2" s="138"/>
      <c r="GBS2" s="138"/>
      <c r="GBT2" s="138"/>
      <c r="GBU2" s="138"/>
      <c r="GBV2" s="138"/>
      <c r="GBW2" s="138"/>
      <c r="GBX2" s="138"/>
      <c r="GBY2" s="138"/>
      <c r="GBZ2" s="138"/>
      <c r="GCA2" s="138"/>
      <c r="GCB2" s="138"/>
      <c r="GCC2" s="138"/>
      <c r="GCD2" s="138"/>
      <c r="GCE2" s="138"/>
      <c r="GCF2" s="138"/>
      <c r="GCG2" s="138"/>
      <c r="GCH2" s="138"/>
      <c r="GCI2" s="138"/>
      <c r="GCJ2" s="138"/>
      <c r="GCK2" s="138"/>
      <c r="GCL2" s="138"/>
      <c r="GCM2" s="138"/>
      <c r="GCN2" s="138"/>
      <c r="GCO2" s="138"/>
      <c r="GCP2" s="138"/>
      <c r="GCQ2" s="138"/>
      <c r="GCR2" s="138"/>
      <c r="GCS2" s="138"/>
      <c r="GCT2" s="138"/>
      <c r="GCU2" s="138"/>
      <c r="GCV2" s="138"/>
      <c r="GCW2" s="138"/>
      <c r="GCX2" s="138"/>
      <c r="GCY2" s="138"/>
      <c r="GCZ2" s="138"/>
      <c r="GDA2" s="138"/>
      <c r="GDB2" s="138"/>
      <c r="GDC2" s="138"/>
      <c r="GDD2" s="138"/>
      <c r="GDE2" s="138"/>
      <c r="GDF2" s="138"/>
      <c r="GDG2" s="138"/>
      <c r="GDH2" s="138"/>
      <c r="GDI2" s="138"/>
      <c r="GDJ2" s="138"/>
      <c r="GDK2" s="138"/>
      <c r="GDL2" s="138"/>
      <c r="GDM2" s="138"/>
      <c r="GDN2" s="138"/>
      <c r="GDO2" s="138"/>
      <c r="GDP2" s="138"/>
      <c r="GDQ2" s="138"/>
      <c r="GDR2" s="138"/>
      <c r="GDS2" s="138"/>
      <c r="GDT2" s="138"/>
      <c r="GDU2" s="138"/>
      <c r="GDV2" s="138"/>
      <c r="GDW2" s="138"/>
      <c r="GDX2" s="138"/>
      <c r="GDY2" s="138"/>
      <c r="GDZ2" s="138"/>
      <c r="GEA2" s="138"/>
      <c r="GEB2" s="138"/>
      <c r="GEC2" s="138"/>
      <c r="GED2" s="138"/>
      <c r="GEE2" s="138"/>
      <c r="GEF2" s="138"/>
      <c r="GEG2" s="138"/>
      <c r="GEH2" s="138"/>
      <c r="GEI2" s="138"/>
      <c r="GEJ2" s="138"/>
      <c r="GEK2" s="138"/>
      <c r="GEL2" s="138"/>
      <c r="GEM2" s="138"/>
      <c r="GEN2" s="138"/>
      <c r="GEO2" s="138"/>
      <c r="GEP2" s="138"/>
      <c r="GEQ2" s="138"/>
      <c r="GER2" s="138"/>
      <c r="GES2" s="138"/>
      <c r="GET2" s="138"/>
      <c r="GEU2" s="138"/>
      <c r="GEV2" s="138"/>
      <c r="GEW2" s="138"/>
      <c r="GEX2" s="138"/>
      <c r="GEY2" s="138"/>
      <c r="GEZ2" s="138"/>
      <c r="GFA2" s="138"/>
      <c r="GFB2" s="138"/>
      <c r="GFC2" s="138"/>
      <c r="GFD2" s="138"/>
      <c r="GFE2" s="138"/>
      <c r="GFF2" s="138"/>
      <c r="GFG2" s="138"/>
      <c r="GFH2" s="138"/>
      <c r="GFI2" s="138"/>
      <c r="GFJ2" s="138"/>
      <c r="GFK2" s="138"/>
      <c r="GFL2" s="138"/>
      <c r="GFM2" s="138"/>
      <c r="GFN2" s="138"/>
      <c r="GFO2" s="138"/>
      <c r="GFP2" s="138"/>
      <c r="GFQ2" s="138"/>
      <c r="GFR2" s="138"/>
      <c r="GFS2" s="138"/>
      <c r="GFT2" s="138"/>
      <c r="GFU2" s="138"/>
      <c r="GFV2" s="138"/>
      <c r="GFW2" s="138"/>
      <c r="GFX2" s="138"/>
      <c r="GFY2" s="138"/>
      <c r="GFZ2" s="138"/>
      <c r="GGA2" s="138"/>
      <c r="GGB2" s="138"/>
      <c r="GGC2" s="138"/>
      <c r="GGD2" s="138"/>
      <c r="GGE2" s="138"/>
      <c r="GGF2" s="138"/>
      <c r="GGG2" s="138"/>
      <c r="GGH2" s="138"/>
      <c r="GGI2" s="138"/>
      <c r="GGJ2" s="138"/>
      <c r="GGK2" s="138"/>
      <c r="GGL2" s="138"/>
      <c r="GGM2" s="138"/>
      <c r="GGN2" s="138"/>
      <c r="GGO2" s="138"/>
      <c r="GGP2" s="138"/>
      <c r="GGQ2" s="138"/>
      <c r="GGR2" s="138"/>
      <c r="GGS2" s="138"/>
      <c r="GGT2" s="138"/>
      <c r="GGU2" s="138"/>
      <c r="GGV2" s="138"/>
      <c r="GGW2" s="138"/>
      <c r="GGX2" s="138"/>
      <c r="GGY2" s="138"/>
      <c r="GGZ2" s="138"/>
      <c r="GHA2" s="138"/>
      <c r="GHB2" s="138"/>
      <c r="GHC2" s="138"/>
      <c r="GHD2" s="138"/>
      <c r="GHE2" s="138"/>
      <c r="GHF2" s="138"/>
      <c r="GHG2" s="138"/>
      <c r="GHH2" s="138"/>
      <c r="GHI2" s="138"/>
      <c r="GHJ2" s="138"/>
      <c r="GHK2" s="138"/>
      <c r="GHL2" s="138"/>
      <c r="GHM2" s="138"/>
      <c r="GHN2" s="138"/>
      <c r="GHO2" s="138"/>
      <c r="GHP2" s="138"/>
      <c r="GHQ2" s="138"/>
      <c r="GHR2" s="138"/>
      <c r="GHS2" s="138"/>
      <c r="GHT2" s="138"/>
      <c r="GHU2" s="138"/>
      <c r="GHV2" s="138"/>
      <c r="GHW2" s="138"/>
      <c r="GHX2" s="138"/>
      <c r="GHY2" s="138"/>
      <c r="GHZ2" s="138"/>
      <c r="GIA2" s="138"/>
      <c r="GIB2" s="138"/>
      <c r="GIC2" s="138"/>
      <c r="GID2" s="138"/>
      <c r="GIE2" s="138"/>
      <c r="GIF2" s="138"/>
      <c r="GIG2" s="138"/>
      <c r="GIH2" s="138"/>
      <c r="GII2" s="138"/>
      <c r="GIJ2" s="138"/>
      <c r="GIK2" s="138"/>
      <c r="GIL2" s="138"/>
      <c r="GIM2" s="138"/>
      <c r="GIN2" s="138"/>
      <c r="GIO2" s="138"/>
      <c r="GIP2" s="138"/>
      <c r="GIQ2" s="138"/>
      <c r="GIR2" s="138"/>
      <c r="GIS2" s="138"/>
      <c r="GIT2" s="138"/>
      <c r="GIU2" s="138"/>
      <c r="GIV2" s="138"/>
      <c r="GIW2" s="138"/>
      <c r="GIX2" s="138"/>
      <c r="GIY2" s="138"/>
      <c r="GIZ2" s="138"/>
      <c r="GJA2" s="138"/>
      <c r="GJB2" s="138"/>
      <c r="GJC2" s="138"/>
      <c r="GJD2" s="138"/>
      <c r="GJE2" s="138"/>
      <c r="GJF2" s="138"/>
      <c r="GJG2" s="138"/>
      <c r="GJH2" s="138"/>
      <c r="GJI2" s="138"/>
      <c r="GJJ2" s="138"/>
      <c r="GJK2" s="138"/>
      <c r="GJL2" s="138"/>
      <c r="GJM2" s="138"/>
      <c r="GJN2" s="138"/>
      <c r="GJO2" s="138"/>
      <c r="GJP2" s="138"/>
      <c r="GJQ2" s="138"/>
      <c r="GJR2" s="138"/>
      <c r="GJS2" s="138"/>
      <c r="GJT2" s="138"/>
      <c r="GJU2" s="138"/>
      <c r="GJV2" s="138"/>
      <c r="GJW2" s="138"/>
      <c r="GJX2" s="138"/>
      <c r="GJY2" s="138"/>
      <c r="GJZ2" s="138"/>
      <c r="GKA2" s="138"/>
      <c r="GKB2" s="138"/>
      <c r="GKC2" s="138"/>
      <c r="GKD2" s="138"/>
      <c r="GKE2" s="138"/>
      <c r="GKF2" s="138"/>
      <c r="GKG2" s="138"/>
      <c r="GKH2" s="138"/>
      <c r="GKI2" s="138"/>
      <c r="GKJ2" s="138"/>
      <c r="GKK2" s="138"/>
      <c r="GKL2" s="138"/>
      <c r="GKM2" s="138"/>
      <c r="GKN2" s="138"/>
      <c r="GKO2" s="138"/>
      <c r="GKP2" s="138"/>
      <c r="GKQ2" s="138"/>
      <c r="GKR2" s="138"/>
      <c r="GKS2" s="138"/>
      <c r="GKT2" s="138"/>
      <c r="GKU2" s="138"/>
      <c r="GKV2" s="138"/>
      <c r="GKW2" s="138"/>
      <c r="GKX2" s="138"/>
      <c r="GKY2" s="138"/>
      <c r="GKZ2" s="138"/>
      <c r="GLA2" s="138"/>
      <c r="GLB2" s="138"/>
      <c r="GLC2" s="138"/>
      <c r="GLD2" s="138"/>
      <c r="GLE2" s="138"/>
      <c r="GLF2" s="138"/>
      <c r="GLG2" s="138"/>
      <c r="GLH2" s="138"/>
      <c r="GLI2" s="138"/>
      <c r="GLJ2" s="138"/>
      <c r="GLK2" s="138"/>
      <c r="GLL2" s="138"/>
      <c r="GLM2" s="138"/>
      <c r="GLN2" s="138"/>
      <c r="GLO2" s="138"/>
      <c r="GLP2" s="138"/>
      <c r="GLQ2" s="138"/>
      <c r="GLR2" s="138"/>
      <c r="GLS2" s="138"/>
      <c r="GLT2" s="138"/>
      <c r="GLU2" s="138"/>
      <c r="GLV2" s="138"/>
      <c r="GLW2" s="138"/>
      <c r="GLX2" s="138"/>
      <c r="GLY2" s="138"/>
      <c r="GLZ2" s="138"/>
      <c r="GMA2" s="138"/>
      <c r="GMB2" s="138"/>
      <c r="GMC2" s="138"/>
      <c r="GMD2" s="138"/>
      <c r="GME2" s="138"/>
      <c r="GMF2" s="138"/>
      <c r="GMG2" s="138"/>
      <c r="GMH2" s="138"/>
      <c r="GMI2" s="138"/>
      <c r="GMJ2" s="138"/>
      <c r="GMK2" s="138"/>
      <c r="GML2" s="138"/>
      <c r="GMM2" s="138"/>
      <c r="GMN2" s="138"/>
      <c r="GMO2" s="138"/>
      <c r="GMP2" s="138"/>
      <c r="GMQ2" s="138"/>
      <c r="GMR2" s="138"/>
      <c r="GMS2" s="138"/>
      <c r="GMT2" s="138"/>
      <c r="GMU2" s="138"/>
      <c r="GMV2" s="138"/>
      <c r="GMW2" s="138"/>
      <c r="GMX2" s="138"/>
      <c r="GMY2" s="138"/>
      <c r="GMZ2" s="138"/>
      <c r="GNA2" s="138"/>
      <c r="GNB2" s="138"/>
      <c r="GNC2" s="138"/>
      <c r="GND2" s="138"/>
      <c r="GNE2" s="138"/>
      <c r="GNF2" s="138"/>
      <c r="GNG2" s="138"/>
      <c r="GNH2" s="138"/>
      <c r="GNI2" s="138"/>
      <c r="GNJ2" s="138"/>
      <c r="GNK2" s="138"/>
      <c r="GNL2" s="138"/>
      <c r="GNM2" s="138"/>
      <c r="GNN2" s="138"/>
      <c r="GNO2" s="138"/>
      <c r="GNP2" s="138"/>
      <c r="GNQ2" s="138"/>
      <c r="GNR2" s="138"/>
      <c r="GNS2" s="138"/>
      <c r="GNT2" s="138"/>
      <c r="GNU2" s="138"/>
      <c r="GNV2" s="138"/>
      <c r="GNW2" s="138"/>
      <c r="GNX2" s="138"/>
      <c r="GNY2" s="138"/>
      <c r="GNZ2" s="138"/>
      <c r="GOA2" s="138"/>
      <c r="GOB2" s="138"/>
      <c r="GOC2" s="138"/>
      <c r="GOD2" s="138"/>
      <c r="GOE2" s="138"/>
      <c r="GOF2" s="138"/>
      <c r="GOG2" s="138"/>
      <c r="GOH2" s="138"/>
      <c r="GOI2" s="138"/>
      <c r="GOJ2" s="138"/>
      <c r="GOK2" s="138"/>
      <c r="GOL2" s="138"/>
      <c r="GOM2" s="138"/>
      <c r="GON2" s="138"/>
      <c r="GOO2" s="138"/>
      <c r="GOP2" s="138"/>
      <c r="GOQ2" s="138"/>
      <c r="GOR2" s="138"/>
      <c r="GOS2" s="138"/>
      <c r="GOT2" s="138"/>
      <c r="GOU2" s="138"/>
      <c r="GOV2" s="138"/>
      <c r="GOW2" s="138"/>
      <c r="GOX2" s="138"/>
      <c r="GOY2" s="138"/>
      <c r="GOZ2" s="138"/>
      <c r="GPA2" s="138"/>
      <c r="GPB2" s="138"/>
      <c r="GPC2" s="138"/>
      <c r="GPD2" s="138"/>
      <c r="GPE2" s="138"/>
      <c r="GPF2" s="138"/>
      <c r="GPG2" s="138"/>
      <c r="GPH2" s="138"/>
      <c r="GPI2" s="138"/>
      <c r="GPJ2" s="138"/>
      <c r="GPK2" s="138"/>
      <c r="GPL2" s="138"/>
      <c r="GPM2" s="138"/>
      <c r="GPN2" s="138"/>
      <c r="GPO2" s="138"/>
      <c r="GPP2" s="138"/>
      <c r="GPQ2" s="138"/>
      <c r="GPR2" s="138"/>
      <c r="GPS2" s="138"/>
      <c r="GPT2" s="138"/>
      <c r="GPU2" s="138"/>
      <c r="GPV2" s="138"/>
      <c r="GPW2" s="138"/>
      <c r="GPX2" s="138"/>
      <c r="GPY2" s="138"/>
      <c r="GPZ2" s="138"/>
      <c r="GQA2" s="138"/>
      <c r="GQB2" s="138"/>
      <c r="GQC2" s="138"/>
      <c r="GQD2" s="138"/>
      <c r="GQE2" s="138"/>
      <c r="GQF2" s="138"/>
      <c r="GQG2" s="138"/>
      <c r="GQH2" s="138"/>
      <c r="GQI2" s="138"/>
      <c r="GQJ2" s="138"/>
      <c r="GQK2" s="138"/>
      <c r="GQL2" s="138"/>
      <c r="GQM2" s="138"/>
      <c r="GQN2" s="138"/>
      <c r="GQO2" s="138"/>
      <c r="GQP2" s="138"/>
      <c r="GQQ2" s="138"/>
      <c r="GQR2" s="138"/>
      <c r="GQS2" s="138"/>
      <c r="GQT2" s="138"/>
      <c r="GQU2" s="138"/>
      <c r="GQV2" s="138"/>
      <c r="GQW2" s="138"/>
      <c r="GQX2" s="138"/>
      <c r="GQY2" s="138"/>
      <c r="GQZ2" s="138"/>
      <c r="GRA2" s="138"/>
      <c r="GRB2" s="138"/>
      <c r="GRC2" s="138"/>
      <c r="GRD2" s="138"/>
      <c r="GRE2" s="138"/>
      <c r="GRF2" s="138"/>
      <c r="GRG2" s="138"/>
      <c r="GRH2" s="138"/>
      <c r="GRI2" s="138"/>
      <c r="GRJ2" s="138"/>
      <c r="GRK2" s="138"/>
      <c r="GRL2" s="138"/>
      <c r="GRM2" s="138"/>
      <c r="GRN2" s="138"/>
      <c r="GRO2" s="138"/>
      <c r="GRP2" s="138"/>
      <c r="GRQ2" s="138"/>
      <c r="GRR2" s="138"/>
      <c r="GRS2" s="138"/>
      <c r="GRT2" s="138"/>
      <c r="GRU2" s="138"/>
      <c r="GRV2" s="138"/>
      <c r="GRW2" s="138"/>
      <c r="GRX2" s="138"/>
      <c r="GRY2" s="138"/>
      <c r="GRZ2" s="138"/>
      <c r="GSA2" s="138"/>
      <c r="GSB2" s="138"/>
      <c r="GSC2" s="138"/>
      <c r="GSD2" s="138"/>
      <c r="GSE2" s="138"/>
      <c r="GSF2" s="138"/>
      <c r="GSG2" s="138"/>
      <c r="GSH2" s="138"/>
      <c r="GSI2" s="138"/>
      <c r="GSJ2" s="138"/>
      <c r="GSK2" s="138"/>
      <c r="GSL2" s="138"/>
      <c r="GSM2" s="138"/>
      <c r="GSN2" s="138"/>
      <c r="GSO2" s="138"/>
      <c r="GSP2" s="138"/>
      <c r="GSQ2" s="138"/>
      <c r="GSR2" s="138"/>
      <c r="GSS2" s="138"/>
      <c r="GST2" s="138"/>
      <c r="GSU2" s="138"/>
      <c r="GSV2" s="138"/>
      <c r="GSW2" s="138"/>
      <c r="GSX2" s="138"/>
      <c r="GSY2" s="138"/>
      <c r="GSZ2" s="138"/>
      <c r="GTA2" s="138"/>
      <c r="GTB2" s="138"/>
      <c r="GTC2" s="138"/>
      <c r="GTD2" s="138"/>
      <c r="GTE2" s="138"/>
      <c r="GTF2" s="138"/>
      <c r="GTG2" s="138"/>
      <c r="GTH2" s="138"/>
      <c r="GTI2" s="138"/>
      <c r="GTJ2" s="138"/>
      <c r="GTK2" s="138"/>
      <c r="GTL2" s="138"/>
      <c r="GTM2" s="138"/>
      <c r="GTN2" s="138"/>
      <c r="GTO2" s="138"/>
      <c r="GTP2" s="138"/>
      <c r="GTQ2" s="138"/>
      <c r="GTR2" s="138"/>
      <c r="GTS2" s="138"/>
      <c r="GTT2" s="138"/>
      <c r="GTU2" s="138"/>
      <c r="GTV2" s="138"/>
      <c r="GTW2" s="138"/>
      <c r="GTX2" s="138"/>
      <c r="GTY2" s="138"/>
      <c r="GTZ2" s="138"/>
      <c r="GUA2" s="138"/>
      <c r="GUB2" s="138"/>
      <c r="GUC2" s="138"/>
      <c r="GUD2" s="138"/>
      <c r="GUE2" s="138"/>
      <c r="GUF2" s="138"/>
      <c r="GUG2" s="138"/>
      <c r="GUH2" s="138"/>
      <c r="GUI2" s="138"/>
      <c r="GUJ2" s="138"/>
      <c r="GUK2" s="138"/>
      <c r="GUL2" s="138"/>
      <c r="GUM2" s="138"/>
      <c r="GUN2" s="138"/>
      <c r="GUO2" s="138"/>
      <c r="GUP2" s="138"/>
      <c r="GUQ2" s="138"/>
      <c r="GUR2" s="138"/>
      <c r="GUS2" s="138"/>
      <c r="GUT2" s="138"/>
      <c r="GUU2" s="138"/>
      <c r="GUV2" s="138"/>
      <c r="GUW2" s="138"/>
      <c r="GUX2" s="138"/>
      <c r="GUY2" s="138"/>
      <c r="GUZ2" s="138"/>
      <c r="GVA2" s="138"/>
      <c r="GVB2" s="138"/>
      <c r="GVC2" s="138"/>
      <c r="GVD2" s="138"/>
      <c r="GVE2" s="138"/>
      <c r="GVF2" s="138"/>
      <c r="GVG2" s="138"/>
      <c r="GVH2" s="138"/>
      <c r="GVI2" s="138"/>
      <c r="GVJ2" s="138"/>
      <c r="GVK2" s="138"/>
      <c r="GVL2" s="138"/>
      <c r="GVM2" s="138"/>
      <c r="GVN2" s="138"/>
      <c r="GVO2" s="138"/>
      <c r="GVP2" s="138"/>
      <c r="GVQ2" s="138"/>
      <c r="GVR2" s="138"/>
      <c r="GVS2" s="138"/>
      <c r="GVT2" s="138"/>
      <c r="GVU2" s="138"/>
      <c r="GVV2" s="138"/>
      <c r="GVW2" s="138"/>
      <c r="GVX2" s="138"/>
      <c r="GVY2" s="138"/>
      <c r="GVZ2" s="138"/>
      <c r="GWA2" s="138"/>
      <c r="GWB2" s="138"/>
      <c r="GWC2" s="138"/>
      <c r="GWD2" s="138"/>
      <c r="GWE2" s="138"/>
      <c r="GWF2" s="138"/>
      <c r="GWG2" s="138"/>
      <c r="GWH2" s="138"/>
      <c r="GWI2" s="138"/>
      <c r="GWJ2" s="138"/>
      <c r="GWK2" s="138"/>
      <c r="GWL2" s="138"/>
      <c r="GWM2" s="138"/>
      <c r="GWN2" s="138"/>
      <c r="GWO2" s="138"/>
      <c r="GWP2" s="138"/>
      <c r="GWQ2" s="138"/>
      <c r="GWR2" s="138"/>
      <c r="GWS2" s="138"/>
      <c r="GWT2" s="138"/>
      <c r="GWU2" s="138"/>
      <c r="GWV2" s="138"/>
      <c r="GWW2" s="138"/>
      <c r="GWX2" s="138"/>
      <c r="GWY2" s="138"/>
      <c r="GWZ2" s="138"/>
      <c r="GXA2" s="138"/>
      <c r="GXB2" s="138"/>
      <c r="GXC2" s="138"/>
      <c r="GXD2" s="138"/>
      <c r="GXE2" s="138"/>
      <c r="GXF2" s="138"/>
      <c r="GXG2" s="138"/>
      <c r="GXH2" s="138"/>
      <c r="GXI2" s="138"/>
      <c r="GXJ2" s="138"/>
      <c r="GXK2" s="138"/>
      <c r="GXL2" s="138"/>
      <c r="GXM2" s="138"/>
      <c r="GXN2" s="138"/>
      <c r="GXO2" s="138"/>
      <c r="GXP2" s="138"/>
      <c r="GXQ2" s="138"/>
      <c r="GXR2" s="138"/>
      <c r="GXS2" s="138"/>
      <c r="GXT2" s="138"/>
      <c r="GXU2" s="138"/>
      <c r="GXV2" s="138"/>
      <c r="GXW2" s="138"/>
      <c r="GXX2" s="138"/>
      <c r="GXY2" s="138"/>
      <c r="GXZ2" s="138"/>
      <c r="GYA2" s="138"/>
      <c r="GYB2" s="138"/>
      <c r="GYC2" s="138"/>
      <c r="GYD2" s="138"/>
      <c r="GYE2" s="138"/>
      <c r="GYF2" s="138"/>
      <c r="GYG2" s="138"/>
      <c r="GYH2" s="138"/>
      <c r="GYI2" s="138"/>
      <c r="GYJ2" s="138"/>
      <c r="GYK2" s="138"/>
      <c r="GYL2" s="138"/>
      <c r="GYM2" s="138"/>
      <c r="GYN2" s="138"/>
      <c r="GYO2" s="138"/>
      <c r="GYP2" s="138"/>
      <c r="GYQ2" s="138"/>
      <c r="GYR2" s="138"/>
      <c r="GYS2" s="138"/>
      <c r="GYT2" s="138"/>
      <c r="GYU2" s="138"/>
      <c r="GYV2" s="138"/>
      <c r="GYW2" s="138"/>
      <c r="GYX2" s="138"/>
      <c r="GYY2" s="138"/>
      <c r="GYZ2" s="138"/>
      <c r="GZA2" s="138"/>
      <c r="GZB2" s="138"/>
      <c r="GZC2" s="138"/>
      <c r="GZD2" s="138"/>
      <c r="GZE2" s="138"/>
      <c r="GZF2" s="138"/>
      <c r="GZG2" s="138"/>
      <c r="GZH2" s="138"/>
      <c r="GZI2" s="138"/>
      <c r="GZJ2" s="138"/>
      <c r="GZK2" s="138"/>
      <c r="GZL2" s="138"/>
      <c r="GZM2" s="138"/>
      <c r="GZN2" s="138"/>
      <c r="GZO2" s="138"/>
      <c r="GZP2" s="138"/>
      <c r="GZQ2" s="138"/>
      <c r="GZR2" s="138"/>
      <c r="GZS2" s="138"/>
      <c r="GZT2" s="138"/>
      <c r="GZU2" s="138"/>
      <c r="GZV2" s="138"/>
      <c r="GZW2" s="138"/>
      <c r="GZX2" s="138"/>
      <c r="GZY2" s="138"/>
      <c r="GZZ2" s="138"/>
      <c r="HAA2" s="138"/>
      <c r="HAB2" s="138"/>
      <c r="HAC2" s="138"/>
      <c r="HAD2" s="138"/>
      <c r="HAE2" s="138"/>
      <c r="HAF2" s="138"/>
      <c r="HAG2" s="138"/>
      <c r="HAH2" s="138"/>
      <c r="HAI2" s="138"/>
      <c r="HAJ2" s="138"/>
      <c r="HAK2" s="138"/>
      <c r="HAL2" s="138"/>
      <c r="HAM2" s="138"/>
      <c r="HAN2" s="138"/>
      <c r="HAO2" s="138"/>
      <c r="HAP2" s="138"/>
      <c r="HAQ2" s="138"/>
      <c r="HAR2" s="138"/>
      <c r="HAS2" s="138"/>
      <c r="HAT2" s="138"/>
      <c r="HAU2" s="138"/>
      <c r="HAV2" s="138"/>
      <c r="HAW2" s="138"/>
      <c r="HAX2" s="138"/>
      <c r="HAY2" s="138"/>
      <c r="HAZ2" s="138"/>
      <c r="HBA2" s="138"/>
      <c r="HBB2" s="138"/>
      <c r="HBC2" s="138"/>
      <c r="HBD2" s="138"/>
      <c r="HBE2" s="138"/>
      <c r="HBF2" s="138"/>
      <c r="HBG2" s="138"/>
      <c r="HBH2" s="138"/>
      <c r="HBI2" s="138"/>
      <c r="HBJ2" s="138"/>
      <c r="HBK2" s="138"/>
      <c r="HBL2" s="138"/>
      <c r="HBM2" s="138"/>
      <c r="HBN2" s="138"/>
      <c r="HBO2" s="138"/>
      <c r="HBP2" s="138"/>
      <c r="HBQ2" s="138"/>
      <c r="HBR2" s="138"/>
      <c r="HBS2" s="138"/>
      <c r="HBT2" s="138"/>
      <c r="HBU2" s="138"/>
      <c r="HBV2" s="138"/>
      <c r="HBW2" s="138"/>
      <c r="HBX2" s="138"/>
      <c r="HBY2" s="138"/>
      <c r="HBZ2" s="138"/>
      <c r="HCA2" s="138"/>
      <c r="HCB2" s="138"/>
      <c r="HCC2" s="138"/>
      <c r="HCD2" s="138"/>
      <c r="HCE2" s="138"/>
      <c r="HCF2" s="138"/>
      <c r="HCG2" s="138"/>
      <c r="HCH2" s="138"/>
      <c r="HCI2" s="138"/>
      <c r="HCJ2" s="138"/>
      <c r="HCK2" s="138"/>
      <c r="HCL2" s="138"/>
      <c r="HCM2" s="138"/>
      <c r="HCN2" s="138"/>
      <c r="HCO2" s="138"/>
      <c r="HCP2" s="138"/>
      <c r="HCQ2" s="138"/>
      <c r="HCR2" s="138"/>
      <c r="HCS2" s="138"/>
      <c r="HCT2" s="138"/>
      <c r="HCU2" s="138"/>
      <c r="HCV2" s="138"/>
      <c r="HCW2" s="138"/>
      <c r="HCX2" s="138"/>
      <c r="HCY2" s="138"/>
      <c r="HCZ2" s="138"/>
      <c r="HDA2" s="138"/>
      <c r="HDB2" s="138"/>
      <c r="HDC2" s="138"/>
      <c r="HDD2" s="138"/>
      <c r="HDE2" s="138"/>
      <c r="HDF2" s="138"/>
      <c r="HDG2" s="138"/>
      <c r="HDH2" s="138"/>
      <c r="HDI2" s="138"/>
      <c r="HDJ2" s="138"/>
      <c r="HDK2" s="138"/>
      <c r="HDL2" s="138"/>
      <c r="HDM2" s="138"/>
      <c r="HDN2" s="138"/>
      <c r="HDO2" s="138"/>
      <c r="HDP2" s="138"/>
      <c r="HDQ2" s="138"/>
      <c r="HDR2" s="138"/>
      <c r="HDS2" s="138"/>
      <c r="HDT2" s="138"/>
      <c r="HDU2" s="138"/>
      <c r="HDV2" s="138"/>
      <c r="HDW2" s="138"/>
      <c r="HDX2" s="138"/>
      <c r="HDY2" s="138"/>
      <c r="HDZ2" s="138"/>
      <c r="HEA2" s="138"/>
      <c r="HEB2" s="138"/>
      <c r="HEC2" s="138"/>
      <c r="HED2" s="138"/>
      <c r="HEE2" s="138"/>
      <c r="HEF2" s="138"/>
      <c r="HEG2" s="138"/>
      <c r="HEH2" s="138"/>
      <c r="HEI2" s="138"/>
      <c r="HEJ2" s="138"/>
      <c r="HEK2" s="138"/>
      <c r="HEL2" s="138"/>
      <c r="HEM2" s="138"/>
      <c r="HEN2" s="138"/>
      <c r="HEO2" s="138"/>
      <c r="HEP2" s="138"/>
      <c r="HEQ2" s="138"/>
      <c r="HER2" s="138"/>
      <c r="HES2" s="138"/>
      <c r="HET2" s="138"/>
      <c r="HEU2" s="138"/>
      <c r="HEV2" s="138"/>
      <c r="HEW2" s="138"/>
      <c r="HEX2" s="138"/>
      <c r="HEY2" s="138"/>
      <c r="HEZ2" s="138"/>
      <c r="HFA2" s="138"/>
      <c r="HFB2" s="138"/>
      <c r="HFC2" s="138"/>
      <c r="HFD2" s="138"/>
      <c r="HFE2" s="138"/>
      <c r="HFF2" s="138"/>
      <c r="HFG2" s="138"/>
      <c r="HFH2" s="138"/>
      <c r="HFI2" s="138"/>
      <c r="HFJ2" s="138"/>
      <c r="HFK2" s="138"/>
      <c r="HFL2" s="138"/>
      <c r="HFM2" s="138"/>
      <c r="HFN2" s="138"/>
      <c r="HFO2" s="138"/>
      <c r="HFP2" s="138"/>
      <c r="HFQ2" s="138"/>
      <c r="HFR2" s="138"/>
      <c r="HFS2" s="138"/>
      <c r="HFT2" s="138"/>
      <c r="HFU2" s="138"/>
      <c r="HFV2" s="138"/>
      <c r="HFW2" s="138"/>
      <c r="HFX2" s="138"/>
      <c r="HFY2" s="138"/>
      <c r="HFZ2" s="138"/>
      <c r="HGA2" s="138"/>
      <c r="HGB2" s="138"/>
      <c r="HGC2" s="138"/>
      <c r="HGD2" s="138"/>
      <c r="HGE2" s="138"/>
      <c r="HGF2" s="138"/>
      <c r="HGG2" s="138"/>
      <c r="HGH2" s="138"/>
      <c r="HGI2" s="138"/>
      <c r="HGJ2" s="138"/>
      <c r="HGK2" s="138"/>
      <c r="HGL2" s="138"/>
      <c r="HGM2" s="138"/>
      <c r="HGN2" s="138"/>
      <c r="HGO2" s="138"/>
      <c r="HGP2" s="138"/>
      <c r="HGQ2" s="138"/>
      <c r="HGR2" s="138"/>
      <c r="HGS2" s="138"/>
      <c r="HGT2" s="138"/>
      <c r="HGU2" s="138"/>
      <c r="HGV2" s="138"/>
      <c r="HGW2" s="138"/>
      <c r="HGX2" s="138"/>
      <c r="HGY2" s="138"/>
      <c r="HGZ2" s="138"/>
      <c r="HHA2" s="138"/>
      <c r="HHB2" s="138"/>
      <c r="HHC2" s="138"/>
      <c r="HHD2" s="138"/>
      <c r="HHE2" s="138"/>
      <c r="HHF2" s="138"/>
      <c r="HHG2" s="138"/>
      <c r="HHH2" s="138"/>
      <c r="HHI2" s="138"/>
      <c r="HHJ2" s="138"/>
      <c r="HHK2" s="138"/>
      <c r="HHL2" s="138"/>
      <c r="HHM2" s="138"/>
      <c r="HHN2" s="138"/>
      <c r="HHO2" s="138"/>
      <c r="HHP2" s="138"/>
      <c r="HHQ2" s="138"/>
      <c r="HHR2" s="138"/>
      <c r="HHS2" s="138"/>
      <c r="HHT2" s="138"/>
      <c r="HHU2" s="138"/>
      <c r="HHV2" s="138"/>
      <c r="HHW2" s="138"/>
      <c r="HHX2" s="138"/>
      <c r="HHY2" s="138"/>
      <c r="HHZ2" s="138"/>
      <c r="HIA2" s="138"/>
      <c r="HIB2" s="138"/>
      <c r="HIC2" s="138"/>
      <c r="HID2" s="138"/>
      <c r="HIE2" s="138"/>
      <c r="HIF2" s="138"/>
      <c r="HIG2" s="138"/>
      <c r="HIH2" s="138"/>
      <c r="HII2" s="138"/>
      <c r="HIJ2" s="138"/>
      <c r="HIK2" s="138"/>
      <c r="HIL2" s="138"/>
      <c r="HIM2" s="138"/>
      <c r="HIN2" s="138"/>
      <c r="HIO2" s="138"/>
      <c r="HIP2" s="138"/>
      <c r="HIQ2" s="138"/>
      <c r="HIR2" s="138"/>
      <c r="HIS2" s="138"/>
      <c r="HIT2" s="138"/>
      <c r="HIU2" s="138"/>
      <c r="HIV2" s="138"/>
      <c r="HIW2" s="138"/>
      <c r="HIX2" s="138"/>
      <c r="HIY2" s="138"/>
      <c r="HIZ2" s="138"/>
      <c r="HJA2" s="138"/>
      <c r="HJB2" s="138"/>
      <c r="HJC2" s="138"/>
      <c r="HJD2" s="138"/>
      <c r="HJE2" s="138"/>
      <c r="HJF2" s="138"/>
      <c r="HJG2" s="138"/>
      <c r="HJH2" s="138"/>
      <c r="HJI2" s="138"/>
      <c r="HJJ2" s="138"/>
      <c r="HJK2" s="138"/>
      <c r="HJL2" s="138"/>
      <c r="HJM2" s="138"/>
      <c r="HJN2" s="138"/>
      <c r="HJO2" s="138"/>
      <c r="HJP2" s="138"/>
      <c r="HJQ2" s="138"/>
      <c r="HJR2" s="138"/>
      <c r="HJS2" s="138"/>
      <c r="HJT2" s="138"/>
      <c r="HJU2" s="138"/>
      <c r="HJV2" s="138"/>
      <c r="HJW2" s="138"/>
      <c r="HJX2" s="138"/>
      <c r="HJY2" s="138"/>
      <c r="HJZ2" s="138"/>
      <c r="HKA2" s="138"/>
      <c r="HKB2" s="138"/>
      <c r="HKC2" s="138"/>
      <c r="HKD2" s="138"/>
      <c r="HKE2" s="138"/>
      <c r="HKF2" s="138"/>
      <c r="HKG2" s="138"/>
      <c r="HKH2" s="138"/>
      <c r="HKI2" s="138"/>
      <c r="HKJ2" s="138"/>
      <c r="HKK2" s="138"/>
      <c r="HKL2" s="138"/>
      <c r="HKM2" s="138"/>
      <c r="HKN2" s="138"/>
      <c r="HKO2" s="138"/>
      <c r="HKP2" s="138"/>
      <c r="HKQ2" s="138"/>
      <c r="HKR2" s="138"/>
      <c r="HKS2" s="138"/>
      <c r="HKT2" s="138"/>
      <c r="HKU2" s="138"/>
      <c r="HKV2" s="138"/>
      <c r="HKW2" s="138"/>
      <c r="HKX2" s="138"/>
      <c r="HKY2" s="138"/>
      <c r="HKZ2" s="138"/>
      <c r="HLA2" s="138"/>
      <c r="HLB2" s="138"/>
      <c r="HLC2" s="138"/>
      <c r="HLD2" s="138"/>
      <c r="HLE2" s="138"/>
      <c r="HLF2" s="138"/>
      <c r="HLG2" s="138"/>
      <c r="HLH2" s="138"/>
      <c r="HLI2" s="138"/>
      <c r="HLJ2" s="138"/>
      <c r="HLK2" s="138"/>
      <c r="HLL2" s="138"/>
      <c r="HLM2" s="138"/>
      <c r="HLN2" s="138"/>
      <c r="HLO2" s="138"/>
      <c r="HLP2" s="138"/>
      <c r="HLQ2" s="138"/>
      <c r="HLR2" s="138"/>
      <c r="HLS2" s="138"/>
      <c r="HLT2" s="138"/>
      <c r="HLU2" s="138"/>
      <c r="HLV2" s="138"/>
      <c r="HLW2" s="138"/>
      <c r="HLX2" s="138"/>
      <c r="HLY2" s="138"/>
      <c r="HLZ2" s="138"/>
      <c r="HMA2" s="138"/>
      <c r="HMB2" s="138"/>
      <c r="HMC2" s="138"/>
      <c r="HMD2" s="138"/>
      <c r="HME2" s="138"/>
      <c r="HMF2" s="138"/>
      <c r="HMG2" s="138"/>
      <c r="HMH2" s="138"/>
      <c r="HMI2" s="138"/>
      <c r="HMJ2" s="138"/>
      <c r="HMK2" s="138"/>
      <c r="HML2" s="138"/>
      <c r="HMM2" s="138"/>
      <c r="HMN2" s="138"/>
      <c r="HMO2" s="138"/>
      <c r="HMP2" s="138"/>
      <c r="HMQ2" s="138"/>
      <c r="HMR2" s="138"/>
      <c r="HMS2" s="138"/>
      <c r="HMT2" s="138"/>
      <c r="HMU2" s="138"/>
      <c r="HMV2" s="138"/>
      <c r="HMW2" s="138"/>
      <c r="HMX2" s="138"/>
      <c r="HMY2" s="138"/>
      <c r="HMZ2" s="138"/>
      <c r="HNA2" s="138"/>
      <c r="HNB2" s="138"/>
      <c r="HNC2" s="138"/>
      <c r="HND2" s="138"/>
      <c r="HNE2" s="138"/>
      <c r="HNF2" s="138"/>
      <c r="HNG2" s="138"/>
      <c r="HNH2" s="138"/>
      <c r="HNI2" s="138"/>
      <c r="HNJ2" s="138"/>
      <c r="HNK2" s="138"/>
      <c r="HNL2" s="138"/>
      <c r="HNM2" s="138"/>
      <c r="HNN2" s="138"/>
      <c r="HNO2" s="138"/>
      <c r="HNP2" s="138"/>
      <c r="HNQ2" s="138"/>
      <c r="HNR2" s="138"/>
      <c r="HNS2" s="138"/>
      <c r="HNT2" s="138"/>
      <c r="HNU2" s="138"/>
      <c r="HNV2" s="138"/>
      <c r="HNW2" s="138"/>
      <c r="HNX2" s="138"/>
      <c r="HNY2" s="138"/>
      <c r="HNZ2" s="138"/>
      <c r="HOA2" s="138"/>
      <c r="HOB2" s="138"/>
      <c r="HOC2" s="138"/>
      <c r="HOD2" s="138"/>
      <c r="HOE2" s="138"/>
      <c r="HOF2" s="138"/>
      <c r="HOG2" s="138"/>
      <c r="HOH2" s="138"/>
      <c r="HOI2" s="138"/>
      <c r="HOJ2" s="138"/>
      <c r="HOK2" s="138"/>
      <c r="HOL2" s="138"/>
      <c r="HOM2" s="138"/>
      <c r="HON2" s="138"/>
      <c r="HOO2" s="138"/>
      <c r="HOP2" s="138"/>
      <c r="HOQ2" s="138"/>
      <c r="HOR2" s="138"/>
      <c r="HOS2" s="138"/>
      <c r="HOT2" s="138"/>
      <c r="HOU2" s="138"/>
      <c r="HOV2" s="138"/>
      <c r="HOW2" s="138"/>
      <c r="HOX2" s="138"/>
      <c r="HOY2" s="138"/>
      <c r="HOZ2" s="138"/>
      <c r="HPA2" s="138"/>
      <c r="HPB2" s="138"/>
      <c r="HPC2" s="138"/>
      <c r="HPD2" s="138"/>
      <c r="HPE2" s="138"/>
      <c r="HPF2" s="138"/>
      <c r="HPG2" s="138"/>
      <c r="HPH2" s="138"/>
      <c r="HPI2" s="138"/>
      <c r="HPJ2" s="138"/>
      <c r="HPK2" s="138"/>
      <c r="HPL2" s="138"/>
      <c r="HPM2" s="138"/>
      <c r="HPN2" s="138"/>
      <c r="HPO2" s="138"/>
      <c r="HPP2" s="138"/>
      <c r="HPQ2" s="138"/>
      <c r="HPR2" s="138"/>
      <c r="HPS2" s="138"/>
      <c r="HPT2" s="138"/>
      <c r="HPU2" s="138"/>
      <c r="HPV2" s="138"/>
      <c r="HPW2" s="138"/>
      <c r="HPX2" s="138"/>
      <c r="HPY2" s="138"/>
      <c r="HPZ2" s="138"/>
      <c r="HQA2" s="138"/>
      <c r="HQB2" s="138"/>
      <c r="HQC2" s="138"/>
      <c r="HQD2" s="138"/>
      <c r="HQE2" s="138"/>
      <c r="HQF2" s="138"/>
      <c r="HQG2" s="138"/>
      <c r="HQH2" s="138"/>
      <c r="HQI2" s="138"/>
      <c r="HQJ2" s="138"/>
      <c r="HQK2" s="138"/>
      <c r="HQL2" s="138"/>
      <c r="HQM2" s="138"/>
      <c r="HQN2" s="138"/>
      <c r="HQO2" s="138"/>
      <c r="HQP2" s="138"/>
      <c r="HQQ2" s="138"/>
      <c r="HQR2" s="138"/>
      <c r="HQS2" s="138"/>
      <c r="HQT2" s="138"/>
      <c r="HQU2" s="138"/>
      <c r="HQV2" s="138"/>
      <c r="HQW2" s="138"/>
      <c r="HQX2" s="138"/>
      <c r="HQY2" s="138"/>
      <c r="HQZ2" s="138"/>
      <c r="HRA2" s="138"/>
      <c r="HRB2" s="138"/>
      <c r="HRC2" s="138"/>
      <c r="HRD2" s="138"/>
      <c r="HRE2" s="138"/>
      <c r="HRF2" s="138"/>
      <c r="HRG2" s="138"/>
      <c r="HRH2" s="138"/>
      <c r="HRI2" s="138"/>
      <c r="HRJ2" s="138"/>
      <c r="HRK2" s="138"/>
      <c r="HRL2" s="138"/>
      <c r="HRM2" s="138"/>
      <c r="HRN2" s="138"/>
      <c r="HRO2" s="138"/>
      <c r="HRP2" s="138"/>
      <c r="HRQ2" s="138"/>
      <c r="HRR2" s="138"/>
      <c r="HRS2" s="138"/>
      <c r="HRT2" s="138"/>
      <c r="HRU2" s="138"/>
      <c r="HRV2" s="138"/>
      <c r="HRW2" s="138"/>
      <c r="HRX2" s="138"/>
      <c r="HRY2" s="138"/>
      <c r="HRZ2" s="138"/>
      <c r="HSA2" s="138"/>
      <c r="HSB2" s="138"/>
      <c r="HSC2" s="138"/>
      <c r="HSD2" s="138"/>
      <c r="HSE2" s="138"/>
      <c r="HSF2" s="138"/>
      <c r="HSG2" s="138"/>
      <c r="HSH2" s="138"/>
      <c r="HSI2" s="138"/>
      <c r="HSJ2" s="138"/>
      <c r="HSK2" s="138"/>
      <c r="HSL2" s="138"/>
      <c r="HSM2" s="138"/>
      <c r="HSN2" s="138"/>
      <c r="HSO2" s="138"/>
      <c r="HSP2" s="138"/>
      <c r="HSQ2" s="138"/>
      <c r="HSR2" s="138"/>
      <c r="HSS2" s="138"/>
      <c r="HST2" s="138"/>
      <c r="HSU2" s="138"/>
      <c r="HSV2" s="138"/>
      <c r="HSW2" s="138"/>
      <c r="HSX2" s="138"/>
      <c r="HSY2" s="138"/>
      <c r="HSZ2" s="138"/>
      <c r="HTA2" s="138"/>
      <c r="HTB2" s="138"/>
      <c r="HTC2" s="138"/>
      <c r="HTD2" s="138"/>
      <c r="HTE2" s="138"/>
      <c r="HTF2" s="138"/>
      <c r="HTG2" s="138"/>
      <c r="HTH2" s="138"/>
      <c r="HTI2" s="138"/>
      <c r="HTJ2" s="138"/>
      <c r="HTK2" s="138"/>
      <c r="HTL2" s="138"/>
      <c r="HTM2" s="138"/>
      <c r="HTN2" s="138"/>
      <c r="HTO2" s="138"/>
      <c r="HTP2" s="138"/>
      <c r="HTQ2" s="138"/>
      <c r="HTR2" s="138"/>
      <c r="HTS2" s="138"/>
      <c r="HTT2" s="138"/>
      <c r="HTU2" s="138"/>
      <c r="HTV2" s="138"/>
      <c r="HTW2" s="138"/>
      <c r="HTX2" s="138"/>
      <c r="HTY2" s="138"/>
      <c r="HTZ2" s="138"/>
      <c r="HUA2" s="138"/>
      <c r="HUB2" s="138"/>
      <c r="HUC2" s="138"/>
      <c r="HUD2" s="138"/>
      <c r="HUE2" s="138"/>
      <c r="HUF2" s="138"/>
      <c r="HUG2" s="138"/>
      <c r="HUH2" s="138"/>
      <c r="HUI2" s="138"/>
      <c r="HUJ2" s="138"/>
      <c r="HUK2" s="138"/>
      <c r="HUL2" s="138"/>
      <c r="HUM2" s="138"/>
      <c r="HUN2" s="138"/>
      <c r="HUO2" s="138"/>
      <c r="HUP2" s="138"/>
      <c r="HUQ2" s="138"/>
      <c r="HUR2" s="138"/>
      <c r="HUS2" s="138"/>
      <c r="HUT2" s="138"/>
      <c r="HUU2" s="138"/>
      <c r="HUV2" s="138"/>
      <c r="HUW2" s="138"/>
      <c r="HUX2" s="138"/>
      <c r="HUY2" s="138"/>
      <c r="HUZ2" s="138"/>
      <c r="HVA2" s="138"/>
      <c r="HVB2" s="138"/>
      <c r="HVC2" s="138"/>
      <c r="HVD2" s="138"/>
      <c r="HVE2" s="138"/>
      <c r="HVF2" s="138"/>
      <c r="HVG2" s="138"/>
      <c r="HVH2" s="138"/>
      <c r="HVI2" s="138"/>
      <c r="HVJ2" s="138"/>
      <c r="HVK2" s="138"/>
      <c r="HVL2" s="138"/>
      <c r="HVM2" s="138"/>
      <c r="HVN2" s="138"/>
      <c r="HVO2" s="138"/>
      <c r="HVP2" s="138"/>
      <c r="HVQ2" s="138"/>
      <c r="HVR2" s="138"/>
      <c r="HVS2" s="138"/>
      <c r="HVT2" s="138"/>
      <c r="HVU2" s="138"/>
      <c r="HVV2" s="138"/>
      <c r="HVW2" s="138"/>
      <c r="HVX2" s="138"/>
      <c r="HVY2" s="138"/>
      <c r="HVZ2" s="138"/>
      <c r="HWA2" s="138"/>
      <c r="HWB2" s="138"/>
      <c r="HWC2" s="138"/>
      <c r="HWD2" s="138"/>
      <c r="HWE2" s="138"/>
      <c r="HWF2" s="138"/>
      <c r="HWG2" s="138"/>
      <c r="HWH2" s="138"/>
      <c r="HWI2" s="138"/>
      <c r="HWJ2" s="138"/>
      <c r="HWK2" s="138"/>
      <c r="HWL2" s="138"/>
      <c r="HWM2" s="138"/>
      <c r="HWN2" s="138"/>
      <c r="HWO2" s="138"/>
      <c r="HWP2" s="138"/>
      <c r="HWQ2" s="138"/>
      <c r="HWR2" s="138"/>
      <c r="HWS2" s="138"/>
      <c r="HWT2" s="138"/>
      <c r="HWU2" s="138"/>
      <c r="HWV2" s="138"/>
      <c r="HWW2" s="138"/>
      <c r="HWX2" s="138"/>
      <c r="HWY2" s="138"/>
      <c r="HWZ2" s="138"/>
      <c r="HXA2" s="138"/>
      <c r="HXB2" s="138"/>
      <c r="HXC2" s="138"/>
      <c r="HXD2" s="138"/>
      <c r="HXE2" s="138"/>
      <c r="HXF2" s="138"/>
      <c r="HXG2" s="138"/>
      <c r="HXH2" s="138"/>
      <c r="HXI2" s="138"/>
      <c r="HXJ2" s="138"/>
      <c r="HXK2" s="138"/>
      <c r="HXL2" s="138"/>
      <c r="HXM2" s="138"/>
      <c r="HXN2" s="138"/>
      <c r="HXO2" s="138"/>
      <c r="HXP2" s="138"/>
      <c r="HXQ2" s="138"/>
      <c r="HXR2" s="138"/>
      <c r="HXS2" s="138"/>
      <c r="HXT2" s="138"/>
      <c r="HXU2" s="138"/>
      <c r="HXV2" s="138"/>
      <c r="HXW2" s="138"/>
      <c r="HXX2" s="138"/>
      <c r="HXY2" s="138"/>
      <c r="HXZ2" s="138"/>
      <c r="HYA2" s="138"/>
      <c r="HYB2" s="138"/>
      <c r="HYC2" s="138"/>
      <c r="HYD2" s="138"/>
      <c r="HYE2" s="138"/>
      <c r="HYF2" s="138"/>
      <c r="HYG2" s="138"/>
      <c r="HYH2" s="138"/>
      <c r="HYI2" s="138"/>
      <c r="HYJ2" s="138"/>
      <c r="HYK2" s="138"/>
      <c r="HYL2" s="138"/>
      <c r="HYM2" s="138"/>
      <c r="HYN2" s="138"/>
      <c r="HYO2" s="138"/>
      <c r="HYP2" s="138"/>
      <c r="HYQ2" s="138"/>
      <c r="HYR2" s="138"/>
      <c r="HYS2" s="138"/>
      <c r="HYT2" s="138"/>
      <c r="HYU2" s="138"/>
      <c r="HYV2" s="138"/>
      <c r="HYW2" s="138"/>
      <c r="HYX2" s="138"/>
      <c r="HYY2" s="138"/>
      <c r="HYZ2" s="138"/>
      <c r="HZA2" s="138"/>
      <c r="HZB2" s="138"/>
      <c r="HZC2" s="138"/>
      <c r="HZD2" s="138"/>
      <c r="HZE2" s="138"/>
      <c r="HZF2" s="138"/>
      <c r="HZG2" s="138"/>
      <c r="HZH2" s="138"/>
      <c r="HZI2" s="138"/>
      <c r="HZJ2" s="138"/>
      <c r="HZK2" s="138"/>
      <c r="HZL2" s="138"/>
      <c r="HZM2" s="138"/>
      <c r="HZN2" s="138"/>
      <c r="HZO2" s="138"/>
      <c r="HZP2" s="138"/>
      <c r="HZQ2" s="138"/>
      <c r="HZR2" s="138"/>
      <c r="HZS2" s="138"/>
      <c r="HZT2" s="138"/>
      <c r="HZU2" s="138"/>
      <c r="HZV2" s="138"/>
      <c r="HZW2" s="138"/>
      <c r="HZX2" s="138"/>
      <c r="HZY2" s="138"/>
      <c r="HZZ2" s="138"/>
      <c r="IAA2" s="138"/>
      <c r="IAB2" s="138"/>
      <c r="IAC2" s="138"/>
      <c r="IAD2" s="138"/>
      <c r="IAE2" s="138"/>
      <c r="IAF2" s="138"/>
      <c r="IAG2" s="138"/>
      <c r="IAH2" s="138"/>
      <c r="IAI2" s="138"/>
      <c r="IAJ2" s="138"/>
      <c r="IAK2" s="138"/>
      <c r="IAL2" s="138"/>
      <c r="IAM2" s="138"/>
      <c r="IAN2" s="138"/>
      <c r="IAO2" s="138"/>
      <c r="IAP2" s="138"/>
      <c r="IAQ2" s="138"/>
      <c r="IAR2" s="138"/>
      <c r="IAS2" s="138"/>
      <c r="IAT2" s="138"/>
      <c r="IAU2" s="138"/>
      <c r="IAV2" s="138"/>
      <c r="IAW2" s="138"/>
      <c r="IAX2" s="138"/>
      <c r="IAY2" s="138"/>
      <c r="IAZ2" s="138"/>
      <c r="IBA2" s="138"/>
      <c r="IBB2" s="138"/>
      <c r="IBC2" s="138"/>
      <c r="IBD2" s="138"/>
      <c r="IBE2" s="138"/>
      <c r="IBF2" s="138"/>
      <c r="IBG2" s="138"/>
      <c r="IBH2" s="138"/>
      <c r="IBI2" s="138"/>
      <c r="IBJ2" s="138"/>
      <c r="IBK2" s="138"/>
      <c r="IBL2" s="138"/>
      <c r="IBM2" s="138"/>
      <c r="IBN2" s="138"/>
      <c r="IBO2" s="138"/>
      <c r="IBP2" s="138"/>
      <c r="IBQ2" s="138"/>
      <c r="IBR2" s="138"/>
      <c r="IBS2" s="138"/>
      <c r="IBT2" s="138"/>
      <c r="IBU2" s="138"/>
      <c r="IBV2" s="138"/>
      <c r="IBW2" s="138"/>
      <c r="IBX2" s="138"/>
      <c r="IBY2" s="138"/>
      <c r="IBZ2" s="138"/>
      <c r="ICA2" s="138"/>
      <c r="ICB2" s="138"/>
      <c r="ICC2" s="138"/>
      <c r="ICD2" s="138"/>
      <c r="ICE2" s="138"/>
      <c r="ICF2" s="138"/>
      <c r="ICG2" s="138"/>
      <c r="ICH2" s="138"/>
      <c r="ICI2" s="138"/>
      <c r="ICJ2" s="138"/>
      <c r="ICK2" s="138"/>
      <c r="ICL2" s="138"/>
      <c r="ICM2" s="138"/>
      <c r="ICN2" s="138"/>
      <c r="ICO2" s="138"/>
      <c r="ICP2" s="138"/>
      <c r="ICQ2" s="138"/>
      <c r="ICR2" s="138"/>
      <c r="ICS2" s="138"/>
      <c r="ICT2" s="138"/>
      <c r="ICU2" s="138"/>
      <c r="ICV2" s="138"/>
      <c r="ICW2" s="138"/>
      <c r="ICX2" s="138"/>
      <c r="ICY2" s="138"/>
      <c r="ICZ2" s="138"/>
      <c r="IDA2" s="138"/>
      <c r="IDB2" s="138"/>
      <c r="IDC2" s="138"/>
      <c r="IDD2" s="138"/>
      <c r="IDE2" s="138"/>
      <c r="IDF2" s="138"/>
      <c r="IDG2" s="138"/>
      <c r="IDH2" s="138"/>
      <c r="IDI2" s="138"/>
      <c r="IDJ2" s="138"/>
      <c r="IDK2" s="138"/>
      <c r="IDL2" s="138"/>
      <c r="IDM2" s="138"/>
      <c r="IDN2" s="138"/>
      <c r="IDO2" s="138"/>
      <c r="IDP2" s="138"/>
      <c r="IDQ2" s="138"/>
      <c r="IDR2" s="138"/>
      <c r="IDS2" s="138"/>
      <c r="IDT2" s="138"/>
      <c r="IDU2" s="138"/>
      <c r="IDV2" s="138"/>
      <c r="IDW2" s="138"/>
      <c r="IDX2" s="138"/>
      <c r="IDY2" s="138"/>
      <c r="IDZ2" s="138"/>
      <c r="IEA2" s="138"/>
      <c r="IEB2" s="138"/>
      <c r="IEC2" s="138"/>
      <c r="IED2" s="138"/>
      <c r="IEE2" s="138"/>
      <c r="IEF2" s="138"/>
      <c r="IEG2" s="138"/>
      <c r="IEH2" s="138"/>
      <c r="IEI2" s="138"/>
      <c r="IEJ2" s="138"/>
      <c r="IEK2" s="138"/>
      <c r="IEL2" s="138"/>
      <c r="IEM2" s="138"/>
      <c r="IEN2" s="138"/>
      <c r="IEO2" s="138"/>
      <c r="IEP2" s="138"/>
      <c r="IEQ2" s="138"/>
      <c r="IER2" s="138"/>
      <c r="IES2" s="138"/>
      <c r="IET2" s="138"/>
      <c r="IEU2" s="138"/>
      <c r="IEV2" s="138"/>
      <c r="IEW2" s="138"/>
      <c r="IEX2" s="138"/>
      <c r="IEY2" s="138"/>
      <c r="IEZ2" s="138"/>
      <c r="IFA2" s="138"/>
      <c r="IFB2" s="138"/>
      <c r="IFC2" s="138"/>
      <c r="IFD2" s="138"/>
      <c r="IFE2" s="138"/>
      <c r="IFF2" s="138"/>
      <c r="IFG2" s="138"/>
      <c r="IFH2" s="138"/>
      <c r="IFI2" s="138"/>
      <c r="IFJ2" s="138"/>
      <c r="IFK2" s="138"/>
      <c r="IFL2" s="138"/>
      <c r="IFM2" s="138"/>
      <c r="IFN2" s="138"/>
      <c r="IFO2" s="138"/>
      <c r="IFP2" s="138"/>
      <c r="IFQ2" s="138"/>
      <c r="IFR2" s="138"/>
      <c r="IFS2" s="138"/>
      <c r="IFT2" s="138"/>
      <c r="IFU2" s="138"/>
      <c r="IFV2" s="138"/>
      <c r="IFW2" s="138"/>
      <c r="IFX2" s="138"/>
      <c r="IFY2" s="138"/>
      <c r="IFZ2" s="138"/>
      <c r="IGA2" s="138"/>
      <c r="IGB2" s="138"/>
      <c r="IGC2" s="138"/>
      <c r="IGD2" s="138"/>
      <c r="IGE2" s="138"/>
      <c r="IGF2" s="138"/>
      <c r="IGG2" s="138"/>
      <c r="IGH2" s="138"/>
      <c r="IGI2" s="138"/>
      <c r="IGJ2" s="138"/>
      <c r="IGK2" s="138"/>
      <c r="IGL2" s="138"/>
      <c r="IGM2" s="138"/>
      <c r="IGN2" s="138"/>
      <c r="IGO2" s="138"/>
      <c r="IGP2" s="138"/>
      <c r="IGQ2" s="138"/>
      <c r="IGR2" s="138"/>
      <c r="IGS2" s="138"/>
      <c r="IGT2" s="138"/>
      <c r="IGU2" s="138"/>
      <c r="IGV2" s="138"/>
      <c r="IGW2" s="138"/>
      <c r="IGX2" s="138"/>
      <c r="IGY2" s="138"/>
      <c r="IGZ2" s="138"/>
      <c r="IHA2" s="138"/>
      <c r="IHB2" s="138"/>
      <c r="IHC2" s="138"/>
      <c r="IHD2" s="138"/>
      <c r="IHE2" s="138"/>
      <c r="IHF2" s="138"/>
      <c r="IHG2" s="138"/>
      <c r="IHH2" s="138"/>
      <c r="IHI2" s="138"/>
      <c r="IHJ2" s="138"/>
      <c r="IHK2" s="138"/>
      <c r="IHL2" s="138"/>
      <c r="IHM2" s="138"/>
      <c r="IHN2" s="138"/>
      <c r="IHO2" s="138"/>
      <c r="IHP2" s="138"/>
      <c r="IHQ2" s="138"/>
      <c r="IHR2" s="138"/>
      <c r="IHS2" s="138"/>
      <c r="IHT2" s="138"/>
      <c r="IHU2" s="138"/>
      <c r="IHV2" s="138"/>
      <c r="IHW2" s="138"/>
      <c r="IHX2" s="138"/>
      <c r="IHY2" s="138"/>
      <c r="IHZ2" s="138"/>
      <c r="IIA2" s="138"/>
      <c r="IIB2" s="138"/>
      <c r="IIC2" s="138"/>
      <c r="IID2" s="138"/>
      <c r="IIE2" s="138"/>
      <c r="IIF2" s="138"/>
      <c r="IIG2" s="138"/>
      <c r="IIH2" s="138"/>
      <c r="III2" s="138"/>
      <c r="IIJ2" s="138"/>
      <c r="IIK2" s="138"/>
      <c r="IIL2" s="138"/>
      <c r="IIM2" s="138"/>
      <c r="IIN2" s="138"/>
      <c r="IIO2" s="138"/>
      <c r="IIP2" s="138"/>
      <c r="IIQ2" s="138"/>
      <c r="IIR2" s="138"/>
      <c r="IIS2" s="138"/>
      <c r="IIT2" s="138"/>
      <c r="IIU2" s="138"/>
      <c r="IIV2" s="138"/>
      <c r="IIW2" s="138"/>
      <c r="IIX2" s="138"/>
      <c r="IIY2" s="138"/>
      <c r="IIZ2" s="138"/>
      <c r="IJA2" s="138"/>
      <c r="IJB2" s="138"/>
      <c r="IJC2" s="138"/>
      <c r="IJD2" s="138"/>
      <c r="IJE2" s="138"/>
      <c r="IJF2" s="138"/>
      <c r="IJG2" s="138"/>
      <c r="IJH2" s="138"/>
      <c r="IJI2" s="138"/>
      <c r="IJJ2" s="138"/>
      <c r="IJK2" s="138"/>
      <c r="IJL2" s="138"/>
      <c r="IJM2" s="138"/>
      <c r="IJN2" s="138"/>
      <c r="IJO2" s="138"/>
      <c r="IJP2" s="138"/>
      <c r="IJQ2" s="138"/>
      <c r="IJR2" s="138"/>
      <c r="IJS2" s="138"/>
      <c r="IJT2" s="138"/>
      <c r="IJU2" s="138"/>
      <c r="IJV2" s="138"/>
      <c r="IJW2" s="138"/>
      <c r="IJX2" s="138"/>
      <c r="IJY2" s="138"/>
      <c r="IJZ2" s="138"/>
      <c r="IKA2" s="138"/>
      <c r="IKB2" s="138"/>
      <c r="IKC2" s="138"/>
      <c r="IKD2" s="138"/>
      <c r="IKE2" s="138"/>
      <c r="IKF2" s="138"/>
      <c r="IKG2" s="138"/>
      <c r="IKH2" s="138"/>
      <c r="IKI2" s="138"/>
      <c r="IKJ2" s="138"/>
      <c r="IKK2" s="138"/>
      <c r="IKL2" s="138"/>
      <c r="IKM2" s="138"/>
      <c r="IKN2" s="138"/>
      <c r="IKO2" s="138"/>
      <c r="IKP2" s="138"/>
      <c r="IKQ2" s="138"/>
      <c r="IKR2" s="138"/>
      <c r="IKS2" s="138"/>
      <c r="IKT2" s="138"/>
      <c r="IKU2" s="138"/>
      <c r="IKV2" s="138"/>
      <c r="IKW2" s="138"/>
      <c r="IKX2" s="138"/>
      <c r="IKY2" s="138"/>
      <c r="IKZ2" s="138"/>
      <c r="ILA2" s="138"/>
      <c r="ILB2" s="138"/>
      <c r="ILC2" s="138"/>
      <c r="ILD2" s="138"/>
      <c r="ILE2" s="138"/>
      <c r="ILF2" s="138"/>
      <c r="ILG2" s="138"/>
      <c r="ILH2" s="138"/>
      <c r="ILI2" s="138"/>
      <c r="ILJ2" s="138"/>
      <c r="ILK2" s="138"/>
      <c r="ILL2" s="138"/>
      <c r="ILM2" s="138"/>
      <c r="ILN2" s="138"/>
      <c r="ILO2" s="138"/>
      <c r="ILP2" s="138"/>
      <c r="ILQ2" s="138"/>
      <c r="ILR2" s="138"/>
      <c r="ILS2" s="138"/>
      <c r="ILT2" s="138"/>
      <c r="ILU2" s="138"/>
      <c r="ILV2" s="138"/>
      <c r="ILW2" s="138"/>
      <c r="ILX2" s="138"/>
      <c r="ILY2" s="138"/>
      <c r="ILZ2" s="138"/>
      <c r="IMA2" s="138"/>
      <c r="IMB2" s="138"/>
      <c r="IMC2" s="138"/>
      <c r="IMD2" s="138"/>
      <c r="IME2" s="138"/>
      <c r="IMF2" s="138"/>
      <c r="IMG2" s="138"/>
      <c r="IMH2" s="138"/>
      <c r="IMI2" s="138"/>
      <c r="IMJ2" s="138"/>
      <c r="IMK2" s="138"/>
      <c r="IML2" s="138"/>
      <c r="IMM2" s="138"/>
      <c r="IMN2" s="138"/>
      <c r="IMO2" s="138"/>
      <c r="IMP2" s="138"/>
      <c r="IMQ2" s="138"/>
      <c r="IMR2" s="138"/>
      <c r="IMS2" s="138"/>
      <c r="IMT2" s="138"/>
      <c r="IMU2" s="138"/>
      <c r="IMV2" s="138"/>
      <c r="IMW2" s="138"/>
      <c r="IMX2" s="138"/>
      <c r="IMY2" s="138"/>
      <c r="IMZ2" s="138"/>
      <c r="INA2" s="138"/>
      <c r="INB2" s="138"/>
      <c r="INC2" s="138"/>
      <c r="IND2" s="138"/>
      <c r="INE2" s="138"/>
      <c r="INF2" s="138"/>
      <c r="ING2" s="138"/>
      <c r="INH2" s="138"/>
      <c r="INI2" s="138"/>
      <c r="INJ2" s="138"/>
      <c r="INK2" s="138"/>
      <c r="INL2" s="138"/>
      <c r="INM2" s="138"/>
      <c r="INN2" s="138"/>
      <c r="INO2" s="138"/>
      <c r="INP2" s="138"/>
      <c r="INQ2" s="138"/>
      <c r="INR2" s="138"/>
      <c r="INS2" s="138"/>
      <c r="INT2" s="138"/>
      <c r="INU2" s="138"/>
      <c r="INV2" s="138"/>
      <c r="INW2" s="138"/>
      <c r="INX2" s="138"/>
      <c r="INY2" s="138"/>
      <c r="INZ2" s="138"/>
      <c r="IOA2" s="138"/>
      <c r="IOB2" s="138"/>
      <c r="IOC2" s="138"/>
      <c r="IOD2" s="138"/>
      <c r="IOE2" s="138"/>
      <c r="IOF2" s="138"/>
      <c r="IOG2" s="138"/>
      <c r="IOH2" s="138"/>
      <c r="IOI2" s="138"/>
      <c r="IOJ2" s="138"/>
      <c r="IOK2" s="138"/>
      <c r="IOL2" s="138"/>
      <c r="IOM2" s="138"/>
      <c r="ION2" s="138"/>
      <c r="IOO2" s="138"/>
      <c r="IOP2" s="138"/>
      <c r="IOQ2" s="138"/>
      <c r="IOR2" s="138"/>
      <c r="IOS2" s="138"/>
      <c r="IOT2" s="138"/>
      <c r="IOU2" s="138"/>
      <c r="IOV2" s="138"/>
      <c r="IOW2" s="138"/>
      <c r="IOX2" s="138"/>
      <c r="IOY2" s="138"/>
      <c r="IOZ2" s="138"/>
      <c r="IPA2" s="138"/>
      <c r="IPB2" s="138"/>
      <c r="IPC2" s="138"/>
      <c r="IPD2" s="138"/>
      <c r="IPE2" s="138"/>
      <c r="IPF2" s="138"/>
      <c r="IPG2" s="138"/>
      <c r="IPH2" s="138"/>
      <c r="IPI2" s="138"/>
      <c r="IPJ2" s="138"/>
      <c r="IPK2" s="138"/>
      <c r="IPL2" s="138"/>
      <c r="IPM2" s="138"/>
      <c r="IPN2" s="138"/>
      <c r="IPO2" s="138"/>
      <c r="IPP2" s="138"/>
      <c r="IPQ2" s="138"/>
      <c r="IPR2" s="138"/>
      <c r="IPS2" s="138"/>
      <c r="IPT2" s="138"/>
      <c r="IPU2" s="138"/>
      <c r="IPV2" s="138"/>
      <c r="IPW2" s="138"/>
      <c r="IPX2" s="138"/>
      <c r="IPY2" s="138"/>
      <c r="IPZ2" s="138"/>
      <c r="IQA2" s="138"/>
      <c r="IQB2" s="138"/>
      <c r="IQC2" s="138"/>
      <c r="IQD2" s="138"/>
      <c r="IQE2" s="138"/>
      <c r="IQF2" s="138"/>
      <c r="IQG2" s="138"/>
      <c r="IQH2" s="138"/>
      <c r="IQI2" s="138"/>
      <c r="IQJ2" s="138"/>
      <c r="IQK2" s="138"/>
      <c r="IQL2" s="138"/>
      <c r="IQM2" s="138"/>
      <c r="IQN2" s="138"/>
      <c r="IQO2" s="138"/>
      <c r="IQP2" s="138"/>
      <c r="IQQ2" s="138"/>
      <c r="IQR2" s="138"/>
      <c r="IQS2" s="138"/>
      <c r="IQT2" s="138"/>
      <c r="IQU2" s="138"/>
      <c r="IQV2" s="138"/>
      <c r="IQW2" s="138"/>
      <c r="IQX2" s="138"/>
      <c r="IQY2" s="138"/>
      <c r="IQZ2" s="138"/>
      <c r="IRA2" s="138"/>
      <c r="IRB2" s="138"/>
      <c r="IRC2" s="138"/>
      <c r="IRD2" s="138"/>
      <c r="IRE2" s="138"/>
      <c r="IRF2" s="138"/>
      <c r="IRG2" s="138"/>
      <c r="IRH2" s="138"/>
      <c r="IRI2" s="138"/>
      <c r="IRJ2" s="138"/>
      <c r="IRK2" s="138"/>
      <c r="IRL2" s="138"/>
      <c r="IRM2" s="138"/>
      <c r="IRN2" s="138"/>
      <c r="IRO2" s="138"/>
      <c r="IRP2" s="138"/>
      <c r="IRQ2" s="138"/>
      <c r="IRR2" s="138"/>
      <c r="IRS2" s="138"/>
      <c r="IRT2" s="138"/>
      <c r="IRU2" s="138"/>
      <c r="IRV2" s="138"/>
      <c r="IRW2" s="138"/>
      <c r="IRX2" s="138"/>
      <c r="IRY2" s="138"/>
      <c r="IRZ2" s="138"/>
      <c r="ISA2" s="138"/>
      <c r="ISB2" s="138"/>
      <c r="ISC2" s="138"/>
      <c r="ISD2" s="138"/>
      <c r="ISE2" s="138"/>
      <c r="ISF2" s="138"/>
      <c r="ISG2" s="138"/>
      <c r="ISH2" s="138"/>
      <c r="ISI2" s="138"/>
      <c r="ISJ2" s="138"/>
      <c r="ISK2" s="138"/>
      <c r="ISL2" s="138"/>
      <c r="ISM2" s="138"/>
      <c r="ISN2" s="138"/>
      <c r="ISO2" s="138"/>
      <c r="ISP2" s="138"/>
      <c r="ISQ2" s="138"/>
      <c r="ISR2" s="138"/>
      <c r="ISS2" s="138"/>
      <c r="IST2" s="138"/>
      <c r="ISU2" s="138"/>
      <c r="ISV2" s="138"/>
      <c r="ISW2" s="138"/>
      <c r="ISX2" s="138"/>
      <c r="ISY2" s="138"/>
      <c r="ISZ2" s="138"/>
      <c r="ITA2" s="138"/>
      <c r="ITB2" s="138"/>
      <c r="ITC2" s="138"/>
      <c r="ITD2" s="138"/>
      <c r="ITE2" s="138"/>
      <c r="ITF2" s="138"/>
      <c r="ITG2" s="138"/>
      <c r="ITH2" s="138"/>
      <c r="ITI2" s="138"/>
      <c r="ITJ2" s="138"/>
      <c r="ITK2" s="138"/>
      <c r="ITL2" s="138"/>
      <c r="ITM2" s="138"/>
      <c r="ITN2" s="138"/>
      <c r="ITO2" s="138"/>
      <c r="ITP2" s="138"/>
      <c r="ITQ2" s="138"/>
      <c r="ITR2" s="138"/>
      <c r="ITS2" s="138"/>
      <c r="ITT2" s="138"/>
      <c r="ITU2" s="138"/>
      <c r="ITV2" s="138"/>
      <c r="ITW2" s="138"/>
      <c r="ITX2" s="138"/>
      <c r="ITY2" s="138"/>
      <c r="ITZ2" s="138"/>
      <c r="IUA2" s="138"/>
      <c r="IUB2" s="138"/>
      <c r="IUC2" s="138"/>
      <c r="IUD2" s="138"/>
      <c r="IUE2" s="138"/>
      <c r="IUF2" s="138"/>
      <c r="IUG2" s="138"/>
      <c r="IUH2" s="138"/>
      <c r="IUI2" s="138"/>
      <c r="IUJ2" s="138"/>
      <c r="IUK2" s="138"/>
      <c r="IUL2" s="138"/>
      <c r="IUM2" s="138"/>
      <c r="IUN2" s="138"/>
      <c r="IUO2" s="138"/>
      <c r="IUP2" s="138"/>
      <c r="IUQ2" s="138"/>
      <c r="IUR2" s="138"/>
      <c r="IUS2" s="138"/>
      <c r="IUT2" s="138"/>
      <c r="IUU2" s="138"/>
      <c r="IUV2" s="138"/>
      <c r="IUW2" s="138"/>
      <c r="IUX2" s="138"/>
      <c r="IUY2" s="138"/>
      <c r="IUZ2" s="138"/>
      <c r="IVA2" s="138"/>
      <c r="IVB2" s="138"/>
      <c r="IVC2" s="138"/>
      <c r="IVD2" s="138"/>
      <c r="IVE2" s="138"/>
      <c r="IVF2" s="138"/>
      <c r="IVG2" s="138"/>
      <c r="IVH2" s="138"/>
      <c r="IVI2" s="138"/>
      <c r="IVJ2" s="138"/>
      <c r="IVK2" s="138"/>
      <c r="IVL2" s="138"/>
      <c r="IVM2" s="138"/>
      <c r="IVN2" s="138"/>
      <c r="IVO2" s="138"/>
      <c r="IVP2" s="138"/>
      <c r="IVQ2" s="138"/>
      <c r="IVR2" s="138"/>
      <c r="IVS2" s="138"/>
      <c r="IVT2" s="138"/>
      <c r="IVU2" s="138"/>
      <c r="IVV2" s="138"/>
      <c r="IVW2" s="138"/>
      <c r="IVX2" s="138"/>
      <c r="IVY2" s="138"/>
      <c r="IVZ2" s="138"/>
      <c r="IWA2" s="138"/>
      <c r="IWB2" s="138"/>
      <c r="IWC2" s="138"/>
      <c r="IWD2" s="138"/>
      <c r="IWE2" s="138"/>
      <c r="IWF2" s="138"/>
      <c r="IWG2" s="138"/>
      <c r="IWH2" s="138"/>
      <c r="IWI2" s="138"/>
      <c r="IWJ2" s="138"/>
      <c r="IWK2" s="138"/>
      <c r="IWL2" s="138"/>
      <c r="IWM2" s="138"/>
      <c r="IWN2" s="138"/>
      <c r="IWO2" s="138"/>
      <c r="IWP2" s="138"/>
      <c r="IWQ2" s="138"/>
      <c r="IWR2" s="138"/>
      <c r="IWS2" s="138"/>
      <c r="IWT2" s="138"/>
      <c r="IWU2" s="138"/>
      <c r="IWV2" s="138"/>
      <c r="IWW2" s="138"/>
      <c r="IWX2" s="138"/>
      <c r="IWY2" s="138"/>
      <c r="IWZ2" s="138"/>
      <c r="IXA2" s="138"/>
      <c r="IXB2" s="138"/>
      <c r="IXC2" s="138"/>
      <c r="IXD2" s="138"/>
      <c r="IXE2" s="138"/>
      <c r="IXF2" s="138"/>
      <c r="IXG2" s="138"/>
      <c r="IXH2" s="138"/>
      <c r="IXI2" s="138"/>
      <c r="IXJ2" s="138"/>
      <c r="IXK2" s="138"/>
      <c r="IXL2" s="138"/>
      <c r="IXM2" s="138"/>
      <c r="IXN2" s="138"/>
      <c r="IXO2" s="138"/>
      <c r="IXP2" s="138"/>
      <c r="IXQ2" s="138"/>
      <c r="IXR2" s="138"/>
      <c r="IXS2" s="138"/>
      <c r="IXT2" s="138"/>
      <c r="IXU2" s="138"/>
      <c r="IXV2" s="138"/>
      <c r="IXW2" s="138"/>
      <c r="IXX2" s="138"/>
      <c r="IXY2" s="138"/>
      <c r="IXZ2" s="138"/>
      <c r="IYA2" s="138"/>
      <c r="IYB2" s="138"/>
      <c r="IYC2" s="138"/>
      <c r="IYD2" s="138"/>
      <c r="IYE2" s="138"/>
      <c r="IYF2" s="138"/>
      <c r="IYG2" s="138"/>
      <c r="IYH2" s="138"/>
      <c r="IYI2" s="138"/>
      <c r="IYJ2" s="138"/>
      <c r="IYK2" s="138"/>
      <c r="IYL2" s="138"/>
      <c r="IYM2" s="138"/>
      <c r="IYN2" s="138"/>
      <c r="IYO2" s="138"/>
      <c r="IYP2" s="138"/>
      <c r="IYQ2" s="138"/>
      <c r="IYR2" s="138"/>
      <c r="IYS2" s="138"/>
      <c r="IYT2" s="138"/>
      <c r="IYU2" s="138"/>
      <c r="IYV2" s="138"/>
      <c r="IYW2" s="138"/>
      <c r="IYX2" s="138"/>
      <c r="IYY2" s="138"/>
      <c r="IYZ2" s="138"/>
      <c r="IZA2" s="138"/>
      <c r="IZB2" s="138"/>
      <c r="IZC2" s="138"/>
      <c r="IZD2" s="138"/>
      <c r="IZE2" s="138"/>
      <c r="IZF2" s="138"/>
      <c r="IZG2" s="138"/>
      <c r="IZH2" s="138"/>
      <c r="IZI2" s="138"/>
      <c r="IZJ2" s="138"/>
      <c r="IZK2" s="138"/>
      <c r="IZL2" s="138"/>
      <c r="IZM2" s="138"/>
      <c r="IZN2" s="138"/>
      <c r="IZO2" s="138"/>
      <c r="IZP2" s="138"/>
      <c r="IZQ2" s="138"/>
      <c r="IZR2" s="138"/>
      <c r="IZS2" s="138"/>
      <c r="IZT2" s="138"/>
      <c r="IZU2" s="138"/>
      <c r="IZV2" s="138"/>
      <c r="IZW2" s="138"/>
      <c r="IZX2" s="138"/>
      <c r="IZY2" s="138"/>
      <c r="IZZ2" s="138"/>
      <c r="JAA2" s="138"/>
      <c r="JAB2" s="138"/>
      <c r="JAC2" s="138"/>
      <c r="JAD2" s="138"/>
      <c r="JAE2" s="138"/>
      <c r="JAF2" s="138"/>
      <c r="JAG2" s="138"/>
      <c r="JAH2" s="138"/>
      <c r="JAI2" s="138"/>
      <c r="JAJ2" s="138"/>
      <c r="JAK2" s="138"/>
      <c r="JAL2" s="138"/>
      <c r="JAM2" s="138"/>
      <c r="JAN2" s="138"/>
      <c r="JAO2" s="138"/>
      <c r="JAP2" s="138"/>
      <c r="JAQ2" s="138"/>
      <c r="JAR2" s="138"/>
      <c r="JAS2" s="138"/>
      <c r="JAT2" s="138"/>
      <c r="JAU2" s="138"/>
      <c r="JAV2" s="138"/>
      <c r="JAW2" s="138"/>
      <c r="JAX2" s="138"/>
      <c r="JAY2" s="138"/>
      <c r="JAZ2" s="138"/>
      <c r="JBA2" s="138"/>
      <c r="JBB2" s="138"/>
      <c r="JBC2" s="138"/>
      <c r="JBD2" s="138"/>
      <c r="JBE2" s="138"/>
      <c r="JBF2" s="138"/>
      <c r="JBG2" s="138"/>
      <c r="JBH2" s="138"/>
      <c r="JBI2" s="138"/>
      <c r="JBJ2" s="138"/>
      <c r="JBK2" s="138"/>
      <c r="JBL2" s="138"/>
      <c r="JBM2" s="138"/>
      <c r="JBN2" s="138"/>
      <c r="JBO2" s="138"/>
      <c r="JBP2" s="138"/>
      <c r="JBQ2" s="138"/>
      <c r="JBR2" s="138"/>
      <c r="JBS2" s="138"/>
      <c r="JBT2" s="138"/>
      <c r="JBU2" s="138"/>
      <c r="JBV2" s="138"/>
      <c r="JBW2" s="138"/>
      <c r="JBX2" s="138"/>
      <c r="JBY2" s="138"/>
      <c r="JBZ2" s="138"/>
      <c r="JCA2" s="138"/>
      <c r="JCB2" s="138"/>
      <c r="JCC2" s="138"/>
      <c r="JCD2" s="138"/>
      <c r="JCE2" s="138"/>
      <c r="JCF2" s="138"/>
      <c r="JCG2" s="138"/>
      <c r="JCH2" s="138"/>
      <c r="JCI2" s="138"/>
      <c r="JCJ2" s="138"/>
      <c r="JCK2" s="138"/>
      <c r="JCL2" s="138"/>
      <c r="JCM2" s="138"/>
      <c r="JCN2" s="138"/>
      <c r="JCO2" s="138"/>
      <c r="JCP2" s="138"/>
      <c r="JCQ2" s="138"/>
      <c r="JCR2" s="138"/>
      <c r="JCS2" s="138"/>
      <c r="JCT2" s="138"/>
      <c r="JCU2" s="138"/>
      <c r="JCV2" s="138"/>
      <c r="JCW2" s="138"/>
      <c r="JCX2" s="138"/>
      <c r="JCY2" s="138"/>
      <c r="JCZ2" s="138"/>
      <c r="JDA2" s="138"/>
      <c r="JDB2" s="138"/>
      <c r="JDC2" s="138"/>
      <c r="JDD2" s="138"/>
      <c r="JDE2" s="138"/>
      <c r="JDF2" s="138"/>
      <c r="JDG2" s="138"/>
      <c r="JDH2" s="138"/>
      <c r="JDI2" s="138"/>
      <c r="JDJ2" s="138"/>
      <c r="JDK2" s="138"/>
      <c r="JDL2" s="138"/>
      <c r="JDM2" s="138"/>
      <c r="JDN2" s="138"/>
      <c r="JDO2" s="138"/>
      <c r="JDP2" s="138"/>
      <c r="JDQ2" s="138"/>
      <c r="JDR2" s="138"/>
      <c r="JDS2" s="138"/>
      <c r="JDT2" s="138"/>
      <c r="JDU2" s="138"/>
      <c r="JDV2" s="138"/>
      <c r="JDW2" s="138"/>
      <c r="JDX2" s="138"/>
      <c r="JDY2" s="138"/>
      <c r="JDZ2" s="138"/>
      <c r="JEA2" s="138"/>
      <c r="JEB2" s="138"/>
      <c r="JEC2" s="138"/>
      <c r="JED2" s="138"/>
      <c r="JEE2" s="138"/>
      <c r="JEF2" s="138"/>
      <c r="JEG2" s="138"/>
      <c r="JEH2" s="138"/>
      <c r="JEI2" s="138"/>
      <c r="JEJ2" s="138"/>
      <c r="JEK2" s="138"/>
      <c r="JEL2" s="138"/>
      <c r="JEM2" s="138"/>
      <c r="JEN2" s="138"/>
      <c r="JEO2" s="138"/>
      <c r="JEP2" s="138"/>
      <c r="JEQ2" s="138"/>
      <c r="JER2" s="138"/>
      <c r="JES2" s="138"/>
      <c r="JET2" s="138"/>
      <c r="JEU2" s="138"/>
      <c r="JEV2" s="138"/>
      <c r="JEW2" s="138"/>
      <c r="JEX2" s="138"/>
      <c r="JEY2" s="138"/>
      <c r="JEZ2" s="138"/>
      <c r="JFA2" s="138"/>
      <c r="JFB2" s="138"/>
      <c r="JFC2" s="138"/>
      <c r="JFD2" s="138"/>
      <c r="JFE2" s="138"/>
      <c r="JFF2" s="138"/>
      <c r="JFG2" s="138"/>
      <c r="JFH2" s="138"/>
      <c r="JFI2" s="138"/>
      <c r="JFJ2" s="138"/>
      <c r="JFK2" s="138"/>
      <c r="JFL2" s="138"/>
      <c r="JFM2" s="138"/>
      <c r="JFN2" s="138"/>
      <c r="JFO2" s="138"/>
      <c r="JFP2" s="138"/>
      <c r="JFQ2" s="138"/>
      <c r="JFR2" s="138"/>
      <c r="JFS2" s="138"/>
      <c r="JFT2" s="138"/>
      <c r="JFU2" s="138"/>
      <c r="JFV2" s="138"/>
      <c r="JFW2" s="138"/>
      <c r="JFX2" s="138"/>
      <c r="JFY2" s="138"/>
      <c r="JFZ2" s="138"/>
      <c r="JGA2" s="138"/>
      <c r="JGB2" s="138"/>
      <c r="JGC2" s="138"/>
      <c r="JGD2" s="138"/>
      <c r="JGE2" s="138"/>
      <c r="JGF2" s="138"/>
      <c r="JGG2" s="138"/>
      <c r="JGH2" s="138"/>
      <c r="JGI2" s="138"/>
      <c r="JGJ2" s="138"/>
      <c r="JGK2" s="138"/>
      <c r="JGL2" s="138"/>
      <c r="JGM2" s="138"/>
      <c r="JGN2" s="138"/>
      <c r="JGO2" s="138"/>
      <c r="JGP2" s="138"/>
      <c r="JGQ2" s="138"/>
      <c r="JGR2" s="138"/>
      <c r="JGS2" s="138"/>
      <c r="JGT2" s="138"/>
      <c r="JGU2" s="138"/>
      <c r="JGV2" s="138"/>
      <c r="JGW2" s="138"/>
      <c r="JGX2" s="138"/>
      <c r="JGY2" s="138"/>
      <c r="JGZ2" s="138"/>
      <c r="JHA2" s="138"/>
      <c r="JHB2" s="138"/>
      <c r="JHC2" s="138"/>
      <c r="JHD2" s="138"/>
      <c r="JHE2" s="138"/>
      <c r="JHF2" s="138"/>
      <c r="JHG2" s="138"/>
      <c r="JHH2" s="138"/>
      <c r="JHI2" s="138"/>
      <c r="JHJ2" s="138"/>
      <c r="JHK2" s="138"/>
      <c r="JHL2" s="138"/>
      <c r="JHM2" s="138"/>
      <c r="JHN2" s="138"/>
      <c r="JHO2" s="138"/>
      <c r="JHP2" s="138"/>
      <c r="JHQ2" s="138"/>
      <c r="JHR2" s="138"/>
      <c r="JHS2" s="138"/>
      <c r="JHT2" s="138"/>
      <c r="JHU2" s="138"/>
      <c r="JHV2" s="138"/>
      <c r="JHW2" s="138"/>
      <c r="JHX2" s="138"/>
      <c r="JHY2" s="138"/>
      <c r="JHZ2" s="138"/>
      <c r="JIA2" s="138"/>
      <c r="JIB2" s="138"/>
      <c r="JIC2" s="138"/>
      <c r="JID2" s="138"/>
      <c r="JIE2" s="138"/>
      <c r="JIF2" s="138"/>
      <c r="JIG2" s="138"/>
      <c r="JIH2" s="138"/>
      <c r="JII2" s="138"/>
      <c r="JIJ2" s="138"/>
      <c r="JIK2" s="138"/>
      <c r="JIL2" s="138"/>
      <c r="JIM2" s="138"/>
      <c r="JIN2" s="138"/>
      <c r="JIO2" s="138"/>
      <c r="JIP2" s="138"/>
      <c r="JIQ2" s="138"/>
      <c r="JIR2" s="138"/>
      <c r="JIS2" s="138"/>
      <c r="JIT2" s="138"/>
      <c r="JIU2" s="138"/>
      <c r="JIV2" s="138"/>
      <c r="JIW2" s="138"/>
      <c r="JIX2" s="138"/>
      <c r="JIY2" s="138"/>
      <c r="JIZ2" s="138"/>
      <c r="JJA2" s="138"/>
      <c r="JJB2" s="138"/>
      <c r="JJC2" s="138"/>
      <c r="JJD2" s="138"/>
      <c r="JJE2" s="138"/>
      <c r="JJF2" s="138"/>
      <c r="JJG2" s="138"/>
      <c r="JJH2" s="138"/>
      <c r="JJI2" s="138"/>
      <c r="JJJ2" s="138"/>
      <c r="JJK2" s="138"/>
      <c r="JJL2" s="138"/>
      <c r="JJM2" s="138"/>
      <c r="JJN2" s="138"/>
      <c r="JJO2" s="138"/>
      <c r="JJP2" s="138"/>
      <c r="JJQ2" s="138"/>
      <c r="JJR2" s="138"/>
      <c r="JJS2" s="138"/>
      <c r="JJT2" s="138"/>
      <c r="JJU2" s="138"/>
      <c r="JJV2" s="138"/>
      <c r="JJW2" s="138"/>
      <c r="JJX2" s="138"/>
      <c r="JJY2" s="138"/>
      <c r="JJZ2" s="138"/>
      <c r="JKA2" s="138"/>
      <c r="JKB2" s="138"/>
      <c r="JKC2" s="138"/>
      <c r="JKD2" s="138"/>
      <c r="JKE2" s="138"/>
      <c r="JKF2" s="138"/>
      <c r="JKG2" s="138"/>
      <c r="JKH2" s="138"/>
      <c r="JKI2" s="138"/>
      <c r="JKJ2" s="138"/>
      <c r="JKK2" s="138"/>
      <c r="JKL2" s="138"/>
      <c r="JKM2" s="138"/>
      <c r="JKN2" s="138"/>
      <c r="JKO2" s="138"/>
      <c r="JKP2" s="138"/>
      <c r="JKQ2" s="138"/>
      <c r="JKR2" s="138"/>
      <c r="JKS2" s="138"/>
      <c r="JKT2" s="138"/>
      <c r="JKU2" s="138"/>
      <c r="JKV2" s="138"/>
      <c r="JKW2" s="138"/>
      <c r="JKX2" s="138"/>
      <c r="JKY2" s="138"/>
      <c r="JKZ2" s="138"/>
      <c r="JLA2" s="138"/>
      <c r="JLB2" s="138"/>
      <c r="JLC2" s="138"/>
      <c r="JLD2" s="138"/>
      <c r="JLE2" s="138"/>
      <c r="JLF2" s="138"/>
      <c r="JLG2" s="138"/>
      <c r="JLH2" s="138"/>
      <c r="JLI2" s="138"/>
      <c r="JLJ2" s="138"/>
      <c r="JLK2" s="138"/>
      <c r="JLL2" s="138"/>
      <c r="JLM2" s="138"/>
      <c r="JLN2" s="138"/>
      <c r="JLO2" s="138"/>
      <c r="JLP2" s="138"/>
      <c r="JLQ2" s="138"/>
      <c r="JLR2" s="138"/>
      <c r="JLS2" s="138"/>
      <c r="JLT2" s="138"/>
      <c r="JLU2" s="138"/>
      <c r="JLV2" s="138"/>
      <c r="JLW2" s="138"/>
      <c r="JLX2" s="138"/>
      <c r="JLY2" s="138"/>
      <c r="JLZ2" s="138"/>
      <c r="JMA2" s="138"/>
      <c r="JMB2" s="138"/>
      <c r="JMC2" s="138"/>
      <c r="JMD2" s="138"/>
      <c r="JME2" s="138"/>
      <c r="JMF2" s="138"/>
      <c r="JMG2" s="138"/>
      <c r="JMH2" s="138"/>
      <c r="JMI2" s="138"/>
      <c r="JMJ2" s="138"/>
      <c r="JMK2" s="138"/>
      <c r="JML2" s="138"/>
      <c r="JMM2" s="138"/>
      <c r="JMN2" s="138"/>
      <c r="JMO2" s="138"/>
      <c r="JMP2" s="138"/>
      <c r="JMQ2" s="138"/>
      <c r="JMR2" s="138"/>
      <c r="JMS2" s="138"/>
      <c r="JMT2" s="138"/>
      <c r="JMU2" s="138"/>
      <c r="JMV2" s="138"/>
      <c r="JMW2" s="138"/>
      <c r="JMX2" s="138"/>
      <c r="JMY2" s="138"/>
      <c r="JMZ2" s="138"/>
      <c r="JNA2" s="138"/>
      <c r="JNB2" s="138"/>
      <c r="JNC2" s="138"/>
      <c r="JND2" s="138"/>
      <c r="JNE2" s="138"/>
      <c r="JNF2" s="138"/>
      <c r="JNG2" s="138"/>
      <c r="JNH2" s="138"/>
      <c r="JNI2" s="138"/>
      <c r="JNJ2" s="138"/>
      <c r="JNK2" s="138"/>
      <c r="JNL2" s="138"/>
      <c r="JNM2" s="138"/>
      <c r="JNN2" s="138"/>
      <c r="JNO2" s="138"/>
      <c r="JNP2" s="138"/>
      <c r="JNQ2" s="138"/>
      <c r="JNR2" s="138"/>
      <c r="JNS2" s="138"/>
      <c r="JNT2" s="138"/>
      <c r="JNU2" s="138"/>
      <c r="JNV2" s="138"/>
      <c r="JNW2" s="138"/>
      <c r="JNX2" s="138"/>
      <c r="JNY2" s="138"/>
      <c r="JNZ2" s="138"/>
      <c r="JOA2" s="138"/>
      <c r="JOB2" s="138"/>
      <c r="JOC2" s="138"/>
      <c r="JOD2" s="138"/>
      <c r="JOE2" s="138"/>
      <c r="JOF2" s="138"/>
      <c r="JOG2" s="138"/>
      <c r="JOH2" s="138"/>
      <c r="JOI2" s="138"/>
      <c r="JOJ2" s="138"/>
      <c r="JOK2" s="138"/>
      <c r="JOL2" s="138"/>
      <c r="JOM2" s="138"/>
      <c r="JON2" s="138"/>
      <c r="JOO2" s="138"/>
      <c r="JOP2" s="138"/>
      <c r="JOQ2" s="138"/>
      <c r="JOR2" s="138"/>
      <c r="JOS2" s="138"/>
      <c r="JOT2" s="138"/>
      <c r="JOU2" s="138"/>
      <c r="JOV2" s="138"/>
      <c r="JOW2" s="138"/>
      <c r="JOX2" s="138"/>
      <c r="JOY2" s="138"/>
      <c r="JOZ2" s="138"/>
      <c r="JPA2" s="138"/>
      <c r="JPB2" s="138"/>
      <c r="JPC2" s="138"/>
      <c r="JPD2" s="138"/>
      <c r="JPE2" s="138"/>
      <c r="JPF2" s="138"/>
      <c r="JPG2" s="138"/>
      <c r="JPH2" s="138"/>
      <c r="JPI2" s="138"/>
      <c r="JPJ2" s="138"/>
      <c r="JPK2" s="138"/>
      <c r="JPL2" s="138"/>
      <c r="JPM2" s="138"/>
      <c r="JPN2" s="138"/>
      <c r="JPO2" s="138"/>
      <c r="JPP2" s="138"/>
      <c r="JPQ2" s="138"/>
      <c r="JPR2" s="138"/>
      <c r="JPS2" s="138"/>
      <c r="JPT2" s="138"/>
      <c r="JPU2" s="138"/>
      <c r="JPV2" s="138"/>
      <c r="JPW2" s="138"/>
      <c r="JPX2" s="138"/>
      <c r="JPY2" s="138"/>
      <c r="JPZ2" s="138"/>
      <c r="JQA2" s="138"/>
      <c r="JQB2" s="138"/>
      <c r="JQC2" s="138"/>
      <c r="JQD2" s="138"/>
      <c r="JQE2" s="138"/>
      <c r="JQF2" s="138"/>
      <c r="JQG2" s="138"/>
      <c r="JQH2" s="138"/>
      <c r="JQI2" s="138"/>
      <c r="JQJ2" s="138"/>
      <c r="JQK2" s="138"/>
      <c r="JQL2" s="138"/>
      <c r="JQM2" s="138"/>
      <c r="JQN2" s="138"/>
      <c r="JQO2" s="138"/>
      <c r="JQP2" s="138"/>
      <c r="JQQ2" s="138"/>
      <c r="JQR2" s="138"/>
      <c r="JQS2" s="138"/>
      <c r="JQT2" s="138"/>
      <c r="JQU2" s="138"/>
      <c r="JQV2" s="138"/>
      <c r="JQW2" s="138"/>
      <c r="JQX2" s="138"/>
      <c r="JQY2" s="138"/>
      <c r="JQZ2" s="138"/>
      <c r="JRA2" s="138"/>
      <c r="JRB2" s="138"/>
      <c r="JRC2" s="138"/>
      <c r="JRD2" s="138"/>
      <c r="JRE2" s="138"/>
      <c r="JRF2" s="138"/>
      <c r="JRG2" s="138"/>
      <c r="JRH2" s="138"/>
      <c r="JRI2" s="138"/>
      <c r="JRJ2" s="138"/>
      <c r="JRK2" s="138"/>
      <c r="JRL2" s="138"/>
      <c r="JRM2" s="138"/>
      <c r="JRN2" s="138"/>
      <c r="JRO2" s="138"/>
      <c r="JRP2" s="138"/>
      <c r="JRQ2" s="138"/>
      <c r="JRR2" s="138"/>
      <c r="JRS2" s="138"/>
      <c r="JRT2" s="138"/>
      <c r="JRU2" s="138"/>
      <c r="JRV2" s="138"/>
      <c r="JRW2" s="138"/>
      <c r="JRX2" s="138"/>
      <c r="JRY2" s="138"/>
      <c r="JRZ2" s="138"/>
      <c r="JSA2" s="138"/>
      <c r="JSB2" s="138"/>
      <c r="JSC2" s="138"/>
      <c r="JSD2" s="138"/>
      <c r="JSE2" s="138"/>
      <c r="JSF2" s="138"/>
      <c r="JSG2" s="138"/>
      <c r="JSH2" s="138"/>
      <c r="JSI2" s="138"/>
      <c r="JSJ2" s="138"/>
      <c r="JSK2" s="138"/>
      <c r="JSL2" s="138"/>
      <c r="JSM2" s="138"/>
      <c r="JSN2" s="138"/>
      <c r="JSO2" s="138"/>
      <c r="JSP2" s="138"/>
      <c r="JSQ2" s="138"/>
      <c r="JSR2" s="138"/>
      <c r="JSS2" s="138"/>
      <c r="JST2" s="138"/>
      <c r="JSU2" s="138"/>
      <c r="JSV2" s="138"/>
      <c r="JSW2" s="138"/>
      <c r="JSX2" s="138"/>
      <c r="JSY2" s="138"/>
      <c r="JSZ2" s="138"/>
      <c r="JTA2" s="138"/>
      <c r="JTB2" s="138"/>
      <c r="JTC2" s="138"/>
      <c r="JTD2" s="138"/>
      <c r="JTE2" s="138"/>
      <c r="JTF2" s="138"/>
      <c r="JTG2" s="138"/>
      <c r="JTH2" s="138"/>
      <c r="JTI2" s="138"/>
      <c r="JTJ2" s="138"/>
      <c r="JTK2" s="138"/>
      <c r="JTL2" s="138"/>
      <c r="JTM2" s="138"/>
      <c r="JTN2" s="138"/>
      <c r="JTO2" s="138"/>
      <c r="JTP2" s="138"/>
      <c r="JTQ2" s="138"/>
      <c r="JTR2" s="138"/>
      <c r="JTS2" s="138"/>
      <c r="JTT2" s="138"/>
      <c r="JTU2" s="138"/>
      <c r="JTV2" s="138"/>
      <c r="JTW2" s="138"/>
      <c r="JTX2" s="138"/>
      <c r="JTY2" s="138"/>
      <c r="JTZ2" s="138"/>
      <c r="JUA2" s="138"/>
      <c r="JUB2" s="138"/>
      <c r="JUC2" s="138"/>
      <c r="JUD2" s="138"/>
      <c r="JUE2" s="138"/>
      <c r="JUF2" s="138"/>
      <c r="JUG2" s="138"/>
      <c r="JUH2" s="138"/>
      <c r="JUI2" s="138"/>
      <c r="JUJ2" s="138"/>
      <c r="JUK2" s="138"/>
      <c r="JUL2" s="138"/>
      <c r="JUM2" s="138"/>
      <c r="JUN2" s="138"/>
      <c r="JUO2" s="138"/>
      <c r="JUP2" s="138"/>
      <c r="JUQ2" s="138"/>
      <c r="JUR2" s="138"/>
      <c r="JUS2" s="138"/>
      <c r="JUT2" s="138"/>
      <c r="JUU2" s="138"/>
      <c r="JUV2" s="138"/>
      <c r="JUW2" s="138"/>
      <c r="JUX2" s="138"/>
      <c r="JUY2" s="138"/>
      <c r="JUZ2" s="138"/>
      <c r="JVA2" s="138"/>
      <c r="JVB2" s="138"/>
      <c r="JVC2" s="138"/>
      <c r="JVD2" s="138"/>
      <c r="JVE2" s="138"/>
      <c r="JVF2" s="138"/>
      <c r="JVG2" s="138"/>
      <c r="JVH2" s="138"/>
      <c r="JVI2" s="138"/>
      <c r="JVJ2" s="138"/>
      <c r="JVK2" s="138"/>
      <c r="JVL2" s="138"/>
      <c r="JVM2" s="138"/>
      <c r="JVN2" s="138"/>
      <c r="JVO2" s="138"/>
      <c r="JVP2" s="138"/>
      <c r="JVQ2" s="138"/>
      <c r="JVR2" s="138"/>
      <c r="JVS2" s="138"/>
      <c r="JVT2" s="138"/>
      <c r="JVU2" s="138"/>
      <c r="JVV2" s="138"/>
      <c r="JVW2" s="138"/>
      <c r="JVX2" s="138"/>
      <c r="JVY2" s="138"/>
      <c r="JVZ2" s="138"/>
      <c r="JWA2" s="138"/>
      <c r="JWB2" s="138"/>
      <c r="JWC2" s="138"/>
      <c r="JWD2" s="138"/>
      <c r="JWE2" s="138"/>
      <c r="JWF2" s="138"/>
      <c r="JWG2" s="138"/>
      <c r="JWH2" s="138"/>
      <c r="JWI2" s="138"/>
      <c r="JWJ2" s="138"/>
      <c r="JWK2" s="138"/>
      <c r="JWL2" s="138"/>
      <c r="JWM2" s="138"/>
      <c r="JWN2" s="138"/>
      <c r="JWO2" s="138"/>
      <c r="JWP2" s="138"/>
      <c r="JWQ2" s="138"/>
      <c r="JWR2" s="138"/>
      <c r="JWS2" s="138"/>
      <c r="JWT2" s="138"/>
      <c r="JWU2" s="138"/>
      <c r="JWV2" s="138"/>
      <c r="JWW2" s="138"/>
      <c r="JWX2" s="138"/>
      <c r="JWY2" s="138"/>
      <c r="JWZ2" s="138"/>
      <c r="JXA2" s="138"/>
      <c r="JXB2" s="138"/>
      <c r="JXC2" s="138"/>
      <c r="JXD2" s="138"/>
      <c r="JXE2" s="138"/>
      <c r="JXF2" s="138"/>
      <c r="JXG2" s="138"/>
      <c r="JXH2" s="138"/>
      <c r="JXI2" s="138"/>
      <c r="JXJ2" s="138"/>
      <c r="JXK2" s="138"/>
      <c r="JXL2" s="138"/>
      <c r="JXM2" s="138"/>
      <c r="JXN2" s="138"/>
      <c r="JXO2" s="138"/>
      <c r="JXP2" s="138"/>
      <c r="JXQ2" s="138"/>
      <c r="JXR2" s="138"/>
      <c r="JXS2" s="138"/>
      <c r="JXT2" s="138"/>
      <c r="JXU2" s="138"/>
      <c r="JXV2" s="138"/>
      <c r="JXW2" s="138"/>
      <c r="JXX2" s="138"/>
      <c r="JXY2" s="138"/>
      <c r="JXZ2" s="138"/>
      <c r="JYA2" s="138"/>
      <c r="JYB2" s="138"/>
      <c r="JYC2" s="138"/>
      <c r="JYD2" s="138"/>
      <c r="JYE2" s="138"/>
      <c r="JYF2" s="138"/>
      <c r="JYG2" s="138"/>
      <c r="JYH2" s="138"/>
      <c r="JYI2" s="138"/>
      <c r="JYJ2" s="138"/>
      <c r="JYK2" s="138"/>
      <c r="JYL2" s="138"/>
      <c r="JYM2" s="138"/>
      <c r="JYN2" s="138"/>
      <c r="JYO2" s="138"/>
      <c r="JYP2" s="138"/>
      <c r="JYQ2" s="138"/>
      <c r="JYR2" s="138"/>
      <c r="JYS2" s="138"/>
      <c r="JYT2" s="138"/>
      <c r="JYU2" s="138"/>
      <c r="JYV2" s="138"/>
      <c r="JYW2" s="138"/>
      <c r="JYX2" s="138"/>
      <c r="JYY2" s="138"/>
      <c r="JYZ2" s="138"/>
      <c r="JZA2" s="138"/>
      <c r="JZB2" s="138"/>
      <c r="JZC2" s="138"/>
      <c r="JZD2" s="138"/>
      <c r="JZE2" s="138"/>
      <c r="JZF2" s="138"/>
      <c r="JZG2" s="138"/>
      <c r="JZH2" s="138"/>
      <c r="JZI2" s="138"/>
      <c r="JZJ2" s="138"/>
      <c r="JZK2" s="138"/>
      <c r="JZL2" s="138"/>
      <c r="JZM2" s="138"/>
      <c r="JZN2" s="138"/>
      <c r="JZO2" s="138"/>
      <c r="JZP2" s="138"/>
      <c r="JZQ2" s="138"/>
      <c r="JZR2" s="138"/>
      <c r="JZS2" s="138"/>
      <c r="JZT2" s="138"/>
      <c r="JZU2" s="138"/>
      <c r="JZV2" s="138"/>
      <c r="JZW2" s="138"/>
      <c r="JZX2" s="138"/>
      <c r="JZY2" s="138"/>
      <c r="JZZ2" s="138"/>
      <c r="KAA2" s="138"/>
      <c r="KAB2" s="138"/>
      <c r="KAC2" s="138"/>
      <c r="KAD2" s="138"/>
      <c r="KAE2" s="138"/>
      <c r="KAF2" s="138"/>
      <c r="KAG2" s="138"/>
      <c r="KAH2" s="138"/>
      <c r="KAI2" s="138"/>
      <c r="KAJ2" s="138"/>
      <c r="KAK2" s="138"/>
      <c r="KAL2" s="138"/>
      <c r="KAM2" s="138"/>
      <c r="KAN2" s="138"/>
      <c r="KAO2" s="138"/>
      <c r="KAP2" s="138"/>
      <c r="KAQ2" s="138"/>
      <c r="KAR2" s="138"/>
      <c r="KAS2" s="138"/>
      <c r="KAT2" s="138"/>
      <c r="KAU2" s="138"/>
      <c r="KAV2" s="138"/>
      <c r="KAW2" s="138"/>
      <c r="KAX2" s="138"/>
      <c r="KAY2" s="138"/>
      <c r="KAZ2" s="138"/>
      <c r="KBA2" s="138"/>
      <c r="KBB2" s="138"/>
      <c r="KBC2" s="138"/>
      <c r="KBD2" s="138"/>
      <c r="KBE2" s="138"/>
      <c r="KBF2" s="138"/>
      <c r="KBG2" s="138"/>
      <c r="KBH2" s="138"/>
      <c r="KBI2" s="138"/>
      <c r="KBJ2" s="138"/>
      <c r="KBK2" s="138"/>
      <c r="KBL2" s="138"/>
      <c r="KBM2" s="138"/>
      <c r="KBN2" s="138"/>
      <c r="KBO2" s="138"/>
      <c r="KBP2" s="138"/>
      <c r="KBQ2" s="138"/>
      <c r="KBR2" s="138"/>
      <c r="KBS2" s="138"/>
      <c r="KBT2" s="138"/>
      <c r="KBU2" s="138"/>
      <c r="KBV2" s="138"/>
      <c r="KBW2" s="138"/>
      <c r="KBX2" s="138"/>
      <c r="KBY2" s="138"/>
      <c r="KBZ2" s="138"/>
      <c r="KCA2" s="138"/>
      <c r="KCB2" s="138"/>
      <c r="KCC2" s="138"/>
      <c r="KCD2" s="138"/>
      <c r="KCE2" s="138"/>
      <c r="KCF2" s="138"/>
      <c r="KCG2" s="138"/>
      <c r="KCH2" s="138"/>
      <c r="KCI2" s="138"/>
      <c r="KCJ2" s="138"/>
      <c r="KCK2" s="138"/>
      <c r="KCL2" s="138"/>
      <c r="KCM2" s="138"/>
      <c r="KCN2" s="138"/>
      <c r="KCO2" s="138"/>
      <c r="KCP2" s="138"/>
      <c r="KCQ2" s="138"/>
      <c r="KCR2" s="138"/>
      <c r="KCS2" s="138"/>
      <c r="KCT2" s="138"/>
      <c r="KCU2" s="138"/>
      <c r="KCV2" s="138"/>
      <c r="KCW2" s="138"/>
      <c r="KCX2" s="138"/>
      <c r="KCY2" s="138"/>
      <c r="KCZ2" s="138"/>
      <c r="KDA2" s="138"/>
      <c r="KDB2" s="138"/>
      <c r="KDC2" s="138"/>
      <c r="KDD2" s="138"/>
      <c r="KDE2" s="138"/>
      <c r="KDF2" s="138"/>
      <c r="KDG2" s="138"/>
      <c r="KDH2" s="138"/>
      <c r="KDI2" s="138"/>
      <c r="KDJ2" s="138"/>
      <c r="KDK2" s="138"/>
      <c r="KDL2" s="138"/>
      <c r="KDM2" s="138"/>
      <c r="KDN2" s="138"/>
      <c r="KDO2" s="138"/>
      <c r="KDP2" s="138"/>
      <c r="KDQ2" s="138"/>
      <c r="KDR2" s="138"/>
      <c r="KDS2" s="138"/>
      <c r="KDT2" s="138"/>
      <c r="KDU2" s="138"/>
      <c r="KDV2" s="138"/>
      <c r="KDW2" s="138"/>
      <c r="KDX2" s="138"/>
      <c r="KDY2" s="138"/>
      <c r="KDZ2" s="138"/>
      <c r="KEA2" s="138"/>
      <c r="KEB2" s="138"/>
      <c r="KEC2" s="138"/>
      <c r="KED2" s="138"/>
      <c r="KEE2" s="138"/>
      <c r="KEF2" s="138"/>
      <c r="KEG2" s="138"/>
      <c r="KEH2" s="138"/>
      <c r="KEI2" s="138"/>
      <c r="KEJ2" s="138"/>
      <c r="KEK2" s="138"/>
      <c r="KEL2" s="138"/>
      <c r="KEM2" s="138"/>
      <c r="KEN2" s="138"/>
      <c r="KEO2" s="138"/>
      <c r="KEP2" s="138"/>
      <c r="KEQ2" s="138"/>
      <c r="KER2" s="138"/>
      <c r="KES2" s="138"/>
      <c r="KET2" s="138"/>
      <c r="KEU2" s="138"/>
      <c r="KEV2" s="138"/>
      <c r="KEW2" s="138"/>
      <c r="KEX2" s="138"/>
      <c r="KEY2" s="138"/>
      <c r="KEZ2" s="138"/>
      <c r="KFA2" s="138"/>
      <c r="KFB2" s="138"/>
      <c r="KFC2" s="138"/>
      <c r="KFD2" s="138"/>
      <c r="KFE2" s="138"/>
      <c r="KFF2" s="138"/>
      <c r="KFG2" s="138"/>
      <c r="KFH2" s="138"/>
      <c r="KFI2" s="138"/>
      <c r="KFJ2" s="138"/>
      <c r="KFK2" s="138"/>
      <c r="KFL2" s="138"/>
      <c r="KFM2" s="138"/>
      <c r="KFN2" s="138"/>
      <c r="KFO2" s="138"/>
      <c r="KFP2" s="138"/>
      <c r="KFQ2" s="138"/>
      <c r="KFR2" s="138"/>
      <c r="KFS2" s="138"/>
      <c r="KFT2" s="138"/>
      <c r="KFU2" s="138"/>
      <c r="KFV2" s="138"/>
      <c r="KFW2" s="138"/>
      <c r="KFX2" s="138"/>
      <c r="KFY2" s="138"/>
      <c r="KFZ2" s="138"/>
      <c r="KGA2" s="138"/>
      <c r="KGB2" s="138"/>
      <c r="KGC2" s="138"/>
      <c r="KGD2" s="138"/>
      <c r="KGE2" s="138"/>
      <c r="KGF2" s="138"/>
      <c r="KGG2" s="138"/>
      <c r="KGH2" s="138"/>
      <c r="KGI2" s="138"/>
      <c r="KGJ2" s="138"/>
      <c r="KGK2" s="138"/>
      <c r="KGL2" s="138"/>
      <c r="KGM2" s="138"/>
      <c r="KGN2" s="138"/>
      <c r="KGO2" s="138"/>
      <c r="KGP2" s="138"/>
      <c r="KGQ2" s="138"/>
      <c r="KGR2" s="138"/>
      <c r="KGS2" s="138"/>
      <c r="KGT2" s="138"/>
      <c r="KGU2" s="138"/>
      <c r="KGV2" s="138"/>
      <c r="KGW2" s="138"/>
      <c r="KGX2" s="138"/>
      <c r="KGY2" s="138"/>
      <c r="KGZ2" s="138"/>
      <c r="KHA2" s="138"/>
      <c r="KHB2" s="138"/>
      <c r="KHC2" s="138"/>
      <c r="KHD2" s="138"/>
      <c r="KHE2" s="138"/>
      <c r="KHF2" s="138"/>
      <c r="KHG2" s="138"/>
      <c r="KHH2" s="138"/>
      <c r="KHI2" s="138"/>
      <c r="KHJ2" s="138"/>
      <c r="KHK2" s="138"/>
      <c r="KHL2" s="138"/>
      <c r="KHM2" s="138"/>
      <c r="KHN2" s="138"/>
      <c r="KHO2" s="138"/>
      <c r="KHP2" s="138"/>
      <c r="KHQ2" s="138"/>
      <c r="KHR2" s="138"/>
      <c r="KHS2" s="138"/>
      <c r="KHT2" s="138"/>
      <c r="KHU2" s="138"/>
      <c r="KHV2" s="138"/>
      <c r="KHW2" s="138"/>
      <c r="KHX2" s="138"/>
      <c r="KHY2" s="138"/>
      <c r="KHZ2" s="138"/>
      <c r="KIA2" s="138"/>
      <c r="KIB2" s="138"/>
      <c r="KIC2" s="138"/>
      <c r="KID2" s="138"/>
      <c r="KIE2" s="138"/>
      <c r="KIF2" s="138"/>
      <c r="KIG2" s="138"/>
      <c r="KIH2" s="138"/>
      <c r="KII2" s="138"/>
      <c r="KIJ2" s="138"/>
      <c r="KIK2" s="138"/>
      <c r="KIL2" s="138"/>
      <c r="KIM2" s="138"/>
      <c r="KIN2" s="138"/>
      <c r="KIO2" s="138"/>
      <c r="KIP2" s="138"/>
      <c r="KIQ2" s="138"/>
      <c r="KIR2" s="138"/>
      <c r="KIS2" s="138"/>
      <c r="KIT2" s="138"/>
      <c r="KIU2" s="138"/>
      <c r="KIV2" s="138"/>
      <c r="KIW2" s="138"/>
      <c r="KIX2" s="138"/>
      <c r="KIY2" s="138"/>
      <c r="KIZ2" s="138"/>
      <c r="KJA2" s="138"/>
      <c r="KJB2" s="138"/>
      <c r="KJC2" s="138"/>
      <c r="KJD2" s="138"/>
      <c r="KJE2" s="138"/>
      <c r="KJF2" s="138"/>
      <c r="KJG2" s="138"/>
      <c r="KJH2" s="138"/>
      <c r="KJI2" s="138"/>
      <c r="KJJ2" s="138"/>
      <c r="KJK2" s="138"/>
      <c r="KJL2" s="138"/>
      <c r="KJM2" s="138"/>
      <c r="KJN2" s="138"/>
      <c r="KJO2" s="138"/>
      <c r="KJP2" s="138"/>
      <c r="KJQ2" s="138"/>
      <c r="KJR2" s="138"/>
      <c r="KJS2" s="138"/>
      <c r="KJT2" s="138"/>
      <c r="KJU2" s="138"/>
      <c r="KJV2" s="138"/>
      <c r="KJW2" s="138"/>
      <c r="KJX2" s="138"/>
      <c r="KJY2" s="138"/>
      <c r="KJZ2" s="138"/>
      <c r="KKA2" s="138"/>
      <c r="KKB2" s="138"/>
      <c r="KKC2" s="138"/>
      <c r="KKD2" s="138"/>
      <c r="KKE2" s="138"/>
      <c r="KKF2" s="138"/>
      <c r="KKG2" s="138"/>
      <c r="KKH2" s="138"/>
      <c r="KKI2" s="138"/>
      <c r="KKJ2" s="138"/>
      <c r="KKK2" s="138"/>
      <c r="KKL2" s="138"/>
      <c r="KKM2" s="138"/>
      <c r="KKN2" s="138"/>
      <c r="KKO2" s="138"/>
      <c r="KKP2" s="138"/>
      <c r="KKQ2" s="138"/>
      <c r="KKR2" s="138"/>
      <c r="KKS2" s="138"/>
      <c r="KKT2" s="138"/>
      <c r="KKU2" s="138"/>
      <c r="KKV2" s="138"/>
      <c r="KKW2" s="138"/>
      <c r="KKX2" s="138"/>
      <c r="KKY2" s="138"/>
      <c r="KKZ2" s="138"/>
      <c r="KLA2" s="138"/>
      <c r="KLB2" s="138"/>
      <c r="KLC2" s="138"/>
      <c r="KLD2" s="138"/>
      <c r="KLE2" s="138"/>
      <c r="KLF2" s="138"/>
      <c r="KLG2" s="138"/>
      <c r="KLH2" s="138"/>
      <c r="KLI2" s="138"/>
      <c r="KLJ2" s="138"/>
      <c r="KLK2" s="138"/>
      <c r="KLL2" s="138"/>
      <c r="KLM2" s="138"/>
      <c r="KLN2" s="138"/>
      <c r="KLO2" s="138"/>
      <c r="KLP2" s="138"/>
      <c r="KLQ2" s="138"/>
      <c r="KLR2" s="138"/>
      <c r="KLS2" s="138"/>
      <c r="KLT2" s="138"/>
      <c r="KLU2" s="138"/>
      <c r="KLV2" s="138"/>
      <c r="KLW2" s="138"/>
      <c r="KLX2" s="138"/>
      <c r="KLY2" s="138"/>
      <c r="KLZ2" s="138"/>
      <c r="KMA2" s="138"/>
      <c r="KMB2" s="138"/>
      <c r="KMC2" s="138"/>
      <c r="KMD2" s="138"/>
      <c r="KME2" s="138"/>
      <c r="KMF2" s="138"/>
      <c r="KMG2" s="138"/>
      <c r="KMH2" s="138"/>
      <c r="KMI2" s="138"/>
      <c r="KMJ2" s="138"/>
      <c r="KMK2" s="138"/>
      <c r="KML2" s="138"/>
      <c r="KMM2" s="138"/>
      <c r="KMN2" s="138"/>
      <c r="KMO2" s="138"/>
      <c r="KMP2" s="138"/>
      <c r="KMQ2" s="138"/>
      <c r="KMR2" s="138"/>
      <c r="KMS2" s="138"/>
      <c r="KMT2" s="138"/>
      <c r="KMU2" s="138"/>
      <c r="KMV2" s="138"/>
      <c r="KMW2" s="138"/>
      <c r="KMX2" s="138"/>
      <c r="KMY2" s="138"/>
      <c r="KMZ2" s="138"/>
      <c r="KNA2" s="138"/>
      <c r="KNB2" s="138"/>
      <c r="KNC2" s="138"/>
      <c r="KND2" s="138"/>
      <c r="KNE2" s="138"/>
      <c r="KNF2" s="138"/>
      <c r="KNG2" s="138"/>
      <c r="KNH2" s="138"/>
      <c r="KNI2" s="138"/>
      <c r="KNJ2" s="138"/>
      <c r="KNK2" s="138"/>
      <c r="KNL2" s="138"/>
      <c r="KNM2" s="138"/>
      <c r="KNN2" s="138"/>
      <c r="KNO2" s="138"/>
      <c r="KNP2" s="138"/>
      <c r="KNQ2" s="138"/>
      <c r="KNR2" s="138"/>
      <c r="KNS2" s="138"/>
      <c r="KNT2" s="138"/>
      <c r="KNU2" s="138"/>
      <c r="KNV2" s="138"/>
      <c r="KNW2" s="138"/>
      <c r="KNX2" s="138"/>
      <c r="KNY2" s="138"/>
      <c r="KNZ2" s="138"/>
      <c r="KOA2" s="138"/>
      <c r="KOB2" s="138"/>
      <c r="KOC2" s="138"/>
      <c r="KOD2" s="138"/>
      <c r="KOE2" s="138"/>
      <c r="KOF2" s="138"/>
      <c r="KOG2" s="138"/>
      <c r="KOH2" s="138"/>
      <c r="KOI2" s="138"/>
      <c r="KOJ2" s="138"/>
      <c r="KOK2" s="138"/>
      <c r="KOL2" s="138"/>
      <c r="KOM2" s="138"/>
      <c r="KON2" s="138"/>
      <c r="KOO2" s="138"/>
      <c r="KOP2" s="138"/>
      <c r="KOQ2" s="138"/>
      <c r="KOR2" s="138"/>
      <c r="KOS2" s="138"/>
      <c r="KOT2" s="138"/>
      <c r="KOU2" s="138"/>
      <c r="KOV2" s="138"/>
      <c r="KOW2" s="138"/>
      <c r="KOX2" s="138"/>
      <c r="KOY2" s="138"/>
      <c r="KOZ2" s="138"/>
      <c r="KPA2" s="138"/>
      <c r="KPB2" s="138"/>
      <c r="KPC2" s="138"/>
      <c r="KPD2" s="138"/>
      <c r="KPE2" s="138"/>
      <c r="KPF2" s="138"/>
      <c r="KPG2" s="138"/>
      <c r="KPH2" s="138"/>
      <c r="KPI2" s="138"/>
      <c r="KPJ2" s="138"/>
      <c r="KPK2" s="138"/>
      <c r="KPL2" s="138"/>
      <c r="KPM2" s="138"/>
      <c r="KPN2" s="138"/>
      <c r="KPO2" s="138"/>
      <c r="KPP2" s="138"/>
      <c r="KPQ2" s="138"/>
      <c r="KPR2" s="138"/>
      <c r="KPS2" s="138"/>
      <c r="KPT2" s="138"/>
      <c r="KPU2" s="138"/>
      <c r="KPV2" s="138"/>
      <c r="KPW2" s="138"/>
      <c r="KPX2" s="138"/>
      <c r="KPY2" s="138"/>
      <c r="KPZ2" s="138"/>
      <c r="KQA2" s="138"/>
      <c r="KQB2" s="138"/>
      <c r="KQC2" s="138"/>
      <c r="KQD2" s="138"/>
      <c r="KQE2" s="138"/>
      <c r="KQF2" s="138"/>
      <c r="KQG2" s="138"/>
      <c r="KQH2" s="138"/>
      <c r="KQI2" s="138"/>
      <c r="KQJ2" s="138"/>
      <c r="KQK2" s="138"/>
      <c r="KQL2" s="138"/>
      <c r="KQM2" s="138"/>
      <c r="KQN2" s="138"/>
      <c r="KQO2" s="138"/>
      <c r="KQP2" s="138"/>
      <c r="KQQ2" s="138"/>
      <c r="KQR2" s="138"/>
      <c r="KQS2" s="138"/>
      <c r="KQT2" s="138"/>
      <c r="KQU2" s="138"/>
      <c r="KQV2" s="138"/>
      <c r="KQW2" s="138"/>
      <c r="KQX2" s="138"/>
      <c r="KQY2" s="138"/>
      <c r="KQZ2" s="138"/>
      <c r="KRA2" s="138"/>
      <c r="KRB2" s="138"/>
      <c r="KRC2" s="138"/>
      <c r="KRD2" s="138"/>
      <c r="KRE2" s="138"/>
      <c r="KRF2" s="138"/>
      <c r="KRG2" s="138"/>
      <c r="KRH2" s="138"/>
      <c r="KRI2" s="138"/>
      <c r="KRJ2" s="138"/>
      <c r="KRK2" s="138"/>
      <c r="KRL2" s="138"/>
      <c r="KRM2" s="138"/>
      <c r="KRN2" s="138"/>
      <c r="KRO2" s="138"/>
      <c r="KRP2" s="138"/>
      <c r="KRQ2" s="138"/>
      <c r="KRR2" s="138"/>
      <c r="KRS2" s="138"/>
      <c r="KRT2" s="138"/>
      <c r="KRU2" s="138"/>
      <c r="KRV2" s="138"/>
      <c r="KRW2" s="138"/>
      <c r="KRX2" s="138"/>
      <c r="KRY2" s="138"/>
      <c r="KRZ2" s="138"/>
      <c r="KSA2" s="138"/>
      <c r="KSB2" s="138"/>
      <c r="KSC2" s="138"/>
      <c r="KSD2" s="138"/>
      <c r="KSE2" s="138"/>
      <c r="KSF2" s="138"/>
      <c r="KSG2" s="138"/>
      <c r="KSH2" s="138"/>
      <c r="KSI2" s="138"/>
      <c r="KSJ2" s="138"/>
      <c r="KSK2" s="138"/>
      <c r="KSL2" s="138"/>
      <c r="KSM2" s="138"/>
      <c r="KSN2" s="138"/>
      <c r="KSO2" s="138"/>
      <c r="KSP2" s="138"/>
      <c r="KSQ2" s="138"/>
      <c r="KSR2" s="138"/>
      <c r="KSS2" s="138"/>
      <c r="KST2" s="138"/>
      <c r="KSU2" s="138"/>
      <c r="KSV2" s="138"/>
      <c r="KSW2" s="138"/>
      <c r="KSX2" s="138"/>
      <c r="KSY2" s="138"/>
      <c r="KSZ2" s="138"/>
      <c r="KTA2" s="138"/>
      <c r="KTB2" s="138"/>
      <c r="KTC2" s="138"/>
      <c r="KTD2" s="138"/>
      <c r="KTE2" s="138"/>
      <c r="KTF2" s="138"/>
      <c r="KTG2" s="138"/>
      <c r="KTH2" s="138"/>
      <c r="KTI2" s="138"/>
      <c r="KTJ2" s="138"/>
      <c r="KTK2" s="138"/>
      <c r="KTL2" s="138"/>
      <c r="KTM2" s="138"/>
      <c r="KTN2" s="138"/>
      <c r="KTO2" s="138"/>
      <c r="KTP2" s="138"/>
      <c r="KTQ2" s="138"/>
      <c r="KTR2" s="138"/>
      <c r="KTS2" s="138"/>
      <c r="KTT2" s="138"/>
      <c r="KTU2" s="138"/>
      <c r="KTV2" s="138"/>
      <c r="KTW2" s="138"/>
      <c r="KTX2" s="138"/>
      <c r="KTY2" s="138"/>
      <c r="KTZ2" s="138"/>
      <c r="KUA2" s="138"/>
      <c r="KUB2" s="138"/>
      <c r="KUC2" s="138"/>
      <c r="KUD2" s="138"/>
      <c r="KUE2" s="138"/>
      <c r="KUF2" s="138"/>
      <c r="KUG2" s="138"/>
      <c r="KUH2" s="138"/>
      <c r="KUI2" s="138"/>
      <c r="KUJ2" s="138"/>
      <c r="KUK2" s="138"/>
      <c r="KUL2" s="138"/>
      <c r="KUM2" s="138"/>
      <c r="KUN2" s="138"/>
      <c r="KUO2" s="138"/>
      <c r="KUP2" s="138"/>
      <c r="KUQ2" s="138"/>
      <c r="KUR2" s="138"/>
      <c r="KUS2" s="138"/>
      <c r="KUT2" s="138"/>
      <c r="KUU2" s="138"/>
      <c r="KUV2" s="138"/>
      <c r="KUW2" s="138"/>
      <c r="KUX2" s="138"/>
      <c r="KUY2" s="138"/>
      <c r="KUZ2" s="138"/>
      <c r="KVA2" s="138"/>
      <c r="KVB2" s="138"/>
      <c r="KVC2" s="138"/>
      <c r="KVD2" s="138"/>
      <c r="KVE2" s="138"/>
      <c r="KVF2" s="138"/>
      <c r="KVG2" s="138"/>
      <c r="KVH2" s="138"/>
      <c r="KVI2" s="138"/>
      <c r="KVJ2" s="138"/>
      <c r="KVK2" s="138"/>
      <c r="KVL2" s="138"/>
      <c r="KVM2" s="138"/>
      <c r="KVN2" s="138"/>
      <c r="KVO2" s="138"/>
      <c r="KVP2" s="138"/>
      <c r="KVQ2" s="138"/>
      <c r="KVR2" s="138"/>
      <c r="KVS2" s="138"/>
      <c r="KVT2" s="138"/>
      <c r="KVU2" s="138"/>
      <c r="KVV2" s="138"/>
      <c r="KVW2" s="138"/>
      <c r="KVX2" s="138"/>
      <c r="KVY2" s="138"/>
      <c r="KVZ2" s="138"/>
      <c r="KWA2" s="138"/>
      <c r="KWB2" s="138"/>
      <c r="KWC2" s="138"/>
      <c r="KWD2" s="138"/>
      <c r="KWE2" s="138"/>
      <c r="KWF2" s="138"/>
      <c r="KWG2" s="138"/>
      <c r="KWH2" s="138"/>
      <c r="KWI2" s="138"/>
      <c r="KWJ2" s="138"/>
      <c r="KWK2" s="138"/>
      <c r="KWL2" s="138"/>
      <c r="KWM2" s="138"/>
      <c r="KWN2" s="138"/>
      <c r="KWO2" s="138"/>
      <c r="KWP2" s="138"/>
      <c r="KWQ2" s="138"/>
      <c r="KWR2" s="138"/>
      <c r="KWS2" s="138"/>
      <c r="KWT2" s="138"/>
      <c r="KWU2" s="138"/>
      <c r="KWV2" s="138"/>
      <c r="KWW2" s="138"/>
      <c r="KWX2" s="138"/>
      <c r="KWY2" s="138"/>
      <c r="KWZ2" s="138"/>
      <c r="KXA2" s="138"/>
      <c r="KXB2" s="138"/>
      <c r="KXC2" s="138"/>
      <c r="KXD2" s="138"/>
      <c r="KXE2" s="138"/>
      <c r="KXF2" s="138"/>
      <c r="KXG2" s="138"/>
      <c r="KXH2" s="138"/>
      <c r="KXI2" s="138"/>
      <c r="KXJ2" s="138"/>
      <c r="KXK2" s="138"/>
      <c r="KXL2" s="138"/>
      <c r="KXM2" s="138"/>
      <c r="KXN2" s="138"/>
      <c r="KXO2" s="138"/>
      <c r="KXP2" s="138"/>
      <c r="KXQ2" s="138"/>
      <c r="KXR2" s="138"/>
      <c r="KXS2" s="138"/>
      <c r="KXT2" s="138"/>
      <c r="KXU2" s="138"/>
      <c r="KXV2" s="138"/>
      <c r="KXW2" s="138"/>
      <c r="KXX2" s="138"/>
      <c r="KXY2" s="138"/>
      <c r="KXZ2" s="138"/>
      <c r="KYA2" s="138"/>
      <c r="KYB2" s="138"/>
      <c r="KYC2" s="138"/>
      <c r="KYD2" s="138"/>
      <c r="KYE2" s="138"/>
      <c r="KYF2" s="138"/>
      <c r="KYG2" s="138"/>
      <c r="KYH2" s="138"/>
      <c r="KYI2" s="138"/>
      <c r="KYJ2" s="138"/>
      <c r="KYK2" s="138"/>
      <c r="KYL2" s="138"/>
      <c r="KYM2" s="138"/>
      <c r="KYN2" s="138"/>
      <c r="KYO2" s="138"/>
      <c r="KYP2" s="138"/>
      <c r="KYQ2" s="138"/>
      <c r="KYR2" s="138"/>
      <c r="KYS2" s="138"/>
      <c r="KYT2" s="138"/>
      <c r="KYU2" s="138"/>
      <c r="KYV2" s="138"/>
      <c r="KYW2" s="138"/>
      <c r="KYX2" s="138"/>
      <c r="KYY2" s="138"/>
      <c r="KYZ2" s="138"/>
      <c r="KZA2" s="138"/>
      <c r="KZB2" s="138"/>
      <c r="KZC2" s="138"/>
      <c r="KZD2" s="138"/>
      <c r="KZE2" s="138"/>
      <c r="KZF2" s="138"/>
      <c r="KZG2" s="138"/>
      <c r="KZH2" s="138"/>
      <c r="KZI2" s="138"/>
      <c r="KZJ2" s="138"/>
      <c r="KZK2" s="138"/>
      <c r="KZL2" s="138"/>
      <c r="KZM2" s="138"/>
      <c r="KZN2" s="138"/>
      <c r="KZO2" s="138"/>
      <c r="KZP2" s="138"/>
      <c r="KZQ2" s="138"/>
      <c r="KZR2" s="138"/>
      <c r="KZS2" s="138"/>
      <c r="KZT2" s="138"/>
      <c r="KZU2" s="138"/>
      <c r="KZV2" s="138"/>
      <c r="KZW2" s="138"/>
      <c r="KZX2" s="138"/>
      <c r="KZY2" s="138"/>
      <c r="KZZ2" s="138"/>
      <c r="LAA2" s="138"/>
      <c r="LAB2" s="138"/>
      <c r="LAC2" s="138"/>
      <c r="LAD2" s="138"/>
      <c r="LAE2" s="138"/>
      <c r="LAF2" s="138"/>
      <c r="LAG2" s="138"/>
      <c r="LAH2" s="138"/>
      <c r="LAI2" s="138"/>
      <c r="LAJ2" s="138"/>
      <c r="LAK2" s="138"/>
      <c r="LAL2" s="138"/>
      <c r="LAM2" s="138"/>
      <c r="LAN2" s="138"/>
      <c r="LAO2" s="138"/>
      <c r="LAP2" s="138"/>
      <c r="LAQ2" s="138"/>
      <c r="LAR2" s="138"/>
      <c r="LAS2" s="138"/>
      <c r="LAT2" s="138"/>
      <c r="LAU2" s="138"/>
      <c r="LAV2" s="138"/>
      <c r="LAW2" s="138"/>
      <c r="LAX2" s="138"/>
      <c r="LAY2" s="138"/>
      <c r="LAZ2" s="138"/>
      <c r="LBA2" s="138"/>
      <c r="LBB2" s="138"/>
      <c r="LBC2" s="138"/>
      <c r="LBD2" s="138"/>
      <c r="LBE2" s="138"/>
      <c r="LBF2" s="138"/>
      <c r="LBG2" s="138"/>
      <c r="LBH2" s="138"/>
      <c r="LBI2" s="138"/>
      <c r="LBJ2" s="138"/>
      <c r="LBK2" s="138"/>
      <c r="LBL2" s="138"/>
      <c r="LBM2" s="138"/>
      <c r="LBN2" s="138"/>
      <c r="LBO2" s="138"/>
      <c r="LBP2" s="138"/>
      <c r="LBQ2" s="138"/>
      <c r="LBR2" s="138"/>
      <c r="LBS2" s="138"/>
      <c r="LBT2" s="138"/>
      <c r="LBU2" s="138"/>
      <c r="LBV2" s="138"/>
      <c r="LBW2" s="138"/>
      <c r="LBX2" s="138"/>
      <c r="LBY2" s="138"/>
      <c r="LBZ2" s="138"/>
      <c r="LCA2" s="138"/>
      <c r="LCB2" s="138"/>
      <c r="LCC2" s="138"/>
      <c r="LCD2" s="138"/>
      <c r="LCE2" s="138"/>
      <c r="LCF2" s="138"/>
      <c r="LCG2" s="138"/>
      <c r="LCH2" s="138"/>
      <c r="LCI2" s="138"/>
      <c r="LCJ2" s="138"/>
      <c r="LCK2" s="138"/>
      <c r="LCL2" s="138"/>
      <c r="LCM2" s="138"/>
      <c r="LCN2" s="138"/>
      <c r="LCO2" s="138"/>
      <c r="LCP2" s="138"/>
      <c r="LCQ2" s="138"/>
      <c r="LCR2" s="138"/>
      <c r="LCS2" s="138"/>
      <c r="LCT2" s="138"/>
      <c r="LCU2" s="138"/>
      <c r="LCV2" s="138"/>
      <c r="LCW2" s="138"/>
      <c r="LCX2" s="138"/>
      <c r="LCY2" s="138"/>
      <c r="LCZ2" s="138"/>
      <c r="LDA2" s="138"/>
      <c r="LDB2" s="138"/>
      <c r="LDC2" s="138"/>
      <c r="LDD2" s="138"/>
      <c r="LDE2" s="138"/>
      <c r="LDF2" s="138"/>
      <c r="LDG2" s="138"/>
      <c r="LDH2" s="138"/>
      <c r="LDI2" s="138"/>
      <c r="LDJ2" s="138"/>
      <c r="LDK2" s="138"/>
      <c r="LDL2" s="138"/>
      <c r="LDM2" s="138"/>
      <c r="LDN2" s="138"/>
      <c r="LDO2" s="138"/>
      <c r="LDP2" s="138"/>
      <c r="LDQ2" s="138"/>
      <c r="LDR2" s="138"/>
      <c r="LDS2" s="138"/>
      <c r="LDT2" s="138"/>
      <c r="LDU2" s="138"/>
      <c r="LDV2" s="138"/>
      <c r="LDW2" s="138"/>
      <c r="LDX2" s="138"/>
      <c r="LDY2" s="138"/>
      <c r="LDZ2" s="138"/>
      <c r="LEA2" s="138"/>
      <c r="LEB2" s="138"/>
      <c r="LEC2" s="138"/>
      <c r="LED2" s="138"/>
      <c r="LEE2" s="138"/>
      <c r="LEF2" s="138"/>
      <c r="LEG2" s="138"/>
      <c r="LEH2" s="138"/>
      <c r="LEI2" s="138"/>
      <c r="LEJ2" s="138"/>
      <c r="LEK2" s="138"/>
      <c r="LEL2" s="138"/>
      <c r="LEM2" s="138"/>
      <c r="LEN2" s="138"/>
      <c r="LEO2" s="138"/>
      <c r="LEP2" s="138"/>
      <c r="LEQ2" s="138"/>
      <c r="LER2" s="138"/>
      <c r="LES2" s="138"/>
      <c r="LET2" s="138"/>
      <c r="LEU2" s="138"/>
      <c r="LEV2" s="138"/>
      <c r="LEW2" s="138"/>
      <c r="LEX2" s="138"/>
      <c r="LEY2" s="138"/>
      <c r="LEZ2" s="138"/>
      <c r="LFA2" s="138"/>
      <c r="LFB2" s="138"/>
      <c r="LFC2" s="138"/>
      <c r="LFD2" s="138"/>
      <c r="LFE2" s="138"/>
      <c r="LFF2" s="138"/>
      <c r="LFG2" s="138"/>
      <c r="LFH2" s="138"/>
      <c r="LFI2" s="138"/>
      <c r="LFJ2" s="138"/>
      <c r="LFK2" s="138"/>
      <c r="LFL2" s="138"/>
      <c r="LFM2" s="138"/>
      <c r="LFN2" s="138"/>
      <c r="LFO2" s="138"/>
      <c r="LFP2" s="138"/>
      <c r="LFQ2" s="138"/>
      <c r="LFR2" s="138"/>
      <c r="LFS2" s="138"/>
      <c r="LFT2" s="138"/>
      <c r="LFU2" s="138"/>
      <c r="LFV2" s="138"/>
      <c r="LFW2" s="138"/>
      <c r="LFX2" s="138"/>
      <c r="LFY2" s="138"/>
      <c r="LFZ2" s="138"/>
      <c r="LGA2" s="138"/>
      <c r="LGB2" s="138"/>
      <c r="LGC2" s="138"/>
      <c r="LGD2" s="138"/>
      <c r="LGE2" s="138"/>
      <c r="LGF2" s="138"/>
      <c r="LGG2" s="138"/>
      <c r="LGH2" s="138"/>
      <c r="LGI2" s="138"/>
      <c r="LGJ2" s="138"/>
      <c r="LGK2" s="138"/>
      <c r="LGL2" s="138"/>
      <c r="LGM2" s="138"/>
      <c r="LGN2" s="138"/>
      <c r="LGO2" s="138"/>
      <c r="LGP2" s="138"/>
      <c r="LGQ2" s="138"/>
      <c r="LGR2" s="138"/>
      <c r="LGS2" s="138"/>
      <c r="LGT2" s="138"/>
      <c r="LGU2" s="138"/>
      <c r="LGV2" s="138"/>
      <c r="LGW2" s="138"/>
      <c r="LGX2" s="138"/>
      <c r="LGY2" s="138"/>
      <c r="LGZ2" s="138"/>
      <c r="LHA2" s="138"/>
      <c r="LHB2" s="138"/>
      <c r="LHC2" s="138"/>
      <c r="LHD2" s="138"/>
      <c r="LHE2" s="138"/>
      <c r="LHF2" s="138"/>
      <c r="LHG2" s="138"/>
      <c r="LHH2" s="138"/>
      <c r="LHI2" s="138"/>
      <c r="LHJ2" s="138"/>
      <c r="LHK2" s="138"/>
      <c r="LHL2" s="138"/>
      <c r="LHM2" s="138"/>
      <c r="LHN2" s="138"/>
      <c r="LHO2" s="138"/>
      <c r="LHP2" s="138"/>
      <c r="LHQ2" s="138"/>
      <c r="LHR2" s="138"/>
      <c r="LHS2" s="138"/>
      <c r="LHT2" s="138"/>
      <c r="LHU2" s="138"/>
      <c r="LHV2" s="138"/>
      <c r="LHW2" s="138"/>
      <c r="LHX2" s="138"/>
      <c r="LHY2" s="138"/>
      <c r="LHZ2" s="138"/>
      <c r="LIA2" s="138"/>
      <c r="LIB2" s="138"/>
      <c r="LIC2" s="138"/>
      <c r="LID2" s="138"/>
      <c r="LIE2" s="138"/>
      <c r="LIF2" s="138"/>
      <c r="LIG2" s="138"/>
      <c r="LIH2" s="138"/>
      <c r="LII2" s="138"/>
      <c r="LIJ2" s="138"/>
      <c r="LIK2" s="138"/>
      <c r="LIL2" s="138"/>
      <c r="LIM2" s="138"/>
      <c r="LIN2" s="138"/>
      <c r="LIO2" s="138"/>
      <c r="LIP2" s="138"/>
      <c r="LIQ2" s="138"/>
      <c r="LIR2" s="138"/>
      <c r="LIS2" s="138"/>
      <c r="LIT2" s="138"/>
      <c r="LIU2" s="138"/>
      <c r="LIV2" s="138"/>
      <c r="LIW2" s="138"/>
      <c r="LIX2" s="138"/>
      <c r="LIY2" s="138"/>
      <c r="LIZ2" s="138"/>
      <c r="LJA2" s="138"/>
      <c r="LJB2" s="138"/>
      <c r="LJC2" s="138"/>
      <c r="LJD2" s="138"/>
      <c r="LJE2" s="138"/>
      <c r="LJF2" s="138"/>
      <c r="LJG2" s="138"/>
      <c r="LJH2" s="138"/>
      <c r="LJI2" s="138"/>
      <c r="LJJ2" s="138"/>
      <c r="LJK2" s="138"/>
      <c r="LJL2" s="138"/>
      <c r="LJM2" s="138"/>
      <c r="LJN2" s="138"/>
      <c r="LJO2" s="138"/>
      <c r="LJP2" s="138"/>
      <c r="LJQ2" s="138"/>
      <c r="LJR2" s="138"/>
      <c r="LJS2" s="138"/>
      <c r="LJT2" s="138"/>
      <c r="LJU2" s="138"/>
      <c r="LJV2" s="138"/>
      <c r="LJW2" s="138"/>
      <c r="LJX2" s="138"/>
      <c r="LJY2" s="138"/>
      <c r="LJZ2" s="138"/>
      <c r="LKA2" s="138"/>
      <c r="LKB2" s="138"/>
      <c r="LKC2" s="138"/>
      <c r="LKD2" s="138"/>
      <c r="LKE2" s="138"/>
      <c r="LKF2" s="138"/>
      <c r="LKG2" s="138"/>
      <c r="LKH2" s="138"/>
      <c r="LKI2" s="138"/>
      <c r="LKJ2" s="138"/>
      <c r="LKK2" s="138"/>
      <c r="LKL2" s="138"/>
      <c r="LKM2" s="138"/>
      <c r="LKN2" s="138"/>
      <c r="LKO2" s="138"/>
      <c r="LKP2" s="138"/>
      <c r="LKQ2" s="138"/>
      <c r="LKR2" s="138"/>
      <c r="LKS2" s="138"/>
      <c r="LKT2" s="138"/>
      <c r="LKU2" s="138"/>
      <c r="LKV2" s="138"/>
      <c r="LKW2" s="138"/>
      <c r="LKX2" s="138"/>
      <c r="LKY2" s="138"/>
      <c r="LKZ2" s="138"/>
      <c r="LLA2" s="138"/>
      <c r="LLB2" s="138"/>
      <c r="LLC2" s="138"/>
      <c r="LLD2" s="138"/>
      <c r="LLE2" s="138"/>
      <c r="LLF2" s="138"/>
      <c r="LLG2" s="138"/>
      <c r="LLH2" s="138"/>
      <c r="LLI2" s="138"/>
      <c r="LLJ2" s="138"/>
      <c r="LLK2" s="138"/>
      <c r="LLL2" s="138"/>
      <c r="LLM2" s="138"/>
      <c r="LLN2" s="138"/>
      <c r="LLO2" s="138"/>
      <c r="LLP2" s="138"/>
      <c r="LLQ2" s="138"/>
      <c r="LLR2" s="138"/>
      <c r="LLS2" s="138"/>
      <c r="LLT2" s="138"/>
      <c r="LLU2" s="138"/>
      <c r="LLV2" s="138"/>
      <c r="LLW2" s="138"/>
      <c r="LLX2" s="138"/>
      <c r="LLY2" s="138"/>
      <c r="LLZ2" s="138"/>
      <c r="LMA2" s="138"/>
      <c r="LMB2" s="138"/>
      <c r="LMC2" s="138"/>
      <c r="LMD2" s="138"/>
      <c r="LME2" s="138"/>
      <c r="LMF2" s="138"/>
      <c r="LMG2" s="138"/>
      <c r="LMH2" s="138"/>
      <c r="LMI2" s="138"/>
      <c r="LMJ2" s="138"/>
      <c r="LMK2" s="138"/>
      <c r="LML2" s="138"/>
      <c r="LMM2" s="138"/>
      <c r="LMN2" s="138"/>
      <c r="LMO2" s="138"/>
      <c r="LMP2" s="138"/>
      <c r="LMQ2" s="138"/>
      <c r="LMR2" s="138"/>
      <c r="LMS2" s="138"/>
      <c r="LMT2" s="138"/>
      <c r="LMU2" s="138"/>
      <c r="LMV2" s="138"/>
      <c r="LMW2" s="138"/>
      <c r="LMX2" s="138"/>
      <c r="LMY2" s="138"/>
      <c r="LMZ2" s="138"/>
      <c r="LNA2" s="138"/>
      <c r="LNB2" s="138"/>
      <c r="LNC2" s="138"/>
      <c r="LND2" s="138"/>
      <c r="LNE2" s="138"/>
      <c r="LNF2" s="138"/>
      <c r="LNG2" s="138"/>
      <c r="LNH2" s="138"/>
      <c r="LNI2" s="138"/>
      <c r="LNJ2" s="138"/>
      <c r="LNK2" s="138"/>
      <c r="LNL2" s="138"/>
      <c r="LNM2" s="138"/>
      <c r="LNN2" s="138"/>
      <c r="LNO2" s="138"/>
      <c r="LNP2" s="138"/>
      <c r="LNQ2" s="138"/>
      <c r="LNR2" s="138"/>
      <c r="LNS2" s="138"/>
      <c r="LNT2" s="138"/>
      <c r="LNU2" s="138"/>
      <c r="LNV2" s="138"/>
      <c r="LNW2" s="138"/>
      <c r="LNX2" s="138"/>
      <c r="LNY2" s="138"/>
      <c r="LNZ2" s="138"/>
      <c r="LOA2" s="138"/>
      <c r="LOB2" s="138"/>
      <c r="LOC2" s="138"/>
      <c r="LOD2" s="138"/>
      <c r="LOE2" s="138"/>
      <c r="LOF2" s="138"/>
      <c r="LOG2" s="138"/>
      <c r="LOH2" s="138"/>
      <c r="LOI2" s="138"/>
      <c r="LOJ2" s="138"/>
      <c r="LOK2" s="138"/>
      <c r="LOL2" s="138"/>
      <c r="LOM2" s="138"/>
      <c r="LON2" s="138"/>
      <c r="LOO2" s="138"/>
      <c r="LOP2" s="138"/>
      <c r="LOQ2" s="138"/>
      <c r="LOR2" s="138"/>
      <c r="LOS2" s="138"/>
      <c r="LOT2" s="138"/>
      <c r="LOU2" s="138"/>
      <c r="LOV2" s="138"/>
      <c r="LOW2" s="138"/>
      <c r="LOX2" s="138"/>
      <c r="LOY2" s="138"/>
      <c r="LOZ2" s="138"/>
      <c r="LPA2" s="138"/>
      <c r="LPB2" s="138"/>
      <c r="LPC2" s="138"/>
      <c r="LPD2" s="138"/>
      <c r="LPE2" s="138"/>
      <c r="LPF2" s="138"/>
      <c r="LPG2" s="138"/>
      <c r="LPH2" s="138"/>
      <c r="LPI2" s="138"/>
      <c r="LPJ2" s="138"/>
      <c r="LPK2" s="138"/>
      <c r="LPL2" s="138"/>
      <c r="LPM2" s="138"/>
      <c r="LPN2" s="138"/>
      <c r="LPO2" s="138"/>
      <c r="LPP2" s="138"/>
      <c r="LPQ2" s="138"/>
      <c r="LPR2" s="138"/>
      <c r="LPS2" s="138"/>
      <c r="LPT2" s="138"/>
      <c r="LPU2" s="138"/>
      <c r="LPV2" s="138"/>
      <c r="LPW2" s="138"/>
      <c r="LPX2" s="138"/>
      <c r="LPY2" s="138"/>
      <c r="LPZ2" s="138"/>
      <c r="LQA2" s="138"/>
      <c r="LQB2" s="138"/>
      <c r="LQC2" s="138"/>
      <c r="LQD2" s="138"/>
      <c r="LQE2" s="138"/>
      <c r="LQF2" s="138"/>
      <c r="LQG2" s="138"/>
      <c r="LQH2" s="138"/>
      <c r="LQI2" s="138"/>
      <c r="LQJ2" s="138"/>
      <c r="LQK2" s="138"/>
      <c r="LQL2" s="138"/>
      <c r="LQM2" s="138"/>
      <c r="LQN2" s="138"/>
      <c r="LQO2" s="138"/>
      <c r="LQP2" s="138"/>
      <c r="LQQ2" s="138"/>
      <c r="LQR2" s="138"/>
      <c r="LQS2" s="138"/>
      <c r="LQT2" s="138"/>
      <c r="LQU2" s="138"/>
      <c r="LQV2" s="138"/>
      <c r="LQW2" s="138"/>
      <c r="LQX2" s="138"/>
      <c r="LQY2" s="138"/>
      <c r="LQZ2" s="138"/>
      <c r="LRA2" s="138"/>
      <c r="LRB2" s="138"/>
      <c r="LRC2" s="138"/>
      <c r="LRD2" s="138"/>
      <c r="LRE2" s="138"/>
      <c r="LRF2" s="138"/>
      <c r="LRG2" s="138"/>
      <c r="LRH2" s="138"/>
      <c r="LRI2" s="138"/>
      <c r="LRJ2" s="138"/>
      <c r="LRK2" s="138"/>
      <c r="LRL2" s="138"/>
      <c r="LRM2" s="138"/>
      <c r="LRN2" s="138"/>
      <c r="LRO2" s="138"/>
      <c r="LRP2" s="138"/>
      <c r="LRQ2" s="138"/>
      <c r="LRR2" s="138"/>
      <c r="LRS2" s="138"/>
      <c r="LRT2" s="138"/>
      <c r="LRU2" s="138"/>
      <c r="LRV2" s="138"/>
      <c r="LRW2" s="138"/>
      <c r="LRX2" s="138"/>
      <c r="LRY2" s="138"/>
      <c r="LRZ2" s="138"/>
      <c r="LSA2" s="138"/>
      <c r="LSB2" s="138"/>
      <c r="LSC2" s="138"/>
      <c r="LSD2" s="138"/>
      <c r="LSE2" s="138"/>
      <c r="LSF2" s="138"/>
      <c r="LSG2" s="138"/>
      <c r="LSH2" s="138"/>
      <c r="LSI2" s="138"/>
      <c r="LSJ2" s="138"/>
      <c r="LSK2" s="138"/>
      <c r="LSL2" s="138"/>
      <c r="LSM2" s="138"/>
      <c r="LSN2" s="138"/>
      <c r="LSO2" s="138"/>
      <c r="LSP2" s="138"/>
      <c r="LSQ2" s="138"/>
      <c r="LSR2" s="138"/>
      <c r="LSS2" s="138"/>
      <c r="LST2" s="138"/>
      <c r="LSU2" s="138"/>
      <c r="LSV2" s="138"/>
      <c r="LSW2" s="138"/>
      <c r="LSX2" s="138"/>
      <c r="LSY2" s="138"/>
      <c r="LSZ2" s="138"/>
      <c r="LTA2" s="138"/>
      <c r="LTB2" s="138"/>
      <c r="LTC2" s="138"/>
      <c r="LTD2" s="138"/>
      <c r="LTE2" s="138"/>
      <c r="LTF2" s="138"/>
      <c r="LTG2" s="138"/>
      <c r="LTH2" s="138"/>
      <c r="LTI2" s="138"/>
      <c r="LTJ2" s="138"/>
      <c r="LTK2" s="138"/>
      <c r="LTL2" s="138"/>
      <c r="LTM2" s="138"/>
      <c r="LTN2" s="138"/>
      <c r="LTO2" s="138"/>
      <c r="LTP2" s="138"/>
      <c r="LTQ2" s="138"/>
      <c r="LTR2" s="138"/>
      <c r="LTS2" s="138"/>
      <c r="LTT2" s="138"/>
      <c r="LTU2" s="138"/>
      <c r="LTV2" s="138"/>
      <c r="LTW2" s="138"/>
      <c r="LTX2" s="138"/>
      <c r="LTY2" s="138"/>
      <c r="LTZ2" s="138"/>
      <c r="LUA2" s="138"/>
      <c r="LUB2" s="138"/>
      <c r="LUC2" s="138"/>
      <c r="LUD2" s="138"/>
      <c r="LUE2" s="138"/>
      <c r="LUF2" s="138"/>
      <c r="LUG2" s="138"/>
      <c r="LUH2" s="138"/>
      <c r="LUI2" s="138"/>
      <c r="LUJ2" s="138"/>
      <c r="LUK2" s="138"/>
      <c r="LUL2" s="138"/>
      <c r="LUM2" s="138"/>
      <c r="LUN2" s="138"/>
      <c r="LUO2" s="138"/>
      <c r="LUP2" s="138"/>
      <c r="LUQ2" s="138"/>
      <c r="LUR2" s="138"/>
      <c r="LUS2" s="138"/>
      <c r="LUT2" s="138"/>
      <c r="LUU2" s="138"/>
      <c r="LUV2" s="138"/>
      <c r="LUW2" s="138"/>
      <c r="LUX2" s="138"/>
      <c r="LUY2" s="138"/>
      <c r="LUZ2" s="138"/>
      <c r="LVA2" s="138"/>
      <c r="LVB2" s="138"/>
      <c r="LVC2" s="138"/>
      <c r="LVD2" s="138"/>
      <c r="LVE2" s="138"/>
      <c r="LVF2" s="138"/>
      <c r="LVG2" s="138"/>
      <c r="LVH2" s="138"/>
      <c r="LVI2" s="138"/>
      <c r="LVJ2" s="138"/>
      <c r="LVK2" s="138"/>
      <c r="LVL2" s="138"/>
      <c r="LVM2" s="138"/>
      <c r="LVN2" s="138"/>
      <c r="LVO2" s="138"/>
      <c r="LVP2" s="138"/>
      <c r="LVQ2" s="138"/>
      <c r="LVR2" s="138"/>
      <c r="LVS2" s="138"/>
      <c r="LVT2" s="138"/>
      <c r="LVU2" s="138"/>
      <c r="LVV2" s="138"/>
      <c r="LVW2" s="138"/>
      <c r="LVX2" s="138"/>
      <c r="LVY2" s="138"/>
      <c r="LVZ2" s="138"/>
      <c r="LWA2" s="138"/>
      <c r="LWB2" s="138"/>
      <c r="LWC2" s="138"/>
      <c r="LWD2" s="138"/>
      <c r="LWE2" s="138"/>
      <c r="LWF2" s="138"/>
      <c r="LWG2" s="138"/>
      <c r="LWH2" s="138"/>
      <c r="LWI2" s="138"/>
      <c r="LWJ2" s="138"/>
      <c r="LWK2" s="138"/>
      <c r="LWL2" s="138"/>
      <c r="LWM2" s="138"/>
      <c r="LWN2" s="138"/>
      <c r="LWO2" s="138"/>
      <c r="LWP2" s="138"/>
      <c r="LWQ2" s="138"/>
      <c r="LWR2" s="138"/>
      <c r="LWS2" s="138"/>
      <c r="LWT2" s="138"/>
      <c r="LWU2" s="138"/>
      <c r="LWV2" s="138"/>
      <c r="LWW2" s="138"/>
      <c r="LWX2" s="138"/>
      <c r="LWY2" s="138"/>
      <c r="LWZ2" s="138"/>
      <c r="LXA2" s="138"/>
      <c r="LXB2" s="138"/>
      <c r="LXC2" s="138"/>
      <c r="LXD2" s="138"/>
      <c r="LXE2" s="138"/>
      <c r="LXF2" s="138"/>
      <c r="LXG2" s="138"/>
      <c r="LXH2" s="138"/>
      <c r="LXI2" s="138"/>
      <c r="LXJ2" s="138"/>
      <c r="LXK2" s="138"/>
      <c r="LXL2" s="138"/>
      <c r="LXM2" s="138"/>
      <c r="LXN2" s="138"/>
      <c r="LXO2" s="138"/>
      <c r="LXP2" s="138"/>
      <c r="LXQ2" s="138"/>
      <c r="LXR2" s="138"/>
      <c r="LXS2" s="138"/>
      <c r="LXT2" s="138"/>
      <c r="LXU2" s="138"/>
      <c r="LXV2" s="138"/>
      <c r="LXW2" s="138"/>
      <c r="LXX2" s="138"/>
      <c r="LXY2" s="138"/>
      <c r="LXZ2" s="138"/>
      <c r="LYA2" s="138"/>
      <c r="LYB2" s="138"/>
      <c r="LYC2" s="138"/>
      <c r="LYD2" s="138"/>
      <c r="LYE2" s="138"/>
      <c r="LYF2" s="138"/>
      <c r="LYG2" s="138"/>
      <c r="LYH2" s="138"/>
      <c r="LYI2" s="138"/>
      <c r="LYJ2" s="138"/>
      <c r="LYK2" s="138"/>
      <c r="LYL2" s="138"/>
      <c r="LYM2" s="138"/>
      <c r="LYN2" s="138"/>
      <c r="LYO2" s="138"/>
      <c r="LYP2" s="138"/>
      <c r="LYQ2" s="138"/>
      <c r="LYR2" s="138"/>
      <c r="LYS2" s="138"/>
      <c r="LYT2" s="138"/>
      <c r="LYU2" s="138"/>
      <c r="LYV2" s="138"/>
      <c r="LYW2" s="138"/>
      <c r="LYX2" s="138"/>
      <c r="LYY2" s="138"/>
      <c r="LYZ2" s="138"/>
      <c r="LZA2" s="138"/>
      <c r="LZB2" s="138"/>
      <c r="LZC2" s="138"/>
      <c r="LZD2" s="138"/>
      <c r="LZE2" s="138"/>
      <c r="LZF2" s="138"/>
      <c r="LZG2" s="138"/>
      <c r="LZH2" s="138"/>
      <c r="LZI2" s="138"/>
      <c r="LZJ2" s="138"/>
      <c r="LZK2" s="138"/>
      <c r="LZL2" s="138"/>
      <c r="LZM2" s="138"/>
      <c r="LZN2" s="138"/>
      <c r="LZO2" s="138"/>
      <c r="LZP2" s="138"/>
      <c r="LZQ2" s="138"/>
      <c r="LZR2" s="138"/>
      <c r="LZS2" s="138"/>
      <c r="LZT2" s="138"/>
      <c r="LZU2" s="138"/>
      <c r="LZV2" s="138"/>
      <c r="LZW2" s="138"/>
      <c r="LZX2" s="138"/>
      <c r="LZY2" s="138"/>
      <c r="LZZ2" s="138"/>
      <c r="MAA2" s="138"/>
      <c r="MAB2" s="138"/>
      <c r="MAC2" s="138"/>
      <c r="MAD2" s="138"/>
      <c r="MAE2" s="138"/>
      <c r="MAF2" s="138"/>
      <c r="MAG2" s="138"/>
      <c r="MAH2" s="138"/>
      <c r="MAI2" s="138"/>
      <c r="MAJ2" s="138"/>
      <c r="MAK2" s="138"/>
      <c r="MAL2" s="138"/>
      <c r="MAM2" s="138"/>
      <c r="MAN2" s="138"/>
      <c r="MAO2" s="138"/>
      <c r="MAP2" s="138"/>
      <c r="MAQ2" s="138"/>
      <c r="MAR2" s="138"/>
      <c r="MAS2" s="138"/>
      <c r="MAT2" s="138"/>
      <c r="MAU2" s="138"/>
      <c r="MAV2" s="138"/>
      <c r="MAW2" s="138"/>
      <c r="MAX2" s="138"/>
      <c r="MAY2" s="138"/>
      <c r="MAZ2" s="138"/>
      <c r="MBA2" s="138"/>
      <c r="MBB2" s="138"/>
      <c r="MBC2" s="138"/>
      <c r="MBD2" s="138"/>
      <c r="MBE2" s="138"/>
      <c r="MBF2" s="138"/>
      <c r="MBG2" s="138"/>
      <c r="MBH2" s="138"/>
      <c r="MBI2" s="138"/>
      <c r="MBJ2" s="138"/>
      <c r="MBK2" s="138"/>
      <c r="MBL2" s="138"/>
      <c r="MBM2" s="138"/>
      <c r="MBN2" s="138"/>
      <c r="MBO2" s="138"/>
      <c r="MBP2" s="138"/>
      <c r="MBQ2" s="138"/>
      <c r="MBR2" s="138"/>
      <c r="MBS2" s="138"/>
      <c r="MBT2" s="138"/>
      <c r="MBU2" s="138"/>
      <c r="MBV2" s="138"/>
      <c r="MBW2" s="138"/>
      <c r="MBX2" s="138"/>
      <c r="MBY2" s="138"/>
      <c r="MBZ2" s="138"/>
      <c r="MCA2" s="138"/>
      <c r="MCB2" s="138"/>
      <c r="MCC2" s="138"/>
      <c r="MCD2" s="138"/>
      <c r="MCE2" s="138"/>
      <c r="MCF2" s="138"/>
      <c r="MCG2" s="138"/>
      <c r="MCH2" s="138"/>
      <c r="MCI2" s="138"/>
      <c r="MCJ2" s="138"/>
      <c r="MCK2" s="138"/>
      <c r="MCL2" s="138"/>
      <c r="MCM2" s="138"/>
      <c r="MCN2" s="138"/>
      <c r="MCO2" s="138"/>
      <c r="MCP2" s="138"/>
      <c r="MCQ2" s="138"/>
      <c r="MCR2" s="138"/>
      <c r="MCS2" s="138"/>
      <c r="MCT2" s="138"/>
      <c r="MCU2" s="138"/>
      <c r="MCV2" s="138"/>
      <c r="MCW2" s="138"/>
      <c r="MCX2" s="138"/>
      <c r="MCY2" s="138"/>
      <c r="MCZ2" s="138"/>
      <c r="MDA2" s="138"/>
      <c r="MDB2" s="138"/>
      <c r="MDC2" s="138"/>
      <c r="MDD2" s="138"/>
      <c r="MDE2" s="138"/>
      <c r="MDF2" s="138"/>
      <c r="MDG2" s="138"/>
      <c r="MDH2" s="138"/>
      <c r="MDI2" s="138"/>
      <c r="MDJ2" s="138"/>
      <c r="MDK2" s="138"/>
      <c r="MDL2" s="138"/>
      <c r="MDM2" s="138"/>
      <c r="MDN2" s="138"/>
      <c r="MDO2" s="138"/>
      <c r="MDP2" s="138"/>
      <c r="MDQ2" s="138"/>
      <c r="MDR2" s="138"/>
      <c r="MDS2" s="138"/>
      <c r="MDT2" s="138"/>
      <c r="MDU2" s="138"/>
      <c r="MDV2" s="138"/>
      <c r="MDW2" s="138"/>
      <c r="MDX2" s="138"/>
      <c r="MDY2" s="138"/>
      <c r="MDZ2" s="138"/>
      <c r="MEA2" s="138"/>
      <c r="MEB2" s="138"/>
      <c r="MEC2" s="138"/>
      <c r="MED2" s="138"/>
      <c r="MEE2" s="138"/>
      <c r="MEF2" s="138"/>
      <c r="MEG2" s="138"/>
      <c r="MEH2" s="138"/>
      <c r="MEI2" s="138"/>
      <c r="MEJ2" s="138"/>
      <c r="MEK2" s="138"/>
      <c r="MEL2" s="138"/>
      <c r="MEM2" s="138"/>
      <c r="MEN2" s="138"/>
      <c r="MEO2" s="138"/>
      <c r="MEP2" s="138"/>
      <c r="MEQ2" s="138"/>
      <c r="MER2" s="138"/>
      <c r="MES2" s="138"/>
      <c r="MET2" s="138"/>
      <c r="MEU2" s="138"/>
      <c r="MEV2" s="138"/>
      <c r="MEW2" s="138"/>
      <c r="MEX2" s="138"/>
      <c r="MEY2" s="138"/>
      <c r="MEZ2" s="138"/>
      <c r="MFA2" s="138"/>
      <c r="MFB2" s="138"/>
      <c r="MFC2" s="138"/>
      <c r="MFD2" s="138"/>
      <c r="MFE2" s="138"/>
      <c r="MFF2" s="138"/>
      <c r="MFG2" s="138"/>
      <c r="MFH2" s="138"/>
      <c r="MFI2" s="138"/>
      <c r="MFJ2" s="138"/>
      <c r="MFK2" s="138"/>
      <c r="MFL2" s="138"/>
      <c r="MFM2" s="138"/>
      <c r="MFN2" s="138"/>
      <c r="MFO2" s="138"/>
      <c r="MFP2" s="138"/>
      <c r="MFQ2" s="138"/>
      <c r="MFR2" s="138"/>
      <c r="MFS2" s="138"/>
      <c r="MFT2" s="138"/>
      <c r="MFU2" s="138"/>
      <c r="MFV2" s="138"/>
      <c r="MFW2" s="138"/>
      <c r="MFX2" s="138"/>
      <c r="MFY2" s="138"/>
      <c r="MFZ2" s="138"/>
      <c r="MGA2" s="138"/>
      <c r="MGB2" s="138"/>
      <c r="MGC2" s="138"/>
      <c r="MGD2" s="138"/>
      <c r="MGE2" s="138"/>
      <c r="MGF2" s="138"/>
      <c r="MGG2" s="138"/>
      <c r="MGH2" s="138"/>
      <c r="MGI2" s="138"/>
      <c r="MGJ2" s="138"/>
      <c r="MGK2" s="138"/>
      <c r="MGL2" s="138"/>
      <c r="MGM2" s="138"/>
      <c r="MGN2" s="138"/>
      <c r="MGO2" s="138"/>
      <c r="MGP2" s="138"/>
      <c r="MGQ2" s="138"/>
      <c r="MGR2" s="138"/>
      <c r="MGS2" s="138"/>
      <c r="MGT2" s="138"/>
      <c r="MGU2" s="138"/>
      <c r="MGV2" s="138"/>
      <c r="MGW2" s="138"/>
      <c r="MGX2" s="138"/>
      <c r="MGY2" s="138"/>
      <c r="MGZ2" s="138"/>
      <c r="MHA2" s="138"/>
      <c r="MHB2" s="138"/>
      <c r="MHC2" s="138"/>
      <c r="MHD2" s="138"/>
      <c r="MHE2" s="138"/>
      <c r="MHF2" s="138"/>
      <c r="MHG2" s="138"/>
      <c r="MHH2" s="138"/>
      <c r="MHI2" s="138"/>
      <c r="MHJ2" s="138"/>
      <c r="MHK2" s="138"/>
      <c r="MHL2" s="138"/>
      <c r="MHM2" s="138"/>
      <c r="MHN2" s="138"/>
      <c r="MHO2" s="138"/>
      <c r="MHP2" s="138"/>
      <c r="MHQ2" s="138"/>
      <c r="MHR2" s="138"/>
      <c r="MHS2" s="138"/>
      <c r="MHT2" s="138"/>
      <c r="MHU2" s="138"/>
      <c r="MHV2" s="138"/>
      <c r="MHW2" s="138"/>
      <c r="MHX2" s="138"/>
      <c r="MHY2" s="138"/>
      <c r="MHZ2" s="138"/>
      <c r="MIA2" s="138"/>
      <c r="MIB2" s="138"/>
      <c r="MIC2" s="138"/>
      <c r="MID2" s="138"/>
      <c r="MIE2" s="138"/>
      <c r="MIF2" s="138"/>
      <c r="MIG2" s="138"/>
      <c r="MIH2" s="138"/>
      <c r="MII2" s="138"/>
      <c r="MIJ2" s="138"/>
      <c r="MIK2" s="138"/>
      <c r="MIL2" s="138"/>
      <c r="MIM2" s="138"/>
      <c r="MIN2" s="138"/>
      <c r="MIO2" s="138"/>
      <c r="MIP2" s="138"/>
      <c r="MIQ2" s="138"/>
      <c r="MIR2" s="138"/>
      <c r="MIS2" s="138"/>
      <c r="MIT2" s="138"/>
      <c r="MIU2" s="138"/>
      <c r="MIV2" s="138"/>
      <c r="MIW2" s="138"/>
      <c r="MIX2" s="138"/>
      <c r="MIY2" s="138"/>
      <c r="MIZ2" s="138"/>
      <c r="MJA2" s="138"/>
      <c r="MJB2" s="138"/>
      <c r="MJC2" s="138"/>
      <c r="MJD2" s="138"/>
      <c r="MJE2" s="138"/>
      <c r="MJF2" s="138"/>
      <c r="MJG2" s="138"/>
      <c r="MJH2" s="138"/>
      <c r="MJI2" s="138"/>
      <c r="MJJ2" s="138"/>
      <c r="MJK2" s="138"/>
      <c r="MJL2" s="138"/>
      <c r="MJM2" s="138"/>
      <c r="MJN2" s="138"/>
      <c r="MJO2" s="138"/>
      <c r="MJP2" s="138"/>
      <c r="MJQ2" s="138"/>
      <c r="MJR2" s="138"/>
      <c r="MJS2" s="138"/>
      <c r="MJT2" s="138"/>
      <c r="MJU2" s="138"/>
      <c r="MJV2" s="138"/>
      <c r="MJW2" s="138"/>
      <c r="MJX2" s="138"/>
      <c r="MJY2" s="138"/>
      <c r="MJZ2" s="138"/>
      <c r="MKA2" s="138"/>
      <c r="MKB2" s="138"/>
      <c r="MKC2" s="138"/>
      <c r="MKD2" s="138"/>
      <c r="MKE2" s="138"/>
      <c r="MKF2" s="138"/>
      <c r="MKG2" s="138"/>
      <c r="MKH2" s="138"/>
      <c r="MKI2" s="138"/>
      <c r="MKJ2" s="138"/>
      <c r="MKK2" s="138"/>
      <c r="MKL2" s="138"/>
      <c r="MKM2" s="138"/>
      <c r="MKN2" s="138"/>
      <c r="MKO2" s="138"/>
      <c r="MKP2" s="138"/>
      <c r="MKQ2" s="138"/>
      <c r="MKR2" s="138"/>
      <c r="MKS2" s="138"/>
      <c r="MKT2" s="138"/>
      <c r="MKU2" s="138"/>
      <c r="MKV2" s="138"/>
      <c r="MKW2" s="138"/>
      <c r="MKX2" s="138"/>
      <c r="MKY2" s="138"/>
      <c r="MKZ2" s="138"/>
      <c r="MLA2" s="138"/>
      <c r="MLB2" s="138"/>
      <c r="MLC2" s="138"/>
      <c r="MLD2" s="138"/>
      <c r="MLE2" s="138"/>
      <c r="MLF2" s="138"/>
      <c r="MLG2" s="138"/>
      <c r="MLH2" s="138"/>
      <c r="MLI2" s="138"/>
      <c r="MLJ2" s="138"/>
      <c r="MLK2" s="138"/>
      <c r="MLL2" s="138"/>
      <c r="MLM2" s="138"/>
      <c r="MLN2" s="138"/>
      <c r="MLO2" s="138"/>
      <c r="MLP2" s="138"/>
      <c r="MLQ2" s="138"/>
      <c r="MLR2" s="138"/>
      <c r="MLS2" s="138"/>
      <c r="MLT2" s="138"/>
      <c r="MLU2" s="138"/>
      <c r="MLV2" s="138"/>
      <c r="MLW2" s="138"/>
      <c r="MLX2" s="138"/>
      <c r="MLY2" s="138"/>
      <c r="MLZ2" s="138"/>
      <c r="MMA2" s="138"/>
      <c r="MMB2" s="138"/>
      <c r="MMC2" s="138"/>
      <c r="MMD2" s="138"/>
      <c r="MME2" s="138"/>
      <c r="MMF2" s="138"/>
      <c r="MMG2" s="138"/>
      <c r="MMH2" s="138"/>
      <c r="MMI2" s="138"/>
      <c r="MMJ2" s="138"/>
      <c r="MMK2" s="138"/>
      <c r="MML2" s="138"/>
      <c r="MMM2" s="138"/>
      <c r="MMN2" s="138"/>
      <c r="MMO2" s="138"/>
      <c r="MMP2" s="138"/>
      <c r="MMQ2" s="138"/>
      <c r="MMR2" s="138"/>
      <c r="MMS2" s="138"/>
      <c r="MMT2" s="138"/>
      <c r="MMU2" s="138"/>
      <c r="MMV2" s="138"/>
      <c r="MMW2" s="138"/>
      <c r="MMX2" s="138"/>
      <c r="MMY2" s="138"/>
      <c r="MMZ2" s="138"/>
      <c r="MNA2" s="138"/>
      <c r="MNB2" s="138"/>
      <c r="MNC2" s="138"/>
      <c r="MND2" s="138"/>
      <c r="MNE2" s="138"/>
      <c r="MNF2" s="138"/>
      <c r="MNG2" s="138"/>
      <c r="MNH2" s="138"/>
      <c r="MNI2" s="138"/>
      <c r="MNJ2" s="138"/>
      <c r="MNK2" s="138"/>
      <c r="MNL2" s="138"/>
      <c r="MNM2" s="138"/>
      <c r="MNN2" s="138"/>
      <c r="MNO2" s="138"/>
      <c r="MNP2" s="138"/>
      <c r="MNQ2" s="138"/>
      <c r="MNR2" s="138"/>
      <c r="MNS2" s="138"/>
      <c r="MNT2" s="138"/>
      <c r="MNU2" s="138"/>
      <c r="MNV2" s="138"/>
      <c r="MNW2" s="138"/>
      <c r="MNX2" s="138"/>
      <c r="MNY2" s="138"/>
      <c r="MNZ2" s="138"/>
      <c r="MOA2" s="138"/>
      <c r="MOB2" s="138"/>
      <c r="MOC2" s="138"/>
      <c r="MOD2" s="138"/>
      <c r="MOE2" s="138"/>
      <c r="MOF2" s="138"/>
      <c r="MOG2" s="138"/>
      <c r="MOH2" s="138"/>
      <c r="MOI2" s="138"/>
      <c r="MOJ2" s="138"/>
      <c r="MOK2" s="138"/>
      <c r="MOL2" s="138"/>
      <c r="MOM2" s="138"/>
      <c r="MON2" s="138"/>
      <c r="MOO2" s="138"/>
      <c r="MOP2" s="138"/>
      <c r="MOQ2" s="138"/>
      <c r="MOR2" s="138"/>
      <c r="MOS2" s="138"/>
      <c r="MOT2" s="138"/>
      <c r="MOU2" s="138"/>
      <c r="MOV2" s="138"/>
      <c r="MOW2" s="138"/>
      <c r="MOX2" s="138"/>
      <c r="MOY2" s="138"/>
      <c r="MOZ2" s="138"/>
      <c r="MPA2" s="138"/>
      <c r="MPB2" s="138"/>
      <c r="MPC2" s="138"/>
      <c r="MPD2" s="138"/>
      <c r="MPE2" s="138"/>
      <c r="MPF2" s="138"/>
      <c r="MPG2" s="138"/>
      <c r="MPH2" s="138"/>
      <c r="MPI2" s="138"/>
      <c r="MPJ2" s="138"/>
      <c r="MPK2" s="138"/>
      <c r="MPL2" s="138"/>
      <c r="MPM2" s="138"/>
      <c r="MPN2" s="138"/>
      <c r="MPO2" s="138"/>
      <c r="MPP2" s="138"/>
      <c r="MPQ2" s="138"/>
      <c r="MPR2" s="138"/>
      <c r="MPS2" s="138"/>
      <c r="MPT2" s="138"/>
      <c r="MPU2" s="138"/>
      <c r="MPV2" s="138"/>
      <c r="MPW2" s="138"/>
      <c r="MPX2" s="138"/>
      <c r="MPY2" s="138"/>
      <c r="MPZ2" s="138"/>
      <c r="MQA2" s="138"/>
      <c r="MQB2" s="138"/>
      <c r="MQC2" s="138"/>
      <c r="MQD2" s="138"/>
      <c r="MQE2" s="138"/>
      <c r="MQF2" s="138"/>
      <c r="MQG2" s="138"/>
      <c r="MQH2" s="138"/>
      <c r="MQI2" s="138"/>
      <c r="MQJ2" s="138"/>
      <c r="MQK2" s="138"/>
      <c r="MQL2" s="138"/>
      <c r="MQM2" s="138"/>
      <c r="MQN2" s="138"/>
      <c r="MQO2" s="138"/>
      <c r="MQP2" s="138"/>
      <c r="MQQ2" s="138"/>
      <c r="MQR2" s="138"/>
      <c r="MQS2" s="138"/>
      <c r="MQT2" s="138"/>
      <c r="MQU2" s="138"/>
      <c r="MQV2" s="138"/>
      <c r="MQW2" s="138"/>
      <c r="MQX2" s="138"/>
      <c r="MQY2" s="138"/>
      <c r="MQZ2" s="138"/>
      <c r="MRA2" s="138"/>
      <c r="MRB2" s="138"/>
      <c r="MRC2" s="138"/>
      <c r="MRD2" s="138"/>
      <c r="MRE2" s="138"/>
      <c r="MRF2" s="138"/>
      <c r="MRG2" s="138"/>
      <c r="MRH2" s="138"/>
      <c r="MRI2" s="138"/>
      <c r="MRJ2" s="138"/>
      <c r="MRK2" s="138"/>
      <c r="MRL2" s="138"/>
      <c r="MRM2" s="138"/>
      <c r="MRN2" s="138"/>
      <c r="MRO2" s="138"/>
      <c r="MRP2" s="138"/>
      <c r="MRQ2" s="138"/>
      <c r="MRR2" s="138"/>
      <c r="MRS2" s="138"/>
      <c r="MRT2" s="138"/>
      <c r="MRU2" s="138"/>
      <c r="MRV2" s="138"/>
      <c r="MRW2" s="138"/>
      <c r="MRX2" s="138"/>
      <c r="MRY2" s="138"/>
      <c r="MRZ2" s="138"/>
      <c r="MSA2" s="138"/>
      <c r="MSB2" s="138"/>
      <c r="MSC2" s="138"/>
      <c r="MSD2" s="138"/>
      <c r="MSE2" s="138"/>
      <c r="MSF2" s="138"/>
      <c r="MSG2" s="138"/>
      <c r="MSH2" s="138"/>
      <c r="MSI2" s="138"/>
      <c r="MSJ2" s="138"/>
      <c r="MSK2" s="138"/>
      <c r="MSL2" s="138"/>
      <c r="MSM2" s="138"/>
      <c r="MSN2" s="138"/>
      <c r="MSO2" s="138"/>
      <c r="MSP2" s="138"/>
      <c r="MSQ2" s="138"/>
      <c r="MSR2" s="138"/>
      <c r="MSS2" s="138"/>
      <c r="MST2" s="138"/>
      <c r="MSU2" s="138"/>
      <c r="MSV2" s="138"/>
      <c r="MSW2" s="138"/>
      <c r="MSX2" s="138"/>
      <c r="MSY2" s="138"/>
      <c r="MSZ2" s="138"/>
      <c r="MTA2" s="138"/>
      <c r="MTB2" s="138"/>
      <c r="MTC2" s="138"/>
      <c r="MTD2" s="138"/>
      <c r="MTE2" s="138"/>
      <c r="MTF2" s="138"/>
      <c r="MTG2" s="138"/>
      <c r="MTH2" s="138"/>
      <c r="MTI2" s="138"/>
      <c r="MTJ2" s="138"/>
      <c r="MTK2" s="138"/>
      <c r="MTL2" s="138"/>
      <c r="MTM2" s="138"/>
      <c r="MTN2" s="138"/>
      <c r="MTO2" s="138"/>
      <c r="MTP2" s="138"/>
      <c r="MTQ2" s="138"/>
      <c r="MTR2" s="138"/>
      <c r="MTS2" s="138"/>
      <c r="MTT2" s="138"/>
      <c r="MTU2" s="138"/>
      <c r="MTV2" s="138"/>
      <c r="MTW2" s="138"/>
      <c r="MTX2" s="138"/>
      <c r="MTY2" s="138"/>
      <c r="MTZ2" s="138"/>
      <c r="MUA2" s="138"/>
      <c r="MUB2" s="138"/>
      <c r="MUC2" s="138"/>
      <c r="MUD2" s="138"/>
      <c r="MUE2" s="138"/>
      <c r="MUF2" s="138"/>
      <c r="MUG2" s="138"/>
      <c r="MUH2" s="138"/>
      <c r="MUI2" s="138"/>
      <c r="MUJ2" s="138"/>
      <c r="MUK2" s="138"/>
      <c r="MUL2" s="138"/>
      <c r="MUM2" s="138"/>
      <c r="MUN2" s="138"/>
      <c r="MUO2" s="138"/>
      <c r="MUP2" s="138"/>
      <c r="MUQ2" s="138"/>
      <c r="MUR2" s="138"/>
      <c r="MUS2" s="138"/>
      <c r="MUT2" s="138"/>
      <c r="MUU2" s="138"/>
      <c r="MUV2" s="138"/>
      <c r="MUW2" s="138"/>
      <c r="MUX2" s="138"/>
      <c r="MUY2" s="138"/>
      <c r="MUZ2" s="138"/>
      <c r="MVA2" s="138"/>
      <c r="MVB2" s="138"/>
      <c r="MVC2" s="138"/>
      <c r="MVD2" s="138"/>
      <c r="MVE2" s="138"/>
      <c r="MVF2" s="138"/>
      <c r="MVG2" s="138"/>
      <c r="MVH2" s="138"/>
      <c r="MVI2" s="138"/>
      <c r="MVJ2" s="138"/>
      <c r="MVK2" s="138"/>
      <c r="MVL2" s="138"/>
      <c r="MVM2" s="138"/>
      <c r="MVN2" s="138"/>
      <c r="MVO2" s="138"/>
      <c r="MVP2" s="138"/>
      <c r="MVQ2" s="138"/>
      <c r="MVR2" s="138"/>
      <c r="MVS2" s="138"/>
      <c r="MVT2" s="138"/>
      <c r="MVU2" s="138"/>
      <c r="MVV2" s="138"/>
      <c r="MVW2" s="138"/>
      <c r="MVX2" s="138"/>
      <c r="MVY2" s="138"/>
      <c r="MVZ2" s="138"/>
      <c r="MWA2" s="138"/>
      <c r="MWB2" s="138"/>
      <c r="MWC2" s="138"/>
      <c r="MWD2" s="138"/>
      <c r="MWE2" s="138"/>
      <c r="MWF2" s="138"/>
      <c r="MWG2" s="138"/>
      <c r="MWH2" s="138"/>
      <c r="MWI2" s="138"/>
      <c r="MWJ2" s="138"/>
      <c r="MWK2" s="138"/>
      <c r="MWL2" s="138"/>
      <c r="MWM2" s="138"/>
      <c r="MWN2" s="138"/>
      <c r="MWO2" s="138"/>
      <c r="MWP2" s="138"/>
      <c r="MWQ2" s="138"/>
      <c r="MWR2" s="138"/>
      <c r="MWS2" s="138"/>
      <c r="MWT2" s="138"/>
      <c r="MWU2" s="138"/>
      <c r="MWV2" s="138"/>
      <c r="MWW2" s="138"/>
      <c r="MWX2" s="138"/>
      <c r="MWY2" s="138"/>
      <c r="MWZ2" s="138"/>
      <c r="MXA2" s="138"/>
      <c r="MXB2" s="138"/>
      <c r="MXC2" s="138"/>
      <c r="MXD2" s="138"/>
      <c r="MXE2" s="138"/>
      <c r="MXF2" s="138"/>
      <c r="MXG2" s="138"/>
      <c r="MXH2" s="138"/>
      <c r="MXI2" s="138"/>
      <c r="MXJ2" s="138"/>
      <c r="MXK2" s="138"/>
      <c r="MXL2" s="138"/>
      <c r="MXM2" s="138"/>
      <c r="MXN2" s="138"/>
      <c r="MXO2" s="138"/>
      <c r="MXP2" s="138"/>
      <c r="MXQ2" s="138"/>
      <c r="MXR2" s="138"/>
      <c r="MXS2" s="138"/>
      <c r="MXT2" s="138"/>
      <c r="MXU2" s="138"/>
      <c r="MXV2" s="138"/>
      <c r="MXW2" s="138"/>
      <c r="MXX2" s="138"/>
      <c r="MXY2" s="138"/>
      <c r="MXZ2" s="138"/>
      <c r="MYA2" s="138"/>
      <c r="MYB2" s="138"/>
      <c r="MYC2" s="138"/>
      <c r="MYD2" s="138"/>
      <c r="MYE2" s="138"/>
      <c r="MYF2" s="138"/>
      <c r="MYG2" s="138"/>
      <c r="MYH2" s="138"/>
      <c r="MYI2" s="138"/>
      <c r="MYJ2" s="138"/>
      <c r="MYK2" s="138"/>
      <c r="MYL2" s="138"/>
      <c r="MYM2" s="138"/>
      <c r="MYN2" s="138"/>
      <c r="MYO2" s="138"/>
      <c r="MYP2" s="138"/>
      <c r="MYQ2" s="138"/>
      <c r="MYR2" s="138"/>
      <c r="MYS2" s="138"/>
      <c r="MYT2" s="138"/>
      <c r="MYU2" s="138"/>
      <c r="MYV2" s="138"/>
      <c r="MYW2" s="138"/>
      <c r="MYX2" s="138"/>
      <c r="MYY2" s="138"/>
      <c r="MYZ2" s="138"/>
      <c r="MZA2" s="138"/>
      <c r="MZB2" s="138"/>
      <c r="MZC2" s="138"/>
      <c r="MZD2" s="138"/>
      <c r="MZE2" s="138"/>
      <c r="MZF2" s="138"/>
      <c r="MZG2" s="138"/>
      <c r="MZH2" s="138"/>
      <c r="MZI2" s="138"/>
      <c r="MZJ2" s="138"/>
      <c r="MZK2" s="138"/>
      <c r="MZL2" s="138"/>
      <c r="MZM2" s="138"/>
      <c r="MZN2" s="138"/>
      <c r="MZO2" s="138"/>
      <c r="MZP2" s="138"/>
      <c r="MZQ2" s="138"/>
      <c r="MZR2" s="138"/>
      <c r="MZS2" s="138"/>
      <c r="MZT2" s="138"/>
      <c r="MZU2" s="138"/>
      <c r="MZV2" s="138"/>
      <c r="MZW2" s="138"/>
      <c r="MZX2" s="138"/>
      <c r="MZY2" s="138"/>
      <c r="MZZ2" s="138"/>
      <c r="NAA2" s="138"/>
      <c r="NAB2" s="138"/>
      <c r="NAC2" s="138"/>
      <c r="NAD2" s="138"/>
      <c r="NAE2" s="138"/>
      <c r="NAF2" s="138"/>
      <c r="NAG2" s="138"/>
      <c r="NAH2" s="138"/>
      <c r="NAI2" s="138"/>
      <c r="NAJ2" s="138"/>
      <c r="NAK2" s="138"/>
      <c r="NAL2" s="138"/>
      <c r="NAM2" s="138"/>
      <c r="NAN2" s="138"/>
      <c r="NAO2" s="138"/>
      <c r="NAP2" s="138"/>
      <c r="NAQ2" s="138"/>
      <c r="NAR2" s="138"/>
      <c r="NAS2" s="138"/>
      <c r="NAT2" s="138"/>
      <c r="NAU2" s="138"/>
      <c r="NAV2" s="138"/>
      <c r="NAW2" s="138"/>
      <c r="NAX2" s="138"/>
      <c r="NAY2" s="138"/>
      <c r="NAZ2" s="138"/>
      <c r="NBA2" s="138"/>
      <c r="NBB2" s="138"/>
      <c r="NBC2" s="138"/>
      <c r="NBD2" s="138"/>
      <c r="NBE2" s="138"/>
      <c r="NBF2" s="138"/>
      <c r="NBG2" s="138"/>
      <c r="NBH2" s="138"/>
      <c r="NBI2" s="138"/>
      <c r="NBJ2" s="138"/>
      <c r="NBK2" s="138"/>
      <c r="NBL2" s="138"/>
      <c r="NBM2" s="138"/>
      <c r="NBN2" s="138"/>
      <c r="NBO2" s="138"/>
      <c r="NBP2" s="138"/>
      <c r="NBQ2" s="138"/>
      <c r="NBR2" s="138"/>
      <c r="NBS2" s="138"/>
      <c r="NBT2" s="138"/>
      <c r="NBU2" s="138"/>
      <c r="NBV2" s="138"/>
      <c r="NBW2" s="138"/>
      <c r="NBX2" s="138"/>
      <c r="NBY2" s="138"/>
      <c r="NBZ2" s="138"/>
      <c r="NCA2" s="138"/>
      <c r="NCB2" s="138"/>
      <c r="NCC2" s="138"/>
      <c r="NCD2" s="138"/>
      <c r="NCE2" s="138"/>
      <c r="NCF2" s="138"/>
      <c r="NCG2" s="138"/>
      <c r="NCH2" s="138"/>
      <c r="NCI2" s="138"/>
      <c r="NCJ2" s="138"/>
      <c r="NCK2" s="138"/>
      <c r="NCL2" s="138"/>
      <c r="NCM2" s="138"/>
      <c r="NCN2" s="138"/>
      <c r="NCO2" s="138"/>
      <c r="NCP2" s="138"/>
      <c r="NCQ2" s="138"/>
      <c r="NCR2" s="138"/>
      <c r="NCS2" s="138"/>
      <c r="NCT2" s="138"/>
      <c r="NCU2" s="138"/>
      <c r="NCV2" s="138"/>
      <c r="NCW2" s="138"/>
      <c r="NCX2" s="138"/>
      <c r="NCY2" s="138"/>
      <c r="NCZ2" s="138"/>
      <c r="NDA2" s="138"/>
      <c r="NDB2" s="138"/>
      <c r="NDC2" s="138"/>
      <c r="NDD2" s="138"/>
      <c r="NDE2" s="138"/>
      <c r="NDF2" s="138"/>
      <c r="NDG2" s="138"/>
      <c r="NDH2" s="138"/>
      <c r="NDI2" s="138"/>
      <c r="NDJ2" s="138"/>
      <c r="NDK2" s="138"/>
      <c r="NDL2" s="138"/>
      <c r="NDM2" s="138"/>
      <c r="NDN2" s="138"/>
      <c r="NDO2" s="138"/>
      <c r="NDP2" s="138"/>
      <c r="NDQ2" s="138"/>
      <c r="NDR2" s="138"/>
      <c r="NDS2" s="138"/>
      <c r="NDT2" s="138"/>
      <c r="NDU2" s="138"/>
      <c r="NDV2" s="138"/>
      <c r="NDW2" s="138"/>
      <c r="NDX2" s="138"/>
      <c r="NDY2" s="138"/>
      <c r="NDZ2" s="138"/>
      <c r="NEA2" s="138"/>
      <c r="NEB2" s="138"/>
      <c r="NEC2" s="138"/>
      <c r="NED2" s="138"/>
      <c r="NEE2" s="138"/>
      <c r="NEF2" s="138"/>
      <c r="NEG2" s="138"/>
      <c r="NEH2" s="138"/>
      <c r="NEI2" s="138"/>
      <c r="NEJ2" s="138"/>
      <c r="NEK2" s="138"/>
      <c r="NEL2" s="138"/>
      <c r="NEM2" s="138"/>
      <c r="NEN2" s="138"/>
      <c r="NEO2" s="138"/>
      <c r="NEP2" s="138"/>
      <c r="NEQ2" s="138"/>
      <c r="NER2" s="138"/>
      <c r="NES2" s="138"/>
      <c r="NET2" s="138"/>
      <c r="NEU2" s="138"/>
      <c r="NEV2" s="138"/>
      <c r="NEW2" s="138"/>
      <c r="NEX2" s="138"/>
      <c r="NEY2" s="138"/>
      <c r="NEZ2" s="138"/>
      <c r="NFA2" s="138"/>
      <c r="NFB2" s="138"/>
      <c r="NFC2" s="138"/>
      <c r="NFD2" s="138"/>
      <c r="NFE2" s="138"/>
      <c r="NFF2" s="138"/>
      <c r="NFG2" s="138"/>
      <c r="NFH2" s="138"/>
      <c r="NFI2" s="138"/>
      <c r="NFJ2" s="138"/>
      <c r="NFK2" s="138"/>
      <c r="NFL2" s="138"/>
      <c r="NFM2" s="138"/>
      <c r="NFN2" s="138"/>
      <c r="NFO2" s="138"/>
      <c r="NFP2" s="138"/>
      <c r="NFQ2" s="138"/>
      <c r="NFR2" s="138"/>
      <c r="NFS2" s="138"/>
      <c r="NFT2" s="138"/>
      <c r="NFU2" s="138"/>
      <c r="NFV2" s="138"/>
      <c r="NFW2" s="138"/>
      <c r="NFX2" s="138"/>
      <c r="NFY2" s="138"/>
      <c r="NFZ2" s="138"/>
      <c r="NGA2" s="138"/>
      <c r="NGB2" s="138"/>
      <c r="NGC2" s="138"/>
      <c r="NGD2" s="138"/>
      <c r="NGE2" s="138"/>
      <c r="NGF2" s="138"/>
      <c r="NGG2" s="138"/>
      <c r="NGH2" s="138"/>
      <c r="NGI2" s="138"/>
      <c r="NGJ2" s="138"/>
      <c r="NGK2" s="138"/>
      <c r="NGL2" s="138"/>
      <c r="NGM2" s="138"/>
      <c r="NGN2" s="138"/>
      <c r="NGO2" s="138"/>
      <c r="NGP2" s="138"/>
      <c r="NGQ2" s="138"/>
      <c r="NGR2" s="138"/>
      <c r="NGS2" s="138"/>
      <c r="NGT2" s="138"/>
      <c r="NGU2" s="138"/>
      <c r="NGV2" s="138"/>
      <c r="NGW2" s="138"/>
      <c r="NGX2" s="138"/>
      <c r="NGY2" s="138"/>
      <c r="NGZ2" s="138"/>
      <c r="NHA2" s="138"/>
      <c r="NHB2" s="138"/>
      <c r="NHC2" s="138"/>
      <c r="NHD2" s="138"/>
      <c r="NHE2" s="138"/>
      <c r="NHF2" s="138"/>
      <c r="NHG2" s="138"/>
      <c r="NHH2" s="138"/>
      <c r="NHI2" s="138"/>
      <c r="NHJ2" s="138"/>
      <c r="NHK2" s="138"/>
      <c r="NHL2" s="138"/>
      <c r="NHM2" s="138"/>
      <c r="NHN2" s="138"/>
      <c r="NHO2" s="138"/>
      <c r="NHP2" s="138"/>
      <c r="NHQ2" s="138"/>
      <c r="NHR2" s="138"/>
      <c r="NHS2" s="138"/>
      <c r="NHT2" s="138"/>
      <c r="NHU2" s="138"/>
      <c r="NHV2" s="138"/>
      <c r="NHW2" s="138"/>
      <c r="NHX2" s="138"/>
      <c r="NHY2" s="138"/>
      <c r="NHZ2" s="138"/>
      <c r="NIA2" s="138"/>
      <c r="NIB2" s="138"/>
      <c r="NIC2" s="138"/>
      <c r="NID2" s="138"/>
      <c r="NIE2" s="138"/>
      <c r="NIF2" s="138"/>
      <c r="NIG2" s="138"/>
      <c r="NIH2" s="138"/>
      <c r="NII2" s="138"/>
      <c r="NIJ2" s="138"/>
      <c r="NIK2" s="138"/>
      <c r="NIL2" s="138"/>
      <c r="NIM2" s="138"/>
      <c r="NIN2" s="138"/>
      <c r="NIO2" s="138"/>
      <c r="NIP2" s="138"/>
      <c r="NIQ2" s="138"/>
      <c r="NIR2" s="138"/>
      <c r="NIS2" s="138"/>
      <c r="NIT2" s="138"/>
      <c r="NIU2" s="138"/>
      <c r="NIV2" s="138"/>
      <c r="NIW2" s="138"/>
      <c r="NIX2" s="138"/>
      <c r="NIY2" s="138"/>
      <c r="NIZ2" s="138"/>
      <c r="NJA2" s="138"/>
      <c r="NJB2" s="138"/>
      <c r="NJC2" s="138"/>
      <c r="NJD2" s="138"/>
      <c r="NJE2" s="138"/>
      <c r="NJF2" s="138"/>
      <c r="NJG2" s="138"/>
      <c r="NJH2" s="138"/>
      <c r="NJI2" s="138"/>
      <c r="NJJ2" s="138"/>
      <c r="NJK2" s="138"/>
      <c r="NJL2" s="138"/>
      <c r="NJM2" s="138"/>
      <c r="NJN2" s="138"/>
      <c r="NJO2" s="138"/>
      <c r="NJP2" s="138"/>
      <c r="NJQ2" s="138"/>
      <c r="NJR2" s="138"/>
      <c r="NJS2" s="138"/>
      <c r="NJT2" s="138"/>
      <c r="NJU2" s="138"/>
      <c r="NJV2" s="138"/>
      <c r="NJW2" s="138"/>
      <c r="NJX2" s="138"/>
      <c r="NJY2" s="138"/>
      <c r="NJZ2" s="138"/>
      <c r="NKA2" s="138"/>
      <c r="NKB2" s="138"/>
      <c r="NKC2" s="138"/>
      <c r="NKD2" s="138"/>
      <c r="NKE2" s="138"/>
      <c r="NKF2" s="138"/>
      <c r="NKG2" s="138"/>
      <c r="NKH2" s="138"/>
      <c r="NKI2" s="138"/>
      <c r="NKJ2" s="138"/>
      <c r="NKK2" s="138"/>
      <c r="NKL2" s="138"/>
      <c r="NKM2" s="138"/>
      <c r="NKN2" s="138"/>
      <c r="NKO2" s="138"/>
      <c r="NKP2" s="138"/>
      <c r="NKQ2" s="138"/>
      <c r="NKR2" s="138"/>
      <c r="NKS2" s="138"/>
      <c r="NKT2" s="138"/>
      <c r="NKU2" s="138"/>
      <c r="NKV2" s="138"/>
      <c r="NKW2" s="138"/>
      <c r="NKX2" s="138"/>
      <c r="NKY2" s="138"/>
      <c r="NKZ2" s="138"/>
      <c r="NLA2" s="138"/>
      <c r="NLB2" s="138"/>
      <c r="NLC2" s="138"/>
      <c r="NLD2" s="138"/>
      <c r="NLE2" s="138"/>
      <c r="NLF2" s="138"/>
      <c r="NLG2" s="138"/>
      <c r="NLH2" s="138"/>
      <c r="NLI2" s="138"/>
      <c r="NLJ2" s="138"/>
      <c r="NLK2" s="138"/>
      <c r="NLL2" s="138"/>
      <c r="NLM2" s="138"/>
      <c r="NLN2" s="138"/>
      <c r="NLO2" s="138"/>
      <c r="NLP2" s="138"/>
      <c r="NLQ2" s="138"/>
      <c r="NLR2" s="138"/>
      <c r="NLS2" s="138"/>
      <c r="NLT2" s="138"/>
      <c r="NLU2" s="138"/>
      <c r="NLV2" s="138"/>
      <c r="NLW2" s="138"/>
      <c r="NLX2" s="138"/>
      <c r="NLY2" s="138"/>
      <c r="NLZ2" s="138"/>
      <c r="NMA2" s="138"/>
      <c r="NMB2" s="138"/>
      <c r="NMC2" s="138"/>
      <c r="NMD2" s="138"/>
      <c r="NME2" s="138"/>
      <c r="NMF2" s="138"/>
      <c r="NMG2" s="138"/>
      <c r="NMH2" s="138"/>
      <c r="NMI2" s="138"/>
      <c r="NMJ2" s="138"/>
      <c r="NMK2" s="138"/>
      <c r="NML2" s="138"/>
      <c r="NMM2" s="138"/>
      <c r="NMN2" s="138"/>
      <c r="NMO2" s="138"/>
      <c r="NMP2" s="138"/>
      <c r="NMQ2" s="138"/>
      <c r="NMR2" s="138"/>
      <c r="NMS2" s="138"/>
      <c r="NMT2" s="138"/>
      <c r="NMU2" s="138"/>
      <c r="NMV2" s="138"/>
      <c r="NMW2" s="138"/>
      <c r="NMX2" s="138"/>
      <c r="NMY2" s="138"/>
      <c r="NMZ2" s="138"/>
      <c r="NNA2" s="138"/>
      <c r="NNB2" s="138"/>
      <c r="NNC2" s="138"/>
      <c r="NND2" s="138"/>
      <c r="NNE2" s="138"/>
      <c r="NNF2" s="138"/>
      <c r="NNG2" s="138"/>
      <c r="NNH2" s="138"/>
      <c r="NNI2" s="138"/>
      <c r="NNJ2" s="138"/>
      <c r="NNK2" s="138"/>
      <c r="NNL2" s="138"/>
      <c r="NNM2" s="138"/>
      <c r="NNN2" s="138"/>
      <c r="NNO2" s="138"/>
      <c r="NNP2" s="138"/>
      <c r="NNQ2" s="138"/>
      <c r="NNR2" s="138"/>
      <c r="NNS2" s="138"/>
      <c r="NNT2" s="138"/>
      <c r="NNU2" s="138"/>
      <c r="NNV2" s="138"/>
      <c r="NNW2" s="138"/>
      <c r="NNX2" s="138"/>
      <c r="NNY2" s="138"/>
      <c r="NNZ2" s="138"/>
      <c r="NOA2" s="138"/>
      <c r="NOB2" s="138"/>
      <c r="NOC2" s="138"/>
      <c r="NOD2" s="138"/>
      <c r="NOE2" s="138"/>
      <c r="NOF2" s="138"/>
      <c r="NOG2" s="138"/>
      <c r="NOH2" s="138"/>
      <c r="NOI2" s="138"/>
      <c r="NOJ2" s="138"/>
      <c r="NOK2" s="138"/>
      <c r="NOL2" s="138"/>
      <c r="NOM2" s="138"/>
      <c r="NON2" s="138"/>
      <c r="NOO2" s="138"/>
      <c r="NOP2" s="138"/>
      <c r="NOQ2" s="138"/>
      <c r="NOR2" s="138"/>
      <c r="NOS2" s="138"/>
      <c r="NOT2" s="138"/>
      <c r="NOU2" s="138"/>
      <c r="NOV2" s="138"/>
      <c r="NOW2" s="138"/>
      <c r="NOX2" s="138"/>
      <c r="NOY2" s="138"/>
      <c r="NOZ2" s="138"/>
      <c r="NPA2" s="138"/>
      <c r="NPB2" s="138"/>
      <c r="NPC2" s="138"/>
      <c r="NPD2" s="138"/>
      <c r="NPE2" s="138"/>
      <c r="NPF2" s="138"/>
      <c r="NPG2" s="138"/>
      <c r="NPH2" s="138"/>
      <c r="NPI2" s="138"/>
      <c r="NPJ2" s="138"/>
      <c r="NPK2" s="138"/>
      <c r="NPL2" s="138"/>
      <c r="NPM2" s="138"/>
      <c r="NPN2" s="138"/>
      <c r="NPO2" s="138"/>
      <c r="NPP2" s="138"/>
      <c r="NPQ2" s="138"/>
      <c r="NPR2" s="138"/>
      <c r="NPS2" s="138"/>
      <c r="NPT2" s="138"/>
      <c r="NPU2" s="138"/>
      <c r="NPV2" s="138"/>
      <c r="NPW2" s="138"/>
      <c r="NPX2" s="138"/>
      <c r="NPY2" s="138"/>
      <c r="NPZ2" s="138"/>
      <c r="NQA2" s="138"/>
      <c r="NQB2" s="138"/>
      <c r="NQC2" s="138"/>
      <c r="NQD2" s="138"/>
      <c r="NQE2" s="138"/>
      <c r="NQF2" s="138"/>
      <c r="NQG2" s="138"/>
      <c r="NQH2" s="138"/>
      <c r="NQI2" s="138"/>
      <c r="NQJ2" s="138"/>
      <c r="NQK2" s="138"/>
      <c r="NQL2" s="138"/>
      <c r="NQM2" s="138"/>
      <c r="NQN2" s="138"/>
      <c r="NQO2" s="138"/>
      <c r="NQP2" s="138"/>
      <c r="NQQ2" s="138"/>
      <c r="NQR2" s="138"/>
      <c r="NQS2" s="138"/>
      <c r="NQT2" s="138"/>
      <c r="NQU2" s="138"/>
      <c r="NQV2" s="138"/>
      <c r="NQW2" s="138"/>
      <c r="NQX2" s="138"/>
      <c r="NQY2" s="138"/>
      <c r="NQZ2" s="138"/>
      <c r="NRA2" s="138"/>
      <c r="NRB2" s="138"/>
      <c r="NRC2" s="138"/>
      <c r="NRD2" s="138"/>
      <c r="NRE2" s="138"/>
      <c r="NRF2" s="138"/>
      <c r="NRG2" s="138"/>
      <c r="NRH2" s="138"/>
      <c r="NRI2" s="138"/>
      <c r="NRJ2" s="138"/>
      <c r="NRK2" s="138"/>
      <c r="NRL2" s="138"/>
      <c r="NRM2" s="138"/>
      <c r="NRN2" s="138"/>
      <c r="NRO2" s="138"/>
      <c r="NRP2" s="138"/>
      <c r="NRQ2" s="138"/>
      <c r="NRR2" s="138"/>
      <c r="NRS2" s="138"/>
      <c r="NRT2" s="138"/>
      <c r="NRU2" s="138"/>
      <c r="NRV2" s="138"/>
      <c r="NRW2" s="138"/>
      <c r="NRX2" s="138"/>
      <c r="NRY2" s="138"/>
      <c r="NRZ2" s="138"/>
      <c r="NSA2" s="138"/>
      <c r="NSB2" s="138"/>
      <c r="NSC2" s="138"/>
      <c r="NSD2" s="138"/>
      <c r="NSE2" s="138"/>
      <c r="NSF2" s="138"/>
      <c r="NSG2" s="138"/>
      <c r="NSH2" s="138"/>
      <c r="NSI2" s="138"/>
      <c r="NSJ2" s="138"/>
      <c r="NSK2" s="138"/>
      <c r="NSL2" s="138"/>
      <c r="NSM2" s="138"/>
      <c r="NSN2" s="138"/>
      <c r="NSO2" s="138"/>
      <c r="NSP2" s="138"/>
      <c r="NSQ2" s="138"/>
      <c r="NSR2" s="138"/>
      <c r="NSS2" s="138"/>
      <c r="NST2" s="138"/>
      <c r="NSU2" s="138"/>
      <c r="NSV2" s="138"/>
      <c r="NSW2" s="138"/>
      <c r="NSX2" s="138"/>
      <c r="NSY2" s="138"/>
      <c r="NSZ2" s="138"/>
      <c r="NTA2" s="138"/>
      <c r="NTB2" s="138"/>
      <c r="NTC2" s="138"/>
      <c r="NTD2" s="138"/>
      <c r="NTE2" s="138"/>
      <c r="NTF2" s="138"/>
      <c r="NTG2" s="138"/>
      <c r="NTH2" s="138"/>
      <c r="NTI2" s="138"/>
      <c r="NTJ2" s="138"/>
      <c r="NTK2" s="138"/>
      <c r="NTL2" s="138"/>
      <c r="NTM2" s="138"/>
      <c r="NTN2" s="138"/>
      <c r="NTO2" s="138"/>
      <c r="NTP2" s="138"/>
      <c r="NTQ2" s="138"/>
      <c r="NTR2" s="138"/>
      <c r="NTS2" s="138"/>
      <c r="NTT2" s="138"/>
      <c r="NTU2" s="138"/>
      <c r="NTV2" s="138"/>
      <c r="NTW2" s="138"/>
      <c r="NTX2" s="138"/>
      <c r="NTY2" s="138"/>
      <c r="NTZ2" s="138"/>
      <c r="NUA2" s="138"/>
      <c r="NUB2" s="138"/>
      <c r="NUC2" s="138"/>
      <c r="NUD2" s="138"/>
      <c r="NUE2" s="138"/>
      <c r="NUF2" s="138"/>
      <c r="NUG2" s="138"/>
      <c r="NUH2" s="138"/>
      <c r="NUI2" s="138"/>
      <c r="NUJ2" s="138"/>
      <c r="NUK2" s="138"/>
      <c r="NUL2" s="138"/>
      <c r="NUM2" s="138"/>
      <c r="NUN2" s="138"/>
      <c r="NUO2" s="138"/>
      <c r="NUP2" s="138"/>
      <c r="NUQ2" s="138"/>
      <c r="NUR2" s="138"/>
      <c r="NUS2" s="138"/>
      <c r="NUT2" s="138"/>
      <c r="NUU2" s="138"/>
      <c r="NUV2" s="138"/>
      <c r="NUW2" s="138"/>
      <c r="NUX2" s="138"/>
      <c r="NUY2" s="138"/>
      <c r="NUZ2" s="138"/>
      <c r="NVA2" s="138"/>
      <c r="NVB2" s="138"/>
      <c r="NVC2" s="138"/>
      <c r="NVD2" s="138"/>
      <c r="NVE2" s="138"/>
      <c r="NVF2" s="138"/>
      <c r="NVG2" s="138"/>
      <c r="NVH2" s="138"/>
      <c r="NVI2" s="138"/>
      <c r="NVJ2" s="138"/>
      <c r="NVK2" s="138"/>
      <c r="NVL2" s="138"/>
      <c r="NVM2" s="138"/>
      <c r="NVN2" s="138"/>
      <c r="NVO2" s="138"/>
      <c r="NVP2" s="138"/>
      <c r="NVQ2" s="138"/>
      <c r="NVR2" s="138"/>
      <c r="NVS2" s="138"/>
      <c r="NVT2" s="138"/>
      <c r="NVU2" s="138"/>
      <c r="NVV2" s="138"/>
      <c r="NVW2" s="138"/>
      <c r="NVX2" s="138"/>
      <c r="NVY2" s="138"/>
      <c r="NVZ2" s="138"/>
      <c r="NWA2" s="138"/>
      <c r="NWB2" s="138"/>
      <c r="NWC2" s="138"/>
      <c r="NWD2" s="138"/>
      <c r="NWE2" s="138"/>
      <c r="NWF2" s="138"/>
      <c r="NWG2" s="138"/>
      <c r="NWH2" s="138"/>
      <c r="NWI2" s="138"/>
      <c r="NWJ2" s="138"/>
      <c r="NWK2" s="138"/>
      <c r="NWL2" s="138"/>
      <c r="NWM2" s="138"/>
      <c r="NWN2" s="138"/>
      <c r="NWO2" s="138"/>
      <c r="NWP2" s="138"/>
      <c r="NWQ2" s="138"/>
      <c r="NWR2" s="138"/>
      <c r="NWS2" s="138"/>
      <c r="NWT2" s="138"/>
      <c r="NWU2" s="138"/>
      <c r="NWV2" s="138"/>
      <c r="NWW2" s="138"/>
      <c r="NWX2" s="138"/>
      <c r="NWY2" s="138"/>
      <c r="NWZ2" s="138"/>
      <c r="NXA2" s="138"/>
      <c r="NXB2" s="138"/>
      <c r="NXC2" s="138"/>
      <c r="NXD2" s="138"/>
      <c r="NXE2" s="138"/>
      <c r="NXF2" s="138"/>
      <c r="NXG2" s="138"/>
      <c r="NXH2" s="138"/>
      <c r="NXI2" s="138"/>
      <c r="NXJ2" s="138"/>
      <c r="NXK2" s="138"/>
      <c r="NXL2" s="138"/>
      <c r="NXM2" s="138"/>
      <c r="NXN2" s="138"/>
      <c r="NXO2" s="138"/>
      <c r="NXP2" s="138"/>
      <c r="NXQ2" s="138"/>
      <c r="NXR2" s="138"/>
      <c r="NXS2" s="138"/>
      <c r="NXT2" s="138"/>
      <c r="NXU2" s="138"/>
      <c r="NXV2" s="138"/>
      <c r="NXW2" s="138"/>
      <c r="NXX2" s="138"/>
      <c r="NXY2" s="138"/>
      <c r="NXZ2" s="138"/>
      <c r="NYA2" s="138"/>
      <c r="NYB2" s="138"/>
      <c r="NYC2" s="138"/>
      <c r="NYD2" s="138"/>
      <c r="NYE2" s="138"/>
      <c r="NYF2" s="138"/>
      <c r="NYG2" s="138"/>
      <c r="NYH2" s="138"/>
      <c r="NYI2" s="138"/>
      <c r="NYJ2" s="138"/>
      <c r="NYK2" s="138"/>
      <c r="NYL2" s="138"/>
      <c r="NYM2" s="138"/>
      <c r="NYN2" s="138"/>
      <c r="NYO2" s="138"/>
      <c r="NYP2" s="138"/>
      <c r="NYQ2" s="138"/>
      <c r="NYR2" s="138"/>
      <c r="NYS2" s="138"/>
      <c r="NYT2" s="138"/>
      <c r="NYU2" s="138"/>
      <c r="NYV2" s="138"/>
      <c r="NYW2" s="138"/>
      <c r="NYX2" s="138"/>
      <c r="NYY2" s="138"/>
      <c r="NYZ2" s="138"/>
      <c r="NZA2" s="138"/>
      <c r="NZB2" s="138"/>
      <c r="NZC2" s="138"/>
      <c r="NZD2" s="138"/>
      <c r="NZE2" s="138"/>
      <c r="NZF2" s="138"/>
      <c r="NZG2" s="138"/>
      <c r="NZH2" s="138"/>
      <c r="NZI2" s="138"/>
      <c r="NZJ2" s="138"/>
      <c r="NZK2" s="138"/>
      <c r="NZL2" s="138"/>
      <c r="NZM2" s="138"/>
      <c r="NZN2" s="138"/>
      <c r="NZO2" s="138"/>
      <c r="NZP2" s="138"/>
      <c r="NZQ2" s="138"/>
      <c r="NZR2" s="138"/>
      <c r="NZS2" s="138"/>
      <c r="NZT2" s="138"/>
      <c r="NZU2" s="138"/>
      <c r="NZV2" s="138"/>
      <c r="NZW2" s="138"/>
      <c r="NZX2" s="138"/>
      <c r="NZY2" s="138"/>
      <c r="NZZ2" s="138"/>
      <c r="OAA2" s="138"/>
      <c r="OAB2" s="138"/>
      <c r="OAC2" s="138"/>
      <c r="OAD2" s="138"/>
      <c r="OAE2" s="138"/>
      <c r="OAF2" s="138"/>
      <c r="OAG2" s="138"/>
      <c r="OAH2" s="138"/>
      <c r="OAI2" s="138"/>
      <c r="OAJ2" s="138"/>
      <c r="OAK2" s="138"/>
      <c r="OAL2" s="138"/>
      <c r="OAM2" s="138"/>
      <c r="OAN2" s="138"/>
      <c r="OAO2" s="138"/>
      <c r="OAP2" s="138"/>
      <c r="OAQ2" s="138"/>
      <c r="OAR2" s="138"/>
      <c r="OAS2" s="138"/>
      <c r="OAT2" s="138"/>
      <c r="OAU2" s="138"/>
      <c r="OAV2" s="138"/>
      <c r="OAW2" s="138"/>
      <c r="OAX2" s="138"/>
      <c r="OAY2" s="138"/>
      <c r="OAZ2" s="138"/>
      <c r="OBA2" s="138"/>
      <c r="OBB2" s="138"/>
      <c r="OBC2" s="138"/>
      <c r="OBD2" s="138"/>
      <c r="OBE2" s="138"/>
      <c r="OBF2" s="138"/>
      <c r="OBG2" s="138"/>
      <c r="OBH2" s="138"/>
      <c r="OBI2" s="138"/>
      <c r="OBJ2" s="138"/>
      <c r="OBK2" s="138"/>
      <c r="OBL2" s="138"/>
      <c r="OBM2" s="138"/>
      <c r="OBN2" s="138"/>
      <c r="OBO2" s="138"/>
      <c r="OBP2" s="138"/>
      <c r="OBQ2" s="138"/>
      <c r="OBR2" s="138"/>
      <c r="OBS2" s="138"/>
      <c r="OBT2" s="138"/>
      <c r="OBU2" s="138"/>
      <c r="OBV2" s="138"/>
      <c r="OBW2" s="138"/>
      <c r="OBX2" s="138"/>
      <c r="OBY2" s="138"/>
      <c r="OBZ2" s="138"/>
      <c r="OCA2" s="138"/>
      <c r="OCB2" s="138"/>
      <c r="OCC2" s="138"/>
      <c r="OCD2" s="138"/>
      <c r="OCE2" s="138"/>
      <c r="OCF2" s="138"/>
      <c r="OCG2" s="138"/>
      <c r="OCH2" s="138"/>
      <c r="OCI2" s="138"/>
      <c r="OCJ2" s="138"/>
      <c r="OCK2" s="138"/>
      <c r="OCL2" s="138"/>
      <c r="OCM2" s="138"/>
      <c r="OCN2" s="138"/>
      <c r="OCO2" s="138"/>
      <c r="OCP2" s="138"/>
      <c r="OCQ2" s="138"/>
      <c r="OCR2" s="138"/>
      <c r="OCS2" s="138"/>
      <c r="OCT2" s="138"/>
      <c r="OCU2" s="138"/>
      <c r="OCV2" s="138"/>
      <c r="OCW2" s="138"/>
      <c r="OCX2" s="138"/>
      <c r="OCY2" s="138"/>
      <c r="OCZ2" s="138"/>
      <c r="ODA2" s="138"/>
      <c r="ODB2" s="138"/>
      <c r="ODC2" s="138"/>
      <c r="ODD2" s="138"/>
      <c r="ODE2" s="138"/>
      <c r="ODF2" s="138"/>
      <c r="ODG2" s="138"/>
      <c r="ODH2" s="138"/>
      <c r="ODI2" s="138"/>
      <c r="ODJ2" s="138"/>
      <c r="ODK2" s="138"/>
      <c r="ODL2" s="138"/>
      <c r="ODM2" s="138"/>
      <c r="ODN2" s="138"/>
      <c r="ODO2" s="138"/>
      <c r="ODP2" s="138"/>
      <c r="ODQ2" s="138"/>
      <c r="ODR2" s="138"/>
      <c r="ODS2" s="138"/>
      <c r="ODT2" s="138"/>
      <c r="ODU2" s="138"/>
      <c r="ODV2" s="138"/>
      <c r="ODW2" s="138"/>
      <c r="ODX2" s="138"/>
      <c r="ODY2" s="138"/>
      <c r="ODZ2" s="138"/>
      <c r="OEA2" s="138"/>
      <c r="OEB2" s="138"/>
      <c r="OEC2" s="138"/>
      <c r="OED2" s="138"/>
      <c r="OEE2" s="138"/>
      <c r="OEF2" s="138"/>
      <c r="OEG2" s="138"/>
      <c r="OEH2" s="138"/>
      <c r="OEI2" s="138"/>
      <c r="OEJ2" s="138"/>
      <c r="OEK2" s="138"/>
      <c r="OEL2" s="138"/>
      <c r="OEM2" s="138"/>
      <c r="OEN2" s="138"/>
      <c r="OEO2" s="138"/>
      <c r="OEP2" s="138"/>
      <c r="OEQ2" s="138"/>
      <c r="OER2" s="138"/>
      <c r="OES2" s="138"/>
      <c r="OET2" s="138"/>
      <c r="OEU2" s="138"/>
      <c r="OEV2" s="138"/>
      <c r="OEW2" s="138"/>
      <c r="OEX2" s="138"/>
      <c r="OEY2" s="138"/>
      <c r="OEZ2" s="138"/>
      <c r="OFA2" s="138"/>
      <c r="OFB2" s="138"/>
      <c r="OFC2" s="138"/>
      <c r="OFD2" s="138"/>
      <c r="OFE2" s="138"/>
      <c r="OFF2" s="138"/>
      <c r="OFG2" s="138"/>
      <c r="OFH2" s="138"/>
      <c r="OFI2" s="138"/>
      <c r="OFJ2" s="138"/>
      <c r="OFK2" s="138"/>
      <c r="OFL2" s="138"/>
      <c r="OFM2" s="138"/>
      <c r="OFN2" s="138"/>
      <c r="OFO2" s="138"/>
      <c r="OFP2" s="138"/>
      <c r="OFQ2" s="138"/>
      <c r="OFR2" s="138"/>
      <c r="OFS2" s="138"/>
      <c r="OFT2" s="138"/>
      <c r="OFU2" s="138"/>
      <c r="OFV2" s="138"/>
      <c r="OFW2" s="138"/>
      <c r="OFX2" s="138"/>
      <c r="OFY2" s="138"/>
      <c r="OFZ2" s="138"/>
      <c r="OGA2" s="138"/>
      <c r="OGB2" s="138"/>
      <c r="OGC2" s="138"/>
      <c r="OGD2" s="138"/>
      <c r="OGE2" s="138"/>
      <c r="OGF2" s="138"/>
      <c r="OGG2" s="138"/>
      <c r="OGH2" s="138"/>
      <c r="OGI2" s="138"/>
      <c r="OGJ2" s="138"/>
      <c r="OGK2" s="138"/>
      <c r="OGL2" s="138"/>
      <c r="OGM2" s="138"/>
      <c r="OGN2" s="138"/>
      <c r="OGO2" s="138"/>
      <c r="OGP2" s="138"/>
      <c r="OGQ2" s="138"/>
      <c r="OGR2" s="138"/>
      <c r="OGS2" s="138"/>
      <c r="OGT2" s="138"/>
      <c r="OGU2" s="138"/>
      <c r="OGV2" s="138"/>
      <c r="OGW2" s="138"/>
      <c r="OGX2" s="138"/>
      <c r="OGY2" s="138"/>
      <c r="OGZ2" s="138"/>
      <c r="OHA2" s="138"/>
      <c r="OHB2" s="138"/>
      <c r="OHC2" s="138"/>
      <c r="OHD2" s="138"/>
      <c r="OHE2" s="138"/>
      <c r="OHF2" s="138"/>
      <c r="OHG2" s="138"/>
      <c r="OHH2" s="138"/>
      <c r="OHI2" s="138"/>
      <c r="OHJ2" s="138"/>
      <c r="OHK2" s="138"/>
      <c r="OHL2" s="138"/>
      <c r="OHM2" s="138"/>
      <c r="OHN2" s="138"/>
      <c r="OHO2" s="138"/>
      <c r="OHP2" s="138"/>
      <c r="OHQ2" s="138"/>
      <c r="OHR2" s="138"/>
      <c r="OHS2" s="138"/>
      <c r="OHT2" s="138"/>
      <c r="OHU2" s="138"/>
      <c r="OHV2" s="138"/>
      <c r="OHW2" s="138"/>
      <c r="OHX2" s="138"/>
      <c r="OHY2" s="138"/>
      <c r="OHZ2" s="138"/>
      <c r="OIA2" s="138"/>
      <c r="OIB2" s="138"/>
      <c r="OIC2" s="138"/>
      <c r="OID2" s="138"/>
      <c r="OIE2" s="138"/>
      <c r="OIF2" s="138"/>
      <c r="OIG2" s="138"/>
      <c r="OIH2" s="138"/>
      <c r="OII2" s="138"/>
      <c r="OIJ2" s="138"/>
      <c r="OIK2" s="138"/>
      <c r="OIL2" s="138"/>
      <c r="OIM2" s="138"/>
      <c r="OIN2" s="138"/>
      <c r="OIO2" s="138"/>
      <c r="OIP2" s="138"/>
      <c r="OIQ2" s="138"/>
      <c r="OIR2" s="138"/>
      <c r="OIS2" s="138"/>
      <c r="OIT2" s="138"/>
      <c r="OIU2" s="138"/>
      <c r="OIV2" s="138"/>
      <c r="OIW2" s="138"/>
      <c r="OIX2" s="138"/>
      <c r="OIY2" s="138"/>
      <c r="OIZ2" s="138"/>
      <c r="OJA2" s="138"/>
      <c r="OJB2" s="138"/>
      <c r="OJC2" s="138"/>
      <c r="OJD2" s="138"/>
      <c r="OJE2" s="138"/>
      <c r="OJF2" s="138"/>
      <c r="OJG2" s="138"/>
      <c r="OJH2" s="138"/>
      <c r="OJI2" s="138"/>
      <c r="OJJ2" s="138"/>
      <c r="OJK2" s="138"/>
      <c r="OJL2" s="138"/>
      <c r="OJM2" s="138"/>
      <c r="OJN2" s="138"/>
      <c r="OJO2" s="138"/>
      <c r="OJP2" s="138"/>
      <c r="OJQ2" s="138"/>
      <c r="OJR2" s="138"/>
      <c r="OJS2" s="138"/>
      <c r="OJT2" s="138"/>
      <c r="OJU2" s="138"/>
      <c r="OJV2" s="138"/>
      <c r="OJW2" s="138"/>
      <c r="OJX2" s="138"/>
      <c r="OJY2" s="138"/>
      <c r="OJZ2" s="138"/>
      <c r="OKA2" s="138"/>
      <c r="OKB2" s="138"/>
      <c r="OKC2" s="138"/>
      <c r="OKD2" s="138"/>
      <c r="OKE2" s="138"/>
      <c r="OKF2" s="138"/>
      <c r="OKG2" s="138"/>
      <c r="OKH2" s="138"/>
      <c r="OKI2" s="138"/>
      <c r="OKJ2" s="138"/>
      <c r="OKK2" s="138"/>
      <c r="OKL2" s="138"/>
      <c r="OKM2" s="138"/>
      <c r="OKN2" s="138"/>
      <c r="OKO2" s="138"/>
      <c r="OKP2" s="138"/>
      <c r="OKQ2" s="138"/>
      <c r="OKR2" s="138"/>
      <c r="OKS2" s="138"/>
      <c r="OKT2" s="138"/>
      <c r="OKU2" s="138"/>
      <c r="OKV2" s="138"/>
      <c r="OKW2" s="138"/>
      <c r="OKX2" s="138"/>
      <c r="OKY2" s="138"/>
      <c r="OKZ2" s="138"/>
      <c r="OLA2" s="138"/>
      <c r="OLB2" s="138"/>
      <c r="OLC2" s="138"/>
      <c r="OLD2" s="138"/>
      <c r="OLE2" s="138"/>
      <c r="OLF2" s="138"/>
      <c r="OLG2" s="138"/>
      <c r="OLH2" s="138"/>
      <c r="OLI2" s="138"/>
      <c r="OLJ2" s="138"/>
      <c r="OLK2" s="138"/>
      <c r="OLL2" s="138"/>
      <c r="OLM2" s="138"/>
      <c r="OLN2" s="138"/>
      <c r="OLO2" s="138"/>
      <c r="OLP2" s="138"/>
      <c r="OLQ2" s="138"/>
      <c r="OLR2" s="138"/>
      <c r="OLS2" s="138"/>
      <c r="OLT2" s="138"/>
      <c r="OLU2" s="138"/>
      <c r="OLV2" s="138"/>
      <c r="OLW2" s="138"/>
      <c r="OLX2" s="138"/>
      <c r="OLY2" s="138"/>
      <c r="OLZ2" s="138"/>
      <c r="OMA2" s="138"/>
      <c r="OMB2" s="138"/>
      <c r="OMC2" s="138"/>
      <c r="OMD2" s="138"/>
      <c r="OME2" s="138"/>
      <c r="OMF2" s="138"/>
      <c r="OMG2" s="138"/>
      <c r="OMH2" s="138"/>
      <c r="OMI2" s="138"/>
      <c r="OMJ2" s="138"/>
      <c r="OMK2" s="138"/>
      <c r="OML2" s="138"/>
      <c r="OMM2" s="138"/>
      <c r="OMN2" s="138"/>
      <c r="OMO2" s="138"/>
      <c r="OMP2" s="138"/>
      <c r="OMQ2" s="138"/>
      <c r="OMR2" s="138"/>
      <c r="OMS2" s="138"/>
      <c r="OMT2" s="138"/>
      <c r="OMU2" s="138"/>
      <c r="OMV2" s="138"/>
      <c r="OMW2" s="138"/>
      <c r="OMX2" s="138"/>
      <c r="OMY2" s="138"/>
      <c r="OMZ2" s="138"/>
      <c r="ONA2" s="138"/>
      <c r="ONB2" s="138"/>
      <c r="ONC2" s="138"/>
      <c r="OND2" s="138"/>
      <c r="ONE2" s="138"/>
      <c r="ONF2" s="138"/>
      <c r="ONG2" s="138"/>
      <c r="ONH2" s="138"/>
      <c r="ONI2" s="138"/>
      <c r="ONJ2" s="138"/>
      <c r="ONK2" s="138"/>
      <c r="ONL2" s="138"/>
      <c r="ONM2" s="138"/>
      <c r="ONN2" s="138"/>
      <c r="ONO2" s="138"/>
      <c r="ONP2" s="138"/>
      <c r="ONQ2" s="138"/>
      <c r="ONR2" s="138"/>
      <c r="ONS2" s="138"/>
      <c r="ONT2" s="138"/>
      <c r="ONU2" s="138"/>
      <c r="ONV2" s="138"/>
      <c r="ONW2" s="138"/>
      <c r="ONX2" s="138"/>
      <c r="ONY2" s="138"/>
      <c r="ONZ2" s="138"/>
      <c r="OOA2" s="138"/>
      <c r="OOB2" s="138"/>
      <c r="OOC2" s="138"/>
      <c r="OOD2" s="138"/>
      <c r="OOE2" s="138"/>
      <c r="OOF2" s="138"/>
      <c r="OOG2" s="138"/>
      <c r="OOH2" s="138"/>
      <c r="OOI2" s="138"/>
      <c r="OOJ2" s="138"/>
      <c r="OOK2" s="138"/>
      <c r="OOL2" s="138"/>
      <c r="OOM2" s="138"/>
      <c r="OON2" s="138"/>
      <c r="OOO2" s="138"/>
      <c r="OOP2" s="138"/>
      <c r="OOQ2" s="138"/>
      <c r="OOR2" s="138"/>
      <c r="OOS2" s="138"/>
      <c r="OOT2" s="138"/>
      <c r="OOU2" s="138"/>
      <c r="OOV2" s="138"/>
      <c r="OOW2" s="138"/>
      <c r="OOX2" s="138"/>
      <c r="OOY2" s="138"/>
      <c r="OOZ2" s="138"/>
      <c r="OPA2" s="138"/>
      <c r="OPB2" s="138"/>
      <c r="OPC2" s="138"/>
      <c r="OPD2" s="138"/>
      <c r="OPE2" s="138"/>
      <c r="OPF2" s="138"/>
      <c r="OPG2" s="138"/>
      <c r="OPH2" s="138"/>
      <c r="OPI2" s="138"/>
      <c r="OPJ2" s="138"/>
      <c r="OPK2" s="138"/>
      <c r="OPL2" s="138"/>
      <c r="OPM2" s="138"/>
      <c r="OPN2" s="138"/>
      <c r="OPO2" s="138"/>
      <c r="OPP2" s="138"/>
      <c r="OPQ2" s="138"/>
      <c r="OPR2" s="138"/>
      <c r="OPS2" s="138"/>
      <c r="OPT2" s="138"/>
      <c r="OPU2" s="138"/>
      <c r="OPV2" s="138"/>
      <c r="OPW2" s="138"/>
      <c r="OPX2" s="138"/>
      <c r="OPY2" s="138"/>
      <c r="OPZ2" s="138"/>
      <c r="OQA2" s="138"/>
      <c r="OQB2" s="138"/>
      <c r="OQC2" s="138"/>
      <c r="OQD2" s="138"/>
      <c r="OQE2" s="138"/>
      <c r="OQF2" s="138"/>
      <c r="OQG2" s="138"/>
      <c r="OQH2" s="138"/>
      <c r="OQI2" s="138"/>
      <c r="OQJ2" s="138"/>
      <c r="OQK2" s="138"/>
      <c r="OQL2" s="138"/>
      <c r="OQM2" s="138"/>
      <c r="OQN2" s="138"/>
      <c r="OQO2" s="138"/>
      <c r="OQP2" s="138"/>
      <c r="OQQ2" s="138"/>
      <c r="OQR2" s="138"/>
      <c r="OQS2" s="138"/>
      <c r="OQT2" s="138"/>
      <c r="OQU2" s="138"/>
      <c r="OQV2" s="138"/>
      <c r="OQW2" s="138"/>
      <c r="OQX2" s="138"/>
      <c r="OQY2" s="138"/>
      <c r="OQZ2" s="138"/>
      <c r="ORA2" s="138"/>
      <c r="ORB2" s="138"/>
      <c r="ORC2" s="138"/>
      <c r="ORD2" s="138"/>
      <c r="ORE2" s="138"/>
      <c r="ORF2" s="138"/>
      <c r="ORG2" s="138"/>
      <c r="ORH2" s="138"/>
      <c r="ORI2" s="138"/>
      <c r="ORJ2" s="138"/>
      <c r="ORK2" s="138"/>
      <c r="ORL2" s="138"/>
      <c r="ORM2" s="138"/>
      <c r="ORN2" s="138"/>
      <c r="ORO2" s="138"/>
      <c r="ORP2" s="138"/>
      <c r="ORQ2" s="138"/>
      <c r="ORR2" s="138"/>
      <c r="ORS2" s="138"/>
      <c r="ORT2" s="138"/>
      <c r="ORU2" s="138"/>
      <c r="ORV2" s="138"/>
      <c r="ORW2" s="138"/>
      <c r="ORX2" s="138"/>
      <c r="ORY2" s="138"/>
      <c r="ORZ2" s="138"/>
      <c r="OSA2" s="138"/>
      <c r="OSB2" s="138"/>
      <c r="OSC2" s="138"/>
      <c r="OSD2" s="138"/>
      <c r="OSE2" s="138"/>
      <c r="OSF2" s="138"/>
      <c r="OSG2" s="138"/>
      <c r="OSH2" s="138"/>
      <c r="OSI2" s="138"/>
      <c r="OSJ2" s="138"/>
      <c r="OSK2" s="138"/>
      <c r="OSL2" s="138"/>
      <c r="OSM2" s="138"/>
      <c r="OSN2" s="138"/>
      <c r="OSO2" s="138"/>
      <c r="OSP2" s="138"/>
      <c r="OSQ2" s="138"/>
      <c r="OSR2" s="138"/>
      <c r="OSS2" s="138"/>
      <c r="OST2" s="138"/>
      <c r="OSU2" s="138"/>
      <c r="OSV2" s="138"/>
      <c r="OSW2" s="138"/>
      <c r="OSX2" s="138"/>
      <c r="OSY2" s="138"/>
      <c r="OSZ2" s="138"/>
      <c r="OTA2" s="138"/>
      <c r="OTB2" s="138"/>
      <c r="OTC2" s="138"/>
      <c r="OTD2" s="138"/>
      <c r="OTE2" s="138"/>
      <c r="OTF2" s="138"/>
      <c r="OTG2" s="138"/>
      <c r="OTH2" s="138"/>
      <c r="OTI2" s="138"/>
      <c r="OTJ2" s="138"/>
      <c r="OTK2" s="138"/>
      <c r="OTL2" s="138"/>
      <c r="OTM2" s="138"/>
      <c r="OTN2" s="138"/>
      <c r="OTO2" s="138"/>
      <c r="OTP2" s="138"/>
      <c r="OTQ2" s="138"/>
      <c r="OTR2" s="138"/>
      <c r="OTS2" s="138"/>
      <c r="OTT2" s="138"/>
      <c r="OTU2" s="138"/>
      <c r="OTV2" s="138"/>
      <c r="OTW2" s="138"/>
      <c r="OTX2" s="138"/>
      <c r="OTY2" s="138"/>
      <c r="OTZ2" s="138"/>
      <c r="OUA2" s="138"/>
      <c r="OUB2" s="138"/>
      <c r="OUC2" s="138"/>
      <c r="OUD2" s="138"/>
      <c r="OUE2" s="138"/>
      <c r="OUF2" s="138"/>
      <c r="OUG2" s="138"/>
      <c r="OUH2" s="138"/>
      <c r="OUI2" s="138"/>
      <c r="OUJ2" s="138"/>
      <c r="OUK2" s="138"/>
      <c r="OUL2" s="138"/>
      <c r="OUM2" s="138"/>
      <c r="OUN2" s="138"/>
      <c r="OUO2" s="138"/>
      <c r="OUP2" s="138"/>
      <c r="OUQ2" s="138"/>
      <c r="OUR2" s="138"/>
      <c r="OUS2" s="138"/>
      <c r="OUT2" s="138"/>
      <c r="OUU2" s="138"/>
      <c r="OUV2" s="138"/>
      <c r="OUW2" s="138"/>
      <c r="OUX2" s="138"/>
      <c r="OUY2" s="138"/>
      <c r="OUZ2" s="138"/>
      <c r="OVA2" s="138"/>
      <c r="OVB2" s="138"/>
      <c r="OVC2" s="138"/>
      <c r="OVD2" s="138"/>
      <c r="OVE2" s="138"/>
      <c r="OVF2" s="138"/>
      <c r="OVG2" s="138"/>
      <c r="OVH2" s="138"/>
      <c r="OVI2" s="138"/>
      <c r="OVJ2" s="138"/>
      <c r="OVK2" s="138"/>
      <c r="OVL2" s="138"/>
      <c r="OVM2" s="138"/>
      <c r="OVN2" s="138"/>
      <c r="OVO2" s="138"/>
      <c r="OVP2" s="138"/>
      <c r="OVQ2" s="138"/>
      <c r="OVR2" s="138"/>
      <c r="OVS2" s="138"/>
      <c r="OVT2" s="138"/>
      <c r="OVU2" s="138"/>
      <c r="OVV2" s="138"/>
      <c r="OVW2" s="138"/>
      <c r="OVX2" s="138"/>
      <c r="OVY2" s="138"/>
      <c r="OVZ2" s="138"/>
      <c r="OWA2" s="138"/>
      <c r="OWB2" s="138"/>
      <c r="OWC2" s="138"/>
      <c r="OWD2" s="138"/>
      <c r="OWE2" s="138"/>
      <c r="OWF2" s="138"/>
      <c r="OWG2" s="138"/>
      <c r="OWH2" s="138"/>
      <c r="OWI2" s="138"/>
      <c r="OWJ2" s="138"/>
      <c r="OWK2" s="138"/>
      <c r="OWL2" s="138"/>
      <c r="OWM2" s="138"/>
      <c r="OWN2" s="138"/>
      <c r="OWO2" s="138"/>
      <c r="OWP2" s="138"/>
      <c r="OWQ2" s="138"/>
      <c r="OWR2" s="138"/>
      <c r="OWS2" s="138"/>
      <c r="OWT2" s="138"/>
      <c r="OWU2" s="138"/>
      <c r="OWV2" s="138"/>
      <c r="OWW2" s="138"/>
      <c r="OWX2" s="138"/>
      <c r="OWY2" s="138"/>
      <c r="OWZ2" s="138"/>
      <c r="OXA2" s="138"/>
      <c r="OXB2" s="138"/>
      <c r="OXC2" s="138"/>
      <c r="OXD2" s="138"/>
      <c r="OXE2" s="138"/>
      <c r="OXF2" s="138"/>
      <c r="OXG2" s="138"/>
      <c r="OXH2" s="138"/>
      <c r="OXI2" s="138"/>
      <c r="OXJ2" s="138"/>
      <c r="OXK2" s="138"/>
      <c r="OXL2" s="138"/>
      <c r="OXM2" s="138"/>
      <c r="OXN2" s="138"/>
      <c r="OXO2" s="138"/>
      <c r="OXP2" s="138"/>
      <c r="OXQ2" s="138"/>
      <c r="OXR2" s="138"/>
      <c r="OXS2" s="138"/>
      <c r="OXT2" s="138"/>
      <c r="OXU2" s="138"/>
      <c r="OXV2" s="138"/>
      <c r="OXW2" s="138"/>
      <c r="OXX2" s="138"/>
      <c r="OXY2" s="138"/>
      <c r="OXZ2" s="138"/>
      <c r="OYA2" s="138"/>
      <c r="OYB2" s="138"/>
      <c r="OYC2" s="138"/>
      <c r="OYD2" s="138"/>
      <c r="OYE2" s="138"/>
      <c r="OYF2" s="138"/>
      <c r="OYG2" s="138"/>
      <c r="OYH2" s="138"/>
      <c r="OYI2" s="138"/>
      <c r="OYJ2" s="138"/>
      <c r="OYK2" s="138"/>
      <c r="OYL2" s="138"/>
      <c r="OYM2" s="138"/>
      <c r="OYN2" s="138"/>
      <c r="OYO2" s="138"/>
      <c r="OYP2" s="138"/>
      <c r="OYQ2" s="138"/>
      <c r="OYR2" s="138"/>
      <c r="OYS2" s="138"/>
      <c r="OYT2" s="138"/>
      <c r="OYU2" s="138"/>
      <c r="OYV2" s="138"/>
      <c r="OYW2" s="138"/>
      <c r="OYX2" s="138"/>
      <c r="OYY2" s="138"/>
      <c r="OYZ2" s="138"/>
      <c r="OZA2" s="138"/>
      <c r="OZB2" s="138"/>
      <c r="OZC2" s="138"/>
      <c r="OZD2" s="138"/>
      <c r="OZE2" s="138"/>
      <c r="OZF2" s="138"/>
      <c r="OZG2" s="138"/>
      <c r="OZH2" s="138"/>
      <c r="OZI2" s="138"/>
      <c r="OZJ2" s="138"/>
      <c r="OZK2" s="138"/>
      <c r="OZL2" s="138"/>
      <c r="OZM2" s="138"/>
      <c r="OZN2" s="138"/>
      <c r="OZO2" s="138"/>
      <c r="OZP2" s="138"/>
      <c r="OZQ2" s="138"/>
      <c r="OZR2" s="138"/>
      <c r="OZS2" s="138"/>
      <c r="OZT2" s="138"/>
      <c r="OZU2" s="138"/>
      <c r="OZV2" s="138"/>
      <c r="OZW2" s="138"/>
      <c r="OZX2" s="138"/>
      <c r="OZY2" s="138"/>
      <c r="OZZ2" s="138"/>
      <c r="PAA2" s="138"/>
      <c r="PAB2" s="138"/>
      <c r="PAC2" s="138"/>
      <c r="PAD2" s="138"/>
      <c r="PAE2" s="138"/>
      <c r="PAF2" s="138"/>
      <c r="PAG2" s="138"/>
      <c r="PAH2" s="138"/>
      <c r="PAI2" s="138"/>
      <c r="PAJ2" s="138"/>
      <c r="PAK2" s="138"/>
      <c r="PAL2" s="138"/>
      <c r="PAM2" s="138"/>
      <c r="PAN2" s="138"/>
      <c r="PAO2" s="138"/>
      <c r="PAP2" s="138"/>
      <c r="PAQ2" s="138"/>
      <c r="PAR2" s="138"/>
      <c r="PAS2" s="138"/>
      <c r="PAT2" s="138"/>
      <c r="PAU2" s="138"/>
      <c r="PAV2" s="138"/>
      <c r="PAW2" s="138"/>
      <c r="PAX2" s="138"/>
      <c r="PAY2" s="138"/>
      <c r="PAZ2" s="138"/>
      <c r="PBA2" s="138"/>
      <c r="PBB2" s="138"/>
      <c r="PBC2" s="138"/>
      <c r="PBD2" s="138"/>
      <c r="PBE2" s="138"/>
      <c r="PBF2" s="138"/>
      <c r="PBG2" s="138"/>
      <c r="PBH2" s="138"/>
      <c r="PBI2" s="138"/>
      <c r="PBJ2" s="138"/>
      <c r="PBK2" s="138"/>
      <c r="PBL2" s="138"/>
      <c r="PBM2" s="138"/>
      <c r="PBN2" s="138"/>
      <c r="PBO2" s="138"/>
      <c r="PBP2" s="138"/>
      <c r="PBQ2" s="138"/>
      <c r="PBR2" s="138"/>
      <c r="PBS2" s="138"/>
      <c r="PBT2" s="138"/>
      <c r="PBU2" s="138"/>
      <c r="PBV2" s="138"/>
      <c r="PBW2" s="138"/>
      <c r="PBX2" s="138"/>
      <c r="PBY2" s="138"/>
      <c r="PBZ2" s="138"/>
      <c r="PCA2" s="138"/>
      <c r="PCB2" s="138"/>
      <c r="PCC2" s="138"/>
      <c r="PCD2" s="138"/>
      <c r="PCE2" s="138"/>
      <c r="PCF2" s="138"/>
      <c r="PCG2" s="138"/>
      <c r="PCH2" s="138"/>
      <c r="PCI2" s="138"/>
      <c r="PCJ2" s="138"/>
      <c r="PCK2" s="138"/>
      <c r="PCL2" s="138"/>
      <c r="PCM2" s="138"/>
      <c r="PCN2" s="138"/>
      <c r="PCO2" s="138"/>
      <c r="PCP2" s="138"/>
      <c r="PCQ2" s="138"/>
      <c r="PCR2" s="138"/>
      <c r="PCS2" s="138"/>
      <c r="PCT2" s="138"/>
      <c r="PCU2" s="138"/>
      <c r="PCV2" s="138"/>
      <c r="PCW2" s="138"/>
      <c r="PCX2" s="138"/>
      <c r="PCY2" s="138"/>
      <c r="PCZ2" s="138"/>
      <c r="PDA2" s="138"/>
      <c r="PDB2" s="138"/>
      <c r="PDC2" s="138"/>
      <c r="PDD2" s="138"/>
      <c r="PDE2" s="138"/>
      <c r="PDF2" s="138"/>
      <c r="PDG2" s="138"/>
      <c r="PDH2" s="138"/>
      <c r="PDI2" s="138"/>
      <c r="PDJ2" s="138"/>
      <c r="PDK2" s="138"/>
      <c r="PDL2" s="138"/>
      <c r="PDM2" s="138"/>
      <c r="PDN2" s="138"/>
      <c r="PDO2" s="138"/>
      <c r="PDP2" s="138"/>
      <c r="PDQ2" s="138"/>
      <c r="PDR2" s="138"/>
      <c r="PDS2" s="138"/>
      <c r="PDT2" s="138"/>
      <c r="PDU2" s="138"/>
      <c r="PDV2" s="138"/>
      <c r="PDW2" s="138"/>
      <c r="PDX2" s="138"/>
      <c r="PDY2" s="138"/>
      <c r="PDZ2" s="138"/>
      <c r="PEA2" s="138"/>
      <c r="PEB2" s="138"/>
      <c r="PEC2" s="138"/>
      <c r="PED2" s="138"/>
      <c r="PEE2" s="138"/>
      <c r="PEF2" s="138"/>
      <c r="PEG2" s="138"/>
      <c r="PEH2" s="138"/>
      <c r="PEI2" s="138"/>
      <c r="PEJ2" s="138"/>
      <c r="PEK2" s="138"/>
      <c r="PEL2" s="138"/>
      <c r="PEM2" s="138"/>
      <c r="PEN2" s="138"/>
      <c r="PEO2" s="138"/>
      <c r="PEP2" s="138"/>
      <c r="PEQ2" s="138"/>
      <c r="PER2" s="138"/>
      <c r="PES2" s="138"/>
      <c r="PET2" s="138"/>
      <c r="PEU2" s="138"/>
      <c r="PEV2" s="138"/>
      <c r="PEW2" s="138"/>
      <c r="PEX2" s="138"/>
      <c r="PEY2" s="138"/>
      <c r="PEZ2" s="138"/>
      <c r="PFA2" s="138"/>
      <c r="PFB2" s="138"/>
      <c r="PFC2" s="138"/>
      <c r="PFD2" s="138"/>
      <c r="PFE2" s="138"/>
      <c r="PFF2" s="138"/>
      <c r="PFG2" s="138"/>
      <c r="PFH2" s="138"/>
      <c r="PFI2" s="138"/>
      <c r="PFJ2" s="138"/>
      <c r="PFK2" s="138"/>
      <c r="PFL2" s="138"/>
      <c r="PFM2" s="138"/>
      <c r="PFN2" s="138"/>
      <c r="PFO2" s="138"/>
      <c r="PFP2" s="138"/>
      <c r="PFQ2" s="138"/>
      <c r="PFR2" s="138"/>
      <c r="PFS2" s="138"/>
      <c r="PFT2" s="138"/>
      <c r="PFU2" s="138"/>
      <c r="PFV2" s="138"/>
      <c r="PFW2" s="138"/>
      <c r="PFX2" s="138"/>
      <c r="PFY2" s="138"/>
      <c r="PFZ2" s="138"/>
      <c r="PGA2" s="138"/>
      <c r="PGB2" s="138"/>
      <c r="PGC2" s="138"/>
      <c r="PGD2" s="138"/>
      <c r="PGE2" s="138"/>
      <c r="PGF2" s="138"/>
      <c r="PGG2" s="138"/>
      <c r="PGH2" s="138"/>
      <c r="PGI2" s="138"/>
      <c r="PGJ2" s="138"/>
      <c r="PGK2" s="138"/>
      <c r="PGL2" s="138"/>
      <c r="PGM2" s="138"/>
      <c r="PGN2" s="138"/>
      <c r="PGO2" s="138"/>
      <c r="PGP2" s="138"/>
      <c r="PGQ2" s="138"/>
      <c r="PGR2" s="138"/>
      <c r="PGS2" s="138"/>
      <c r="PGT2" s="138"/>
      <c r="PGU2" s="138"/>
      <c r="PGV2" s="138"/>
      <c r="PGW2" s="138"/>
      <c r="PGX2" s="138"/>
      <c r="PGY2" s="138"/>
      <c r="PGZ2" s="138"/>
      <c r="PHA2" s="138"/>
      <c r="PHB2" s="138"/>
      <c r="PHC2" s="138"/>
      <c r="PHD2" s="138"/>
      <c r="PHE2" s="138"/>
      <c r="PHF2" s="138"/>
      <c r="PHG2" s="138"/>
      <c r="PHH2" s="138"/>
      <c r="PHI2" s="138"/>
      <c r="PHJ2" s="138"/>
      <c r="PHK2" s="138"/>
      <c r="PHL2" s="138"/>
      <c r="PHM2" s="138"/>
      <c r="PHN2" s="138"/>
      <c r="PHO2" s="138"/>
      <c r="PHP2" s="138"/>
      <c r="PHQ2" s="138"/>
      <c r="PHR2" s="138"/>
      <c r="PHS2" s="138"/>
      <c r="PHT2" s="138"/>
      <c r="PHU2" s="138"/>
      <c r="PHV2" s="138"/>
      <c r="PHW2" s="138"/>
      <c r="PHX2" s="138"/>
      <c r="PHY2" s="138"/>
      <c r="PHZ2" s="138"/>
      <c r="PIA2" s="138"/>
      <c r="PIB2" s="138"/>
      <c r="PIC2" s="138"/>
      <c r="PID2" s="138"/>
      <c r="PIE2" s="138"/>
      <c r="PIF2" s="138"/>
      <c r="PIG2" s="138"/>
      <c r="PIH2" s="138"/>
      <c r="PII2" s="138"/>
      <c r="PIJ2" s="138"/>
      <c r="PIK2" s="138"/>
      <c r="PIL2" s="138"/>
      <c r="PIM2" s="138"/>
      <c r="PIN2" s="138"/>
      <c r="PIO2" s="138"/>
      <c r="PIP2" s="138"/>
      <c r="PIQ2" s="138"/>
      <c r="PIR2" s="138"/>
      <c r="PIS2" s="138"/>
      <c r="PIT2" s="138"/>
      <c r="PIU2" s="138"/>
      <c r="PIV2" s="138"/>
      <c r="PIW2" s="138"/>
      <c r="PIX2" s="138"/>
      <c r="PIY2" s="138"/>
      <c r="PIZ2" s="138"/>
      <c r="PJA2" s="138"/>
      <c r="PJB2" s="138"/>
      <c r="PJC2" s="138"/>
      <c r="PJD2" s="138"/>
      <c r="PJE2" s="138"/>
      <c r="PJF2" s="138"/>
      <c r="PJG2" s="138"/>
      <c r="PJH2" s="138"/>
      <c r="PJI2" s="138"/>
      <c r="PJJ2" s="138"/>
      <c r="PJK2" s="138"/>
      <c r="PJL2" s="138"/>
      <c r="PJM2" s="138"/>
      <c r="PJN2" s="138"/>
      <c r="PJO2" s="138"/>
      <c r="PJP2" s="138"/>
      <c r="PJQ2" s="138"/>
      <c r="PJR2" s="138"/>
      <c r="PJS2" s="138"/>
      <c r="PJT2" s="138"/>
      <c r="PJU2" s="138"/>
      <c r="PJV2" s="138"/>
      <c r="PJW2" s="138"/>
      <c r="PJX2" s="138"/>
      <c r="PJY2" s="138"/>
      <c r="PJZ2" s="138"/>
      <c r="PKA2" s="138"/>
      <c r="PKB2" s="138"/>
      <c r="PKC2" s="138"/>
      <c r="PKD2" s="138"/>
      <c r="PKE2" s="138"/>
      <c r="PKF2" s="138"/>
      <c r="PKG2" s="138"/>
      <c r="PKH2" s="138"/>
      <c r="PKI2" s="138"/>
      <c r="PKJ2" s="138"/>
      <c r="PKK2" s="138"/>
      <c r="PKL2" s="138"/>
      <c r="PKM2" s="138"/>
      <c r="PKN2" s="138"/>
      <c r="PKO2" s="138"/>
      <c r="PKP2" s="138"/>
      <c r="PKQ2" s="138"/>
      <c r="PKR2" s="138"/>
      <c r="PKS2" s="138"/>
      <c r="PKT2" s="138"/>
      <c r="PKU2" s="138"/>
      <c r="PKV2" s="138"/>
      <c r="PKW2" s="138"/>
      <c r="PKX2" s="138"/>
      <c r="PKY2" s="138"/>
      <c r="PKZ2" s="138"/>
      <c r="PLA2" s="138"/>
      <c r="PLB2" s="138"/>
      <c r="PLC2" s="138"/>
      <c r="PLD2" s="138"/>
      <c r="PLE2" s="138"/>
      <c r="PLF2" s="138"/>
      <c r="PLG2" s="138"/>
      <c r="PLH2" s="138"/>
      <c r="PLI2" s="138"/>
      <c r="PLJ2" s="138"/>
      <c r="PLK2" s="138"/>
      <c r="PLL2" s="138"/>
      <c r="PLM2" s="138"/>
      <c r="PLN2" s="138"/>
      <c r="PLO2" s="138"/>
      <c r="PLP2" s="138"/>
      <c r="PLQ2" s="138"/>
      <c r="PLR2" s="138"/>
      <c r="PLS2" s="138"/>
      <c r="PLT2" s="138"/>
      <c r="PLU2" s="138"/>
      <c r="PLV2" s="138"/>
      <c r="PLW2" s="138"/>
      <c r="PLX2" s="138"/>
      <c r="PLY2" s="138"/>
      <c r="PLZ2" s="138"/>
      <c r="PMA2" s="138"/>
      <c r="PMB2" s="138"/>
      <c r="PMC2" s="138"/>
      <c r="PMD2" s="138"/>
      <c r="PME2" s="138"/>
      <c r="PMF2" s="138"/>
      <c r="PMG2" s="138"/>
      <c r="PMH2" s="138"/>
      <c r="PMI2" s="138"/>
      <c r="PMJ2" s="138"/>
      <c r="PMK2" s="138"/>
      <c r="PML2" s="138"/>
      <c r="PMM2" s="138"/>
      <c r="PMN2" s="138"/>
      <c r="PMO2" s="138"/>
      <c r="PMP2" s="138"/>
      <c r="PMQ2" s="138"/>
      <c r="PMR2" s="138"/>
      <c r="PMS2" s="138"/>
      <c r="PMT2" s="138"/>
      <c r="PMU2" s="138"/>
      <c r="PMV2" s="138"/>
      <c r="PMW2" s="138"/>
      <c r="PMX2" s="138"/>
      <c r="PMY2" s="138"/>
      <c r="PMZ2" s="138"/>
      <c r="PNA2" s="138"/>
      <c r="PNB2" s="138"/>
      <c r="PNC2" s="138"/>
      <c r="PND2" s="138"/>
      <c r="PNE2" s="138"/>
      <c r="PNF2" s="138"/>
      <c r="PNG2" s="138"/>
      <c r="PNH2" s="138"/>
      <c r="PNI2" s="138"/>
      <c r="PNJ2" s="138"/>
      <c r="PNK2" s="138"/>
      <c r="PNL2" s="138"/>
      <c r="PNM2" s="138"/>
      <c r="PNN2" s="138"/>
      <c r="PNO2" s="138"/>
      <c r="PNP2" s="138"/>
      <c r="PNQ2" s="138"/>
      <c r="PNR2" s="138"/>
      <c r="PNS2" s="138"/>
      <c r="PNT2" s="138"/>
      <c r="PNU2" s="138"/>
      <c r="PNV2" s="138"/>
      <c r="PNW2" s="138"/>
      <c r="PNX2" s="138"/>
      <c r="PNY2" s="138"/>
      <c r="PNZ2" s="138"/>
      <c r="POA2" s="138"/>
      <c r="POB2" s="138"/>
      <c r="POC2" s="138"/>
      <c r="POD2" s="138"/>
      <c r="POE2" s="138"/>
      <c r="POF2" s="138"/>
      <c r="POG2" s="138"/>
      <c r="POH2" s="138"/>
      <c r="POI2" s="138"/>
      <c r="POJ2" s="138"/>
      <c r="POK2" s="138"/>
      <c r="POL2" s="138"/>
      <c r="POM2" s="138"/>
      <c r="PON2" s="138"/>
      <c r="POO2" s="138"/>
      <c r="POP2" s="138"/>
      <c r="POQ2" s="138"/>
      <c r="POR2" s="138"/>
      <c r="POS2" s="138"/>
      <c r="POT2" s="138"/>
      <c r="POU2" s="138"/>
      <c r="POV2" s="138"/>
      <c r="POW2" s="138"/>
      <c r="POX2" s="138"/>
      <c r="POY2" s="138"/>
      <c r="POZ2" s="138"/>
      <c r="PPA2" s="138"/>
      <c r="PPB2" s="138"/>
      <c r="PPC2" s="138"/>
      <c r="PPD2" s="138"/>
      <c r="PPE2" s="138"/>
      <c r="PPF2" s="138"/>
      <c r="PPG2" s="138"/>
      <c r="PPH2" s="138"/>
      <c r="PPI2" s="138"/>
      <c r="PPJ2" s="138"/>
      <c r="PPK2" s="138"/>
      <c r="PPL2" s="138"/>
      <c r="PPM2" s="138"/>
      <c r="PPN2" s="138"/>
      <c r="PPO2" s="138"/>
      <c r="PPP2" s="138"/>
      <c r="PPQ2" s="138"/>
      <c r="PPR2" s="138"/>
      <c r="PPS2" s="138"/>
      <c r="PPT2" s="138"/>
      <c r="PPU2" s="138"/>
      <c r="PPV2" s="138"/>
      <c r="PPW2" s="138"/>
      <c r="PPX2" s="138"/>
      <c r="PPY2" s="138"/>
      <c r="PPZ2" s="138"/>
      <c r="PQA2" s="138"/>
      <c r="PQB2" s="138"/>
      <c r="PQC2" s="138"/>
      <c r="PQD2" s="138"/>
      <c r="PQE2" s="138"/>
      <c r="PQF2" s="138"/>
      <c r="PQG2" s="138"/>
      <c r="PQH2" s="138"/>
      <c r="PQI2" s="138"/>
      <c r="PQJ2" s="138"/>
      <c r="PQK2" s="138"/>
      <c r="PQL2" s="138"/>
      <c r="PQM2" s="138"/>
      <c r="PQN2" s="138"/>
      <c r="PQO2" s="138"/>
      <c r="PQP2" s="138"/>
      <c r="PQQ2" s="138"/>
      <c r="PQR2" s="138"/>
      <c r="PQS2" s="138"/>
      <c r="PQT2" s="138"/>
      <c r="PQU2" s="138"/>
      <c r="PQV2" s="138"/>
      <c r="PQW2" s="138"/>
      <c r="PQX2" s="138"/>
      <c r="PQY2" s="138"/>
      <c r="PQZ2" s="138"/>
      <c r="PRA2" s="138"/>
      <c r="PRB2" s="138"/>
      <c r="PRC2" s="138"/>
      <c r="PRD2" s="138"/>
      <c r="PRE2" s="138"/>
      <c r="PRF2" s="138"/>
      <c r="PRG2" s="138"/>
      <c r="PRH2" s="138"/>
      <c r="PRI2" s="138"/>
      <c r="PRJ2" s="138"/>
      <c r="PRK2" s="138"/>
      <c r="PRL2" s="138"/>
      <c r="PRM2" s="138"/>
      <c r="PRN2" s="138"/>
      <c r="PRO2" s="138"/>
      <c r="PRP2" s="138"/>
      <c r="PRQ2" s="138"/>
      <c r="PRR2" s="138"/>
      <c r="PRS2" s="138"/>
      <c r="PRT2" s="138"/>
      <c r="PRU2" s="138"/>
      <c r="PRV2" s="138"/>
      <c r="PRW2" s="138"/>
      <c r="PRX2" s="138"/>
      <c r="PRY2" s="138"/>
      <c r="PRZ2" s="138"/>
      <c r="PSA2" s="138"/>
      <c r="PSB2" s="138"/>
      <c r="PSC2" s="138"/>
      <c r="PSD2" s="138"/>
      <c r="PSE2" s="138"/>
      <c r="PSF2" s="138"/>
      <c r="PSG2" s="138"/>
      <c r="PSH2" s="138"/>
      <c r="PSI2" s="138"/>
      <c r="PSJ2" s="138"/>
      <c r="PSK2" s="138"/>
      <c r="PSL2" s="138"/>
      <c r="PSM2" s="138"/>
      <c r="PSN2" s="138"/>
      <c r="PSO2" s="138"/>
      <c r="PSP2" s="138"/>
      <c r="PSQ2" s="138"/>
      <c r="PSR2" s="138"/>
      <c r="PSS2" s="138"/>
      <c r="PST2" s="138"/>
      <c r="PSU2" s="138"/>
      <c r="PSV2" s="138"/>
      <c r="PSW2" s="138"/>
      <c r="PSX2" s="138"/>
      <c r="PSY2" s="138"/>
      <c r="PSZ2" s="138"/>
      <c r="PTA2" s="138"/>
      <c r="PTB2" s="138"/>
      <c r="PTC2" s="138"/>
      <c r="PTD2" s="138"/>
      <c r="PTE2" s="138"/>
      <c r="PTF2" s="138"/>
      <c r="PTG2" s="138"/>
      <c r="PTH2" s="138"/>
      <c r="PTI2" s="138"/>
      <c r="PTJ2" s="138"/>
      <c r="PTK2" s="138"/>
      <c r="PTL2" s="138"/>
      <c r="PTM2" s="138"/>
      <c r="PTN2" s="138"/>
      <c r="PTO2" s="138"/>
      <c r="PTP2" s="138"/>
      <c r="PTQ2" s="138"/>
      <c r="PTR2" s="138"/>
      <c r="PTS2" s="138"/>
      <c r="PTT2" s="138"/>
      <c r="PTU2" s="138"/>
      <c r="PTV2" s="138"/>
      <c r="PTW2" s="138"/>
      <c r="PTX2" s="138"/>
      <c r="PTY2" s="138"/>
      <c r="PTZ2" s="138"/>
      <c r="PUA2" s="138"/>
      <c r="PUB2" s="138"/>
      <c r="PUC2" s="138"/>
      <c r="PUD2" s="138"/>
      <c r="PUE2" s="138"/>
      <c r="PUF2" s="138"/>
      <c r="PUG2" s="138"/>
      <c r="PUH2" s="138"/>
      <c r="PUI2" s="138"/>
      <c r="PUJ2" s="138"/>
      <c r="PUK2" s="138"/>
      <c r="PUL2" s="138"/>
      <c r="PUM2" s="138"/>
      <c r="PUN2" s="138"/>
      <c r="PUO2" s="138"/>
      <c r="PUP2" s="138"/>
      <c r="PUQ2" s="138"/>
      <c r="PUR2" s="138"/>
      <c r="PUS2" s="138"/>
      <c r="PUT2" s="138"/>
      <c r="PUU2" s="138"/>
      <c r="PUV2" s="138"/>
      <c r="PUW2" s="138"/>
      <c r="PUX2" s="138"/>
      <c r="PUY2" s="138"/>
      <c r="PUZ2" s="138"/>
      <c r="PVA2" s="138"/>
      <c r="PVB2" s="138"/>
      <c r="PVC2" s="138"/>
      <c r="PVD2" s="138"/>
      <c r="PVE2" s="138"/>
      <c r="PVF2" s="138"/>
      <c r="PVG2" s="138"/>
      <c r="PVH2" s="138"/>
      <c r="PVI2" s="138"/>
      <c r="PVJ2" s="138"/>
      <c r="PVK2" s="138"/>
      <c r="PVL2" s="138"/>
      <c r="PVM2" s="138"/>
      <c r="PVN2" s="138"/>
      <c r="PVO2" s="138"/>
      <c r="PVP2" s="138"/>
      <c r="PVQ2" s="138"/>
      <c r="PVR2" s="138"/>
      <c r="PVS2" s="138"/>
      <c r="PVT2" s="138"/>
      <c r="PVU2" s="138"/>
      <c r="PVV2" s="138"/>
      <c r="PVW2" s="138"/>
      <c r="PVX2" s="138"/>
      <c r="PVY2" s="138"/>
      <c r="PVZ2" s="138"/>
      <c r="PWA2" s="138"/>
      <c r="PWB2" s="138"/>
      <c r="PWC2" s="138"/>
      <c r="PWD2" s="138"/>
      <c r="PWE2" s="138"/>
      <c r="PWF2" s="138"/>
      <c r="PWG2" s="138"/>
      <c r="PWH2" s="138"/>
      <c r="PWI2" s="138"/>
      <c r="PWJ2" s="138"/>
      <c r="PWK2" s="138"/>
      <c r="PWL2" s="138"/>
      <c r="PWM2" s="138"/>
      <c r="PWN2" s="138"/>
      <c r="PWO2" s="138"/>
      <c r="PWP2" s="138"/>
      <c r="PWQ2" s="138"/>
      <c r="PWR2" s="138"/>
      <c r="PWS2" s="138"/>
      <c r="PWT2" s="138"/>
      <c r="PWU2" s="138"/>
      <c r="PWV2" s="138"/>
      <c r="PWW2" s="138"/>
      <c r="PWX2" s="138"/>
      <c r="PWY2" s="138"/>
      <c r="PWZ2" s="138"/>
      <c r="PXA2" s="138"/>
      <c r="PXB2" s="138"/>
      <c r="PXC2" s="138"/>
      <c r="PXD2" s="138"/>
      <c r="PXE2" s="138"/>
      <c r="PXF2" s="138"/>
      <c r="PXG2" s="138"/>
      <c r="PXH2" s="138"/>
      <c r="PXI2" s="138"/>
      <c r="PXJ2" s="138"/>
      <c r="PXK2" s="138"/>
      <c r="PXL2" s="138"/>
      <c r="PXM2" s="138"/>
      <c r="PXN2" s="138"/>
      <c r="PXO2" s="138"/>
      <c r="PXP2" s="138"/>
      <c r="PXQ2" s="138"/>
      <c r="PXR2" s="138"/>
      <c r="PXS2" s="138"/>
      <c r="PXT2" s="138"/>
      <c r="PXU2" s="138"/>
      <c r="PXV2" s="138"/>
      <c r="PXW2" s="138"/>
      <c r="PXX2" s="138"/>
      <c r="PXY2" s="138"/>
      <c r="PXZ2" s="138"/>
      <c r="PYA2" s="138"/>
      <c r="PYB2" s="138"/>
      <c r="PYC2" s="138"/>
      <c r="PYD2" s="138"/>
      <c r="PYE2" s="138"/>
      <c r="PYF2" s="138"/>
      <c r="PYG2" s="138"/>
      <c r="PYH2" s="138"/>
      <c r="PYI2" s="138"/>
      <c r="PYJ2" s="138"/>
      <c r="PYK2" s="138"/>
      <c r="PYL2" s="138"/>
      <c r="PYM2" s="138"/>
      <c r="PYN2" s="138"/>
      <c r="PYO2" s="138"/>
      <c r="PYP2" s="138"/>
      <c r="PYQ2" s="138"/>
      <c r="PYR2" s="138"/>
      <c r="PYS2" s="138"/>
      <c r="PYT2" s="138"/>
      <c r="PYU2" s="138"/>
      <c r="PYV2" s="138"/>
      <c r="PYW2" s="138"/>
      <c r="PYX2" s="138"/>
      <c r="PYY2" s="138"/>
      <c r="PYZ2" s="138"/>
      <c r="PZA2" s="138"/>
      <c r="PZB2" s="138"/>
      <c r="PZC2" s="138"/>
      <c r="PZD2" s="138"/>
      <c r="PZE2" s="138"/>
      <c r="PZF2" s="138"/>
      <c r="PZG2" s="138"/>
      <c r="PZH2" s="138"/>
      <c r="PZI2" s="138"/>
      <c r="PZJ2" s="138"/>
      <c r="PZK2" s="138"/>
      <c r="PZL2" s="138"/>
      <c r="PZM2" s="138"/>
      <c r="PZN2" s="138"/>
      <c r="PZO2" s="138"/>
      <c r="PZP2" s="138"/>
      <c r="PZQ2" s="138"/>
      <c r="PZR2" s="138"/>
      <c r="PZS2" s="138"/>
      <c r="PZT2" s="138"/>
      <c r="PZU2" s="138"/>
      <c r="PZV2" s="138"/>
      <c r="PZW2" s="138"/>
      <c r="PZX2" s="138"/>
      <c r="PZY2" s="138"/>
      <c r="PZZ2" s="138"/>
      <c r="QAA2" s="138"/>
      <c r="QAB2" s="138"/>
      <c r="QAC2" s="138"/>
      <c r="QAD2" s="138"/>
      <c r="QAE2" s="138"/>
      <c r="QAF2" s="138"/>
      <c r="QAG2" s="138"/>
      <c r="QAH2" s="138"/>
      <c r="QAI2" s="138"/>
      <c r="QAJ2" s="138"/>
      <c r="QAK2" s="138"/>
      <c r="QAL2" s="138"/>
      <c r="QAM2" s="138"/>
      <c r="QAN2" s="138"/>
      <c r="QAO2" s="138"/>
      <c r="QAP2" s="138"/>
      <c r="QAQ2" s="138"/>
      <c r="QAR2" s="138"/>
      <c r="QAS2" s="138"/>
      <c r="QAT2" s="138"/>
      <c r="QAU2" s="138"/>
      <c r="QAV2" s="138"/>
      <c r="QAW2" s="138"/>
      <c r="QAX2" s="138"/>
      <c r="QAY2" s="138"/>
      <c r="QAZ2" s="138"/>
      <c r="QBA2" s="138"/>
      <c r="QBB2" s="138"/>
      <c r="QBC2" s="138"/>
      <c r="QBD2" s="138"/>
      <c r="QBE2" s="138"/>
      <c r="QBF2" s="138"/>
      <c r="QBG2" s="138"/>
      <c r="QBH2" s="138"/>
      <c r="QBI2" s="138"/>
      <c r="QBJ2" s="138"/>
      <c r="QBK2" s="138"/>
      <c r="QBL2" s="138"/>
      <c r="QBM2" s="138"/>
      <c r="QBN2" s="138"/>
      <c r="QBO2" s="138"/>
      <c r="QBP2" s="138"/>
      <c r="QBQ2" s="138"/>
      <c r="QBR2" s="138"/>
      <c r="QBS2" s="138"/>
      <c r="QBT2" s="138"/>
      <c r="QBU2" s="138"/>
      <c r="QBV2" s="138"/>
      <c r="QBW2" s="138"/>
      <c r="QBX2" s="138"/>
      <c r="QBY2" s="138"/>
      <c r="QBZ2" s="138"/>
      <c r="QCA2" s="138"/>
      <c r="QCB2" s="138"/>
      <c r="QCC2" s="138"/>
      <c r="QCD2" s="138"/>
      <c r="QCE2" s="138"/>
      <c r="QCF2" s="138"/>
      <c r="QCG2" s="138"/>
      <c r="QCH2" s="138"/>
      <c r="QCI2" s="138"/>
      <c r="QCJ2" s="138"/>
      <c r="QCK2" s="138"/>
      <c r="QCL2" s="138"/>
      <c r="QCM2" s="138"/>
      <c r="QCN2" s="138"/>
      <c r="QCO2" s="138"/>
      <c r="QCP2" s="138"/>
      <c r="QCQ2" s="138"/>
      <c r="QCR2" s="138"/>
      <c r="QCS2" s="138"/>
      <c r="QCT2" s="138"/>
      <c r="QCU2" s="138"/>
      <c r="QCV2" s="138"/>
      <c r="QCW2" s="138"/>
      <c r="QCX2" s="138"/>
      <c r="QCY2" s="138"/>
      <c r="QCZ2" s="138"/>
      <c r="QDA2" s="138"/>
      <c r="QDB2" s="138"/>
      <c r="QDC2" s="138"/>
      <c r="QDD2" s="138"/>
      <c r="QDE2" s="138"/>
      <c r="QDF2" s="138"/>
      <c r="QDG2" s="138"/>
      <c r="QDH2" s="138"/>
      <c r="QDI2" s="138"/>
      <c r="QDJ2" s="138"/>
      <c r="QDK2" s="138"/>
      <c r="QDL2" s="138"/>
      <c r="QDM2" s="138"/>
      <c r="QDN2" s="138"/>
      <c r="QDO2" s="138"/>
      <c r="QDP2" s="138"/>
      <c r="QDQ2" s="138"/>
      <c r="QDR2" s="138"/>
      <c r="QDS2" s="138"/>
      <c r="QDT2" s="138"/>
      <c r="QDU2" s="138"/>
      <c r="QDV2" s="138"/>
      <c r="QDW2" s="138"/>
      <c r="QDX2" s="138"/>
      <c r="QDY2" s="138"/>
      <c r="QDZ2" s="138"/>
      <c r="QEA2" s="138"/>
      <c r="QEB2" s="138"/>
      <c r="QEC2" s="138"/>
      <c r="QED2" s="138"/>
      <c r="QEE2" s="138"/>
      <c r="QEF2" s="138"/>
      <c r="QEG2" s="138"/>
      <c r="QEH2" s="138"/>
      <c r="QEI2" s="138"/>
      <c r="QEJ2" s="138"/>
      <c r="QEK2" s="138"/>
      <c r="QEL2" s="138"/>
      <c r="QEM2" s="138"/>
      <c r="QEN2" s="138"/>
      <c r="QEO2" s="138"/>
      <c r="QEP2" s="138"/>
      <c r="QEQ2" s="138"/>
      <c r="QER2" s="138"/>
      <c r="QES2" s="138"/>
      <c r="QET2" s="138"/>
      <c r="QEU2" s="138"/>
      <c r="QEV2" s="138"/>
      <c r="QEW2" s="138"/>
      <c r="QEX2" s="138"/>
      <c r="QEY2" s="138"/>
      <c r="QEZ2" s="138"/>
      <c r="QFA2" s="138"/>
      <c r="QFB2" s="138"/>
      <c r="QFC2" s="138"/>
      <c r="QFD2" s="138"/>
      <c r="QFE2" s="138"/>
      <c r="QFF2" s="138"/>
      <c r="QFG2" s="138"/>
      <c r="QFH2" s="138"/>
      <c r="QFI2" s="138"/>
      <c r="QFJ2" s="138"/>
      <c r="QFK2" s="138"/>
      <c r="QFL2" s="138"/>
      <c r="QFM2" s="138"/>
      <c r="QFN2" s="138"/>
      <c r="QFO2" s="138"/>
      <c r="QFP2" s="138"/>
      <c r="QFQ2" s="138"/>
      <c r="QFR2" s="138"/>
      <c r="QFS2" s="138"/>
      <c r="QFT2" s="138"/>
      <c r="QFU2" s="138"/>
      <c r="QFV2" s="138"/>
      <c r="QFW2" s="138"/>
      <c r="QFX2" s="138"/>
      <c r="QFY2" s="138"/>
      <c r="QFZ2" s="138"/>
      <c r="QGA2" s="138"/>
      <c r="QGB2" s="138"/>
      <c r="QGC2" s="138"/>
      <c r="QGD2" s="138"/>
      <c r="QGE2" s="138"/>
      <c r="QGF2" s="138"/>
      <c r="QGG2" s="138"/>
      <c r="QGH2" s="138"/>
      <c r="QGI2" s="138"/>
      <c r="QGJ2" s="138"/>
      <c r="QGK2" s="138"/>
      <c r="QGL2" s="138"/>
      <c r="QGM2" s="138"/>
      <c r="QGN2" s="138"/>
      <c r="QGO2" s="138"/>
      <c r="QGP2" s="138"/>
      <c r="QGQ2" s="138"/>
      <c r="QGR2" s="138"/>
      <c r="QGS2" s="138"/>
      <c r="QGT2" s="138"/>
      <c r="QGU2" s="138"/>
      <c r="QGV2" s="138"/>
      <c r="QGW2" s="138"/>
      <c r="QGX2" s="138"/>
      <c r="QGY2" s="138"/>
      <c r="QGZ2" s="138"/>
      <c r="QHA2" s="138"/>
      <c r="QHB2" s="138"/>
      <c r="QHC2" s="138"/>
      <c r="QHD2" s="138"/>
      <c r="QHE2" s="138"/>
      <c r="QHF2" s="138"/>
      <c r="QHG2" s="138"/>
      <c r="QHH2" s="138"/>
      <c r="QHI2" s="138"/>
      <c r="QHJ2" s="138"/>
      <c r="QHK2" s="138"/>
      <c r="QHL2" s="138"/>
      <c r="QHM2" s="138"/>
      <c r="QHN2" s="138"/>
      <c r="QHO2" s="138"/>
      <c r="QHP2" s="138"/>
      <c r="QHQ2" s="138"/>
      <c r="QHR2" s="138"/>
      <c r="QHS2" s="138"/>
      <c r="QHT2" s="138"/>
      <c r="QHU2" s="138"/>
      <c r="QHV2" s="138"/>
      <c r="QHW2" s="138"/>
      <c r="QHX2" s="138"/>
      <c r="QHY2" s="138"/>
      <c r="QHZ2" s="138"/>
      <c r="QIA2" s="138"/>
      <c r="QIB2" s="138"/>
      <c r="QIC2" s="138"/>
      <c r="QID2" s="138"/>
      <c r="QIE2" s="138"/>
      <c r="QIF2" s="138"/>
      <c r="QIG2" s="138"/>
      <c r="QIH2" s="138"/>
      <c r="QII2" s="138"/>
      <c r="QIJ2" s="138"/>
      <c r="QIK2" s="138"/>
      <c r="QIL2" s="138"/>
      <c r="QIM2" s="138"/>
      <c r="QIN2" s="138"/>
      <c r="QIO2" s="138"/>
      <c r="QIP2" s="138"/>
      <c r="QIQ2" s="138"/>
      <c r="QIR2" s="138"/>
      <c r="QIS2" s="138"/>
      <c r="QIT2" s="138"/>
      <c r="QIU2" s="138"/>
      <c r="QIV2" s="138"/>
      <c r="QIW2" s="138"/>
      <c r="QIX2" s="138"/>
      <c r="QIY2" s="138"/>
      <c r="QIZ2" s="138"/>
      <c r="QJA2" s="138"/>
      <c r="QJB2" s="138"/>
      <c r="QJC2" s="138"/>
      <c r="QJD2" s="138"/>
      <c r="QJE2" s="138"/>
      <c r="QJF2" s="138"/>
      <c r="QJG2" s="138"/>
      <c r="QJH2" s="138"/>
      <c r="QJI2" s="138"/>
      <c r="QJJ2" s="138"/>
      <c r="QJK2" s="138"/>
      <c r="QJL2" s="138"/>
      <c r="QJM2" s="138"/>
      <c r="QJN2" s="138"/>
      <c r="QJO2" s="138"/>
      <c r="QJP2" s="138"/>
      <c r="QJQ2" s="138"/>
      <c r="QJR2" s="138"/>
      <c r="QJS2" s="138"/>
      <c r="QJT2" s="138"/>
      <c r="QJU2" s="138"/>
      <c r="QJV2" s="138"/>
      <c r="QJW2" s="138"/>
      <c r="QJX2" s="138"/>
      <c r="QJY2" s="138"/>
      <c r="QJZ2" s="138"/>
      <c r="QKA2" s="138"/>
      <c r="QKB2" s="138"/>
      <c r="QKC2" s="138"/>
      <c r="QKD2" s="138"/>
      <c r="QKE2" s="138"/>
      <c r="QKF2" s="138"/>
      <c r="QKG2" s="138"/>
      <c r="QKH2" s="138"/>
      <c r="QKI2" s="138"/>
      <c r="QKJ2" s="138"/>
      <c r="QKK2" s="138"/>
      <c r="QKL2" s="138"/>
      <c r="QKM2" s="138"/>
      <c r="QKN2" s="138"/>
      <c r="QKO2" s="138"/>
      <c r="QKP2" s="138"/>
      <c r="QKQ2" s="138"/>
      <c r="QKR2" s="138"/>
      <c r="QKS2" s="138"/>
      <c r="QKT2" s="138"/>
      <c r="QKU2" s="138"/>
      <c r="QKV2" s="138"/>
      <c r="QKW2" s="138"/>
      <c r="QKX2" s="138"/>
      <c r="QKY2" s="138"/>
      <c r="QKZ2" s="138"/>
      <c r="QLA2" s="138"/>
      <c r="QLB2" s="138"/>
      <c r="QLC2" s="138"/>
      <c r="QLD2" s="138"/>
      <c r="QLE2" s="138"/>
      <c r="QLF2" s="138"/>
      <c r="QLG2" s="138"/>
      <c r="QLH2" s="138"/>
      <c r="QLI2" s="138"/>
      <c r="QLJ2" s="138"/>
      <c r="QLK2" s="138"/>
      <c r="QLL2" s="138"/>
      <c r="QLM2" s="138"/>
      <c r="QLN2" s="138"/>
      <c r="QLO2" s="138"/>
      <c r="QLP2" s="138"/>
      <c r="QLQ2" s="138"/>
      <c r="QLR2" s="138"/>
      <c r="QLS2" s="138"/>
      <c r="QLT2" s="138"/>
      <c r="QLU2" s="138"/>
      <c r="QLV2" s="138"/>
      <c r="QLW2" s="138"/>
      <c r="QLX2" s="138"/>
      <c r="QLY2" s="138"/>
      <c r="QLZ2" s="138"/>
      <c r="QMA2" s="138"/>
      <c r="QMB2" s="138"/>
      <c r="QMC2" s="138"/>
      <c r="QMD2" s="138"/>
      <c r="QME2" s="138"/>
      <c r="QMF2" s="138"/>
      <c r="QMG2" s="138"/>
      <c r="QMH2" s="138"/>
      <c r="QMI2" s="138"/>
      <c r="QMJ2" s="138"/>
      <c r="QMK2" s="138"/>
      <c r="QML2" s="138"/>
      <c r="QMM2" s="138"/>
      <c r="QMN2" s="138"/>
      <c r="QMO2" s="138"/>
      <c r="QMP2" s="138"/>
      <c r="QMQ2" s="138"/>
      <c r="QMR2" s="138"/>
      <c r="QMS2" s="138"/>
      <c r="QMT2" s="138"/>
      <c r="QMU2" s="138"/>
      <c r="QMV2" s="138"/>
      <c r="QMW2" s="138"/>
      <c r="QMX2" s="138"/>
      <c r="QMY2" s="138"/>
      <c r="QMZ2" s="138"/>
      <c r="QNA2" s="138"/>
      <c r="QNB2" s="138"/>
      <c r="QNC2" s="138"/>
      <c r="QND2" s="138"/>
      <c r="QNE2" s="138"/>
      <c r="QNF2" s="138"/>
      <c r="QNG2" s="138"/>
      <c r="QNH2" s="138"/>
      <c r="QNI2" s="138"/>
      <c r="QNJ2" s="138"/>
      <c r="QNK2" s="138"/>
      <c r="QNL2" s="138"/>
      <c r="QNM2" s="138"/>
      <c r="QNN2" s="138"/>
      <c r="QNO2" s="138"/>
      <c r="QNP2" s="138"/>
      <c r="QNQ2" s="138"/>
      <c r="QNR2" s="138"/>
      <c r="QNS2" s="138"/>
      <c r="QNT2" s="138"/>
      <c r="QNU2" s="138"/>
      <c r="QNV2" s="138"/>
      <c r="QNW2" s="138"/>
      <c r="QNX2" s="138"/>
      <c r="QNY2" s="138"/>
      <c r="QNZ2" s="138"/>
      <c r="QOA2" s="138"/>
      <c r="QOB2" s="138"/>
      <c r="QOC2" s="138"/>
      <c r="QOD2" s="138"/>
      <c r="QOE2" s="138"/>
      <c r="QOF2" s="138"/>
      <c r="QOG2" s="138"/>
      <c r="QOH2" s="138"/>
      <c r="QOI2" s="138"/>
      <c r="QOJ2" s="138"/>
      <c r="QOK2" s="138"/>
      <c r="QOL2" s="138"/>
      <c r="QOM2" s="138"/>
      <c r="QON2" s="138"/>
      <c r="QOO2" s="138"/>
      <c r="QOP2" s="138"/>
      <c r="QOQ2" s="138"/>
      <c r="QOR2" s="138"/>
      <c r="QOS2" s="138"/>
      <c r="QOT2" s="138"/>
      <c r="QOU2" s="138"/>
      <c r="QOV2" s="138"/>
      <c r="QOW2" s="138"/>
      <c r="QOX2" s="138"/>
      <c r="QOY2" s="138"/>
      <c r="QOZ2" s="138"/>
      <c r="QPA2" s="138"/>
      <c r="QPB2" s="138"/>
      <c r="QPC2" s="138"/>
      <c r="QPD2" s="138"/>
      <c r="QPE2" s="138"/>
      <c r="QPF2" s="138"/>
      <c r="QPG2" s="138"/>
      <c r="QPH2" s="138"/>
      <c r="QPI2" s="138"/>
      <c r="QPJ2" s="138"/>
      <c r="QPK2" s="138"/>
      <c r="QPL2" s="138"/>
      <c r="QPM2" s="138"/>
      <c r="QPN2" s="138"/>
      <c r="QPO2" s="138"/>
      <c r="QPP2" s="138"/>
      <c r="QPQ2" s="138"/>
      <c r="QPR2" s="138"/>
      <c r="QPS2" s="138"/>
      <c r="QPT2" s="138"/>
      <c r="QPU2" s="138"/>
      <c r="QPV2" s="138"/>
      <c r="QPW2" s="138"/>
      <c r="QPX2" s="138"/>
      <c r="QPY2" s="138"/>
      <c r="QPZ2" s="138"/>
      <c r="QQA2" s="138"/>
      <c r="QQB2" s="138"/>
      <c r="QQC2" s="138"/>
      <c r="QQD2" s="138"/>
      <c r="QQE2" s="138"/>
      <c r="QQF2" s="138"/>
      <c r="QQG2" s="138"/>
      <c r="QQH2" s="138"/>
      <c r="QQI2" s="138"/>
      <c r="QQJ2" s="138"/>
      <c r="QQK2" s="138"/>
      <c r="QQL2" s="138"/>
      <c r="QQM2" s="138"/>
      <c r="QQN2" s="138"/>
      <c r="QQO2" s="138"/>
      <c r="QQP2" s="138"/>
      <c r="QQQ2" s="138"/>
      <c r="QQR2" s="138"/>
      <c r="QQS2" s="138"/>
      <c r="QQT2" s="138"/>
      <c r="QQU2" s="138"/>
      <c r="QQV2" s="138"/>
      <c r="QQW2" s="138"/>
      <c r="QQX2" s="138"/>
      <c r="QQY2" s="138"/>
      <c r="QQZ2" s="138"/>
      <c r="QRA2" s="138"/>
      <c r="QRB2" s="138"/>
      <c r="QRC2" s="138"/>
      <c r="QRD2" s="138"/>
      <c r="QRE2" s="138"/>
      <c r="QRF2" s="138"/>
      <c r="QRG2" s="138"/>
      <c r="QRH2" s="138"/>
      <c r="QRI2" s="138"/>
      <c r="QRJ2" s="138"/>
      <c r="QRK2" s="138"/>
      <c r="QRL2" s="138"/>
      <c r="QRM2" s="138"/>
      <c r="QRN2" s="138"/>
      <c r="QRO2" s="138"/>
      <c r="QRP2" s="138"/>
      <c r="QRQ2" s="138"/>
      <c r="QRR2" s="138"/>
      <c r="QRS2" s="138"/>
      <c r="QRT2" s="138"/>
      <c r="QRU2" s="138"/>
      <c r="QRV2" s="138"/>
      <c r="QRW2" s="138"/>
      <c r="QRX2" s="138"/>
      <c r="QRY2" s="138"/>
      <c r="QRZ2" s="138"/>
      <c r="QSA2" s="138"/>
      <c r="QSB2" s="138"/>
      <c r="QSC2" s="138"/>
      <c r="QSD2" s="138"/>
      <c r="QSE2" s="138"/>
      <c r="QSF2" s="138"/>
      <c r="QSG2" s="138"/>
      <c r="QSH2" s="138"/>
      <c r="QSI2" s="138"/>
      <c r="QSJ2" s="138"/>
      <c r="QSK2" s="138"/>
      <c r="QSL2" s="138"/>
      <c r="QSM2" s="138"/>
      <c r="QSN2" s="138"/>
      <c r="QSO2" s="138"/>
      <c r="QSP2" s="138"/>
      <c r="QSQ2" s="138"/>
      <c r="QSR2" s="138"/>
      <c r="QSS2" s="138"/>
      <c r="QST2" s="138"/>
      <c r="QSU2" s="138"/>
      <c r="QSV2" s="138"/>
      <c r="QSW2" s="138"/>
      <c r="QSX2" s="138"/>
      <c r="QSY2" s="138"/>
      <c r="QSZ2" s="138"/>
      <c r="QTA2" s="138"/>
      <c r="QTB2" s="138"/>
      <c r="QTC2" s="138"/>
      <c r="QTD2" s="138"/>
      <c r="QTE2" s="138"/>
      <c r="QTF2" s="138"/>
      <c r="QTG2" s="138"/>
      <c r="QTH2" s="138"/>
      <c r="QTI2" s="138"/>
      <c r="QTJ2" s="138"/>
      <c r="QTK2" s="138"/>
      <c r="QTL2" s="138"/>
      <c r="QTM2" s="138"/>
      <c r="QTN2" s="138"/>
      <c r="QTO2" s="138"/>
      <c r="QTP2" s="138"/>
      <c r="QTQ2" s="138"/>
      <c r="QTR2" s="138"/>
      <c r="QTS2" s="138"/>
      <c r="QTT2" s="138"/>
      <c r="QTU2" s="138"/>
      <c r="QTV2" s="138"/>
      <c r="QTW2" s="138"/>
      <c r="QTX2" s="138"/>
      <c r="QTY2" s="138"/>
      <c r="QTZ2" s="138"/>
      <c r="QUA2" s="138"/>
      <c r="QUB2" s="138"/>
      <c r="QUC2" s="138"/>
      <c r="QUD2" s="138"/>
      <c r="QUE2" s="138"/>
      <c r="QUF2" s="138"/>
      <c r="QUG2" s="138"/>
      <c r="QUH2" s="138"/>
      <c r="QUI2" s="138"/>
      <c r="QUJ2" s="138"/>
      <c r="QUK2" s="138"/>
      <c r="QUL2" s="138"/>
      <c r="QUM2" s="138"/>
      <c r="QUN2" s="138"/>
      <c r="QUO2" s="138"/>
      <c r="QUP2" s="138"/>
      <c r="QUQ2" s="138"/>
      <c r="QUR2" s="138"/>
      <c r="QUS2" s="138"/>
      <c r="QUT2" s="138"/>
      <c r="QUU2" s="138"/>
      <c r="QUV2" s="138"/>
      <c r="QUW2" s="138"/>
      <c r="QUX2" s="138"/>
      <c r="QUY2" s="138"/>
      <c r="QUZ2" s="138"/>
      <c r="QVA2" s="138"/>
      <c r="QVB2" s="138"/>
      <c r="QVC2" s="138"/>
      <c r="QVD2" s="138"/>
      <c r="QVE2" s="138"/>
      <c r="QVF2" s="138"/>
      <c r="QVG2" s="138"/>
      <c r="QVH2" s="138"/>
      <c r="QVI2" s="138"/>
      <c r="QVJ2" s="138"/>
      <c r="QVK2" s="138"/>
      <c r="QVL2" s="138"/>
      <c r="QVM2" s="138"/>
      <c r="QVN2" s="138"/>
      <c r="QVO2" s="138"/>
      <c r="QVP2" s="138"/>
      <c r="QVQ2" s="138"/>
      <c r="QVR2" s="138"/>
      <c r="QVS2" s="138"/>
      <c r="QVT2" s="138"/>
      <c r="QVU2" s="138"/>
      <c r="QVV2" s="138"/>
      <c r="QVW2" s="138"/>
      <c r="QVX2" s="138"/>
      <c r="QVY2" s="138"/>
      <c r="QVZ2" s="138"/>
      <c r="QWA2" s="138"/>
      <c r="QWB2" s="138"/>
      <c r="QWC2" s="138"/>
      <c r="QWD2" s="138"/>
      <c r="QWE2" s="138"/>
      <c r="QWF2" s="138"/>
      <c r="QWG2" s="138"/>
      <c r="QWH2" s="138"/>
      <c r="QWI2" s="138"/>
      <c r="QWJ2" s="138"/>
      <c r="QWK2" s="138"/>
      <c r="QWL2" s="138"/>
      <c r="QWM2" s="138"/>
      <c r="QWN2" s="138"/>
      <c r="QWO2" s="138"/>
      <c r="QWP2" s="138"/>
      <c r="QWQ2" s="138"/>
      <c r="QWR2" s="138"/>
      <c r="QWS2" s="138"/>
      <c r="QWT2" s="138"/>
      <c r="QWU2" s="138"/>
      <c r="QWV2" s="138"/>
      <c r="QWW2" s="138"/>
      <c r="QWX2" s="138"/>
      <c r="QWY2" s="138"/>
      <c r="QWZ2" s="138"/>
      <c r="QXA2" s="138"/>
      <c r="QXB2" s="138"/>
      <c r="QXC2" s="138"/>
      <c r="QXD2" s="138"/>
      <c r="QXE2" s="138"/>
      <c r="QXF2" s="138"/>
      <c r="QXG2" s="138"/>
      <c r="QXH2" s="138"/>
      <c r="QXI2" s="138"/>
      <c r="QXJ2" s="138"/>
      <c r="QXK2" s="138"/>
      <c r="QXL2" s="138"/>
      <c r="QXM2" s="138"/>
      <c r="QXN2" s="138"/>
      <c r="QXO2" s="138"/>
      <c r="QXP2" s="138"/>
      <c r="QXQ2" s="138"/>
      <c r="QXR2" s="138"/>
      <c r="QXS2" s="138"/>
      <c r="QXT2" s="138"/>
      <c r="QXU2" s="138"/>
      <c r="QXV2" s="138"/>
      <c r="QXW2" s="138"/>
      <c r="QXX2" s="138"/>
      <c r="QXY2" s="138"/>
      <c r="QXZ2" s="138"/>
      <c r="QYA2" s="138"/>
      <c r="QYB2" s="138"/>
      <c r="QYC2" s="138"/>
      <c r="QYD2" s="138"/>
      <c r="QYE2" s="138"/>
      <c r="QYF2" s="138"/>
      <c r="QYG2" s="138"/>
      <c r="QYH2" s="138"/>
      <c r="QYI2" s="138"/>
      <c r="QYJ2" s="138"/>
      <c r="QYK2" s="138"/>
      <c r="QYL2" s="138"/>
      <c r="QYM2" s="138"/>
      <c r="QYN2" s="138"/>
      <c r="QYO2" s="138"/>
      <c r="QYP2" s="138"/>
      <c r="QYQ2" s="138"/>
      <c r="QYR2" s="138"/>
      <c r="QYS2" s="138"/>
      <c r="QYT2" s="138"/>
      <c r="QYU2" s="138"/>
      <c r="QYV2" s="138"/>
      <c r="QYW2" s="138"/>
      <c r="QYX2" s="138"/>
      <c r="QYY2" s="138"/>
      <c r="QYZ2" s="138"/>
      <c r="QZA2" s="138"/>
      <c r="QZB2" s="138"/>
      <c r="QZC2" s="138"/>
      <c r="QZD2" s="138"/>
      <c r="QZE2" s="138"/>
      <c r="QZF2" s="138"/>
      <c r="QZG2" s="138"/>
      <c r="QZH2" s="138"/>
      <c r="QZI2" s="138"/>
      <c r="QZJ2" s="138"/>
      <c r="QZK2" s="138"/>
      <c r="QZL2" s="138"/>
      <c r="QZM2" s="138"/>
      <c r="QZN2" s="138"/>
      <c r="QZO2" s="138"/>
      <c r="QZP2" s="138"/>
      <c r="QZQ2" s="138"/>
      <c r="QZR2" s="138"/>
      <c r="QZS2" s="138"/>
      <c r="QZT2" s="138"/>
      <c r="QZU2" s="138"/>
      <c r="QZV2" s="138"/>
      <c r="QZW2" s="138"/>
      <c r="QZX2" s="138"/>
      <c r="QZY2" s="138"/>
      <c r="QZZ2" s="138"/>
      <c r="RAA2" s="138"/>
      <c r="RAB2" s="138"/>
      <c r="RAC2" s="138"/>
      <c r="RAD2" s="138"/>
      <c r="RAE2" s="138"/>
      <c r="RAF2" s="138"/>
      <c r="RAG2" s="138"/>
      <c r="RAH2" s="138"/>
      <c r="RAI2" s="138"/>
      <c r="RAJ2" s="138"/>
      <c r="RAK2" s="138"/>
      <c r="RAL2" s="138"/>
      <c r="RAM2" s="138"/>
      <c r="RAN2" s="138"/>
      <c r="RAO2" s="138"/>
      <c r="RAP2" s="138"/>
      <c r="RAQ2" s="138"/>
      <c r="RAR2" s="138"/>
      <c r="RAS2" s="138"/>
      <c r="RAT2" s="138"/>
      <c r="RAU2" s="138"/>
      <c r="RAV2" s="138"/>
      <c r="RAW2" s="138"/>
      <c r="RAX2" s="138"/>
      <c r="RAY2" s="138"/>
      <c r="RAZ2" s="138"/>
      <c r="RBA2" s="138"/>
      <c r="RBB2" s="138"/>
      <c r="RBC2" s="138"/>
      <c r="RBD2" s="138"/>
      <c r="RBE2" s="138"/>
      <c r="RBF2" s="138"/>
      <c r="RBG2" s="138"/>
      <c r="RBH2" s="138"/>
      <c r="RBI2" s="138"/>
      <c r="RBJ2" s="138"/>
      <c r="RBK2" s="138"/>
      <c r="RBL2" s="138"/>
      <c r="RBM2" s="138"/>
      <c r="RBN2" s="138"/>
      <c r="RBO2" s="138"/>
      <c r="RBP2" s="138"/>
      <c r="RBQ2" s="138"/>
      <c r="RBR2" s="138"/>
      <c r="RBS2" s="138"/>
      <c r="RBT2" s="138"/>
      <c r="RBU2" s="138"/>
      <c r="RBV2" s="138"/>
      <c r="RBW2" s="138"/>
      <c r="RBX2" s="138"/>
      <c r="RBY2" s="138"/>
      <c r="RBZ2" s="138"/>
      <c r="RCA2" s="138"/>
      <c r="RCB2" s="138"/>
      <c r="RCC2" s="138"/>
      <c r="RCD2" s="138"/>
      <c r="RCE2" s="138"/>
      <c r="RCF2" s="138"/>
      <c r="RCG2" s="138"/>
      <c r="RCH2" s="138"/>
      <c r="RCI2" s="138"/>
      <c r="RCJ2" s="138"/>
      <c r="RCK2" s="138"/>
      <c r="RCL2" s="138"/>
      <c r="RCM2" s="138"/>
      <c r="RCN2" s="138"/>
      <c r="RCO2" s="138"/>
      <c r="RCP2" s="138"/>
      <c r="RCQ2" s="138"/>
      <c r="RCR2" s="138"/>
      <c r="RCS2" s="138"/>
      <c r="RCT2" s="138"/>
      <c r="RCU2" s="138"/>
      <c r="RCV2" s="138"/>
      <c r="RCW2" s="138"/>
      <c r="RCX2" s="138"/>
      <c r="RCY2" s="138"/>
      <c r="RCZ2" s="138"/>
      <c r="RDA2" s="138"/>
      <c r="RDB2" s="138"/>
      <c r="RDC2" s="138"/>
      <c r="RDD2" s="138"/>
      <c r="RDE2" s="138"/>
      <c r="RDF2" s="138"/>
      <c r="RDG2" s="138"/>
      <c r="RDH2" s="138"/>
      <c r="RDI2" s="138"/>
      <c r="RDJ2" s="138"/>
      <c r="RDK2" s="138"/>
      <c r="RDL2" s="138"/>
      <c r="RDM2" s="138"/>
      <c r="RDN2" s="138"/>
      <c r="RDO2" s="138"/>
      <c r="RDP2" s="138"/>
      <c r="RDQ2" s="138"/>
      <c r="RDR2" s="138"/>
      <c r="RDS2" s="138"/>
      <c r="RDT2" s="138"/>
      <c r="RDU2" s="138"/>
      <c r="RDV2" s="138"/>
      <c r="RDW2" s="138"/>
      <c r="RDX2" s="138"/>
      <c r="RDY2" s="138"/>
      <c r="RDZ2" s="138"/>
      <c r="REA2" s="138"/>
      <c r="REB2" s="138"/>
      <c r="REC2" s="138"/>
      <c r="RED2" s="138"/>
      <c r="REE2" s="138"/>
      <c r="REF2" s="138"/>
      <c r="REG2" s="138"/>
      <c r="REH2" s="138"/>
      <c r="REI2" s="138"/>
      <c r="REJ2" s="138"/>
      <c r="REK2" s="138"/>
      <c r="REL2" s="138"/>
      <c r="REM2" s="138"/>
      <c r="REN2" s="138"/>
      <c r="REO2" s="138"/>
      <c r="REP2" s="138"/>
      <c r="REQ2" s="138"/>
      <c r="RER2" s="138"/>
      <c r="RES2" s="138"/>
      <c r="RET2" s="138"/>
      <c r="REU2" s="138"/>
      <c r="REV2" s="138"/>
      <c r="REW2" s="138"/>
      <c r="REX2" s="138"/>
      <c r="REY2" s="138"/>
      <c r="REZ2" s="138"/>
      <c r="RFA2" s="138"/>
      <c r="RFB2" s="138"/>
      <c r="RFC2" s="138"/>
      <c r="RFD2" s="138"/>
      <c r="RFE2" s="138"/>
      <c r="RFF2" s="138"/>
      <c r="RFG2" s="138"/>
      <c r="RFH2" s="138"/>
      <c r="RFI2" s="138"/>
      <c r="RFJ2" s="138"/>
      <c r="RFK2" s="138"/>
      <c r="RFL2" s="138"/>
      <c r="RFM2" s="138"/>
      <c r="RFN2" s="138"/>
      <c r="RFO2" s="138"/>
      <c r="RFP2" s="138"/>
      <c r="RFQ2" s="138"/>
      <c r="RFR2" s="138"/>
      <c r="RFS2" s="138"/>
      <c r="RFT2" s="138"/>
      <c r="RFU2" s="138"/>
      <c r="RFV2" s="138"/>
      <c r="RFW2" s="138"/>
      <c r="RFX2" s="138"/>
      <c r="RFY2" s="138"/>
      <c r="RFZ2" s="138"/>
      <c r="RGA2" s="138"/>
      <c r="RGB2" s="138"/>
      <c r="RGC2" s="138"/>
      <c r="RGD2" s="138"/>
      <c r="RGE2" s="138"/>
      <c r="RGF2" s="138"/>
      <c r="RGG2" s="138"/>
      <c r="RGH2" s="138"/>
      <c r="RGI2" s="138"/>
      <c r="RGJ2" s="138"/>
      <c r="RGK2" s="138"/>
      <c r="RGL2" s="138"/>
      <c r="RGM2" s="138"/>
      <c r="RGN2" s="138"/>
      <c r="RGO2" s="138"/>
      <c r="RGP2" s="138"/>
      <c r="RGQ2" s="138"/>
      <c r="RGR2" s="138"/>
      <c r="RGS2" s="138"/>
      <c r="RGT2" s="138"/>
      <c r="RGU2" s="138"/>
      <c r="RGV2" s="138"/>
      <c r="RGW2" s="138"/>
      <c r="RGX2" s="138"/>
      <c r="RGY2" s="138"/>
      <c r="RGZ2" s="138"/>
      <c r="RHA2" s="138"/>
      <c r="RHB2" s="138"/>
      <c r="RHC2" s="138"/>
      <c r="RHD2" s="138"/>
      <c r="RHE2" s="138"/>
      <c r="RHF2" s="138"/>
      <c r="RHG2" s="138"/>
      <c r="RHH2" s="138"/>
      <c r="RHI2" s="138"/>
      <c r="RHJ2" s="138"/>
      <c r="RHK2" s="138"/>
      <c r="RHL2" s="138"/>
      <c r="RHM2" s="138"/>
      <c r="RHN2" s="138"/>
      <c r="RHO2" s="138"/>
      <c r="RHP2" s="138"/>
      <c r="RHQ2" s="138"/>
      <c r="RHR2" s="138"/>
      <c r="RHS2" s="138"/>
      <c r="RHT2" s="138"/>
      <c r="RHU2" s="138"/>
      <c r="RHV2" s="138"/>
      <c r="RHW2" s="138"/>
      <c r="RHX2" s="138"/>
      <c r="RHY2" s="138"/>
      <c r="RHZ2" s="138"/>
      <c r="RIA2" s="138"/>
      <c r="RIB2" s="138"/>
      <c r="RIC2" s="138"/>
      <c r="RID2" s="138"/>
      <c r="RIE2" s="138"/>
      <c r="RIF2" s="138"/>
      <c r="RIG2" s="138"/>
      <c r="RIH2" s="138"/>
      <c r="RII2" s="138"/>
      <c r="RIJ2" s="138"/>
      <c r="RIK2" s="138"/>
      <c r="RIL2" s="138"/>
      <c r="RIM2" s="138"/>
      <c r="RIN2" s="138"/>
      <c r="RIO2" s="138"/>
      <c r="RIP2" s="138"/>
      <c r="RIQ2" s="138"/>
      <c r="RIR2" s="138"/>
      <c r="RIS2" s="138"/>
      <c r="RIT2" s="138"/>
      <c r="RIU2" s="138"/>
      <c r="RIV2" s="138"/>
      <c r="RIW2" s="138"/>
      <c r="RIX2" s="138"/>
      <c r="RIY2" s="138"/>
      <c r="RIZ2" s="138"/>
      <c r="RJA2" s="138"/>
      <c r="RJB2" s="138"/>
      <c r="RJC2" s="138"/>
      <c r="RJD2" s="138"/>
      <c r="RJE2" s="138"/>
      <c r="RJF2" s="138"/>
      <c r="RJG2" s="138"/>
      <c r="RJH2" s="138"/>
      <c r="RJI2" s="138"/>
      <c r="RJJ2" s="138"/>
      <c r="RJK2" s="138"/>
      <c r="RJL2" s="138"/>
      <c r="RJM2" s="138"/>
      <c r="RJN2" s="138"/>
      <c r="RJO2" s="138"/>
      <c r="RJP2" s="138"/>
      <c r="RJQ2" s="138"/>
      <c r="RJR2" s="138"/>
      <c r="RJS2" s="138"/>
      <c r="RJT2" s="138"/>
      <c r="RJU2" s="138"/>
      <c r="RJV2" s="138"/>
      <c r="RJW2" s="138"/>
      <c r="RJX2" s="138"/>
      <c r="RJY2" s="138"/>
      <c r="RJZ2" s="138"/>
      <c r="RKA2" s="138"/>
      <c r="RKB2" s="138"/>
      <c r="RKC2" s="138"/>
      <c r="RKD2" s="138"/>
      <c r="RKE2" s="138"/>
      <c r="RKF2" s="138"/>
      <c r="RKG2" s="138"/>
      <c r="RKH2" s="138"/>
      <c r="RKI2" s="138"/>
      <c r="RKJ2" s="138"/>
      <c r="RKK2" s="138"/>
      <c r="RKL2" s="138"/>
      <c r="RKM2" s="138"/>
      <c r="RKN2" s="138"/>
      <c r="RKO2" s="138"/>
      <c r="RKP2" s="138"/>
      <c r="RKQ2" s="138"/>
      <c r="RKR2" s="138"/>
      <c r="RKS2" s="138"/>
      <c r="RKT2" s="138"/>
      <c r="RKU2" s="138"/>
      <c r="RKV2" s="138"/>
      <c r="RKW2" s="138"/>
      <c r="RKX2" s="138"/>
      <c r="RKY2" s="138"/>
      <c r="RKZ2" s="138"/>
      <c r="RLA2" s="138"/>
      <c r="RLB2" s="138"/>
      <c r="RLC2" s="138"/>
      <c r="RLD2" s="138"/>
      <c r="RLE2" s="138"/>
      <c r="RLF2" s="138"/>
      <c r="RLG2" s="138"/>
      <c r="RLH2" s="138"/>
      <c r="RLI2" s="138"/>
      <c r="RLJ2" s="138"/>
      <c r="RLK2" s="138"/>
      <c r="RLL2" s="138"/>
      <c r="RLM2" s="138"/>
      <c r="RLN2" s="138"/>
      <c r="RLO2" s="138"/>
      <c r="RLP2" s="138"/>
      <c r="RLQ2" s="138"/>
      <c r="RLR2" s="138"/>
      <c r="RLS2" s="138"/>
      <c r="RLT2" s="138"/>
      <c r="RLU2" s="138"/>
      <c r="RLV2" s="138"/>
      <c r="RLW2" s="138"/>
      <c r="RLX2" s="138"/>
      <c r="RLY2" s="138"/>
      <c r="RLZ2" s="138"/>
      <c r="RMA2" s="138"/>
      <c r="RMB2" s="138"/>
      <c r="RMC2" s="138"/>
      <c r="RMD2" s="138"/>
      <c r="RME2" s="138"/>
      <c r="RMF2" s="138"/>
      <c r="RMG2" s="138"/>
      <c r="RMH2" s="138"/>
      <c r="RMI2" s="138"/>
      <c r="RMJ2" s="138"/>
      <c r="RMK2" s="138"/>
      <c r="RML2" s="138"/>
      <c r="RMM2" s="138"/>
      <c r="RMN2" s="138"/>
      <c r="RMO2" s="138"/>
      <c r="RMP2" s="138"/>
      <c r="RMQ2" s="138"/>
      <c r="RMR2" s="138"/>
      <c r="RMS2" s="138"/>
      <c r="RMT2" s="138"/>
      <c r="RMU2" s="138"/>
      <c r="RMV2" s="138"/>
      <c r="RMW2" s="138"/>
      <c r="RMX2" s="138"/>
      <c r="RMY2" s="138"/>
      <c r="RMZ2" s="138"/>
      <c r="RNA2" s="138"/>
      <c r="RNB2" s="138"/>
      <c r="RNC2" s="138"/>
      <c r="RND2" s="138"/>
      <c r="RNE2" s="138"/>
      <c r="RNF2" s="138"/>
      <c r="RNG2" s="138"/>
      <c r="RNH2" s="138"/>
      <c r="RNI2" s="138"/>
      <c r="RNJ2" s="138"/>
      <c r="RNK2" s="138"/>
      <c r="RNL2" s="138"/>
      <c r="RNM2" s="138"/>
      <c r="RNN2" s="138"/>
      <c r="RNO2" s="138"/>
      <c r="RNP2" s="138"/>
      <c r="RNQ2" s="138"/>
      <c r="RNR2" s="138"/>
      <c r="RNS2" s="138"/>
      <c r="RNT2" s="138"/>
      <c r="RNU2" s="138"/>
      <c r="RNV2" s="138"/>
      <c r="RNW2" s="138"/>
      <c r="RNX2" s="138"/>
      <c r="RNY2" s="138"/>
      <c r="RNZ2" s="138"/>
      <c r="ROA2" s="138"/>
      <c r="ROB2" s="138"/>
      <c r="ROC2" s="138"/>
      <c r="ROD2" s="138"/>
      <c r="ROE2" s="138"/>
      <c r="ROF2" s="138"/>
      <c r="ROG2" s="138"/>
      <c r="ROH2" s="138"/>
      <c r="ROI2" s="138"/>
      <c r="ROJ2" s="138"/>
      <c r="ROK2" s="138"/>
      <c r="ROL2" s="138"/>
      <c r="ROM2" s="138"/>
      <c r="RON2" s="138"/>
      <c r="ROO2" s="138"/>
      <c r="ROP2" s="138"/>
      <c r="ROQ2" s="138"/>
      <c r="ROR2" s="138"/>
      <c r="ROS2" s="138"/>
      <c r="ROT2" s="138"/>
      <c r="ROU2" s="138"/>
      <c r="ROV2" s="138"/>
      <c r="ROW2" s="138"/>
      <c r="ROX2" s="138"/>
      <c r="ROY2" s="138"/>
      <c r="ROZ2" s="138"/>
      <c r="RPA2" s="138"/>
      <c r="RPB2" s="138"/>
      <c r="RPC2" s="138"/>
      <c r="RPD2" s="138"/>
      <c r="RPE2" s="138"/>
      <c r="RPF2" s="138"/>
      <c r="RPG2" s="138"/>
      <c r="RPH2" s="138"/>
      <c r="RPI2" s="138"/>
      <c r="RPJ2" s="138"/>
      <c r="RPK2" s="138"/>
      <c r="RPL2" s="138"/>
      <c r="RPM2" s="138"/>
      <c r="RPN2" s="138"/>
      <c r="RPO2" s="138"/>
      <c r="RPP2" s="138"/>
      <c r="RPQ2" s="138"/>
      <c r="RPR2" s="138"/>
      <c r="RPS2" s="138"/>
      <c r="RPT2" s="138"/>
      <c r="RPU2" s="138"/>
      <c r="RPV2" s="138"/>
      <c r="RPW2" s="138"/>
      <c r="RPX2" s="138"/>
      <c r="RPY2" s="138"/>
      <c r="RPZ2" s="138"/>
      <c r="RQA2" s="138"/>
      <c r="RQB2" s="138"/>
      <c r="RQC2" s="138"/>
      <c r="RQD2" s="138"/>
      <c r="RQE2" s="138"/>
      <c r="RQF2" s="138"/>
      <c r="RQG2" s="138"/>
      <c r="RQH2" s="138"/>
      <c r="RQI2" s="138"/>
      <c r="RQJ2" s="138"/>
      <c r="RQK2" s="138"/>
      <c r="RQL2" s="138"/>
      <c r="RQM2" s="138"/>
      <c r="RQN2" s="138"/>
      <c r="RQO2" s="138"/>
      <c r="RQP2" s="138"/>
      <c r="RQQ2" s="138"/>
      <c r="RQR2" s="138"/>
      <c r="RQS2" s="138"/>
      <c r="RQT2" s="138"/>
      <c r="RQU2" s="138"/>
      <c r="RQV2" s="138"/>
      <c r="RQW2" s="138"/>
      <c r="RQX2" s="138"/>
      <c r="RQY2" s="138"/>
      <c r="RQZ2" s="138"/>
      <c r="RRA2" s="138"/>
      <c r="RRB2" s="138"/>
      <c r="RRC2" s="138"/>
      <c r="RRD2" s="138"/>
      <c r="RRE2" s="138"/>
      <c r="RRF2" s="138"/>
      <c r="RRG2" s="138"/>
      <c r="RRH2" s="138"/>
      <c r="RRI2" s="138"/>
      <c r="RRJ2" s="138"/>
      <c r="RRK2" s="138"/>
      <c r="RRL2" s="138"/>
      <c r="RRM2" s="138"/>
      <c r="RRN2" s="138"/>
      <c r="RRO2" s="138"/>
      <c r="RRP2" s="138"/>
      <c r="RRQ2" s="138"/>
      <c r="RRR2" s="138"/>
      <c r="RRS2" s="138"/>
      <c r="RRT2" s="138"/>
      <c r="RRU2" s="138"/>
      <c r="RRV2" s="138"/>
      <c r="RRW2" s="138"/>
      <c r="RRX2" s="138"/>
      <c r="RRY2" s="138"/>
      <c r="RRZ2" s="138"/>
      <c r="RSA2" s="138"/>
      <c r="RSB2" s="138"/>
      <c r="RSC2" s="138"/>
      <c r="RSD2" s="138"/>
      <c r="RSE2" s="138"/>
      <c r="RSF2" s="138"/>
      <c r="RSG2" s="138"/>
      <c r="RSH2" s="138"/>
      <c r="RSI2" s="138"/>
      <c r="RSJ2" s="138"/>
      <c r="RSK2" s="138"/>
      <c r="RSL2" s="138"/>
      <c r="RSM2" s="138"/>
      <c r="RSN2" s="138"/>
      <c r="RSO2" s="138"/>
      <c r="RSP2" s="138"/>
      <c r="RSQ2" s="138"/>
      <c r="RSR2" s="138"/>
      <c r="RSS2" s="138"/>
      <c r="RST2" s="138"/>
      <c r="RSU2" s="138"/>
      <c r="RSV2" s="138"/>
      <c r="RSW2" s="138"/>
      <c r="RSX2" s="138"/>
      <c r="RSY2" s="138"/>
      <c r="RSZ2" s="138"/>
      <c r="RTA2" s="138"/>
      <c r="RTB2" s="138"/>
      <c r="RTC2" s="138"/>
      <c r="RTD2" s="138"/>
      <c r="RTE2" s="138"/>
      <c r="RTF2" s="138"/>
      <c r="RTG2" s="138"/>
      <c r="RTH2" s="138"/>
      <c r="RTI2" s="138"/>
      <c r="RTJ2" s="138"/>
      <c r="RTK2" s="138"/>
      <c r="RTL2" s="138"/>
      <c r="RTM2" s="138"/>
      <c r="RTN2" s="138"/>
      <c r="RTO2" s="138"/>
      <c r="RTP2" s="138"/>
      <c r="RTQ2" s="138"/>
      <c r="RTR2" s="138"/>
      <c r="RTS2" s="138"/>
      <c r="RTT2" s="138"/>
      <c r="RTU2" s="138"/>
      <c r="RTV2" s="138"/>
      <c r="RTW2" s="138"/>
      <c r="RTX2" s="138"/>
      <c r="RTY2" s="138"/>
      <c r="RTZ2" s="138"/>
      <c r="RUA2" s="138"/>
      <c r="RUB2" s="138"/>
      <c r="RUC2" s="138"/>
      <c r="RUD2" s="138"/>
      <c r="RUE2" s="138"/>
      <c r="RUF2" s="138"/>
      <c r="RUG2" s="138"/>
      <c r="RUH2" s="138"/>
      <c r="RUI2" s="138"/>
      <c r="RUJ2" s="138"/>
      <c r="RUK2" s="138"/>
      <c r="RUL2" s="138"/>
      <c r="RUM2" s="138"/>
      <c r="RUN2" s="138"/>
      <c r="RUO2" s="138"/>
      <c r="RUP2" s="138"/>
      <c r="RUQ2" s="138"/>
      <c r="RUR2" s="138"/>
      <c r="RUS2" s="138"/>
      <c r="RUT2" s="138"/>
      <c r="RUU2" s="138"/>
      <c r="RUV2" s="138"/>
      <c r="RUW2" s="138"/>
      <c r="RUX2" s="138"/>
      <c r="RUY2" s="138"/>
      <c r="RUZ2" s="138"/>
      <c r="RVA2" s="138"/>
      <c r="RVB2" s="138"/>
      <c r="RVC2" s="138"/>
      <c r="RVD2" s="138"/>
      <c r="RVE2" s="138"/>
      <c r="RVF2" s="138"/>
      <c r="RVG2" s="138"/>
      <c r="RVH2" s="138"/>
      <c r="RVI2" s="138"/>
      <c r="RVJ2" s="138"/>
      <c r="RVK2" s="138"/>
      <c r="RVL2" s="138"/>
      <c r="RVM2" s="138"/>
      <c r="RVN2" s="138"/>
      <c r="RVO2" s="138"/>
      <c r="RVP2" s="138"/>
      <c r="RVQ2" s="138"/>
      <c r="RVR2" s="138"/>
      <c r="RVS2" s="138"/>
      <c r="RVT2" s="138"/>
      <c r="RVU2" s="138"/>
      <c r="RVV2" s="138"/>
      <c r="RVW2" s="138"/>
      <c r="RVX2" s="138"/>
      <c r="RVY2" s="138"/>
      <c r="RVZ2" s="138"/>
      <c r="RWA2" s="138"/>
      <c r="RWB2" s="138"/>
      <c r="RWC2" s="138"/>
      <c r="RWD2" s="138"/>
      <c r="RWE2" s="138"/>
      <c r="RWF2" s="138"/>
      <c r="RWG2" s="138"/>
      <c r="RWH2" s="138"/>
      <c r="RWI2" s="138"/>
      <c r="RWJ2" s="138"/>
      <c r="RWK2" s="138"/>
      <c r="RWL2" s="138"/>
      <c r="RWM2" s="138"/>
      <c r="RWN2" s="138"/>
      <c r="RWO2" s="138"/>
      <c r="RWP2" s="138"/>
      <c r="RWQ2" s="138"/>
      <c r="RWR2" s="138"/>
      <c r="RWS2" s="138"/>
      <c r="RWT2" s="138"/>
      <c r="RWU2" s="138"/>
      <c r="RWV2" s="138"/>
      <c r="RWW2" s="138"/>
      <c r="RWX2" s="138"/>
      <c r="RWY2" s="138"/>
      <c r="RWZ2" s="138"/>
      <c r="RXA2" s="138"/>
      <c r="RXB2" s="138"/>
      <c r="RXC2" s="138"/>
      <c r="RXD2" s="138"/>
      <c r="RXE2" s="138"/>
      <c r="RXF2" s="138"/>
      <c r="RXG2" s="138"/>
      <c r="RXH2" s="138"/>
      <c r="RXI2" s="138"/>
      <c r="RXJ2" s="138"/>
      <c r="RXK2" s="138"/>
      <c r="RXL2" s="138"/>
      <c r="RXM2" s="138"/>
      <c r="RXN2" s="138"/>
      <c r="RXO2" s="138"/>
      <c r="RXP2" s="138"/>
      <c r="RXQ2" s="138"/>
      <c r="RXR2" s="138"/>
      <c r="RXS2" s="138"/>
      <c r="RXT2" s="138"/>
      <c r="RXU2" s="138"/>
      <c r="RXV2" s="138"/>
      <c r="RXW2" s="138"/>
      <c r="RXX2" s="138"/>
      <c r="RXY2" s="138"/>
      <c r="RXZ2" s="138"/>
      <c r="RYA2" s="138"/>
      <c r="RYB2" s="138"/>
      <c r="RYC2" s="138"/>
      <c r="RYD2" s="138"/>
      <c r="RYE2" s="138"/>
      <c r="RYF2" s="138"/>
      <c r="RYG2" s="138"/>
      <c r="RYH2" s="138"/>
      <c r="RYI2" s="138"/>
      <c r="RYJ2" s="138"/>
      <c r="RYK2" s="138"/>
      <c r="RYL2" s="138"/>
      <c r="RYM2" s="138"/>
      <c r="RYN2" s="138"/>
      <c r="RYO2" s="138"/>
      <c r="RYP2" s="138"/>
      <c r="RYQ2" s="138"/>
      <c r="RYR2" s="138"/>
      <c r="RYS2" s="138"/>
      <c r="RYT2" s="138"/>
      <c r="RYU2" s="138"/>
      <c r="RYV2" s="138"/>
      <c r="RYW2" s="138"/>
      <c r="RYX2" s="138"/>
      <c r="RYY2" s="138"/>
      <c r="RYZ2" s="138"/>
      <c r="RZA2" s="138"/>
      <c r="RZB2" s="138"/>
      <c r="RZC2" s="138"/>
      <c r="RZD2" s="138"/>
      <c r="RZE2" s="138"/>
      <c r="RZF2" s="138"/>
      <c r="RZG2" s="138"/>
      <c r="RZH2" s="138"/>
      <c r="RZI2" s="138"/>
      <c r="RZJ2" s="138"/>
      <c r="RZK2" s="138"/>
      <c r="RZL2" s="138"/>
      <c r="RZM2" s="138"/>
      <c r="RZN2" s="138"/>
      <c r="RZO2" s="138"/>
      <c r="RZP2" s="138"/>
      <c r="RZQ2" s="138"/>
      <c r="RZR2" s="138"/>
      <c r="RZS2" s="138"/>
      <c r="RZT2" s="138"/>
      <c r="RZU2" s="138"/>
      <c r="RZV2" s="138"/>
      <c r="RZW2" s="138"/>
      <c r="RZX2" s="138"/>
      <c r="RZY2" s="138"/>
      <c r="RZZ2" s="138"/>
      <c r="SAA2" s="138"/>
      <c r="SAB2" s="138"/>
      <c r="SAC2" s="138"/>
      <c r="SAD2" s="138"/>
      <c r="SAE2" s="138"/>
      <c r="SAF2" s="138"/>
      <c r="SAG2" s="138"/>
      <c r="SAH2" s="138"/>
      <c r="SAI2" s="138"/>
      <c r="SAJ2" s="138"/>
      <c r="SAK2" s="138"/>
      <c r="SAL2" s="138"/>
      <c r="SAM2" s="138"/>
      <c r="SAN2" s="138"/>
      <c r="SAO2" s="138"/>
      <c r="SAP2" s="138"/>
      <c r="SAQ2" s="138"/>
      <c r="SAR2" s="138"/>
      <c r="SAS2" s="138"/>
      <c r="SAT2" s="138"/>
      <c r="SAU2" s="138"/>
      <c r="SAV2" s="138"/>
      <c r="SAW2" s="138"/>
      <c r="SAX2" s="138"/>
      <c r="SAY2" s="138"/>
      <c r="SAZ2" s="138"/>
      <c r="SBA2" s="138"/>
      <c r="SBB2" s="138"/>
      <c r="SBC2" s="138"/>
      <c r="SBD2" s="138"/>
      <c r="SBE2" s="138"/>
      <c r="SBF2" s="138"/>
      <c r="SBG2" s="138"/>
      <c r="SBH2" s="138"/>
      <c r="SBI2" s="138"/>
      <c r="SBJ2" s="138"/>
      <c r="SBK2" s="138"/>
      <c r="SBL2" s="138"/>
      <c r="SBM2" s="138"/>
      <c r="SBN2" s="138"/>
      <c r="SBO2" s="138"/>
      <c r="SBP2" s="138"/>
      <c r="SBQ2" s="138"/>
      <c r="SBR2" s="138"/>
      <c r="SBS2" s="138"/>
      <c r="SBT2" s="138"/>
      <c r="SBU2" s="138"/>
      <c r="SBV2" s="138"/>
      <c r="SBW2" s="138"/>
      <c r="SBX2" s="138"/>
      <c r="SBY2" s="138"/>
      <c r="SBZ2" s="138"/>
      <c r="SCA2" s="138"/>
      <c r="SCB2" s="138"/>
      <c r="SCC2" s="138"/>
      <c r="SCD2" s="138"/>
      <c r="SCE2" s="138"/>
      <c r="SCF2" s="138"/>
      <c r="SCG2" s="138"/>
      <c r="SCH2" s="138"/>
      <c r="SCI2" s="138"/>
      <c r="SCJ2" s="138"/>
      <c r="SCK2" s="138"/>
      <c r="SCL2" s="138"/>
      <c r="SCM2" s="138"/>
      <c r="SCN2" s="138"/>
      <c r="SCO2" s="138"/>
      <c r="SCP2" s="138"/>
      <c r="SCQ2" s="138"/>
      <c r="SCR2" s="138"/>
      <c r="SCS2" s="138"/>
      <c r="SCT2" s="138"/>
      <c r="SCU2" s="138"/>
      <c r="SCV2" s="138"/>
      <c r="SCW2" s="138"/>
      <c r="SCX2" s="138"/>
      <c r="SCY2" s="138"/>
      <c r="SCZ2" s="138"/>
      <c r="SDA2" s="138"/>
      <c r="SDB2" s="138"/>
      <c r="SDC2" s="138"/>
      <c r="SDD2" s="138"/>
      <c r="SDE2" s="138"/>
      <c r="SDF2" s="138"/>
      <c r="SDG2" s="138"/>
      <c r="SDH2" s="138"/>
      <c r="SDI2" s="138"/>
      <c r="SDJ2" s="138"/>
      <c r="SDK2" s="138"/>
      <c r="SDL2" s="138"/>
      <c r="SDM2" s="138"/>
      <c r="SDN2" s="138"/>
      <c r="SDO2" s="138"/>
      <c r="SDP2" s="138"/>
      <c r="SDQ2" s="138"/>
      <c r="SDR2" s="138"/>
      <c r="SDS2" s="138"/>
      <c r="SDT2" s="138"/>
      <c r="SDU2" s="138"/>
      <c r="SDV2" s="138"/>
      <c r="SDW2" s="138"/>
      <c r="SDX2" s="138"/>
      <c r="SDY2" s="138"/>
      <c r="SDZ2" s="138"/>
      <c r="SEA2" s="138"/>
      <c r="SEB2" s="138"/>
      <c r="SEC2" s="138"/>
      <c r="SED2" s="138"/>
      <c r="SEE2" s="138"/>
      <c r="SEF2" s="138"/>
      <c r="SEG2" s="138"/>
      <c r="SEH2" s="138"/>
      <c r="SEI2" s="138"/>
      <c r="SEJ2" s="138"/>
      <c r="SEK2" s="138"/>
      <c r="SEL2" s="138"/>
      <c r="SEM2" s="138"/>
      <c r="SEN2" s="138"/>
      <c r="SEO2" s="138"/>
      <c r="SEP2" s="138"/>
      <c r="SEQ2" s="138"/>
      <c r="SER2" s="138"/>
      <c r="SES2" s="138"/>
      <c r="SET2" s="138"/>
      <c r="SEU2" s="138"/>
      <c r="SEV2" s="138"/>
      <c r="SEW2" s="138"/>
      <c r="SEX2" s="138"/>
      <c r="SEY2" s="138"/>
      <c r="SEZ2" s="138"/>
      <c r="SFA2" s="138"/>
      <c r="SFB2" s="138"/>
      <c r="SFC2" s="138"/>
      <c r="SFD2" s="138"/>
      <c r="SFE2" s="138"/>
      <c r="SFF2" s="138"/>
      <c r="SFG2" s="138"/>
      <c r="SFH2" s="138"/>
      <c r="SFI2" s="138"/>
      <c r="SFJ2" s="138"/>
      <c r="SFK2" s="138"/>
      <c r="SFL2" s="138"/>
      <c r="SFM2" s="138"/>
      <c r="SFN2" s="138"/>
      <c r="SFO2" s="138"/>
      <c r="SFP2" s="138"/>
      <c r="SFQ2" s="138"/>
      <c r="SFR2" s="138"/>
      <c r="SFS2" s="138"/>
      <c r="SFT2" s="138"/>
      <c r="SFU2" s="138"/>
      <c r="SFV2" s="138"/>
      <c r="SFW2" s="138"/>
      <c r="SFX2" s="138"/>
      <c r="SFY2" s="138"/>
      <c r="SFZ2" s="138"/>
      <c r="SGA2" s="138"/>
      <c r="SGB2" s="138"/>
      <c r="SGC2" s="138"/>
      <c r="SGD2" s="138"/>
      <c r="SGE2" s="138"/>
      <c r="SGF2" s="138"/>
      <c r="SGG2" s="138"/>
      <c r="SGH2" s="138"/>
      <c r="SGI2" s="138"/>
      <c r="SGJ2" s="138"/>
      <c r="SGK2" s="138"/>
      <c r="SGL2" s="138"/>
      <c r="SGM2" s="138"/>
      <c r="SGN2" s="138"/>
      <c r="SGO2" s="138"/>
      <c r="SGP2" s="138"/>
      <c r="SGQ2" s="138"/>
      <c r="SGR2" s="138"/>
      <c r="SGS2" s="138"/>
      <c r="SGT2" s="138"/>
      <c r="SGU2" s="138"/>
      <c r="SGV2" s="138"/>
      <c r="SGW2" s="138"/>
      <c r="SGX2" s="138"/>
      <c r="SGY2" s="138"/>
      <c r="SGZ2" s="138"/>
      <c r="SHA2" s="138"/>
      <c r="SHB2" s="138"/>
      <c r="SHC2" s="138"/>
      <c r="SHD2" s="138"/>
      <c r="SHE2" s="138"/>
      <c r="SHF2" s="138"/>
      <c r="SHG2" s="138"/>
      <c r="SHH2" s="138"/>
      <c r="SHI2" s="138"/>
      <c r="SHJ2" s="138"/>
      <c r="SHK2" s="138"/>
      <c r="SHL2" s="138"/>
      <c r="SHM2" s="138"/>
      <c r="SHN2" s="138"/>
      <c r="SHO2" s="138"/>
      <c r="SHP2" s="138"/>
      <c r="SHQ2" s="138"/>
      <c r="SHR2" s="138"/>
      <c r="SHS2" s="138"/>
      <c r="SHT2" s="138"/>
      <c r="SHU2" s="138"/>
      <c r="SHV2" s="138"/>
      <c r="SHW2" s="138"/>
      <c r="SHX2" s="138"/>
      <c r="SHY2" s="138"/>
      <c r="SHZ2" s="138"/>
      <c r="SIA2" s="138"/>
      <c r="SIB2" s="138"/>
      <c r="SIC2" s="138"/>
      <c r="SID2" s="138"/>
      <c r="SIE2" s="138"/>
      <c r="SIF2" s="138"/>
      <c r="SIG2" s="138"/>
      <c r="SIH2" s="138"/>
      <c r="SII2" s="138"/>
      <c r="SIJ2" s="138"/>
      <c r="SIK2" s="138"/>
      <c r="SIL2" s="138"/>
      <c r="SIM2" s="138"/>
      <c r="SIN2" s="138"/>
      <c r="SIO2" s="138"/>
      <c r="SIP2" s="138"/>
      <c r="SIQ2" s="138"/>
      <c r="SIR2" s="138"/>
      <c r="SIS2" s="138"/>
      <c r="SIT2" s="138"/>
      <c r="SIU2" s="138"/>
      <c r="SIV2" s="138"/>
      <c r="SIW2" s="138"/>
      <c r="SIX2" s="138"/>
      <c r="SIY2" s="138"/>
      <c r="SIZ2" s="138"/>
      <c r="SJA2" s="138"/>
      <c r="SJB2" s="138"/>
      <c r="SJC2" s="138"/>
      <c r="SJD2" s="138"/>
      <c r="SJE2" s="138"/>
      <c r="SJF2" s="138"/>
      <c r="SJG2" s="138"/>
      <c r="SJH2" s="138"/>
      <c r="SJI2" s="138"/>
      <c r="SJJ2" s="138"/>
      <c r="SJK2" s="138"/>
      <c r="SJL2" s="138"/>
      <c r="SJM2" s="138"/>
      <c r="SJN2" s="138"/>
      <c r="SJO2" s="138"/>
      <c r="SJP2" s="138"/>
      <c r="SJQ2" s="138"/>
      <c r="SJR2" s="138"/>
      <c r="SJS2" s="138"/>
      <c r="SJT2" s="138"/>
      <c r="SJU2" s="138"/>
      <c r="SJV2" s="138"/>
      <c r="SJW2" s="138"/>
      <c r="SJX2" s="138"/>
      <c r="SJY2" s="138"/>
      <c r="SJZ2" s="138"/>
      <c r="SKA2" s="138"/>
      <c r="SKB2" s="138"/>
      <c r="SKC2" s="138"/>
      <c r="SKD2" s="138"/>
      <c r="SKE2" s="138"/>
      <c r="SKF2" s="138"/>
      <c r="SKG2" s="138"/>
      <c r="SKH2" s="138"/>
      <c r="SKI2" s="138"/>
      <c r="SKJ2" s="138"/>
      <c r="SKK2" s="138"/>
      <c r="SKL2" s="138"/>
      <c r="SKM2" s="138"/>
      <c r="SKN2" s="138"/>
      <c r="SKO2" s="138"/>
      <c r="SKP2" s="138"/>
      <c r="SKQ2" s="138"/>
      <c r="SKR2" s="138"/>
      <c r="SKS2" s="138"/>
      <c r="SKT2" s="138"/>
      <c r="SKU2" s="138"/>
      <c r="SKV2" s="138"/>
      <c r="SKW2" s="138"/>
      <c r="SKX2" s="138"/>
      <c r="SKY2" s="138"/>
      <c r="SKZ2" s="138"/>
      <c r="SLA2" s="138"/>
      <c r="SLB2" s="138"/>
      <c r="SLC2" s="138"/>
      <c r="SLD2" s="138"/>
      <c r="SLE2" s="138"/>
      <c r="SLF2" s="138"/>
      <c r="SLG2" s="138"/>
      <c r="SLH2" s="138"/>
      <c r="SLI2" s="138"/>
      <c r="SLJ2" s="138"/>
      <c r="SLK2" s="138"/>
      <c r="SLL2" s="138"/>
      <c r="SLM2" s="138"/>
      <c r="SLN2" s="138"/>
      <c r="SLO2" s="138"/>
      <c r="SLP2" s="138"/>
      <c r="SLQ2" s="138"/>
      <c r="SLR2" s="138"/>
      <c r="SLS2" s="138"/>
      <c r="SLT2" s="138"/>
      <c r="SLU2" s="138"/>
      <c r="SLV2" s="138"/>
      <c r="SLW2" s="138"/>
      <c r="SLX2" s="138"/>
      <c r="SLY2" s="138"/>
      <c r="SLZ2" s="138"/>
      <c r="SMA2" s="138"/>
      <c r="SMB2" s="138"/>
      <c r="SMC2" s="138"/>
      <c r="SMD2" s="138"/>
      <c r="SME2" s="138"/>
      <c r="SMF2" s="138"/>
      <c r="SMG2" s="138"/>
      <c r="SMH2" s="138"/>
      <c r="SMI2" s="138"/>
      <c r="SMJ2" s="138"/>
      <c r="SMK2" s="138"/>
      <c r="SML2" s="138"/>
      <c r="SMM2" s="138"/>
      <c r="SMN2" s="138"/>
      <c r="SMO2" s="138"/>
      <c r="SMP2" s="138"/>
      <c r="SMQ2" s="138"/>
      <c r="SMR2" s="138"/>
      <c r="SMS2" s="138"/>
      <c r="SMT2" s="138"/>
      <c r="SMU2" s="138"/>
      <c r="SMV2" s="138"/>
      <c r="SMW2" s="138"/>
      <c r="SMX2" s="138"/>
      <c r="SMY2" s="138"/>
      <c r="SMZ2" s="138"/>
      <c r="SNA2" s="138"/>
      <c r="SNB2" s="138"/>
      <c r="SNC2" s="138"/>
      <c r="SND2" s="138"/>
      <c r="SNE2" s="138"/>
      <c r="SNF2" s="138"/>
      <c r="SNG2" s="138"/>
      <c r="SNH2" s="138"/>
      <c r="SNI2" s="138"/>
      <c r="SNJ2" s="138"/>
      <c r="SNK2" s="138"/>
      <c r="SNL2" s="138"/>
      <c r="SNM2" s="138"/>
      <c r="SNN2" s="138"/>
      <c r="SNO2" s="138"/>
      <c r="SNP2" s="138"/>
      <c r="SNQ2" s="138"/>
      <c r="SNR2" s="138"/>
      <c r="SNS2" s="138"/>
      <c r="SNT2" s="138"/>
      <c r="SNU2" s="138"/>
      <c r="SNV2" s="138"/>
      <c r="SNW2" s="138"/>
      <c r="SNX2" s="138"/>
      <c r="SNY2" s="138"/>
      <c r="SNZ2" s="138"/>
      <c r="SOA2" s="138"/>
      <c r="SOB2" s="138"/>
      <c r="SOC2" s="138"/>
      <c r="SOD2" s="138"/>
      <c r="SOE2" s="138"/>
      <c r="SOF2" s="138"/>
      <c r="SOG2" s="138"/>
      <c r="SOH2" s="138"/>
      <c r="SOI2" s="138"/>
      <c r="SOJ2" s="138"/>
      <c r="SOK2" s="138"/>
      <c r="SOL2" s="138"/>
      <c r="SOM2" s="138"/>
      <c r="SON2" s="138"/>
      <c r="SOO2" s="138"/>
      <c r="SOP2" s="138"/>
      <c r="SOQ2" s="138"/>
      <c r="SOR2" s="138"/>
      <c r="SOS2" s="138"/>
      <c r="SOT2" s="138"/>
      <c r="SOU2" s="138"/>
      <c r="SOV2" s="138"/>
      <c r="SOW2" s="138"/>
      <c r="SOX2" s="138"/>
      <c r="SOY2" s="138"/>
      <c r="SOZ2" s="138"/>
      <c r="SPA2" s="138"/>
      <c r="SPB2" s="138"/>
      <c r="SPC2" s="138"/>
      <c r="SPD2" s="138"/>
      <c r="SPE2" s="138"/>
      <c r="SPF2" s="138"/>
      <c r="SPG2" s="138"/>
      <c r="SPH2" s="138"/>
      <c r="SPI2" s="138"/>
      <c r="SPJ2" s="138"/>
      <c r="SPK2" s="138"/>
      <c r="SPL2" s="138"/>
      <c r="SPM2" s="138"/>
      <c r="SPN2" s="138"/>
      <c r="SPO2" s="138"/>
      <c r="SPP2" s="138"/>
      <c r="SPQ2" s="138"/>
      <c r="SPR2" s="138"/>
      <c r="SPS2" s="138"/>
      <c r="SPT2" s="138"/>
      <c r="SPU2" s="138"/>
      <c r="SPV2" s="138"/>
      <c r="SPW2" s="138"/>
      <c r="SPX2" s="138"/>
      <c r="SPY2" s="138"/>
      <c r="SPZ2" s="138"/>
      <c r="SQA2" s="138"/>
      <c r="SQB2" s="138"/>
      <c r="SQC2" s="138"/>
      <c r="SQD2" s="138"/>
      <c r="SQE2" s="138"/>
      <c r="SQF2" s="138"/>
      <c r="SQG2" s="138"/>
      <c r="SQH2" s="138"/>
      <c r="SQI2" s="138"/>
      <c r="SQJ2" s="138"/>
      <c r="SQK2" s="138"/>
      <c r="SQL2" s="138"/>
      <c r="SQM2" s="138"/>
      <c r="SQN2" s="138"/>
      <c r="SQO2" s="138"/>
      <c r="SQP2" s="138"/>
      <c r="SQQ2" s="138"/>
      <c r="SQR2" s="138"/>
      <c r="SQS2" s="138"/>
      <c r="SQT2" s="138"/>
      <c r="SQU2" s="138"/>
      <c r="SQV2" s="138"/>
      <c r="SQW2" s="138"/>
      <c r="SQX2" s="138"/>
      <c r="SQY2" s="138"/>
      <c r="SQZ2" s="138"/>
      <c r="SRA2" s="138"/>
      <c r="SRB2" s="138"/>
      <c r="SRC2" s="138"/>
      <c r="SRD2" s="138"/>
      <c r="SRE2" s="138"/>
      <c r="SRF2" s="138"/>
      <c r="SRG2" s="138"/>
      <c r="SRH2" s="138"/>
      <c r="SRI2" s="138"/>
      <c r="SRJ2" s="138"/>
      <c r="SRK2" s="138"/>
      <c r="SRL2" s="138"/>
      <c r="SRM2" s="138"/>
      <c r="SRN2" s="138"/>
      <c r="SRO2" s="138"/>
      <c r="SRP2" s="138"/>
      <c r="SRQ2" s="138"/>
      <c r="SRR2" s="138"/>
      <c r="SRS2" s="138"/>
      <c r="SRT2" s="138"/>
      <c r="SRU2" s="138"/>
      <c r="SRV2" s="138"/>
      <c r="SRW2" s="138"/>
      <c r="SRX2" s="138"/>
      <c r="SRY2" s="138"/>
      <c r="SRZ2" s="138"/>
      <c r="SSA2" s="138"/>
      <c r="SSB2" s="138"/>
      <c r="SSC2" s="138"/>
      <c r="SSD2" s="138"/>
      <c r="SSE2" s="138"/>
      <c r="SSF2" s="138"/>
      <c r="SSG2" s="138"/>
      <c r="SSH2" s="138"/>
      <c r="SSI2" s="138"/>
      <c r="SSJ2" s="138"/>
      <c r="SSK2" s="138"/>
      <c r="SSL2" s="138"/>
      <c r="SSM2" s="138"/>
      <c r="SSN2" s="138"/>
      <c r="SSO2" s="138"/>
      <c r="SSP2" s="138"/>
      <c r="SSQ2" s="138"/>
      <c r="SSR2" s="138"/>
      <c r="SSS2" s="138"/>
      <c r="SST2" s="138"/>
      <c r="SSU2" s="138"/>
      <c r="SSV2" s="138"/>
      <c r="SSW2" s="138"/>
      <c r="SSX2" s="138"/>
      <c r="SSY2" s="138"/>
      <c r="SSZ2" s="138"/>
      <c r="STA2" s="138"/>
      <c r="STB2" s="138"/>
      <c r="STC2" s="138"/>
      <c r="STD2" s="138"/>
      <c r="STE2" s="138"/>
      <c r="STF2" s="138"/>
      <c r="STG2" s="138"/>
      <c r="STH2" s="138"/>
      <c r="STI2" s="138"/>
      <c r="STJ2" s="138"/>
      <c r="STK2" s="138"/>
      <c r="STL2" s="138"/>
      <c r="STM2" s="138"/>
      <c r="STN2" s="138"/>
      <c r="STO2" s="138"/>
      <c r="STP2" s="138"/>
      <c r="STQ2" s="138"/>
      <c r="STR2" s="138"/>
      <c r="STS2" s="138"/>
      <c r="STT2" s="138"/>
      <c r="STU2" s="138"/>
      <c r="STV2" s="138"/>
      <c r="STW2" s="138"/>
      <c r="STX2" s="138"/>
      <c r="STY2" s="138"/>
      <c r="STZ2" s="138"/>
      <c r="SUA2" s="138"/>
      <c r="SUB2" s="138"/>
      <c r="SUC2" s="138"/>
      <c r="SUD2" s="138"/>
      <c r="SUE2" s="138"/>
      <c r="SUF2" s="138"/>
      <c r="SUG2" s="138"/>
      <c r="SUH2" s="138"/>
      <c r="SUI2" s="138"/>
      <c r="SUJ2" s="138"/>
      <c r="SUK2" s="138"/>
      <c r="SUL2" s="138"/>
      <c r="SUM2" s="138"/>
      <c r="SUN2" s="138"/>
      <c r="SUO2" s="138"/>
      <c r="SUP2" s="138"/>
      <c r="SUQ2" s="138"/>
      <c r="SUR2" s="138"/>
      <c r="SUS2" s="138"/>
      <c r="SUT2" s="138"/>
      <c r="SUU2" s="138"/>
      <c r="SUV2" s="138"/>
      <c r="SUW2" s="138"/>
      <c r="SUX2" s="138"/>
      <c r="SUY2" s="138"/>
      <c r="SUZ2" s="138"/>
      <c r="SVA2" s="138"/>
      <c r="SVB2" s="138"/>
      <c r="SVC2" s="138"/>
      <c r="SVD2" s="138"/>
      <c r="SVE2" s="138"/>
      <c r="SVF2" s="138"/>
      <c r="SVG2" s="138"/>
      <c r="SVH2" s="138"/>
      <c r="SVI2" s="138"/>
      <c r="SVJ2" s="138"/>
      <c r="SVK2" s="138"/>
      <c r="SVL2" s="138"/>
      <c r="SVM2" s="138"/>
      <c r="SVN2" s="138"/>
      <c r="SVO2" s="138"/>
      <c r="SVP2" s="138"/>
      <c r="SVQ2" s="138"/>
      <c r="SVR2" s="138"/>
      <c r="SVS2" s="138"/>
      <c r="SVT2" s="138"/>
      <c r="SVU2" s="138"/>
      <c r="SVV2" s="138"/>
      <c r="SVW2" s="138"/>
      <c r="SVX2" s="138"/>
      <c r="SVY2" s="138"/>
      <c r="SVZ2" s="138"/>
      <c r="SWA2" s="138"/>
      <c r="SWB2" s="138"/>
      <c r="SWC2" s="138"/>
      <c r="SWD2" s="138"/>
      <c r="SWE2" s="138"/>
      <c r="SWF2" s="138"/>
      <c r="SWG2" s="138"/>
      <c r="SWH2" s="138"/>
      <c r="SWI2" s="138"/>
      <c r="SWJ2" s="138"/>
      <c r="SWK2" s="138"/>
      <c r="SWL2" s="138"/>
      <c r="SWM2" s="138"/>
      <c r="SWN2" s="138"/>
      <c r="SWO2" s="138"/>
      <c r="SWP2" s="138"/>
      <c r="SWQ2" s="138"/>
      <c r="SWR2" s="138"/>
      <c r="SWS2" s="138"/>
      <c r="SWT2" s="138"/>
      <c r="SWU2" s="138"/>
      <c r="SWV2" s="138"/>
      <c r="SWW2" s="138"/>
      <c r="SWX2" s="138"/>
      <c r="SWY2" s="138"/>
      <c r="SWZ2" s="138"/>
      <c r="SXA2" s="138"/>
      <c r="SXB2" s="138"/>
      <c r="SXC2" s="138"/>
      <c r="SXD2" s="138"/>
      <c r="SXE2" s="138"/>
      <c r="SXF2" s="138"/>
      <c r="SXG2" s="138"/>
      <c r="SXH2" s="138"/>
      <c r="SXI2" s="138"/>
      <c r="SXJ2" s="138"/>
      <c r="SXK2" s="138"/>
      <c r="SXL2" s="138"/>
      <c r="SXM2" s="138"/>
      <c r="SXN2" s="138"/>
      <c r="SXO2" s="138"/>
      <c r="SXP2" s="138"/>
      <c r="SXQ2" s="138"/>
      <c r="SXR2" s="138"/>
      <c r="SXS2" s="138"/>
      <c r="SXT2" s="138"/>
      <c r="SXU2" s="138"/>
      <c r="SXV2" s="138"/>
      <c r="SXW2" s="138"/>
      <c r="SXX2" s="138"/>
      <c r="SXY2" s="138"/>
      <c r="SXZ2" s="138"/>
      <c r="SYA2" s="138"/>
      <c r="SYB2" s="138"/>
      <c r="SYC2" s="138"/>
      <c r="SYD2" s="138"/>
      <c r="SYE2" s="138"/>
      <c r="SYF2" s="138"/>
      <c r="SYG2" s="138"/>
      <c r="SYH2" s="138"/>
      <c r="SYI2" s="138"/>
      <c r="SYJ2" s="138"/>
      <c r="SYK2" s="138"/>
      <c r="SYL2" s="138"/>
      <c r="SYM2" s="138"/>
      <c r="SYN2" s="138"/>
      <c r="SYO2" s="138"/>
      <c r="SYP2" s="138"/>
      <c r="SYQ2" s="138"/>
      <c r="SYR2" s="138"/>
      <c r="SYS2" s="138"/>
      <c r="SYT2" s="138"/>
      <c r="SYU2" s="138"/>
      <c r="SYV2" s="138"/>
      <c r="SYW2" s="138"/>
      <c r="SYX2" s="138"/>
      <c r="SYY2" s="138"/>
      <c r="SYZ2" s="138"/>
      <c r="SZA2" s="138"/>
      <c r="SZB2" s="138"/>
      <c r="SZC2" s="138"/>
      <c r="SZD2" s="138"/>
      <c r="SZE2" s="138"/>
      <c r="SZF2" s="138"/>
      <c r="SZG2" s="138"/>
      <c r="SZH2" s="138"/>
      <c r="SZI2" s="138"/>
      <c r="SZJ2" s="138"/>
      <c r="SZK2" s="138"/>
      <c r="SZL2" s="138"/>
      <c r="SZM2" s="138"/>
      <c r="SZN2" s="138"/>
      <c r="SZO2" s="138"/>
      <c r="SZP2" s="138"/>
      <c r="SZQ2" s="138"/>
      <c r="SZR2" s="138"/>
      <c r="SZS2" s="138"/>
      <c r="SZT2" s="138"/>
      <c r="SZU2" s="138"/>
      <c r="SZV2" s="138"/>
      <c r="SZW2" s="138"/>
      <c r="SZX2" s="138"/>
      <c r="SZY2" s="138"/>
      <c r="SZZ2" s="138"/>
      <c r="TAA2" s="138"/>
      <c r="TAB2" s="138"/>
      <c r="TAC2" s="138"/>
      <c r="TAD2" s="138"/>
      <c r="TAE2" s="138"/>
      <c r="TAF2" s="138"/>
      <c r="TAG2" s="138"/>
      <c r="TAH2" s="138"/>
      <c r="TAI2" s="138"/>
      <c r="TAJ2" s="138"/>
      <c r="TAK2" s="138"/>
      <c r="TAL2" s="138"/>
      <c r="TAM2" s="138"/>
      <c r="TAN2" s="138"/>
      <c r="TAO2" s="138"/>
      <c r="TAP2" s="138"/>
      <c r="TAQ2" s="138"/>
      <c r="TAR2" s="138"/>
      <c r="TAS2" s="138"/>
      <c r="TAT2" s="138"/>
      <c r="TAU2" s="138"/>
      <c r="TAV2" s="138"/>
      <c r="TAW2" s="138"/>
      <c r="TAX2" s="138"/>
      <c r="TAY2" s="138"/>
      <c r="TAZ2" s="138"/>
      <c r="TBA2" s="138"/>
      <c r="TBB2" s="138"/>
      <c r="TBC2" s="138"/>
      <c r="TBD2" s="138"/>
      <c r="TBE2" s="138"/>
      <c r="TBF2" s="138"/>
      <c r="TBG2" s="138"/>
      <c r="TBH2" s="138"/>
      <c r="TBI2" s="138"/>
      <c r="TBJ2" s="138"/>
      <c r="TBK2" s="138"/>
      <c r="TBL2" s="138"/>
      <c r="TBM2" s="138"/>
      <c r="TBN2" s="138"/>
      <c r="TBO2" s="138"/>
      <c r="TBP2" s="138"/>
      <c r="TBQ2" s="138"/>
      <c r="TBR2" s="138"/>
      <c r="TBS2" s="138"/>
      <c r="TBT2" s="138"/>
      <c r="TBU2" s="138"/>
      <c r="TBV2" s="138"/>
      <c r="TBW2" s="138"/>
      <c r="TBX2" s="138"/>
      <c r="TBY2" s="138"/>
      <c r="TBZ2" s="138"/>
      <c r="TCA2" s="138"/>
      <c r="TCB2" s="138"/>
      <c r="TCC2" s="138"/>
      <c r="TCD2" s="138"/>
      <c r="TCE2" s="138"/>
      <c r="TCF2" s="138"/>
      <c r="TCG2" s="138"/>
      <c r="TCH2" s="138"/>
      <c r="TCI2" s="138"/>
      <c r="TCJ2" s="138"/>
      <c r="TCK2" s="138"/>
      <c r="TCL2" s="138"/>
      <c r="TCM2" s="138"/>
      <c r="TCN2" s="138"/>
      <c r="TCO2" s="138"/>
      <c r="TCP2" s="138"/>
      <c r="TCQ2" s="138"/>
      <c r="TCR2" s="138"/>
      <c r="TCS2" s="138"/>
      <c r="TCT2" s="138"/>
      <c r="TCU2" s="138"/>
      <c r="TCV2" s="138"/>
      <c r="TCW2" s="138"/>
      <c r="TCX2" s="138"/>
      <c r="TCY2" s="138"/>
      <c r="TCZ2" s="138"/>
      <c r="TDA2" s="138"/>
      <c r="TDB2" s="138"/>
      <c r="TDC2" s="138"/>
      <c r="TDD2" s="138"/>
      <c r="TDE2" s="138"/>
      <c r="TDF2" s="138"/>
      <c r="TDG2" s="138"/>
      <c r="TDH2" s="138"/>
      <c r="TDI2" s="138"/>
      <c r="TDJ2" s="138"/>
      <c r="TDK2" s="138"/>
      <c r="TDL2" s="138"/>
      <c r="TDM2" s="138"/>
      <c r="TDN2" s="138"/>
      <c r="TDO2" s="138"/>
      <c r="TDP2" s="138"/>
      <c r="TDQ2" s="138"/>
      <c r="TDR2" s="138"/>
      <c r="TDS2" s="138"/>
      <c r="TDT2" s="138"/>
      <c r="TDU2" s="138"/>
      <c r="TDV2" s="138"/>
      <c r="TDW2" s="138"/>
      <c r="TDX2" s="138"/>
      <c r="TDY2" s="138"/>
      <c r="TDZ2" s="138"/>
      <c r="TEA2" s="138"/>
      <c r="TEB2" s="138"/>
      <c r="TEC2" s="138"/>
      <c r="TED2" s="138"/>
      <c r="TEE2" s="138"/>
      <c r="TEF2" s="138"/>
      <c r="TEG2" s="138"/>
      <c r="TEH2" s="138"/>
      <c r="TEI2" s="138"/>
      <c r="TEJ2" s="138"/>
      <c r="TEK2" s="138"/>
      <c r="TEL2" s="138"/>
      <c r="TEM2" s="138"/>
      <c r="TEN2" s="138"/>
      <c r="TEO2" s="138"/>
      <c r="TEP2" s="138"/>
      <c r="TEQ2" s="138"/>
      <c r="TER2" s="138"/>
      <c r="TES2" s="138"/>
      <c r="TET2" s="138"/>
      <c r="TEU2" s="138"/>
      <c r="TEV2" s="138"/>
      <c r="TEW2" s="138"/>
      <c r="TEX2" s="138"/>
      <c r="TEY2" s="138"/>
      <c r="TEZ2" s="138"/>
      <c r="TFA2" s="138"/>
      <c r="TFB2" s="138"/>
      <c r="TFC2" s="138"/>
      <c r="TFD2" s="138"/>
      <c r="TFE2" s="138"/>
      <c r="TFF2" s="138"/>
      <c r="TFG2" s="138"/>
      <c r="TFH2" s="138"/>
      <c r="TFI2" s="138"/>
      <c r="TFJ2" s="138"/>
      <c r="TFK2" s="138"/>
      <c r="TFL2" s="138"/>
      <c r="TFM2" s="138"/>
      <c r="TFN2" s="138"/>
      <c r="TFO2" s="138"/>
      <c r="TFP2" s="138"/>
      <c r="TFQ2" s="138"/>
      <c r="TFR2" s="138"/>
      <c r="TFS2" s="138"/>
      <c r="TFT2" s="138"/>
      <c r="TFU2" s="138"/>
      <c r="TFV2" s="138"/>
      <c r="TFW2" s="138"/>
      <c r="TFX2" s="138"/>
      <c r="TFY2" s="138"/>
      <c r="TFZ2" s="138"/>
      <c r="TGA2" s="138"/>
      <c r="TGB2" s="138"/>
      <c r="TGC2" s="138"/>
      <c r="TGD2" s="138"/>
      <c r="TGE2" s="138"/>
      <c r="TGF2" s="138"/>
      <c r="TGG2" s="138"/>
      <c r="TGH2" s="138"/>
      <c r="TGI2" s="138"/>
      <c r="TGJ2" s="138"/>
      <c r="TGK2" s="138"/>
      <c r="TGL2" s="138"/>
      <c r="TGM2" s="138"/>
      <c r="TGN2" s="138"/>
      <c r="TGO2" s="138"/>
      <c r="TGP2" s="138"/>
      <c r="TGQ2" s="138"/>
      <c r="TGR2" s="138"/>
      <c r="TGS2" s="138"/>
      <c r="TGT2" s="138"/>
      <c r="TGU2" s="138"/>
      <c r="TGV2" s="138"/>
      <c r="TGW2" s="138"/>
      <c r="TGX2" s="138"/>
      <c r="TGY2" s="138"/>
      <c r="TGZ2" s="138"/>
      <c r="THA2" s="138"/>
      <c r="THB2" s="138"/>
      <c r="THC2" s="138"/>
      <c r="THD2" s="138"/>
      <c r="THE2" s="138"/>
      <c r="THF2" s="138"/>
      <c r="THG2" s="138"/>
      <c r="THH2" s="138"/>
      <c r="THI2" s="138"/>
      <c r="THJ2" s="138"/>
      <c r="THK2" s="138"/>
      <c r="THL2" s="138"/>
      <c r="THM2" s="138"/>
      <c r="THN2" s="138"/>
      <c r="THO2" s="138"/>
      <c r="THP2" s="138"/>
      <c r="THQ2" s="138"/>
      <c r="THR2" s="138"/>
      <c r="THS2" s="138"/>
      <c r="THT2" s="138"/>
      <c r="THU2" s="138"/>
      <c r="THV2" s="138"/>
      <c r="THW2" s="138"/>
      <c r="THX2" s="138"/>
      <c r="THY2" s="138"/>
      <c r="THZ2" s="138"/>
      <c r="TIA2" s="138"/>
      <c r="TIB2" s="138"/>
      <c r="TIC2" s="138"/>
      <c r="TID2" s="138"/>
      <c r="TIE2" s="138"/>
      <c r="TIF2" s="138"/>
      <c r="TIG2" s="138"/>
      <c r="TIH2" s="138"/>
      <c r="TII2" s="138"/>
      <c r="TIJ2" s="138"/>
      <c r="TIK2" s="138"/>
      <c r="TIL2" s="138"/>
      <c r="TIM2" s="138"/>
      <c r="TIN2" s="138"/>
      <c r="TIO2" s="138"/>
      <c r="TIP2" s="138"/>
      <c r="TIQ2" s="138"/>
      <c r="TIR2" s="138"/>
      <c r="TIS2" s="138"/>
      <c r="TIT2" s="138"/>
      <c r="TIU2" s="138"/>
      <c r="TIV2" s="138"/>
      <c r="TIW2" s="138"/>
      <c r="TIX2" s="138"/>
      <c r="TIY2" s="138"/>
      <c r="TIZ2" s="138"/>
      <c r="TJA2" s="138"/>
      <c r="TJB2" s="138"/>
      <c r="TJC2" s="138"/>
      <c r="TJD2" s="138"/>
      <c r="TJE2" s="138"/>
      <c r="TJF2" s="138"/>
      <c r="TJG2" s="138"/>
      <c r="TJH2" s="138"/>
      <c r="TJI2" s="138"/>
      <c r="TJJ2" s="138"/>
      <c r="TJK2" s="138"/>
      <c r="TJL2" s="138"/>
      <c r="TJM2" s="138"/>
      <c r="TJN2" s="138"/>
      <c r="TJO2" s="138"/>
      <c r="TJP2" s="138"/>
      <c r="TJQ2" s="138"/>
      <c r="TJR2" s="138"/>
      <c r="TJS2" s="138"/>
      <c r="TJT2" s="138"/>
      <c r="TJU2" s="138"/>
      <c r="TJV2" s="138"/>
      <c r="TJW2" s="138"/>
      <c r="TJX2" s="138"/>
      <c r="TJY2" s="138"/>
      <c r="TJZ2" s="138"/>
      <c r="TKA2" s="138"/>
      <c r="TKB2" s="138"/>
      <c r="TKC2" s="138"/>
      <c r="TKD2" s="138"/>
      <c r="TKE2" s="138"/>
      <c r="TKF2" s="138"/>
      <c r="TKG2" s="138"/>
      <c r="TKH2" s="138"/>
      <c r="TKI2" s="138"/>
      <c r="TKJ2" s="138"/>
      <c r="TKK2" s="138"/>
      <c r="TKL2" s="138"/>
      <c r="TKM2" s="138"/>
      <c r="TKN2" s="138"/>
      <c r="TKO2" s="138"/>
      <c r="TKP2" s="138"/>
      <c r="TKQ2" s="138"/>
      <c r="TKR2" s="138"/>
      <c r="TKS2" s="138"/>
      <c r="TKT2" s="138"/>
      <c r="TKU2" s="138"/>
      <c r="TKV2" s="138"/>
      <c r="TKW2" s="138"/>
      <c r="TKX2" s="138"/>
      <c r="TKY2" s="138"/>
      <c r="TKZ2" s="138"/>
      <c r="TLA2" s="138"/>
      <c r="TLB2" s="138"/>
      <c r="TLC2" s="138"/>
      <c r="TLD2" s="138"/>
      <c r="TLE2" s="138"/>
      <c r="TLF2" s="138"/>
      <c r="TLG2" s="138"/>
      <c r="TLH2" s="138"/>
      <c r="TLI2" s="138"/>
      <c r="TLJ2" s="138"/>
      <c r="TLK2" s="138"/>
      <c r="TLL2" s="138"/>
      <c r="TLM2" s="138"/>
      <c r="TLN2" s="138"/>
      <c r="TLO2" s="138"/>
      <c r="TLP2" s="138"/>
      <c r="TLQ2" s="138"/>
      <c r="TLR2" s="138"/>
      <c r="TLS2" s="138"/>
      <c r="TLT2" s="138"/>
      <c r="TLU2" s="138"/>
      <c r="TLV2" s="138"/>
      <c r="TLW2" s="138"/>
      <c r="TLX2" s="138"/>
      <c r="TLY2" s="138"/>
      <c r="TLZ2" s="138"/>
      <c r="TMA2" s="138"/>
      <c r="TMB2" s="138"/>
      <c r="TMC2" s="138"/>
      <c r="TMD2" s="138"/>
      <c r="TME2" s="138"/>
      <c r="TMF2" s="138"/>
      <c r="TMG2" s="138"/>
      <c r="TMH2" s="138"/>
      <c r="TMI2" s="138"/>
      <c r="TMJ2" s="138"/>
      <c r="TMK2" s="138"/>
      <c r="TML2" s="138"/>
      <c r="TMM2" s="138"/>
      <c r="TMN2" s="138"/>
      <c r="TMO2" s="138"/>
      <c r="TMP2" s="138"/>
      <c r="TMQ2" s="138"/>
      <c r="TMR2" s="138"/>
      <c r="TMS2" s="138"/>
      <c r="TMT2" s="138"/>
      <c r="TMU2" s="138"/>
      <c r="TMV2" s="138"/>
      <c r="TMW2" s="138"/>
      <c r="TMX2" s="138"/>
      <c r="TMY2" s="138"/>
      <c r="TMZ2" s="138"/>
      <c r="TNA2" s="138"/>
      <c r="TNB2" s="138"/>
      <c r="TNC2" s="138"/>
      <c r="TND2" s="138"/>
      <c r="TNE2" s="138"/>
      <c r="TNF2" s="138"/>
      <c r="TNG2" s="138"/>
      <c r="TNH2" s="138"/>
      <c r="TNI2" s="138"/>
      <c r="TNJ2" s="138"/>
      <c r="TNK2" s="138"/>
      <c r="TNL2" s="138"/>
      <c r="TNM2" s="138"/>
      <c r="TNN2" s="138"/>
      <c r="TNO2" s="138"/>
      <c r="TNP2" s="138"/>
      <c r="TNQ2" s="138"/>
      <c r="TNR2" s="138"/>
      <c r="TNS2" s="138"/>
      <c r="TNT2" s="138"/>
      <c r="TNU2" s="138"/>
      <c r="TNV2" s="138"/>
      <c r="TNW2" s="138"/>
      <c r="TNX2" s="138"/>
      <c r="TNY2" s="138"/>
      <c r="TNZ2" s="138"/>
      <c r="TOA2" s="138"/>
      <c r="TOB2" s="138"/>
      <c r="TOC2" s="138"/>
      <c r="TOD2" s="138"/>
      <c r="TOE2" s="138"/>
      <c r="TOF2" s="138"/>
      <c r="TOG2" s="138"/>
      <c r="TOH2" s="138"/>
      <c r="TOI2" s="138"/>
      <c r="TOJ2" s="138"/>
      <c r="TOK2" s="138"/>
      <c r="TOL2" s="138"/>
      <c r="TOM2" s="138"/>
      <c r="TON2" s="138"/>
      <c r="TOO2" s="138"/>
      <c r="TOP2" s="138"/>
      <c r="TOQ2" s="138"/>
      <c r="TOR2" s="138"/>
      <c r="TOS2" s="138"/>
      <c r="TOT2" s="138"/>
      <c r="TOU2" s="138"/>
      <c r="TOV2" s="138"/>
      <c r="TOW2" s="138"/>
      <c r="TOX2" s="138"/>
      <c r="TOY2" s="138"/>
      <c r="TOZ2" s="138"/>
      <c r="TPA2" s="138"/>
      <c r="TPB2" s="138"/>
      <c r="TPC2" s="138"/>
      <c r="TPD2" s="138"/>
      <c r="TPE2" s="138"/>
      <c r="TPF2" s="138"/>
      <c r="TPG2" s="138"/>
      <c r="TPH2" s="138"/>
      <c r="TPI2" s="138"/>
      <c r="TPJ2" s="138"/>
      <c r="TPK2" s="138"/>
      <c r="TPL2" s="138"/>
      <c r="TPM2" s="138"/>
      <c r="TPN2" s="138"/>
      <c r="TPO2" s="138"/>
      <c r="TPP2" s="138"/>
      <c r="TPQ2" s="138"/>
      <c r="TPR2" s="138"/>
      <c r="TPS2" s="138"/>
      <c r="TPT2" s="138"/>
      <c r="TPU2" s="138"/>
      <c r="TPV2" s="138"/>
      <c r="TPW2" s="138"/>
      <c r="TPX2" s="138"/>
      <c r="TPY2" s="138"/>
      <c r="TPZ2" s="138"/>
      <c r="TQA2" s="138"/>
      <c r="TQB2" s="138"/>
      <c r="TQC2" s="138"/>
      <c r="TQD2" s="138"/>
      <c r="TQE2" s="138"/>
      <c r="TQF2" s="138"/>
      <c r="TQG2" s="138"/>
      <c r="TQH2" s="138"/>
      <c r="TQI2" s="138"/>
      <c r="TQJ2" s="138"/>
      <c r="TQK2" s="138"/>
      <c r="TQL2" s="138"/>
      <c r="TQM2" s="138"/>
      <c r="TQN2" s="138"/>
      <c r="TQO2" s="138"/>
      <c r="TQP2" s="138"/>
      <c r="TQQ2" s="138"/>
      <c r="TQR2" s="138"/>
      <c r="TQS2" s="138"/>
      <c r="TQT2" s="138"/>
      <c r="TQU2" s="138"/>
      <c r="TQV2" s="138"/>
      <c r="TQW2" s="138"/>
      <c r="TQX2" s="138"/>
      <c r="TQY2" s="138"/>
      <c r="TQZ2" s="138"/>
      <c r="TRA2" s="138"/>
      <c r="TRB2" s="138"/>
      <c r="TRC2" s="138"/>
      <c r="TRD2" s="138"/>
      <c r="TRE2" s="138"/>
      <c r="TRF2" s="138"/>
      <c r="TRG2" s="138"/>
      <c r="TRH2" s="138"/>
      <c r="TRI2" s="138"/>
      <c r="TRJ2" s="138"/>
      <c r="TRK2" s="138"/>
      <c r="TRL2" s="138"/>
      <c r="TRM2" s="138"/>
      <c r="TRN2" s="138"/>
      <c r="TRO2" s="138"/>
      <c r="TRP2" s="138"/>
      <c r="TRQ2" s="138"/>
      <c r="TRR2" s="138"/>
      <c r="TRS2" s="138"/>
      <c r="TRT2" s="138"/>
      <c r="TRU2" s="138"/>
      <c r="TRV2" s="138"/>
      <c r="TRW2" s="138"/>
      <c r="TRX2" s="138"/>
      <c r="TRY2" s="138"/>
      <c r="TRZ2" s="138"/>
      <c r="TSA2" s="138"/>
      <c r="TSB2" s="138"/>
      <c r="TSC2" s="138"/>
      <c r="TSD2" s="138"/>
      <c r="TSE2" s="138"/>
      <c r="TSF2" s="138"/>
      <c r="TSG2" s="138"/>
      <c r="TSH2" s="138"/>
      <c r="TSI2" s="138"/>
      <c r="TSJ2" s="138"/>
      <c r="TSK2" s="138"/>
      <c r="TSL2" s="138"/>
      <c r="TSM2" s="138"/>
      <c r="TSN2" s="138"/>
      <c r="TSO2" s="138"/>
      <c r="TSP2" s="138"/>
      <c r="TSQ2" s="138"/>
      <c r="TSR2" s="138"/>
      <c r="TSS2" s="138"/>
      <c r="TST2" s="138"/>
      <c r="TSU2" s="138"/>
      <c r="TSV2" s="138"/>
      <c r="TSW2" s="138"/>
      <c r="TSX2" s="138"/>
      <c r="TSY2" s="138"/>
      <c r="TSZ2" s="138"/>
      <c r="TTA2" s="138"/>
      <c r="TTB2" s="138"/>
      <c r="TTC2" s="138"/>
      <c r="TTD2" s="138"/>
      <c r="TTE2" s="138"/>
      <c r="TTF2" s="138"/>
      <c r="TTG2" s="138"/>
      <c r="TTH2" s="138"/>
      <c r="TTI2" s="138"/>
      <c r="TTJ2" s="138"/>
      <c r="TTK2" s="138"/>
      <c r="TTL2" s="138"/>
      <c r="TTM2" s="138"/>
      <c r="TTN2" s="138"/>
      <c r="TTO2" s="138"/>
      <c r="TTP2" s="138"/>
      <c r="TTQ2" s="138"/>
      <c r="TTR2" s="138"/>
      <c r="TTS2" s="138"/>
      <c r="TTT2" s="138"/>
      <c r="TTU2" s="138"/>
      <c r="TTV2" s="138"/>
      <c r="TTW2" s="138"/>
      <c r="TTX2" s="138"/>
      <c r="TTY2" s="138"/>
      <c r="TTZ2" s="138"/>
      <c r="TUA2" s="138"/>
      <c r="TUB2" s="138"/>
      <c r="TUC2" s="138"/>
      <c r="TUD2" s="138"/>
      <c r="TUE2" s="138"/>
      <c r="TUF2" s="138"/>
      <c r="TUG2" s="138"/>
      <c r="TUH2" s="138"/>
      <c r="TUI2" s="138"/>
      <c r="TUJ2" s="138"/>
      <c r="TUK2" s="138"/>
      <c r="TUL2" s="138"/>
      <c r="TUM2" s="138"/>
      <c r="TUN2" s="138"/>
      <c r="TUO2" s="138"/>
      <c r="TUP2" s="138"/>
      <c r="TUQ2" s="138"/>
      <c r="TUR2" s="138"/>
      <c r="TUS2" s="138"/>
      <c r="TUT2" s="138"/>
      <c r="TUU2" s="138"/>
      <c r="TUV2" s="138"/>
      <c r="TUW2" s="138"/>
      <c r="TUX2" s="138"/>
      <c r="TUY2" s="138"/>
      <c r="TUZ2" s="138"/>
      <c r="TVA2" s="138"/>
      <c r="TVB2" s="138"/>
      <c r="TVC2" s="138"/>
      <c r="TVD2" s="138"/>
      <c r="TVE2" s="138"/>
      <c r="TVF2" s="138"/>
      <c r="TVG2" s="138"/>
      <c r="TVH2" s="138"/>
      <c r="TVI2" s="138"/>
      <c r="TVJ2" s="138"/>
      <c r="TVK2" s="138"/>
      <c r="TVL2" s="138"/>
      <c r="TVM2" s="138"/>
      <c r="TVN2" s="138"/>
      <c r="TVO2" s="138"/>
      <c r="TVP2" s="138"/>
      <c r="TVQ2" s="138"/>
      <c r="TVR2" s="138"/>
      <c r="TVS2" s="138"/>
      <c r="TVT2" s="138"/>
      <c r="TVU2" s="138"/>
      <c r="TVV2" s="138"/>
      <c r="TVW2" s="138"/>
      <c r="TVX2" s="138"/>
      <c r="TVY2" s="138"/>
      <c r="TVZ2" s="138"/>
      <c r="TWA2" s="138"/>
      <c r="TWB2" s="138"/>
      <c r="TWC2" s="138"/>
      <c r="TWD2" s="138"/>
      <c r="TWE2" s="138"/>
      <c r="TWF2" s="138"/>
      <c r="TWG2" s="138"/>
      <c r="TWH2" s="138"/>
      <c r="TWI2" s="138"/>
      <c r="TWJ2" s="138"/>
      <c r="TWK2" s="138"/>
      <c r="TWL2" s="138"/>
      <c r="TWM2" s="138"/>
      <c r="TWN2" s="138"/>
      <c r="TWO2" s="138"/>
      <c r="TWP2" s="138"/>
      <c r="TWQ2" s="138"/>
      <c r="TWR2" s="138"/>
      <c r="TWS2" s="138"/>
      <c r="TWT2" s="138"/>
      <c r="TWU2" s="138"/>
      <c r="TWV2" s="138"/>
      <c r="TWW2" s="138"/>
      <c r="TWX2" s="138"/>
      <c r="TWY2" s="138"/>
      <c r="TWZ2" s="138"/>
      <c r="TXA2" s="138"/>
      <c r="TXB2" s="138"/>
      <c r="TXC2" s="138"/>
      <c r="TXD2" s="138"/>
      <c r="TXE2" s="138"/>
      <c r="TXF2" s="138"/>
      <c r="TXG2" s="138"/>
      <c r="TXH2" s="138"/>
      <c r="TXI2" s="138"/>
      <c r="TXJ2" s="138"/>
      <c r="TXK2" s="138"/>
      <c r="TXL2" s="138"/>
      <c r="TXM2" s="138"/>
      <c r="TXN2" s="138"/>
      <c r="TXO2" s="138"/>
      <c r="TXP2" s="138"/>
      <c r="TXQ2" s="138"/>
      <c r="TXR2" s="138"/>
      <c r="TXS2" s="138"/>
      <c r="TXT2" s="138"/>
      <c r="TXU2" s="138"/>
      <c r="TXV2" s="138"/>
      <c r="TXW2" s="138"/>
      <c r="TXX2" s="138"/>
      <c r="TXY2" s="138"/>
      <c r="TXZ2" s="138"/>
      <c r="TYA2" s="138"/>
      <c r="TYB2" s="138"/>
      <c r="TYC2" s="138"/>
      <c r="TYD2" s="138"/>
      <c r="TYE2" s="138"/>
      <c r="TYF2" s="138"/>
      <c r="TYG2" s="138"/>
      <c r="TYH2" s="138"/>
      <c r="TYI2" s="138"/>
      <c r="TYJ2" s="138"/>
      <c r="TYK2" s="138"/>
      <c r="TYL2" s="138"/>
      <c r="TYM2" s="138"/>
      <c r="TYN2" s="138"/>
      <c r="TYO2" s="138"/>
      <c r="TYP2" s="138"/>
      <c r="TYQ2" s="138"/>
      <c r="TYR2" s="138"/>
      <c r="TYS2" s="138"/>
      <c r="TYT2" s="138"/>
      <c r="TYU2" s="138"/>
      <c r="TYV2" s="138"/>
      <c r="TYW2" s="138"/>
      <c r="TYX2" s="138"/>
      <c r="TYY2" s="138"/>
      <c r="TYZ2" s="138"/>
      <c r="TZA2" s="138"/>
      <c r="TZB2" s="138"/>
      <c r="TZC2" s="138"/>
      <c r="TZD2" s="138"/>
      <c r="TZE2" s="138"/>
      <c r="TZF2" s="138"/>
      <c r="TZG2" s="138"/>
      <c r="TZH2" s="138"/>
      <c r="TZI2" s="138"/>
      <c r="TZJ2" s="138"/>
      <c r="TZK2" s="138"/>
      <c r="TZL2" s="138"/>
      <c r="TZM2" s="138"/>
      <c r="TZN2" s="138"/>
      <c r="TZO2" s="138"/>
      <c r="TZP2" s="138"/>
      <c r="TZQ2" s="138"/>
      <c r="TZR2" s="138"/>
      <c r="TZS2" s="138"/>
      <c r="TZT2" s="138"/>
      <c r="TZU2" s="138"/>
      <c r="TZV2" s="138"/>
      <c r="TZW2" s="138"/>
      <c r="TZX2" s="138"/>
      <c r="TZY2" s="138"/>
      <c r="TZZ2" s="138"/>
      <c r="UAA2" s="138"/>
      <c r="UAB2" s="138"/>
      <c r="UAC2" s="138"/>
      <c r="UAD2" s="138"/>
      <c r="UAE2" s="138"/>
      <c r="UAF2" s="138"/>
      <c r="UAG2" s="138"/>
      <c r="UAH2" s="138"/>
      <c r="UAI2" s="138"/>
      <c r="UAJ2" s="138"/>
      <c r="UAK2" s="138"/>
      <c r="UAL2" s="138"/>
      <c r="UAM2" s="138"/>
      <c r="UAN2" s="138"/>
      <c r="UAO2" s="138"/>
      <c r="UAP2" s="138"/>
      <c r="UAQ2" s="138"/>
      <c r="UAR2" s="138"/>
      <c r="UAS2" s="138"/>
      <c r="UAT2" s="138"/>
      <c r="UAU2" s="138"/>
      <c r="UAV2" s="138"/>
      <c r="UAW2" s="138"/>
      <c r="UAX2" s="138"/>
      <c r="UAY2" s="138"/>
      <c r="UAZ2" s="138"/>
      <c r="UBA2" s="138"/>
      <c r="UBB2" s="138"/>
      <c r="UBC2" s="138"/>
      <c r="UBD2" s="138"/>
      <c r="UBE2" s="138"/>
      <c r="UBF2" s="138"/>
      <c r="UBG2" s="138"/>
      <c r="UBH2" s="138"/>
      <c r="UBI2" s="138"/>
      <c r="UBJ2" s="138"/>
      <c r="UBK2" s="138"/>
      <c r="UBL2" s="138"/>
      <c r="UBM2" s="138"/>
      <c r="UBN2" s="138"/>
      <c r="UBO2" s="138"/>
      <c r="UBP2" s="138"/>
      <c r="UBQ2" s="138"/>
      <c r="UBR2" s="138"/>
      <c r="UBS2" s="138"/>
      <c r="UBT2" s="138"/>
      <c r="UBU2" s="138"/>
      <c r="UBV2" s="138"/>
      <c r="UBW2" s="138"/>
      <c r="UBX2" s="138"/>
      <c r="UBY2" s="138"/>
      <c r="UBZ2" s="138"/>
      <c r="UCA2" s="138"/>
      <c r="UCB2" s="138"/>
      <c r="UCC2" s="138"/>
      <c r="UCD2" s="138"/>
      <c r="UCE2" s="138"/>
      <c r="UCF2" s="138"/>
      <c r="UCG2" s="138"/>
      <c r="UCH2" s="138"/>
      <c r="UCI2" s="138"/>
      <c r="UCJ2" s="138"/>
      <c r="UCK2" s="138"/>
      <c r="UCL2" s="138"/>
      <c r="UCM2" s="138"/>
      <c r="UCN2" s="138"/>
      <c r="UCO2" s="138"/>
      <c r="UCP2" s="138"/>
      <c r="UCQ2" s="138"/>
      <c r="UCR2" s="138"/>
      <c r="UCS2" s="138"/>
      <c r="UCT2" s="138"/>
      <c r="UCU2" s="138"/>
      <c r="UCV2" s="138"/>
      <c r="UCW2" s="138"/>
      <c r="UCX2" s="138"/>
      <c r="UCY2" s="138"/>
      <c r="UCZ2" s="138"/>
      <c r="UDA2" s="138"/>
      <c r="UDB2" s="138"/>
      <c r="UDC2" s="138"/>
      <c r="UDD2" s="138"/>
      <c r="UDE2" s="138"/>
      <c r="UDF2" s="138"/>
      <c r="UDG2" s="138"/>
      <c r="UDH2" s="138"/>
      <c r="UDI2" s="138"/>
      <c r="UDJ2" s="138"/>
      <c r="UDK2" s="138"/>
      <c r="UDL2" s="138"/>
      <c r="UDM2" s="138"/>
      <c r="UDN2" s="138"/>
      <c r="UDO2" s="138"/>
      <c r="UDP2" s="138"/>
      <c r="UDQ2" s="138"/>
      <c r="UDR2" s="138"/>
      <c r="UDS2" s="138"/>
      <c r="UDT2" s="138"/>
      <c r="UDU2" s="138"/>
      <c r="UDV2" s="138"/>
      <c r="UDW2" s="138"/>
      <c r="UDX2" s="138"/>
      <c r="UDY2" s="138"/>
      <c r="UDZ2" s="138"/>
      <c r="UEA2" s="138"/>
      <c r="UEB2" s="138"/>
      <c r="UEC2" s="138"/>
      <c r="UED2" s="138"/>
      <c r="UEE2" s="138"/>
      <c r="UEF2" s="138"/>
      <c r="UEG2" s="138"/>
      <c r="UEH2" s="138"/>
      <c r="UEI2" s="138"/>
      <c r="UEJ2" s="138"/>
      <c r="UEK2" s="138"/>
      <c r="UEL2" s="138"/>
      <c r="UEM2" s="138"/>
      <c r="UEN2" s="138"/>
      <c r="UEO2" s="138"/>
      <c r="UEP2" s="138"/>
      <c r="UEQ2" s="138"/>
      <c r="UER2" s="138"/>
      <c r="UES2" s="138"/>
      <c r="UET2" s="138"/>
      <c r="UEU2" s="138"/>
      <c r="UEV2" s="138"/>
      <c r="UEW2" s="138"/>
      <c r="UEX2" s="138"/>
      <c r="UEY2" s="138"/>
      <c r="UEZ2" s="138"/>
      <c r="UFA2" s="138"/>
      <c r="UFB2" s="138"/>
      <c r="UFC2" s="138"/>
      <c r="UFD2" s="138"/>
      <c r="UFE2" s="138"/>
      <c r="UFF2" s="138"/>
      <c r="UFG2" s="138"/>
      <c r="UFH2" s="138"/>
      <c r="UFI2" s="138"/>
      <c r="UFJ2" s="138"/>
      <c r="UFK2" s="138"/>
      <c r="UFL2" s="138"/>
      <c r="UFM2" s="138"/>
      <c r="UFN2" s="138"/>
      <c r="UFO2" s="138"/>
      <c r="UFP2" s="138"/>
      <c r="UFQ2" s="138"/>
      <c r="UFR2" s="138"/>
      <c r="UFS2" s="138"/>
      <c r="UFT2" s="138"/>
      <c r="UFU2" s="138"/>
      <c r="UFV2" s="138"/>
      <c r="UFW2" s="138"/>
      <c r="UFX2" s="138"/>
      <c r="UFY2" s="138"/>
      <c r="UFZ2" s="138"/>
      <c r="UGA2" s="138"/>
      <c r="UGB2" s="138"/>
      <c r="UGC2" s="138"/>
      <c r="UGD2" s="138"/>
      <c r="UGE2" s="138"/>
      <c r="UGF2" s="138"/>
      <c r="UGG2" s="138"/>
      <c r="UGH2" s="138"/>
      <c r="UGI2" s="138"/>
      <c r="UGJ2" s="138"/>
      <c r="UGK2" s="138"/>
      <c r="UGL2" s="138"/>
      <c r="UGM2" s="138"/>
      <c r="UGN2" s="138"/>
      <c r="UGO2" s="138"/>
      <c r="UGP2" s="138"/>
      <c r="UGQ2" s="138"/>
      <c r="UGR2" s="138"/>
      <c r="UGS2" s="138"/>
      <c r="UGT2" s="138"/>
      <c r="UGU2" s="138"/>
      <c r="UGV2" s="138"/>
      <c r="UGW2" s="138"/>
      <c r="UGX2" s="138"/>
      <c r="UGY2" s="138"/>
      <c r="UGZ2" s="138"/>
      <c r="UHA2" s="138"/>
      <c r="UHB2" s="138"/>
      <c r="UHC2" s="138"/>
      <c r="UHD2" s="138"/>
      <c r="UHE2" s="138"/>
      <c r="UHF2" s="138"/>
      <c r="UHG2" s="138"/>
      <c r="UHH2" s="138"/>
      <c r="UHI2" s="138"/>
      <c r="UHJ2" s="138"/>
      <c r="UHK2" s="138"/>
      <c r="UHL2" s="138"/>
      <c r="UHM2" s="138"/>
      <c r="UHN2" s="138"/>
      <c r="UHO2" s="138"/>
      <c r="UHP2" s="138"/>
      <c r="UHQ2" s="138"/>
      <c r="UHR2" s="138"/>
      <c r="UHS2" s="138"/>
      <c r="UHT2" s="138"/>
      <c r="UHU2" s="138"/>
      <c r="UHV2" s="138"/>
      <c r="UHW2" s="138"/>
      <c r="UHX2" s="138"/>
      <c r="UHY2" s="138"/>
      <c r="UHZ2" s="138"/>
      <c r="UIA2" s="138"/>
      <c r="UIB2" s="138"/>
      <c r="UIC2" s="138"/>
      <c r="UID2" s="138"/>
      <c r="UIE2" s="138"/>
      <c r="UIF2" s="138"/>
      <c r="UIG2" s="138"/>
      <c r="UIH2" s="138"/>
      <c r="UII2" s="138"/>
      <c r="UIJ2" s="138"/>
      <c r="UIK2" s="138"/>
      <c r="UIL2" s="138"/>
      <c r="UIM2" s="138"/>
      <c r="UIN2" s="138"/>
      <c r="UIO2" s="138"/>
      <c r="UIP2" s="138"/>
      <c r="UIQ2" s="138"/>
      <c r="UIR2" s="138"/>
      <c r="UIS2" s="138"/>
      <c r="UIT2" s="138"/>
      <c r="UIU2" s="138"/>
      <c r="UIV2" s="138"/>
      <c r="UIW2" s="138"/>
      <c r="UIX2" s="138"/>
      <c r="UIY2" s="138"/>
      <c r="UIZ2" s="138"/>
      <c r="UJA2" s="138"/>
      <c r="UJB2" s="138"/>
      <c r="UJC2" s="138"/>
      <c r="UJD2" s="138"/>
      <c r="UJE2" s="138"/>
      <c r="UJF2" s="138"/>
      <c r="UJG2" s="138"/>
      <c r="UJH2" s="138"/>
      <c r="UJI2" s="138"/>
      <c r="UJJ2" s="138"/>
      <c r="UJK2" s="138"/>
      <c r="UJL2" s="138"/>
      <c r="UJM2" s="138"/>
      <c r="UJN2" s="138"/>
      <c r="UJO2" s="138"/>
      <c r="UJP2" s="138"/>
      <c r="UJQ2" s="138"/>
      <c r="UJR2" s="138"/>
      <c r="UJS2" s="138"/>
      <c r="UJT2" s="138"/>
      <c r="UJU2" s="138"/>
      <c r="UJV2" s="138"/>
      <c r="UJW2" s="138"/>
      <c r="UJX2" s="138"/>
      <c r="UJY2" s="138"/>
      <c r="UJZ2" s="138"/>
      <c r="UKA2" s="138"/>
      <c r="UKB2" s="138"/>
      <c r="UKC2" s="138"/>
      <c r="UKD2" s="138"/>
      <c r="UKE2" s="138"/>
      <c r="UKF2" s="138"/>
      <c r="UKG2" s="138"/>
      <c r="UKH2" s="138"/>
      <c r="UKI2" s="138"/>
      <c r="UKJ2" s="138"/>
      <c r="UKK2" s="138"/>
      <c r="UKL2" s="138"/>
      <c r="UKM2" s="138"/>
      <c r="UKN2" s="138"/>
      <c r="UKO2" s="138"/>
      <c r="UKP2" s="138"/>
      <c r="UKQ2" s="138"/>
      <c r="UKR2" s="138"/>
      <c r="UKS2" s="138"/>
      <c r="UKT2" s="138"/>
      <c r="UKU2" s="138"/>
      <c r="UKV2" s="138"/>
      <c r="UKW2" s="138"/>
      <c r="UKX2" s="138"/>
      <c r="UKY2" s="138"/>
      <c r="UKZ2" s="138"/>
      <c r="ULA2" s="138"/>
      <c r="ULB2" s="138"/>
      <c r="ULC2" s="138"/>
      <c r="ULD2" s="138"/>
      <c r="ULE2" s="138"/>
      <c r="ULF2" s="138"/>
      <c r="ULG2" s="138"/>
      <c r="ULH2" s="138"/>
      <c r="ULI2" s="138"/>
      <c r="ULJ2" s="138"/>
      <c r="ULK2" s="138"/>
      <c r="ULL2" s="138"/>
      <c r="ULM2" s="138"/>
      <c r="ULN2" s="138"/>
      <c r="ULO2" s="138"/>
      <c r="ULP2" s="138"/>
      <c r="ULQ2" s="138"/>
      <c r="ULR2" s="138"/>
      <c r="ULS2" s="138"/>
      <c r="ULT2" s="138"/>
      <c r="ULU2" s="138"/>
      <c r="ULV2" s="138"/>
      <c r="ULW2" s="138"/>
      <c r="ULX2" s="138"/>
      <c r="ULY2" s="138"/>
      <c r="ULZ2" s="138"/>
      <c r="UMA2" s="138"/>
      <c r="UMB2" s="138"/>
      <c r="UMC2" s="138"/>
      <c r="UMD2" s="138"/>
      <c r="UME2" s="138"/>
      <c r="UMF2" s="138"/>
      <c r="UMG2" s="138"/>
      <c r="UMH2" s="138"/>
      <c r="UMI2" s="138"/>
      <c r="UMJ2" s="138"/>
      <c r="UMK2" s="138"/>
      <c r="UML2" s="138"/>
      <c r="UMM2" s="138"/>
      <c r="UMN2" s="138"/>
      <c r="UMO2" s="138"/>
      <c r="UMP2" s="138"/>
      <c r="UMQ2" s="138"/>
      <c r="UMR2" s="138"/>
      <c r="UMS2" s="138"/>
      <c r="UMT2" s="138"/>
      <c r="UMU2" s="138"/>
      <c r="UMV2" s="138"/>
      <c r="UMW2" s="138"/>
      <c r="UMX2" s="138"/>
      <c r="UMY2" s="138"/>
      <c r="UMZ2" s="138"/>
      <c r="UNA2" s="138"/>
      <c r="UNB2" s="138"/>
      <c r="UNC2" s="138"/>
      <c r="UND2" s="138"/>
      <c r="UNE2" s="138"/>
      <c r="UNF2" s="138"/>
      <c r="UNG2" s="138"/>
      <c r="UNH2" s="138"/>
      <c r="UNI2" s="138"/>
      <c r="UNJ2" s="138"/>
      <c r="UNK2" s="138"/>
      <c r="UNL2" s="138"/>
      <c r="UNM2" s="138"/>
      <c r="UNN2" s="138"/>
      <c r="UNO2" s="138"/>
      <c r="UNP2" s="138"/>
      <c r="UNQ2" s="138"/>
      <c r="UNR2" s="138"/>
      <c r="UNS2" s="138"/>
      <c r="UNT2" s="138"/>
      <c r="UNU2" s="138"/>
      <c r="UNV2" s="138"/>
      <c r="UNW2" s="138"/>
      <c r="UNX2" s="138"/>
      <c r="UNY2" s="138"/>
      <c r="UNZ2" s="138"/>
      <c r="UOA2" s="138"/>
      <c r="UOB2" s="138"/>
      <c r="UOC2" s="138"/>
      <c r="UOD2" s="138"/>
      <c r="UOE2" s="138"/>
      <c r="UOF2" s="138"/>
      <c r="UOG2" s="138"/>
      <c r="UOH2" s="138"/>
      <c r="UOI2" s="138"/>
      <c r="UOJ2" s="138"/>
      <c r="UOK2" s="138"/>
      <c r="UOL2" s="138"/>
      <c r="UOM2" s="138"/>
      <c r="UON2" s="138"/>
      <c r="UOO2" s="138"/>
      <c r="UOP2" s="138"/>
      <c r="UOQ2" s="138"/>
      <c r="UOR2" s="138"/>
      <c r="UOS2" s="138"/>
      <c r="UOT2" s="138"/>
      <c r="UOU2" s="138"/>
      <c r="UOV2" s="138"/>
      <c r="UOW2" s="138"/>
      <c r="UOX2" s="138"/>
      <c r="UOY2" s="138"/>
      <c r="UOZ2" s="138"/>
      <c r="UPA2" s="138"/>
      <c r="UPB2" s="138"/>
      <c r="UPC2" s="138"/>
      <c r="UPD2" s="138"/>
      <c r="UPE2" s="138"/>
      <c r="UPF2" s="138"/>
      <c r="UPG2" s="138"/>
      <c r="UPH2" s="138"/>
      <c r="UPI2" s="138"/>
      <c r="UPJ2" s="138"/>
      <c r="UPK2" s="138"/>
      <c r="UPL2" s="138"/>
      <c r="UPM2" s="138"/>
      <c r="UPN2" s="138"/>
      <c r="UPO2" s="138"/>
      <c r="UPP2" s="138"/>
      <c r="UPQ2" s="138"/>
      <c r="UPR2" s="138"/>
      <c r="UPS2" s="138"/>
      <c r="UPT2" s="138"/>
      <c r="UPU2" s="138"/>
      <c r="UPV2" s="138"/>
      <c r="UPW2" s="138"/>
      <c r="UPX2" s="138"/>
      <c r="UPY2" s="138"/>
      <c r="UPZ2" s="138"/>
      <c r="UQA2" s="138"/>
      <c r="UQB2" s="138"/>
      <c r="UQC2" s="138"/>
      <c r="UQD2" s="138"/>
      <c r="UQE2" s="138"/>
      <c r="UQF2" s="138"/>
      <c r="UQG2" s="138"/>
      <c r="UQH2" s="138"/>
      <c r="UQI2" s="138"/>
      <c r="UQJ2" s="138"/>
      <c r="UQK2" s="138"/>
      <c r="UQL2" s="138"/>
      <c r="UQM2" s="138"/>
      <c r="UQN2" s="138"/>
      <c r="UQO2" s="138"/>
      <c r="UQP2" s="138"/>
      <c r="UQQ2" s="138"/>
      <c r="UQR2" s="138"/>
      <c r="UQS2" s="138"/>
      <c r="UQT2" s="138"/>
      <c r="UQU2" s="138"/>
      <c r="UQV2" s="138"/>
      <c r="UQW2" s="138"/>
      <c r="UQX2" s="138"/>
      <c r="UQY2" s="138"/>
      <c r="UQZ2" s="138"/>
      <c r="URA2" s="138"/>
      <c r="URB2" s="138"/>
      <c r="URC2" s="138"/>
      <c r="URD2" s="138"/>
      <c r="URE2" s="138"/>
      <c r="URF2" s="138"/>
      <c r="URG2" s="138"/>
      <c r="URH2" s="138"/>
      <c r="URI2" s="138"/>
      <c r="URJ2" s="138"/>
      <c r="URK2" s="138"/>
      <c r="URL2" s="138"/>
      <c r="URM2" s="138"/>
      <c r="URN2" s="138"/>
      <c r="URO2" s="138"/>
      <c r="URP2" s="138"/>
      <c r="URQ2" s="138"/>
      <c r="URR2" s="138"/>
      <c r="URS2" s="138"/>
      <c r="URT2" s="138"/>
      <c r="URU2" s="138"/>
      <c r="URV2" s="138"/>
      <c r="URW2" s="138"/>
      <c r="URX2" s="138"/>
      <c r="URY2" s="138"/>
      <c r="URZ2" s="138"/>
      <c r="USA2" s="138"/>
      <c r="USB2" s="138"/>
      <c r="USC2" s="138"/>
      <c r="USD2" s="138"/>
      <c r="USE2" s="138"/>
      <c r="USF2" s="138"/>
      <c r="USG2" s="138"/>
      <c r="USH2" s="138"/>
      <c r="USI2" s="138"/>
      <c r="USJ2" s="138"/>
      <c r="USK2" s="138"/>
      <c r="USL2" s="138"/>
      <c r="USM2" s="138"/>
      <c r="USN2" s="138"/>
      <c r="USO2" s="138"/>
      <c r="USP2" s="138"/>
      <c r="USQ2" s="138"/>
      <c r="USR2" s="138"/>
      <c r="USS2" s="138"/>
      <c r="UST2" s="138"/>
      <c r="USU2" s="138"/>
      <c r="USV2" s="138"/>
      <c r="USW2" s="138"/>
      <c r="USX2" s="138"/>
      <c r="USY2" s="138"/>
      <c r="USZ2" s="138"/>
      <c r="UTA2" s="138"/>
      <c r="UTB2" s="138"/>
      <c r="UTC2" s="138"/>
      <c r="UTD2" s="138"/>
      <c r="UTE2" s="138"/>
      <c r="UTF2" s="138"/>
      <c r="UTG2" s="138"/>
      <c r="UTH2" s="138"/>
      <c r="UTI2" s="138"/>
      <c r="UTJ2" s="138"/>
      <c r="UTK2" s="138"/>
      <c r="UTL2" s="138"/>
      <c r="UTM2" s="138"/>
      <c r="UTN2" s="138"/>
      <c r="UTO2" s="138"/>
      <c r="UTP2" s="138"/>
      <c r="UTQ2" s="138"/>
      <c r="UTR2" s="138"/>
      <c r="UTS2" s="138"/>
      <c r="UTT2" s="138"/>
      <c r="UTU2" s="138"/>
      <c r="UTV2" s="138"/>
      <c r="UTW2" s="138"/>
      <c r="UTX2" s="138"/>
      <c r="UTY2" s="138"/>
      <c r="UTZ2" s="138"/>
      <c r="UUA2" s="138"/>
      <c r="UUB2" s="138"/>
      <c r="UUC2" s="138"/>
      <c r="UUD2" s="138"/>
      <c r="UUE2" s="138"/>
      <c r="UUF2" s="138"/>
      <c r="UUG2" s="138"/>
      <c r="UUH2" s="138"/>
      <c r="UUI2" s="138"/>
      <c r="UUJ2" s="138"/>
      <c r="UUK2" s="138"/>
      <c r="UUL2" s="138"/>
      <c r="UUM2" s="138"/>
      <c r="UUN2" s="138"/>
      <c r="UUO2" s="138"/>
      <c r="UUP2" s="138"/>
      <c r="UUQ2" s="138"/>
      <c r="UUR2" s="138"/>
      <c r="UUS2" s="138"/>
      <c r="UUT2" s="138"/>
      <c r="UUU2" s="138"/>
      <c r="UUV2" s="138"/>
      <c r="UUW2" s="138"/>
      <c r="UUX2" s="138"/>
      <c r="UUY2" s="138"/>
      <c r="UUZ2" s="138"/>
      <c r="UVA2" s="138"/>
      <c r="UVB2" s="138"/>
      <c r="UVC2" s="138"/>
      <c r="UVD2" s="138"/>
      <c r="UVE2" s="138"/>
      <c r="UVF2" s="138"/>
      <c r="UVG2" s="138"/>
      <c r="UVH2" s="138"/>
      <c r="UVI2" s="138"/>
      <c r="UVJ2" s="138"/>
      <c r="UVK2" s="138"/>
      <c r="UVL2" s="138"/>
      <c r="UVM2" s="138"/>
      <c r="UVN2" s="138"/>
      <c r="UVO2" s="138"/>
      <c r="UVP2" s="138"/>
      <c r="UVQ2" s="138"/>
      <c r="UVR2" s="138"/>
      <c r="UVS2" s="138"/>
      <c r="UVT2" s="138"/>
      <c r="UVU2" s="138"/>
      <c r="UVV2" s="138"/>
      <c r="UVW2" s="138"/>
      <c r="UVX2" s="138"/>
      <c r="UVY2" s="138"/>
      <c r="UVZ2" s="138"/>
      <c r="UWA2" s="138"/>
      <c r="UWB2" s="138"/>
      <c r="UWC2" s="138"/>
      <c r="UWD2" s="138"/>
      <c r="UWE2" s="138"/>
      <c r="UWF2" s="138"/>
      <c r="UWG2" s="138"/>
      <c r="UWH2" s="138"/>
      <c r="UWI2" s="138"/>
      <c r="UWJ2" s="138"/>
      <c r="UWK2" s="138"/>
      <c r="UWL2" s="138"/>
      <c r="UWM2" s="138"/>
      <c r="UWN2" s="138"/>
      <c r="UWO2" s="138"/>
      <c r="UWP2" s="138"/>
      <c r="UWQ2" s="138"/>
      <c r="UWR2" s="138"/>
      <c r="UWS2" s="138"/>
      <c r="UWT2" s="138"/>
      <c r="UWU2" s="138"/>
      <c r="UWV2" s="138"/>
      <c r="UWW2" s="138"/>
      <c r="UWX2" s="138"/>
      <c r="UWY2" s="138"/>
      <c r="UWZ2" s="138"/>
      <c r="UXA2" s="138"/>
      <c r="UXB2" s="138"/>
      <c r="UXC2" s="138"/>
      <c r="UXD2" s="138"/>
      <c r="UXE2" s="138"/>
      <c r="UXF2" s="138"/>
      <c r="UXG2" s="138"/>
      <c r="UXH2" s="138"/>
      <c r="UXI2" s="138"/>
      <c r="UXJ2" s="138"/>
      <c r="UXK2" s="138"/>
      <c r="UXL2" s="138"/>
      <c r="UXM2" s="138"/>
      <c r="UXN2" s="138"/>
      <c r="UXO2" s="138"/>
      <c r="UXP2" s="138"/>
      <c r="UXQ2" s="138"/>
      <c r="UXR2" s="138"/>
      <c r="UXS2" s="138"/>
      <c r="UXT2" s="138"/>
      <c r="UXU2" s="138"/>
      <c r="UXV2" s="138"/>
      <c r="UXW2" s="138"/>
      <c r="UXX2" s="138"/>
      <c r="UXY2" s="138"/>
      <c r="UXZ2" s="138"/>
      <c r="UYA2" s="138"/>
      <c r="UYB2" s="138"/>
      <c r="UYC2" s="138"/>
      <c r="UYD2" s="138"/>
      <c r="UYE2" s="138"/>
      <c r="UYF2" s="138"/>
      <c r="UYG2" s="138"/>
      <c r="UYH2" s="138"/>
      <c r="UYI2" s="138"/>
      <c r="UYJ2" s="138"/>
      <c r="UYK2" s="138"/>
      <c r="UYL2" s="138"/>
      <c r="UYM2" s="138"/>
      <c r="UYN2" s="138"/>
      <c r="UYO2" s="138"/>
      <c r="UYP2" s="138"/>
      <c r="UYQ2" s="138"/>
      <c r="UYR2" s="138"/>
      <c r="UYS2" s="138"/>
      <c r="UYT2" s="138"/>
      <c r="UYU2" s="138"/>
      <c r="UYV2" s="138"/>
      <c r="UYW2" s="138"/>
      <c r="UYX2" s="138"/>
      <c r="UYY2" s="138"/>
      <c r="UYZ2" s="138"/>
      <c r="UZA2" s="138"/>
      <c r="UZB2" s="138"/>
      <c r="UZC2" s="138"/>
      <c r="UZD2" s="138"/>
      <c r="UZE2" s="138"/>
      <c r="UZF2" s="138"/>
      <c r="UZG2" s="138"/>
      <c r="UZH2" s="138"/>
      <c r="UZI2" s="138"/>
      <c r="UZJ2" s="138"/>
      <c r="UZK2" s="138"/>
      <c r="UZL2" s="138"/>
      <c r="UZM2" s="138"/>
      <c r="UZN2" s="138"/>
      <c r="UZO2" s="138"/>
      <c r="UZP2" s="138"/>
      <c r="UZQ2" s="138"/>
      <c r="UZR2" s="138"/>
      <c r="UZS2" s="138"/>
      <c r="UZT2" s="138"/>
      <c r="UZU2" s="138"/>
      <c r="UZV2" s="138"/>
      <c r="UZW2" s="138"/>
      <c r="UZX2" s="138"/>
      <c r="UZY2" s="138"/>
      <c r="UZZ2" s="138"/>
      <c r="VAA2" s="138"/>
      <c r="VAB2" s="138"/>
      <c r="VAC2" s="138"/>
      <c r="VAD2" s="138"/>
      <c r="VAE2" s="138"/>
      <c r="VAF2" s="138"/>
      <c r="VAG2" s="138"/>
      <c r="VAH2" s="138"/>
      <c r="VAI2" s="138"/>
      <c r="VAJ2" s="138"/>
      <c r="VAK2" s="138"/>
      <c r="VAL2" s="138"/>
      <c r="VAM2" s="138"/>
      <c r="VAN2" s="138"/>
      <c r="VAO2" s="138"/>
      <c r="VAP2" s="138"/>
      <c r="VAQ2" s="138"/>
      <c r="VAR2" s="138"/>
      <c r="VAS2" s="138"/>
      <c r="VAT2" s="138"/>
      <c r="VAU2" s="138"/>
      <c r="VAV2" s="138"/>
      <c r="VAW2" s="138"/>
      <c r="VAX2" s="138"/>
      <c r="VAY2" s="138"/>
      <c r="VAZ2" s="138"/>
      <c r="VBA2" s="138"/>
      <c r="VBB2" s="138"/>
      <c r="VBC2" s="138"/>
      <c r="VBD2" s="138"/>
      <c r="VBE2" s="138"/>
      <c r="VBF2" s="138"/>
      <c r="VBG2" s="138"/>
      <c r="VBH2" s="138"/>
      <c r="VBI2" s="138"/>
      <c r="VBJ2" s="138"/>
      <c r="VBK2" s="138"/>
      <c r="VBL2" s="138"/>
      <c r="VBM2" s="138"/>
      <c r="VBN2" s="138"/>
      <c r="VBO2" s="138"/>
      <c r="VBP2" s="138"/>
      <c r="VBQ2" s="138"/>
      <c r="VBR2" s="138"/>
      <c r="VBS2" s="138"/>
      <c r="VBT2" s="138"/>
      <c r="VBU2" s="138"/>
      <c r="VBV2" s="138"/>
      <c r="VBW2" s="138"/>
      <c r="VBX2" s="138"/>
      <c r="VBY2" s="138"/>
      <c r="VBZ2" s="138"/>
      <c r="VCA2" s="138"/>
      <c r="VCB2" s="138"/>
      <c r="VCC2" s="138"/>
      <c r="VCD2" s="138"/>
      <c r="VCE2" s="138"/>
      <c r="VCF2" s="138"/>
      <c r="VCG2" s="138"/>
      <c r="VCH2" s="138"/>
      <c r="VCI2" s="138"/>
      <c r="VCJ2" s="138"/>
      <c r="VCK2" s="138"/>
      <c r="VCL2" s="138"/>
      <c r="VCM2" s="138"/>
      <c r="VCN2" s="138"/>
      <c r="VCO2" s="138"/>
      <c r="VCP2" s="138"/>
      <c r="VCQ2" s="138"/>
      <c r="VCR2" s="138"/>
      <c r="VCS2" s="138"/>
      <c r="VCT2" s="138"/>
      <c r="VCU2" s="138"/>
      <c r="VCV2" s="138"/>
      <c r="VCW2" s="138"/>
      <c r="VCX2" s="138"/>
      <c r="VCY2" s="138"/>
      <c r="VCZ2" s="138"/>
      <c r="VDA2" s="138"/>
      <c r="VDB2" s="138"/>
      <c r="VDC2" s="138"/>
      <c r="VDD2" s="138"/>
      <c r="VDE2" s="138"/>
      <c r="VDF2" s="138"/>
      <c r="VDG2" s="138"/>
      <c r="VDH2" s="138"/>
      <c r="VDI2" s="138"/>
      <c r="VDJ2" s="138"/>
      <c r="VDK2" s="138"/>
      <c r="VDL2" s="138"/>
      <c r="VDM2" s="138"/>
      <c r="VDN2" s="138"/>
      <c r="VDO2" s="138"/>
      <c r="VDP2" s="138"/>
      <c r="VDQ2" s="138"/>
      <c r="VDR2" s="138"/>
      <c r="VDS2" s="138"/>
      <c r="VDT2" s="138"/>
      <c r="VDU2" s="138"/>
      <c r="VDV2" s="138"/>
      <c r="VDW2" s="138"/>
      <c r="VDX2" s="138"/>
      <c r="VDY2" s="138"/>
      <c r="VDZ2" s="138"/>
      <c r="VEA2" s="138"/>
      <c r="VEB2" s="138"/>
      <c r="VEC2" s="138"/>
      <c r="VED2" s="138"/>
      <c r="VEE2" s="138"/>
      <c r="VEF2" s="138"/>
      <c r="VEG2" s="138"/>
      <c r="VEH2" s="138"/>
      <c r="VEI2" s="138"/>
      <c r="VEJ2" s="138"/>
      <c r="VEK2" s="138"/>
      <c r="VEL2" s="138"/>
      <c r="VEM2" s="138"/>
      <c r="VEN2" s="138"/>
      <c r="VEO2" s="138"/>
      <c r="VEP2" s="138"/>
      <c r="VEQ2" s="138"/>
      <c r="VER2" s="138"/>
      <c r="VES2" s="138"/>
      <c r="VET2" s="138"/>
      <c r="VEU2" s="138"/>
      <c r="VEV2" s="138"/>
      <c r="VEW2" s="138"/>
      <c r="VEX2" s="138"/>
      <c r="VEY2" s="138"/>
      <c r="VEZ2" s="138"/>
      <c r="VFA2" s="138"/>
      <c r="VFB2" s="138"/>
      <c r="VFC2" s="138"/>
      <c r="VFD2" s="138"/>
      <c r="VFE2" s="138"/>
      <c r="VFF2" s="138"/>
      <c r="VFG2" s="138"/>
      <c r="VFH2" s="138"/>
      <c r="VFI2" s="138"/>
      <c r="VFJ2" s="138"/>
      <c r="VFK2" s="138"/>
      <c r="VFL2" s="138"/>
      <c r="VFM2" s="138"/>
      <c r="VFN2" s="138"/>
      <c r="VFO2" s="138"/>
      <c r="VFP2" s="138"/>
      <c r="VFQ2" s="138"/>
      <c r="VFR2" s="138"/>
      <c r="VFS2" s="138"/>
      <c r="VFT2" s="138"/>
      <c r="VFU2" s="138"/>
      <c r="VFV2" s="138"/>
      <c r="VFW2" s="138"/>
      <c r="VFX2" s="138"/>
      <c r="VFY2" s="138"/>
      <c r="VFZ2" s="138"/>
      <c r="VGA2" s="138"/>
      <c r="VGB2" s="138"/>
      <c r="VGC2" s="138"/>
      <c r="VGD2" s="138"/>
      <c r="VGE2" s="138"/>
      <c r="VGF2" s="138"/>
      <c r="VGG2" s="138"/>
      <c r="VGH2" s="138"/>
      <c r="VGI2" s="138"/>
      <c r="VGJ2" s="138"/>
      <c r="VGK2" s="138"/>
      <c r="VGL2" s="138"/>
      <c r="VGM2" s="138"/>
      <c r="VGN2" s="138"/>
      <c r="VGO2" s="138"/>
      <c r="VGP2" s="138"/>
      <c r="VGQ2" s="138"/>
      <c r="VGR2" s="138"/>
      <c r="VGS2" s="138"/>
      <c r="VGT2" s="138"/>
      <c r="VGU2" s="138"/>
      <c r="VGV2" s="138"/>
      <c r="VGW2" s="138"/>
      <c r="VGX2" s="138"/>
      <c r="VGY2" s="138"/>
      <c r="VGZ2" s="138"/>
      <c r="VHA2" s="138"/>
      <c r="VHB2" s="138"/>
      <c r="VHC2" s="138"/>
      <c r="VHD2" s="138"/>
      <c r="VHE2" s="138"/>
      <c r="VHF2" s="138"/>
      <c r="VHG2" s="138"/>
      <c r="VHH2" s="138"/>
      <c r="VHI2" s="138"/>
      <c r="VHJ2" s="138"/>
      <c r="VHK2" s="138"/>
      <c r="VHL2" s="138"/>
      <c r="VHM2" s="138"/>
      <c r="VHN2" s="138"/>
      <c r="VHO2" s="138"/>
      <c r="VHP2" s="138"/>
      <c r="VHQ2" s="138"/>
      <c r="VHR2" s="138"/>
      <c r="VHS2" s="138"/>
      <c r="VHT2" s="138"/>
      <c r="VHU2" s="138"/>
      <c r="VHV2" s="138"/>
      <c r="VHW2" s="138"/>
      <c r="VHX2" s="138"/>
      <c r="VHY2" s="138"/>
      <c r="VHZ2" s="138"/>
      <c r="VIA2" s="138"/>
      <c r="VIB2" s="138"/>
      <c r="VIC2" s="138"/>
      <c r="VID2" s="138"/>
      <c r="VIE2" s="138"/>
      <c r="VIF2" s="138"/>
      <c r="VIG2" s="138"/>
      <c r="VIH2" s="138"/>
      <c r="VII2" s="138"/>
      <c r="VIJ2" s="138"/>
      <c r="VIK2" s="138"/>
      <c r="VIL2" s="138"/>
      <c r="VIM2" s="138"/>
      <c r="VIN2" s="138"/>
      <c r="VIO2" s="138"/>
      <c r="VIP2" s="138"/>
      <c r="VIQ2" s="138"/>
      <c r="VIR2" s="138"/>
      <c r="VIS2" s="138"/>
      <c r="VIT2" s="138"/>
      <c r="VIU2" s="138"/>
      <c r="VIV2" s="138"/>
      <c r="VIW2" s="138"/>
      <c r="VIX2" s="138"/>
      <c r="VIY2" s="138"/>
      <c r="VIZ2" s="138"/>
      <c r="VJA2" s="138"/>
      <c r="VJB2" s="138"/>
      <c r="VJC2" s="138"/>
      <c r="VJD2" s="138"/>
      <c r="VJE2" s="138"/>
      <c r="VJF2" s="138"/>
      <c r="VJG2" s="138"/>
      <c r="VJH2" s="138"/>
      <c r="VJI2" s="138"/>
      <c r="VJJ2" s="138"/>
      <c r="VJK2" s="138"/>
      <c r="VJL2" s="138"/>
      <c r="VJM2" s="138"/>
      <c r="VJN2" s="138"/>
      <c r="VJO2" s="138"/>
      <c r="VJP2" s="138"/>
      <c r="VJQ2" s="138"/>
      <c r="VJR2" s="138"/>
      <c r="VJS2" s="138"/>
      <c r="VJT2" s="138"/>
      <c r="VJU2" s="138"/>
      <c r="VJV2" s="138"/>
      <c r="VJW2" s="138"/>
      <c r="VJX2" s="138"/>
      <c r="VJY2" s="138"/>
      <c r="VJZ2" s="138"/>
      <c r="VKA2" s="138"/>
      <c r="VKB2" s="138"/>
      <c r="VKC2" s="138"/>
      <c r="VKD2" s="138"/>
      <c r="VKE2" s="138"/>
      <c r="VKF2" s="138"/>
      <c r="VKG2" s="138"/>
      <c r="VKH2" s="138"/>
      <c r="VKI2" s="138"/>
      <c r="VKJ2" s="138"/>
      <c r="VKK2" s="138"/>
      <c r="VKL2" s="138"/>
      <c r="VKM2" s="138"/>
      <c r="VKN2" s="138"/>
      <c r="VKO2" s="138"/>
      <c r="VKP2" s="138"/>
      <c r="VKQ2" s="138"/>
      <c r="VKR2" s="138"/>
      <c r="VKS2" s="138"/>
      <c r="VKT2" s="138"/>
      <c r="VKU2" s="138"/>
      <c r="VKV2" s="138"/>
      <c r="VKW2" s="138"/>
      <c r="VKX2" s="138"/>
      <c r="VKY2" s="138"/>
      <c r="VKZ2" s="138"/>
      <c r="VLA2" s="138"/>
      <c r="VLB2" s="138"/>
      <c r="VLC2" s="138"/>
      <c r="VLD2" s="138"/>
      <c r="VLE2" s="138"/>
      <c r="VLF2" s="138"/>
      <c r="VLG2" s="138"/>
      <c r="VLH2" s="138"/>
      <c r="VLI2" s="138"/>
      <c r="VLJ2" s="138"/>
      <c r="VLK2" s="138"/>
      <c r="VLL2" s="138"/>
      <c r="VLM2" s="138"/>
      <c r="VLN2" s="138"/>
      <c r="VLO2" s="138"/>
      <c r="VLP2" s="138"/>
      <c r="VLQ2" s="138"/>
      <c r="VLR2" s="138"/>
      <c r="VLS2" s="138"/>
      <c r="VLT2" s="138"/>
      <c r="VLU2" s="138"/>
      <c r="VLV2" s="138"/>
      <c r="VLW2" s="138"/>
      <c r="VLX2" s="138"/>
      <c r="VLY2" s="138"/>
      <c r="VLZ2" s="138"/>
      <c r="VMA2" s="138"/>
      <c r="VMB2" s="138"/>
      <c r="VMC2" s="138"/>
      <c r="VMD2" s="138"/>
      <c r="VME2" s="138"/>
      <c r="VMF2" s="138"/>
      <c r="VMG2" s="138"/>
      <c r="VMH2" s="138"/>
      <c r="VMI2" s="138"/>
      <c r="VMJ2" s="138"/>
      <c r="VMK2" s="138"/>
      <c r="VML2" s="138"/>
      <c r="VMM2" s="138"/>
      <c r="VMN2" s="138"/>
      <c r="VMO2" s="138"/>
      <c r="VMP2" s="138"/>
      <c r="VMQ2" s="138"/>
      <c r="VMR2" s="138"/>
      <c r="VMS2" s="138"/>
      <c r="VMT2" s="138"/>
      <c r="VMU2" s="138"/>
      <c r="VMV2" s="138"/>
      <c r="VMW2" s="138"/>
      <c r="VMX2" s="138"/>
      <c r="VMY2" s="138"/>
      <c r="VMZ2" s="138"/>
      <c r="VNA2" s="138"/>
      <c r="VNB2" s="138"/>
      <c r="VNC2" s="138"/>
      <c r="VND2" s="138"/>
      <c r="VNE2" s="138"/>
      <c r="VNF2" s="138"/>
      <c r="VNG2" s="138"/>
      <c r="VNH2" s="138"/>
      <c r="VNI2" s="138"/>
      <c r="VNJ2" s="138"/>
      <c r="VNK2" s="138"/>
      <c r="VNL2" s="138"/>
      <c r="VNM2" s="138"/>
      <c r="VNN2" s="138"/>
      <c r="VNO2" s="138"/>
      <c r="VNP2" s="138"/>
      <c r="VNQ2" s="138"/>
      <c r="VNR2" s="138"/>
      <c r="VNS2" s="138"/>
      <c r="VNT2" s="138"/>
      <c r="VNU2" s="138"/>
      <c r="VNV2" s="138"/>
      <c r="VNW2" s="138"/>
      <c r="VNX2" s="138"/>
      <c r="VNY2" s="138"/>
      <c r="VNZ2" s="138"/>
      <c r="VOA2" s="138"/>
      <c r="VOB2" s="138"/>
      <c r="VOC2" s="138"/>
      <c r="VOD2" s="138"/>
      <c r="VOE2" s="138"/>
      <c r="VOF2" s="138"/>
      <c r="VOG2" s="138"/>
      <c r="VOH2" s="138"/>
      <c r="VOI2" s="138"/>
      <c r="VOJ2" s="138"/>
      <c r="VOK2" s="138"/>
      <c r="VOL2" s="138"/>
      <c r="VOM2" s="138"/>
      <c r="VON2" s="138"/>
      <c r="VOO2" s="138"/>
      <c r="VOP2" s="138"/>
      <c r="VOQ2" s="138"/>
      <c r="VOR2" s="138"/>
      <c r="VOS2" s="138"/>
      <c r="VOT2" s="138"/>
      <c r="VOU2" s="138"/>
      <c r="VOV2" s="138"/>
      <c r="VOW2" s="138"/>
      <c r="VOX2" s="138"/>
      <c r="VOY2" s="138"/>
      <c r="VOZ2" s="138"/>
      <c r="VPA2" s="138"/>
      <c r="VPB2" s="138"/>
      <c r="VPC2" s="138"/>
      <c r="VPD2" s="138"/>
      <c r="VPE2" s="138"/>
      <c r="VPF2" s="138"/>
      <c r="VPG2" s="138"/>
      <c r="VPH2" s="138"/>
      <c r="VPI2" s="138"/>
      <c r="VPJ2" s="138"/>
      <c r="VPK2" s="138"/>
      <c r="VPL2" s="138"/>
      <c r="VPM2" s="138"/>
      <c r="VPN2" s="138"/>
      <c r="VPO2" s="138"/>
      <c r="VPP2" s="138"/>
      <c r="VPQ2" s="138"/>
      <c r="VPR2" s="138"/>
      <c r="VPS2" s="138"/>
      <c r="VPT2" s="138"/>
      <c r="VPU2" s="138"/>
      <c r="VPV2" s="138"/>
      <c r="VPW2" s="138"/>
      <c r="VPX2" s="138"/>
      <c r="VPY2" s="138"/>
      <c r="VPZ2" s="138"/>
      <c r="VQA2" s="138"/>
      <c r="VQB2" s="138"/>
      <c r="VQC2" s="138"/>
      <c r="VQD2" s="138"/>
      <c r="VQE2" s="138"/>
      <c r="VQF2" s="138"/>
      <c r="VQG2" s="138"/>
      <c r="VQH2" s="138"/>
      <c r="VQI2" s="138"/>
      <c r="VQJ2" s="138"/>
      <c r="VQK2" s="138"/>
      <c r="VQL2" s="138"/>
      <c r="VQM2" s="138"/>
      <c r="VQN2" s="138"/>
      <c r="VQO2" s="138"/>
      <c r="VQP2" s="138"/>
      <c r="VQQ2" s="138"/>
      <c r="VQR2" s="138"/>
      <c r="VQS2" s="138"/>
      <c r="VQT2" s="138"/>
      <c r="VQU2" s="138"/>
      <c r="VQV2" s="138"/>
      <c r="VQW2" s="138"/>
      <c r="VQX2" s="138"/>
      <c r="VQY2" s="138"/>
      <c r="VQZ2" s="138"/>
      <c r="VRA2" s="138"/>
      <c r="VRB2" s="138"/>
      <c r="VRC2" s="138"/>
      <c r="VRD2" s="138"/>
      <c r="VRE2" s="138"/>
      <c r="VRF2" s="138"/>
      <c r="VRG2" s="138"/>
      <c r="VRH2" s="138"/>
      <c r="VRI2" s="138"/>
      <c r="VRJ2" s="138"/>
      <c r="VRK2" s="138"/>
      <c r="VRL2" s="138"/>
      <c r="VRM2" s="138"/>
      <c r="VRN2" s="138"/>
      <c r="VRO2" s="138"/>
      <c r="VRP2" s="138"/>
      <c r="VRQ2" s="138"/>
      <c r="VRR2" s="138"/>
      <c r="VRS2" s="138"/>
      <c r="VRT2" s="138"/>
      <c r="VRU2" s="138"/>
      <c r="VRV2" s="138"/>
      <c r="VRW2" s="138"/>
      <c r="VRX2" s="138"/>
      <c r="VRY2" s="138"/>
      <c r="VRZ2" s="138"/>
      <c r="VSA2" s="138"/>
      <c r="VSB2" s="138"/>
      <c r="VSC2" s="138"/>
      <c r="VSD2" s="138"/>
      <c r="VSE2" s="138"/>
      <c r="VSF2" s="138"/>
      <c r="VSG2" s="138"/>
      <c r="VSH2" s="138"/>
      <c r="VSI2" s="138"/>
      <c r="VSJ2" s="138"/>
      <c r="VSK2" s="138"/>
      <c r="VSL2" s="138"/>
      <c r="VSM2" s="138"/>
      <c r="VSN2" s="138"/>
      <c r="VSO2" s="138"/>
      <c r="VSP2" s="138"/>
      <c r="VSQ2" s="138"/>
      <c r="VSR2" s="138"/>
      <c r="VSS2" s="138"/>
      <c r="VST2" s="138"/>
      <c r="VSU2" s="138"/>
      <c r="VSV2" s="138"/>
      <c r="VSW2" s="138"/>
      <c r="VSX2" s="138"/>
      <c r="VSY2" s="138"/>
      <c r="VSZ2" s="138"/>
      <c r="VTA2" s="138"/>
      <c r="VTB2" s="138"/>
      <c r="VTC2" s="138"/>
      <c r="VTD2" s="138"/>
      <c r="VTE2" s="138"/>
      <c r="VTF2" s="138"/>
      <c r="VTG2" s="138"/>
      <c r="VTH2" s="138"/>
      <c r="VTI2" s="138"/>
      <c r="VTJ2" s="138"/>
      <c r="VTK2" s="138"/>
      <c r="VTL2" s="138"/>
      <c r="VTM2" s="138"/>
      <c r="VTN2" s="138"/>
      <c r="VTO2" s="138"/>
      <c r="VTP2" s="138"/>
      <c r="VTQ2" s="138"/>
      <c r="VTR2" s="138"/>
      <c r="VTS2" s="138"/>
      <c r="VTT2" s="138"/>
      <c r="VTU2" s="138"/>
      <c r="VTV2" s="138"/>
      <c r="VTW2" s="138"/>
      <c r="VTX2" s="138"/>
      <c r="VTY2" s="138"/>
      <c r="VTZ2" s="138"/>
      <c r="VUA2" s="138"/>
      <c r="VUB2" s="138"/>
      <c r="VUC2" s="138"/>
      <c r="VUD2" s="138"/>
      <c r="VUE2" s="138"/>
      <c r="VUF2" s="138"/>
      <c r="VUG2" s="138"/>
      <c r="VUH2" s="138"/>
      <c r="VUI2" s="138"/>
      <c r="VUJ2" s="138"/>
      <c r="VUK2" s="138"/>
      <c r="VUL2" s="138"/>
      <c r="VUM2" s="138"/>
      <c r="VUN2" s="138"/>
      <c r="VUO2" s="138"/>
      <c r="VUP2" s="138"/>
      <c r="VUQ2" s="138"/>
      <c r="VUR2" s="138"/>
      <c r="VUS2" s="138"/>
      <c r="VUT2" s="138"/>
      <c r="VUU2" s="138"/>
      <c r="VUV2" s="138"/>
      <c r="VUW2" s="138"/>
      <c r="VUX2" s="138"/>
      <c r="VUY2" s="138"/>
      <c r="VUZ2" s="138"/>
      <c r="VVA2" s="138"/>
      <c r="VVB2" s="138"/>
      <c r="VVC2" s="138"/>
      <c r="VVD2" s="138"/>
      <c r="VVE2" s="138"/>
      <c r="VVF2" s="138"/>
      <c r="VVG2" s="138"/>
      <c r="VVH2" s="138"/>
      <c r="VVI2" s="138"/>
      <c r="VVJ2" s="138"/>
      <c r="VVK2" s="138"/>
      <c r="VVL2" s="138"/>
      <c r="VVM2" s="138"/>
      <c r="VVN2" s="138"/>
      <c r="VVO2" s="138"/>
      <c r="VVP2" s="138"/>
      <c r="VVQ2" s="138"/>
      <c r="VVR2" s="138"/>
      <c r="VVS2" s="138"/>
      <c r="VVT2" s="138"/>
      <c r="VVU2" s="138"/>
      <c r="VVV2" s="138"/>
      <c r="VVW2" s="138"/>
      <c r="VVX2" s="138"/>
      <c r="VVY2" s="138"/>
      <c r="VVZ2" s="138"/>
      <c r="VWA2" s="138"/>
      <c r="VWB2" s="138"/>
      <c r="VWC2" s="138"/>
      <c r="VWD2" s="138"/>
      <c r="VWE2" s="138"/>
      <c r="VWF2" s="138"/>
      <c r="VWG2" s="138"/>
      <c r="VWH2" s="138"/>
      <c r="VWI2" s="138"/>
      <c r="VWJ2" s="138"/>
      <c r="VWK2" s="138"/>
      <c r="VWL2" s="138"/>
      <c r="VWM2" s="138"/>
      <c r="VWN2" s="138"/>
      <c r="VWO2" s="138"/>
      <c r="VWP2" s="138"/>
      <c r="VWQ2" s="138"/>
      <c r="VWR2" s="138"/>
      <c r="VWS2" s="138"/>
      <c r="VWT2" s="138"/>
      <c r="VWU2" s="138"/>
      <c r="VWV2" s="138"/>
      <c r="VWW2" s="138"/>
      <c r="VWX2" s="138"/>
      <c r="VWY2" s="138"/>
      <c r="VWZ2" s="138"/>
      <c r="VXA2" s="138"/>
      <c r="VXB2" s="138"/>
      <c r="VXC2" s="138"/>
      <c r="VXD2" s="138"/>
      <c r="VXE2" s="138"/>
      <c r="VXF2" s="138"/>
      <c r="VXG2" s="138"/>
      <c r="VXH2" s="138"/>
      <c r="VXI2" s="138"/>
      <c r="VXJ2" s="138"/>
      <c r="VXK2" s="138"/>
      <c r="VXL2" s="138"/>
      <c r="VXM2" s="138"/>
      <c r="VXN2" s="138"/>
      <c r="VXO2" s="138"/>
      <c r="VXP2" s="138"/>
      <c r="VXQ2" s="138"/>
      <c r="VXR2" s="138"/>
      <c r="VXS2" s="138"/>
      <c r="VXT2" s="138"/>
      <c r="VXU2" s="138"/>
      <c r="VXV2" s="138"/>
      <c r="VXW2" s="138"/>
      <c r="VXX2" s="138"/>
      <c r="VXY2" s="138"/>
      <c r="VXZ2" s="138"/>
      <c r="VYA2" s="138"/>
      <c r="VYB2" s="138"/>
      <c r="VYC2" s="138"/>
      <c r="VYD2" s="138"/>
      <c r="VYE2" s="138"/>
      <c r="VYF2" s="138"/>
      <c r="VYG2" s="138"/>
      <c r="VYH2" s="138"/>
      <c r="VYI2" s="138"/>
      <c r="VYJ2" s="138"/>
      <c r="VYK2" s="138"/>
      <c r="VYL2" s="138"/>
      <c r="VYM2" s="138"/>
      <c r="VYN2" s="138"/>
      <c r="VYO2" s="138"/>
      <c r="VYP2" s="138"/>
      <c r="VYQ2" s="138"/>
      <c r="VYR2" s="138"/>
      <c r="VYS2" s="138"/>
      <c r="VYT2" s="138"/>
      <c r="VYU2" s="138"/>
      <c r="VYV2" s="138"/>
      <c r="VYW2" s="138"/>
      <c r="VYX2" s="138"/>
      <c r="VYY2" s="138"/>
      <c r="VYZ2" s="138"/>
      <c r="VZA2" s="138"/>
      <c r="VZB2" s="138"/>
      <c r="VZC2" s="138"/>
      <c r="VZD2" s="138"/>
      <c r="VZE2" s="138"/>
      <c r="VZF2" s="138"/>
      <c r="VZG2" s="138"/>
      <c r="VZH2" s="138"/>
      <c r="VZI2" s="138"/>
      <c r="VZJ2" s="138"/>
      <c r="VZK2" s="138"/>
      <c r="VZL2" s="138"/>
      <c r="VZM2" s="138"/>
      <c r="VZN2" s="138"/>
      <c r="VZO2" s="138"/>
      <c r="VZP2" s="138"/>
      <c r="VZQ2" s="138"/>
      <c r="VZR2" s="138"/>
      <c r="VZS2" s="138"/>
      <c r="VZT2" s="138"/>
      <c r="VZU2" s="138"/>
      <c r="VZV2" s="138"/>
      <c r="VZW2" s="138"/>
      <c r="VZX2" s="138"/>
      <c r="VZY2" s="138"/>
      <c r="VZZ2" s="138"/>
      <c r="WAA2" s="138"/>
      <c r="WAB2" s="138"/>
      <c r="WAC2" s="138"/>
      <c r="WAD2" s="138"/>
      <c r="WAE2" s="138"/>
      <c r="WAF2" s="138"/>
      <c r="WAG2" s="138"/>
      <c r="WAH2" s="138"/>
      <c r="WAI2" s="138"/>
      <c r="WAJ2" s="138"/>
      <c r="WAK2" s="138"/>
      <c r="WAL2" s="138"/>
      <c r="WAM2" s="138"/>
      <c r="WAN2" s="138"/>
      <c r="WAO2" s="138"/>
      <c r="WAP2" s="138"/>
      <c r="WAQ2" s="138"/>
      <c r="WAR2" s="138"/>
      <c r="WAS2" s="138"/>
      <c r="WAT2" s="138"/>
      <c r="WAU2" s="138"/>
      <c r="WAV2" s="138"/>
      <c r="WAW2" s="138"/>
      <c r="WAX2" s="138"/>
      <c r="WAY2" s="138"/>
      <c r="WAZ2" s="138"/>
      <c r="WBA2" s="138"/>
      <c r="WBB2" s="138"/>
      <c r="WBC2" s="138"/>
      <c r="WBD2" s="138"/>
      <c r="WBE2" s="138"/>
      <c r="WBF2" s="138"/>
      <c r="WBG2" s="138"/>
      <c r="WBH2" s="138"/>
      <c r="WBI2" s="138"/>
      <c r="WBJ2" s="138"/>
      <c r="WBK2" s="138"/>
      <c r="WBL2" s="138"/>
      <c r="WBM2" s="138"/>
      <c r="WBN2" s="138"/>
      <c r="WBO2" s="138"/>
      <c r="WBP2" s="138"/>
      <c r="WBQ2" s="138"/>
      <c r="WBR2" s="138"/>
      <c r="WBS2" s="138"/>
      <c r="WBT2" s="138"/>
      <c r="WBU2" s="138"/>
      <c r="WBV2" s="138"/>
      <c r="WBW2" s="138"/>
      <c r="WBX2" s="138"/>
      <c r="WBY2" s="138"/>
      <c r="WBZ2" s="138"/>
      <c r="WCA2" s="138"/>
      <c r="WCB2" s="138"/>
      <c r="WCC2" s="138"/>
      <c r="WCD2" s="138"/>
      <c r="WCE2" s="138"/>
      <c r="WCF2" s="138"/>
      <c r="WCG2" s="138"/>
      <c r="WCH2" s="138"/>
      <c r="WCI2" s="138"/>
      <c r="WCJ2" s="138"/>
      <c r="WCK2" s="138"/>
      <c r="WCL2" s="138"/>
      <c r="WCM2" s="138"/>
      <c r="WCN2" s="138"/>
      <c r="WCO2" s="138"/>
      <c r="WCP2" s="138"/>
      <c r="WCQ2" s="138"/>
      <c r="WCR2" s="138"/>
      <c r="WCS2" s="138"/>
      <c r="WCT2" s="138"/>
      <c r="WCU2" s="138"/>
      <c r="WCV2" s="138"/>
      <c r="WCW2" s="138"/>
      <c r="WCX2" s="138"/>
      <c r="WCY2" s="138"/>
      <c r="WCZ2" s="138"/>
      <c r="WDA2" s="138"/>
      <c r="WDB2" s="138"/>
      <c r="WDC2" s="138"/>
      <c r="WDD2" s="138"/>
      <c r="WDE2" s="138"/>
      <c r="WDF2" s="138"/>
      <c r="WDG2" s="138"/>
      <c r="WDH2" s="138"/>
      <c r="WDI2" s="138"/>
      <c r="WDJ2" s="138"/>
      <c r="WDK2" s="138"/>
      <c r="WDL2" s="138"/>
      <c r="WDM2" s="138"/>
      <c r="WDN2" s="138"/>
      <c r="WDO2" s="138"/>
      <c r="WDP2" s="138"/>
      <c r="WDQ2" s="138"/>
      <c r="WDR2" s="138"/>
      <c r="WDS2" s="138"/>
      <c r="WDT2" s="138"/>
      <c r="WDU2" s="138"/>
      <c r="WDV2" s="138"/>
      <c r="WDW2" s="138"/>
      <c r="WDX2" s="138"/>
      <c r="WDY2" s="138"/>
      <c r="WDZ2" s="138"/>
      <c r="WEA2" s="138"/>
      <c r="WEB2" s="138"/>
      <c r="WEC2" s="138"/>
      <c r="WED2" s="138"/>
      <c r="WEE2" s="138"/>
      <c r="WEF2" s="138"/>
      <c r="WEG2" s="138"/>
      <c r="WEH2" s="138"/>
      <c r="WEI2" s="138"/>
      <c r="WEJ2" s="138"/>
      <c r="WEK2" s="138"/>
      <c r="WEL2" s="138"/>
      <c r="WEM2" s="138"/>
      <c r="WEN2" s="138"/>
      <c r="WEO2" s="138"/>
      <c r="WEP2" s="138"/>
      <c r="WEQ2" s="138"/>
      <c r="WER2" s="138"/>
      <c r="WES2" s="138"/>
      <c r="WET2" s="138"/>
      <c r="WEU2" s="138"/>
      <c r="WEV2" s="138"/>
      <c r="WEW2" s="138"/>
      <c r="WEX2" s="138"/>
      <c r="WEY2" s="138"/>
      <c r="WEZ2" s="138"/>
      <c r="WFA2" s="138"/>
      <c r="WFB2" s="138"/>
      <c r="WFC2" s="138"/>
      <c r="WFD2" s="138"/>
      <c r="WFE2" s="138"/>
      <c r="WFF2" s="138"/>
      <c r="WFG2" s="138"/>
      <c r="WFH2" s="138"/>
      <c r="WFI2" s="138"/>
      <c r="WFJ2" s="138"/>
      <c r="WFK2" s="138"/>
      <c r="WFL2" s="138"/>
      <c r="WFM2" s="138"/>
      <c r="WFN2" s="138"/>
      <c r="WFO2" s="138"/>
      <c r="WFP2" s="138"/>
      <c r="WFQ2" s="138"/>
      <c r="WFR2" s="138"/>
      <c r="WFS2" s="138"/>
      <c r="WFT2" s="138"/>
      <c r="WFU2" s="138"/>
      <c r="WFV2" s="138"/>
      <c r="WFW2" s="138"/>
      <c r="WFX2" s="138"/>
      <c r="WFY2" s="138"/>
      <c r="WFZ2" s="138"/>
      <c r="WGA2" s="138"/>
      <c r="WGB2" s="138"/>
      <c r="WGC2" s="138"/>
      <c r="WGD2" s="138"/>
      <c r="WGE2" s="138"/>
      <c r="WGF2" s="138"/>
      <c r="WGG2" s="138"/>
      <c r="WGH2" s="138"/>
      <c r="WGI2" s="138"/>
      <c r="WGJ2" s="138"/>
      <c r="WGK2" s="138"/>
      <c r="WGL2" s="138"/>
      <c r="WGM2" s="138"/>
      <c r="WGN2" s="138"/>
      <c r="WGO2" s="138"/>
      <c r="WGP2" s="138"/>
      <c r="WGQ2" s="138"/>
      <c r="WGR2" s="138"/>
      <c r="WGS2" s="138"/>
      <c r="WGT2" s="138"/>
      <c r="WGU2" s="138"/>
      <c r="WGV2" s="138"/>
      <c r="WGW2" s="138"/>
      <c r="WGX2" s="138"/>
      <c r="WGY2" s="138"/>
      <c r="WGZ2" s="138"/>
      <c r="WHA2" s="138"/>
      <c r="WHB2" s="138"/>
      <c r="WHC2" s="138"/>
      <c r="WHD2" s="138"/>
      <c r="WHE2" s="138"/>
      <c r="WHF2" s="138"/>
      <c r="WHG2" s="138"/>
      <c r="WHH2" s="138"/>
      <c r="WHI2" s="138"/>
      <c r="WHJ2" s="138"/>
      <c r="WHK2" s="138"/>
      <c r="WHL2" s="138"/>
      <c r="WHM2" s="138"/>
      <c r="WHN2" s="138"/>
      <c r="WHO2" s="138"/>
      <c r="WHP2" s="138"/>
      <c r="WHQ2" s="138"/>
      <c r="WHR2" s="138"/>
      <c r="WHS2" s="138"/>
      <c r="WHT2" s="138"/>
      <c r="WHU2" s="138"/>
      <c r="WHV2" s="138"/>
      <c r="WHW2" s="138"/>
      <c r="WHX2" s="138"/>
      <c r="WHY2" s="138"/>
      <c r="WHZ2" s="138"/>
      <c r="WIA2" s="138"/>
      <c r="WIB2" s="138"/>
      <c r="WIC2" s="138"/>
      <c r="WID2" s="138"/>
      <c r="WIE2" s="138"/>
      <c r="WIF2" s="138"/>
      <c r="WIG2" s="138"/>
      <c r="WIH2" s="138"/>
      <c r="WII2" s="138"/>
      <c r="WIJ2" s="138"/>
      <c r="WIK2" s="138"/>
      <c r="WIL2" s="138"/>
      <c r="WIM2" s="138"/>
      <c r="WIN2" s="138"/>
      <c r="WIO2" s="138"/>
      <c r="WIP2" s="138"/>
      <c r="WIQ2" s="138"/>
      <c r="WIR2" s="138"/>
      <c r="WIS2" s="138"/>
      <c r="WIT2" s="138"/>
      <c r="WIU2" s="138"/>
      <c r="WIV2" s="138"/>
      <c r="WIW2" s="138"/>
      <c r="WIX2" s="138"/>
      <c r="WIY2" s="138"/>
      <c r="WIZ2" s="138"/>
      <c r="WJA2" s="138"/>
      <c r="WJB2" s="138"/>
      <c r="WJC2" s="138"/>
      <c r="WJD2" s="138"/>
      <c r="WJE2" s="138"/>
      <c r="WJF2" s="138"/>
      <c r="WJG2" s="138"/>
      <c r="WJH2" s="138"/>
      <c r="WJI2" s="138"/>
      <c r="WJJ2" s="138"/>
      <c r="WJK2" s="138"/>
      <c r="WJL2" s="138"/>
      <c r="WJM2" s="138"/>
      <c r="WJN2" s="138"/>
      <c r="WJO2" s="138"/>
      <c r="WJP2" s="138"/>
      <c r="WJQ2" s="138"/>
      <c r="WJR2" s="138"/>
      <c r="WJS2" s="138"/>
      <c r="WJT2" s="138"/>
      <c r="WJU2" s="138"/>
      <c r="WJV2" s="138"/>
      <c r="WJW2" s="138"/>
      <c r="WJX2" s="138"/>
      <c r="WJY2" s="138"/>
      <c r="WJZ2" s="138"/>
      <c r="WKA2" s="138"/>
      <c r="WKB2" s="138"/>
      <c r="WKC2" s="138"/>
      <c r="WKD2" s="138"/>
      <c r="WKE2" s="138"/>
      <c r="WKF2" s="138"/>
      <c r="WKG2" s="138"/>
      <c r="WKH2" s="138"/>
      <c r="WKI2" s="138"/>
      <c r="WKJ2" s="138"/>
      <c r="WKK2" s="138"/>
      <c r="WKL2" s="138"/>
      <c r="WKM2" s="138"/>
      <c r="WKN2" s="138"/>
      <c r="WKO2" s="138"/>
      <c r="WKP2" s="138"/>
      <c r="WKQ2" s="138"/>
      <c r="WKR2" s="138"/>
      <c r="WKS2" s="138"/>
      <c r="WKT2" s="138"/>
      <c r="WKU2" s="138"/>
      <c r="WKV2" s="138"/>
      <c r="WKW2" s="138"/>
      <c r="WKX2" s="138"/>
      <c r="WKY2" s="138"/>
      <c r="WKZ2" s="138"/>
      <c r="WLA2" s="138"/>
      <c r="WLB2" s="138"/>
      <c r="WLC2" s="138"/>
      <c r="WLD2" s="138"/>
      <c r="WLE2" s="138"/>
      <c r="WLF2" s="138"/>
      <c r="WLG2" s="138"/>
      <c r="WLH2" s="138"/>
      <c r="WLI2" s="138"/>
      <c r="WLJ2" s="138"/>
      <c r="WLK2" s="138"/>
      <c r="WLL2" s="138"/>
      <c r="WLM2" s="138"/>
      <c r="WLN2" s="138"/>
      <c r="WLO2" s="138"/>
      <c r="WLP2" s="138"/>
      <c r="WLQ2" s="138"/>
      <c r="WLR2" s="138"/>
      <c r="WLS2" s="138"/>
      <c r="WLT2" s="138"/>
      <c r="WLU2" s="138"/>
      <c r="WLV2" s="138"/>
      <c r="WLW2" s="138"/>
      <c r="WLX2" s="138"/>
      <c r="WLY2" s="138"/>
      <c r="WLZ2" s="138"/>
      <c r="WMA2" s="138"/>
      <c r="WMB2" s="138"/>
      <c r="WMC2" s="138"/>
      <c r="WMD2" s="138"/>
      <c r="WME2" s="138"/>
      <c r="WMF2" s="138"/>
      <c r="WMG2" s="138"/>
      <c r="WMH2" s="138"/>
      <c r="WMI2" s="138"/>
      <c r="WMJ2" s="138"/>
      <c r="WMK2" s="138"/>
      <c r="WML2" s="138"/>
      <c r="WMM2" s="138"/>
      <c r="WMN2" s="138"/>
      <c r="WMO2" s="138"/>
      <c r="WMP2" s="138"/>
      <c r="WMQ2" s="138"/>
      <c r="WMR2" s="138"/>
      <c r="WMS2" s="138"/>
      <c r="WMT2" s="138"/>
      <c r="WMU2" s="138"/>
      <c r="WMV2" s="138"/>
      <c r="WMW2" s="138"/>
      <c r="WMX2" s="138"/>
      <c r="WMY2" s="138"/>
      <c r="WMZ2" s="138"/>
      <c r="WNA2" s="138"/>
      <c r="WNB2" s="138"/>
      <c r="WNC2" s="138"/>
      <c r="WND2" s="138"/>
      <c r="WNE2" s="138"/>
      <c r="WNF2" s="138"/>
      <c r="WNG2" s="138"/>
      <c r="WNH2" s="138"/>
      <c r="WNI2" s="138"/>
      <c r="WNJ2" s="138"/>
      <c r="WNK2" s="138"/>
      <c r="WNL2" s="138"/>
      <c r="WNM2" s="138"/>
      <c r="WNN2" s="138"/>
      <c r="WNO2" s="138"/>
      <c r="WNP2" s="138"/>
      <c r="WNQ2" s="138"/>
      <c r="WNR2" s="138"/>
      <c r="WNS2" s="138"/>
      <c r="WNT2" s="138"/>
      <c r="WNU2" s="138"/>
      <c r="WNV2" s="138"/>
      <c r="WNW2" s="138"/>
      <c r="WNX2" s="138"/>
      <c r="WNY2" s="138"/>
      <c r="WNZ2" s="138"/>
      <c r="WOA2" s="138"/>
      <c r="WOB2" s="138"/>
      <c r="WOC2" s="138"/>
      <c r="WOD2" s="138"/>
      <c r="WOE2" s="138"/>
      <c r="WOF2" s="138"/>
      <c r="WOG2" s="138"/>
      <c r="WOH2" s="138"/>
      <c r="WOI2" s="138"/>
      <c r="WOJ2" s="138"/>
      <c r="WOK2" s="138"/>
      <c r="WOL2" s="138"/>
      <c r="WOM2" s="138"/>
      <c r="WON2" s="138"/>
      <c r="WOO2" s="138"/>
      <c r="WOP2" s="138"/>
      <c r="WOQ2" s="138"/>
      <c r="WOR2" s="138"/>
      <c r="WOS2" s="138"/>
      <c r="WOT2" s="138"/>
      <c r="WOU2" s="138"/>
      <c r="WOV2" s="138"/>
      <c r="WOW2" s="138"/>
      <c r="WOX2" s="138"/>
      <c r="WOY2" s="138"/>
      <c r="WOZ2" s="138"/>
      <c r="WPA2" s="138"/>
      <c r="WPB2" s="138"/>
      <c r="WPC2" s="138"/>
      <c r="WPD2" s="138"/>
      <c r="WPE2" s="138"/>
      <c r="WPF2" s="138"/>
      <c r="WPG2" s="138"/>
      <c r="WPH2" s="138"/>
      <c r="WPI2" s="138"/>
      <c r="WPJ2" s="138"/>
      <c r="WPK2" s="138"/>
      <c r="WPL2" s="138"/>
      <c r="WPM2" s="138"/>
      <c r="WPN2" s="138"/>
      <c r="WPO2" s="138"/>
      <c r="WPP2" s="138"/>
      <c r="WPQ2" s="138"/>
      <c r="WPR2" s="138"/>
      <c r="WPS2" s="138"/>
      <c r="WPT2" s="138"/>
      <c r="WPU2" s="138"/>
      <c r="WPV2" s="138"/>
      <c r="WPW2" s="138"/>
      <c r="WPX2" s="138"/>
      <c r="WPY2" s="138"/>
      <c r="WPZ2" s="138"/>
      <c r="WQA2" s="138"/>
      <c r="WQB2" s="138"/>
      <c r="WQC2" s="138"/>
      <c r="WQD2" s="138"/>
      <c r="WQE2" s="138"/>
      <c r="WQF2" s="138"/>
      <c r="WQG2" s="138"/>
      <c r="WQH2" s="138"/>
      <c r="WQI2" s="138"/>
      <c r="WQJ2" s="138"/>
      <c r="WQK2" s="138"/>
      <c r="WQL2" s="138"/>
      <c r="WQM2" s="138"/>
      <c r="WQN2" s="138"/>
      <c r="WQO2" s="138"/>
      <c r="WQP2" s="138"/>
      <c r="WQQ2" s="138"/>
      <c r="WQR2" s="138"/>
      <c r="WQS2" s="138"/>
      <c r="WQT2" s="138"/>
      <c r="WQU2" s="138"/>
      <c r="WQV2" s="138"/>
      <c r="WQW2" s="138"/>
      <c r="WQX2" s="138"/>
      <c r="WQY2" s="138"/>
      <c r="WQZ2" s="138"/>
      <c r="WRA2" s="138"/>
      <c r="WRB2" s="138"/>
      <c r="WRC2" s="138"/>
      <c r="WRD2" s="138"/>
      <c r="WRE2" s="138"/>
      <c r="WRF2" s="138"/>
      <c r="WRG2" s="138"/>
      <c r="WRH2" s="138"/>
      <c r="WRI2" s="138"/>
      <c r="WRJ2" s="138"/>
      <c r="WRK2" s="138"/>
      <c r="WRL2" s="138"/>
      <c r="WRM2" s="138"/>
      <c r="WRN2" s="138"/>
      <c r="WRO2" s="138"/>
      <c r="WRP2" s="138"/>
      <c r="WRQ2" s="138"/>
      <c r="WRR2" s="138"/>
      <c r="WRS2" s="138"/>
      <c r="WRT2" s="138"/>
      <c r="WRU2" s="138"/>
      <c r="WRV2" s="138"/>
      <c r="WRW2" s="138"/>
      <c r="WRX2" s="138"/>
      <c r="WRY2" s="138"/>
      <c r="WRZ2" s="138"/>
      <c r="WSA2" s="138"/>
      <c r="WSB2" s="138"/>
      <c r="WSC2" s="138"/>
      <c r="WSD2" s="138"/>
      <c r="WSE2" s="138"/>
      <c r="WSF2" s="138"/>
      <c r="WSG2" s="138"/>
      <c r="WSH2" s="138"/>
      <c r="WSI2" s="138"/>
      <c r="WSJ2" s="138"/>
      <c r="WSK2" s="138"/>
      <c r="WSL2" s="138"/>
      <c r="WSM2" s="138"/>
      <c r="WSN2" s="138"/>
      <c r="WSO2" s="138"/>
      <c r="WSP2" s="138"/>
      <c r="WSQ2" s="138"/>
      <c r="WSR2" s="138"/>
      <c r="WSS2" s="138"/>
      <c r="WST2" s="138"/>
      <c r="WSU2" s="138"/>
      <c r="WSV2" s="138"/>
      <c r="WSW2" s="138"/>
      <c r="WSX2" s="138"/>
      <c r="WSY2" s="138"/>
      <c r="WSZ2" s="138"/>
      <c r="WTA2" s="138"/>
      <c r="WTB2" s="138"/>
      <c r="WTC2" s="138"/>
      <c r="WTD2" s="138"/>
      <c r="WTE2" s="138"/>
      <c r="WTF2" s="138"/>
      <c r="WTG2" s="138"/>
      <c r="WTH2" s="138"/>
      <c r="WTI2" s="138"/>
      <c r="WTJ2" s="138"/>
      <c r="WTK2" s="138"/>
      <c r="WTL2" s="138"/>
      <c r="WTM2" s="138"/>
      <c r="WTN2" s="138"/>
      <c r="WTO2" s="138"/>
      <c r="WTP2" s="138"/>
      <c r="WTQ2" s="138"/>
      <c r="WTR2" s="138"/>
      <c r="WTS2" s="138"/>
      <c r="WTT2" s="138"/>
      <c r="WTU2" s="138"/>
      <c r="WTV2" s="138"/>
      <c r="WTW2" s="138"/>
      <c r="WTX2" s="138"/>
      <c r="WTY2" s="138"/>
      <c r="WTZ2" s="138"/>
      <c r="WUA2" s="138"/>
      <c r="WUB2" s="138"/>
      <c r="WUC2" s="138"/>
      <c r="WUD2" s="138"/>
      <c r="WUE2" s="138"/>
      <c r="WUF2" s="138"/>
      <c r="WUG2" s="138"/>
      <c r="WUH2" s="138"/>
      <c r="WUI2" s="138"/>
      <c r="WUJ2" s="138"/>
      <c r="WUK2" s="138"/>
      <c r="WUL2" s="138"/>
      <c r="WUM2" s="138"/>
      <c r="WUN2" s="138"/>
      <c r="WUO2" s="138"/>
      <c r="WUP2" s="138"/>
      <c r="WUQ2" s="138"/>
      <c r="WUR2" s="138"/>
      <c r="WUS2" s="138"/>
      <c r="WUT2" s="138"/>
      <c r="WUU2" s="138"/>
      <c r="WUV2" s="138"/>
      <c r="WUW2" s="138"/>
      <c r="WUX2" s="138"/>
      <c r="WUY2" s="138"/>
      <c r="WUZ2" s="138"/>
      <c r="WVA2" s="138"/>
      <c r="WVB2" s="138"/>
      <c r="WVC2" s="138"/>
      <c r="WVD2" s="138"/>
      <c r="WVE2" s="138"/>
      <c r="WVF2" s="138"/>
      <c r="WVG2" s="138"/>
      <c r="WVH2" s="138"/>
      <c r="WVI2" s="138"/>
      <c r="WVJ2" s="138"/>
      <c r="WVK2" s="138"/>
      <c r="WVL2" s="138"/>
      <c r="WVM2" s="138"/>
      <c r="WVN2" s="138"/>
      <c r="WVO2" s="138"/>
      <c r="WVP2" s="138"/>
      <c r="WVQ2" s="138"/>
      <c r="WVR2" s="138"/>
      <c r="WVS2" s="138"/>
      <c r="WVT2" s="138"/>
      <c r="WVU2" s="138"/>
      <c r="WVV2" s="138"/>
      <c r="WVW2" s="138"/>
      <c r="WVX2" s="138"/>
      <c r="WVY2" s="138"/>
      <c r="WVZ2" s="138"/>
      <c r="WWA2" s="138"/>
      <c r="WWB2" s="138"/>
      <c r="WWC2" s="138"/>
      <c r="WWD2" s="138"/>
      <c r="WWE2" s="138"/>
      <c r="WWF2" s="138"/>
      <c r="WWG2" s="138"/>
      <c r="WWH2" s="138"/>
      <c r="WWI2" s="138"/>
      <c r="WWJ2" s="138"/>
      <c r="WWK2" s="138"/>
      <c r="WWL2" s="138"/>
      <c r="WWM2" s="138"/>
      <c r="WWN2" s="138"/>
      <c r="WWO2" s="138"/>
      <c r="WWP2" s="138"/>
      <c r="WWQ2" s="138"/>
      <c r="WWR2" s="138"/>
      <c r="WWS2" s="138"/>
      <c r="WWT2" s="138"/>
      <c r="WWU2" s="138"/>
      <c r="WWV2" s="138"/>
      <c r="WWW2" s="138"/>
      <c r="WWX2" s="138"/>
      <c r="WWY2" s="138"/>
      <c r="WWZ2" s="138"/>
      <c r="WXA2" s="138"/>
      <c r="WXB2" s="138"/>
      <c r="WXC2" s="138"/>
      <c r="WXD2" s="138"/>
      <c r="WXE2" s="138"/>
      <c r="WXF2" s="138"/>
      <c r="WXG2" s="138"/>
      <c r="WXH2" s="138"/>
      <c r="WXI2" s="138"/>
      <c r="WXJ2" s="138"/>
      <c r="WXK2" s="138"/>
      <c r="WXL2" s="138"/>
      <c r="WXM2" s="138"/>
      <c r="WXN2" s="138"/>
      <c r="WXO2" s="138"/>
      <c r="WXP2" s="138"/>
      <c r="WXQ2" s="138"/>
      <c r="WXR2" s="138"/>
      <c r="WXS2" s="138"/>
      <c r="WXT2" s="138"/>
      <c r="WXU2" s="138"/>
      <c r="WXV2" s="138"/>
      <c r="WXW2" s="138"/>
      <c r="WXX2" s="138"/>
      <c r="WXY2" s="138"/>
      <c r="WXZ2" s="138"/>
      <c r="WYA2" s="138"/>
      <c r="WYB2" s="138"/>
      <c r="WYC2" s="138"/>
      <c r="WYD2" s="138"/>
      <c r="WYE2" s="138"/>
      <c r="WYF2" s="138"/>
      <c r="WYG2" s="138"/>
      <c r="WYH2" s="138"/>
      <c r="WYI2" s="138"/>
      <c r="WYJ2" s="138"/>
      <c r="WYK2" s="138"/>
      <c r="WYL2" s="138"/>
      <c r="WYM2" s="138"/>
      <c r="WYN2" s="138"/>
      <c r="WYO2" s="138"/>
      <c r="WYP2" s="138"/>
      <c r="WYQ2" s="138"/>
      <c r="WYR2" s="138"/>
      <c r="WYS2" s="138"/>
      <c r="WYT2" s="138"/>
      <c r="WYU2" s="138"/>
      <c r="WYV2" s="138"/>
      <c r="WYW2" s="138"/>
      <c r="WYX2" s="138"/>
      <c r="WYY2" s="138"/>
      <c r="WYZ2" s="138"/>
      <c r="WZA2" s="138"/>
      <c r="WZB2" s="138"/>
      <c r="WZC2" s="138"/>
      <c r="WZD2" s="138"/>
      <c r="WZE2" s="138"/>
      <c r="WZF2" s="138"/>
      <c r="WZG2" s="138"/>
      <c r="WZH2" s="138"/>
      <c r="WZI2" s="138"/>
      <c r="WZJ2" s="138"/>
      <c r="WZK2" s="138"/>
      <c r="WZL2" s="138"/>
      <c r="WZM2" s="138"/>
      <c r="WZN2" s="138"/>
      <c r="WZO2" s="138"/>
      <c r="WZP2" s="138"/>
      <c r="WZQ2" s="138"/>
      <c r="WZR2" s="138"/>
      <c r="WZS2" s="138"/>
      <c r="WZT2" s="138"/>
      <c r="WZU2" s="138"/>
      <c r="WZV2" s="138"/>
      <c r="WZW2" s="138"/>
      <c r="WZX2" s="138"/>
      <c r="WZY2" s="138"/>
      <c r="WZZ2" s="138"/>
      <c r="XAA2" s="138"/>
      <c r="XAB2" s="138"/>
      <c r="XAC2" s="138"/>
      <c r="XAD2" s="138"/>
      <c r="XAE2" s="138"/>
      <c r="XAF2" s="138"/>
      <c r="XAG2" s="138"/>
      <c r="XAH2" s="138"/>
      <c r="XAI2" s="138"/>
      <c r="XAJ2" s="138"/>
      <c r="XAK2" s="138"/>
      <c r="XAL2" s="138"/>
      <c r="XAM2" s="138"/>
      <c r="XAN2" s="138"/>
      <c r="XAO2" s="138"/>
      <c r="XAP2" s="138"/>
      <c r="XAQ2" s="138"/>
      <c r="XAR2" s="138"/>
      <c r="XAS2" s="138"/>
      <c r="XAT2" s="138"/>
      <c r="XAU2" s="138"/>
      <c r="XAV2" s="138"/>
      <c r="XAW2" s="138"/>
      <c r="XAX2" s="138"/>
      <c r="XAY2" s="138"/>
      <c r="XAZ2" s="138"/>
      <c r="XBA2" s="138"/>
      <c r="XBB2" s="138"/>
      <c r="XBC2" s="138"/>
      <c r="XBD2" s="138"/>
      <c r="XBE2" s="138"/>
      <c r="XBF2" s="138"/>
      <c r="XBG2" s="138"/>
      <c r="XBH2" s="138"/>
      <c r="XBI2" s="138"/>
      <c r="XBJ2" s="138"/>
      <c r="XBK2" s="138"/>
      <c r="XBL2" s="138"/>
      <c r="XBM2" s="138"/>
      <c r="XBN2" s="138"/>
      <c r="XBO2" s="138"/>
      <c r="XBP2" s="138"/>
      <c r="XBQ2" s="138"/>
      <c r="XBR2" s="138"/>
      <c r="XBS2" s="138"/>
      <c r="XBT2" s="138"/>
      <c r="XBU2" s="138"/>
      <c r="XBV2" s="138"/>
      <c r="XBW2" s="138"/>
      <c r="XBX2" s="138"/>
      <c r="XBY2" s="138"/>
      <c r="XBZ2" s="138"/>
      <c r="XCA2" s="138"/>
      <c r="XCB2" s="138"/>
      <c r="XCC2" s="138"/>
      <c r="XCD2" s="138"/>
      <c r="XCE2" s="138"/>
      <c r="XCF2" s="138"/>
      <c r="XCG2" s="138"/>
      <c r="XCH2" s="138"/>
      <c r="XCI2" s="138"/>
      <c r="XCJ2" s="138"/>
      <c r="XCK2" s="138"/>
      <c r="XCL2" s="138"/>
      <c r="XCM2" s="138"/>
      <c r="XCN2" s="138"/>
      <c r="XCO2" s="138"/>
      <c r="XCP2" s="138"/>
      <c r="XCQ2" s="138"/>
      <c r="XCR2" s="138"/>
      <c r="XCS2" s="138"/>
      <c r="XCT2" s="138"/>
      <c r="XCU2" s="138"/>
      <c r="XCV2" s="138"/>
      <c r="XCW2" s="138"/>
      <c r="XCX2" s="138"/>
      <c r="XCY2" s="138"/>
      <c r="XCZ2" s="138"/>
      <c r="XDA2" s="138"/>
      <c r="XDB2" s="138"/>
      <c r="XDC2" s="138"/>
      <c r="XDD2" s="138"/>
      <c r="XDE2" s="138"/>
      <c r="XDF2" s="138"/>
      <c r="XDG2" s="138"/>
      <c r="XDH2" s="138"/>
      <c r="XDI2" s="138"/>
      <c r="XDJ2" s="138"/>
      <c r="XDK2" s="138"/>
      <c r="XDL2" s="138"/>
      <c r="XDM2" s="138"/>
      <c r="XDN2" s="138"/>
      <c r="XDO2" s="138"/>
      <c r="XDP2" s="138"/>
      <c r="XDQ2" s="138"/>
      <c r="XDR2" s="138"/>
      <c r="XDS2" s="138"/>
      <c r="XDT2" s="138"/>
      <c r="XDU2" s="138"/>
      <c r="XDV2" s="138"/>
      <c r="XDW2" s="138"/>
      <c r="XDX2" s="138"/>
      <c r="XDY2" s="138"/>
      <c r="XDZ2" s="138"/>
      <c r="XEA2" s="138"/>
      <c r="XEB2" s="138"/>
      <c r="XEC2" s="138"/>
      <c r="XED2" s="138"/>
      <c r="XEE2" s="138"/>
      <c r="XEF2" s="138"/>
      <c r="XEG2" s="138"/>
      <c r="XEH2" s="138"/>
      <c r="XEI2" s="138"/>
      <c r="XEJ2" s="138"/>
      <c r="XEK2" s="138"/>
      <c r="XEL2" s="138"/>
      <c r="XEM2" s="138"/>
      <c r="XEN2" s="138"/>
      <c r="XEO2" s="138"/>
      <c r="XEP2" s="138"/>
      <c r="XEQ2" s="138"/>
      <c r="XER2" s="138"/>
      <c r="XES2" s="138"/>
      <c r="XET2" s="138"/>
      <c r="XEU2" s="138"/>
      <c r="XEV2" s="138"/>
      <c r="XEW2" s="138"/>
      <c r="XEX2" s="138"/>
      <c r="XEY2" s="138"/>
    </row>
    <row r="4" spans="2:16379" s="1" customFormat="1">
      <c r="B4" s="11" t="s">
        <v>11</v>
      </c>
      <c r="C4" s="18" t="s">
        <v>54</v>
      </c>
      <c r="D4" s="36" t="s">
        <v>234</v>
      </c>
      <c r="E4" s="36" t="s">
        <v>243</v>
      </c>
      <c r="F4" s="27" t="s">
        <v>232</v>
      </c>
      <c r="G4" s="18" t="s">
        <v>5</v>
      </c>
      <c r="H4" s="27" t="s">
        <v>4</v>
      </c>
      <c r="I4" s="390"/>
      <c r="J4" s="530"/>
    </row>
    <row r="5" spans="2:16379">
      <c r="B5" s="401" t="s">
        <v>429</v>
      </c>
      <c r="C5" s="645" cm="1">
        <f t="array" ref="C5">_xlfn.XLOOKUP(1,($O$90:$O$100=$B$4)*($P$90:$P$100=$B5),_xlfn.XLOOKUP(C$4,$Q$89:$T$89,$Q$90:$T$100))</f>
        <v>8.6669989882349786E-3</v>
      </c>
      <c r="D5" s="646" cm="1">
        <f t="array" ref="D5">_xlfn.XLOOKUP(1,($O$90:$O$100=$B$4)*($P$90:$P$100=$B5),_xlfn.XLOOKUP(D$4,$Q$89:$T$89,$Q$90:$T$100))</f>
        <v>1.4174292224409893E-2</v>
      </c>
      <c r="E5" s="646" cm="1">
        <f t="array" ref="E5">_xlfn.XLOOKUP(1,($O$90:$O$100=$B$4)*($P$90:$P$100=$B5),_xlfn.XLOOKUP(E$4,$Q$89:$T$89,$Q$90:$T$100))</f>
        <v>7.6791714905696676E-3</v>
      </c>
      <c r="F5" s="647" cm="1">
        <f t="array" ref="F5">_xlfn.XLOOKUP(1,($O$90:$O$100=$B$4)*($P$90:$P$100=$B5),_xlfn.XLOOKUP(F$4,$Q$89:$T$89,$Q$90:$T$100))</f>
        <v>0.19933453670837864</v>
      </c>
      <c r="G5" s="5" t="s">
        <v>816</v>
      </c>
      <c r="H5" s="6" t="s">
        <v>25</v>
      </c>
      <c r="I5" s="31"/>
      <c r="J5" s="31"/>
      <c r="L5" s="140"/>
    </row>
    <row r="6" spans="2:16379">
      <c r="B6" s="402" t="s">
        <v>193</v>
      </c>
      <c r="C6" s="648" cm="1">
        <f t="array" ref="C6">_xlfn.XLOOKUP(1,($O$90:$O$100=$B$4)*($P$90:$P$100=$B6),_xlfn.XLOOKUP(C$4,$Q$89:$T$89,$Q$90:$T$100))</f>
        <v>0.29292733130744608</v>
      </c>
      <c r="D6" s="649" cm="1">
        <f t="array" ref="D6">_xlfn.XLOOKUP(1,($O$90:$O$100=$B$4)*($P$90:$P$100=$B6),_xlfn.XLOOKUP(D$4,$Q$89:$T$89,$Q$90:$T$100))</f>
        <v>0.29292733130744608</v>
      </c>
      <c r="E6" s="649" cm="1">
        <f t="array" ref="E6">_xlfn.XLOOKUP(1,($O$90:$O$100=$B$4)*($P$90:$P$100=$B6),_xlfn.XLOOKUP(E$4,$Q$89:$T$89,$Q$90:$T$100))</f>
        <v>0.29292733130744608</v>
      </c>
      <c r="F6" s="650" cm="1">
        <f t="array" ref="F6">_xlfn.XLOOKUP(1,($O$90:$O$100=$B$4)*($P$90:$P$100=$B6),_xlfn.XLOOKUP(F$4,$Q$89:$T$89,$Q$90:$T$100))</f>
        <v>0.29292733130744608</v>
      </c>
      <c r="G6" s="7" t="s">
        <v>816</v>
      </c>
      <c r="H6" s="8" t="s">
        <v>25</v>
      </c>
      <c r="I6" s="31"/>
      <c r="J6" s="31"/>
      <c r="K6" s="31"/>
    </row>
    <row r="7" spans="2:16379">
      <c r="B7" s="402" t="s">
        <v>430</v>
      </c>
      <c r="C7" s="648" cm="1">
        <f t="array" ref="C7">_xlfn.XLOOKUP(1,($O$90:$O$100=$B$4)*($P$90:$P$100=$B7),_xlfn.XLOOKUP(C$4,$Q$89:$T$89,$Q$90:$T$100))</f>
        <v>0.12081938892336676</v>
      </c>
      <c r="D7" s="649" cm="1">
        <f t="array" ref="D7">_xlfn.XLOOKUP(1,($O$90:$O$100=$B$4)*($P$90:$P$100=$B7),_xlfn.XLOOKUP(D$4,$Q$89:$T$89,$Q$90:$T$100))</f>
        <v>9.5633473882577869E-2</v>
      </c>
      <c r="E7" s="649" cm="1">
        <f t="array" ref="E7">_xlfn.XLOOKUP(1,($O$90:$O$100=$B$4)*($P$90:$P$100=$B7),_xlfn.XLOOKUP(E$4,$Q$89:$T$89,$Q$90:$T$100))</f>
        <v>9.5633473882577869E-2</v>
      </c>
      <c r="F7" s="650" cm="1">
        <f t="array" ref="F7">_xlfn.XLOOKUP(1,($O$90:$O$100=$B$4)*($P$90:$P$100=$B7),_xlfn.XLOOKUP(F$4,$Q$89:$T$89,$Q$90:$T$100))</f>
        <v>0.15825567613308208</v>
      </c>
      <c r="G7" s="7" t="s">
        <v>816</v>
      </c>
      <c r="H7" s="8" t="s">
        <v>25</v>
      </c>
      <c r="I7" s="31"/>
      <c r="J7" s="31"/>
      <c r="K7" s="31"/>
    </row>
    <row r="8" spans="2:16379">
      <c r="B8" s="402" t="s">
        <v>194</v>
      </c>
      <c r="C8" s="648" cm="1">
        <f t="array" ref="C8">_xlfn.XLOOKUP(1,($O$90:$O$100=$B$4)*($P$90:$P$100=$B8),_xlfn.XLOOKUP(C$4,$Q$89:$T$89,$Q$90:$T$100))</f>
        <v>0.20320862263566997</v>
      </c>
      <c r="D8" s="649" cm="1">
        <f t="array" ref="D8">_xlfn.XLOOKUP(1,($O$90:$O$100=$B$4)*($P$90:$P$100=$B8),_xlfn.XLOOKUP(D$4,$Q$89:$T$89,$Q$90:$T$100))</f>
        <v>0.13244173522110425</v>
      </c>
      <c r="E8" s="649" cm="1">
        <f t="array" ref="E8">_xlfn.XLOOKUP(1,($O$90:$O$100=$B$4)*($P$90:$P$100=$B8),_xlfn.XLOOKUP(E$4,$Q$89:$T$89,$Q$90:$T$100))</f>
        <v>0.13244173522110425</v>
      </c>
      <c r="F8" s="650" cm="1">
        <f t="array" ref="F8">_xlfn.XLOOKUP(1,($O$90:$O$100=$B$4)*($P$90:$P$100=$B8),_xlfn.XLOOKUP(F$4,$Q$89:$T$89,$Q$90:$T$100))</f>
        <v>0.24297653706166109</v>
      </c>
      <c r="G8" s="7" t="s">
        <v>816</v>
      </c>
      <c r="H8" s="8" t="s">
        <v>25</v>
      </c>
      <c r="I8" s="31"/>
      <c r="J8" s="31"/>
      <c r="K8" s="31"/>
    </row>
    <row r="9" spans="2:16379">
      <c r="B9" s="402" t="s">
        <v>784</v>
      </c>
      <c r="C9" s="365"/>
      <c r="D9" s="649" cm="1">
        <f t="array" ref="D9">_xlfn.XLOOKUP(1,($O$90:$O$100=$B$4)*($P$90:$P$100=$B9),_xlfn.XLOOKUP(D$4,$Q$89:$T$89,$Q$90:$T$100))</f>
        <v>6.6644754650328798E-3</v>
      </c>
      <c r="E9" s="370"/>
      <c r="F9" s="173"/>
      <c r="G9" s="7" t="s">
        <v>816</v>
      </c>
      <c r="H9" s="8" t="s">
        <v>25</v>
      </c>
      <c r="I9" s="31"/>
      <c r="J9" s="31"/>
      <c r="K9" s="31"/>
    </row>
    <row r="10" spans="2:16379">
      <c r="B10" s="302" t="s">
        <v>39</v>
      </c>
      <c r="C10" s="651" cm="1">
        <f t="array" ref="C10">_xlfn.XLOOKUP(1,($O$90:$O$100=$B$4)*($P$90:$P$100=$B10),_xlfn.XLOOKUP(C$4,$Q$89:$T$89,$Q$90:$T$100))</f>
        <v>5.1673257739915865E-3</v>
      </c>
      <c r="D10" s="215" cm="1">
        <f t="array" ref="D10">_xlfn.XLOOKUP(1,($O$90:$O$100=$B$4)*($P$90:$P$100=$B10),_xlfn.XLOOKUP(D$4,$Q$89:$T$89,$Q$90:$T$100))</f>
        <v>3.9748675109730442E-3</v>
      </c>
      <c r="E10" s="215" cm="1">
        <f t="array" ref="E10">_xlfn.XLOOKUP(1,($O$90:$O$100=$B$4)*($P$90:$P$100=$B10),_xlfn.XLOOKUP(E$4,$Q$89:$T$89,$Q$90:$T$100))</f>
        <v>3.9748675109730442E-3</v>
      </c>
      <c r="F10" s="652" cm="1">
        <f t="array" ref="F10">_xlfn.XLOOKUP(1,($O$90:$O$100=$B$4)*($P$90:$P$100=$B10),_xlfn.XLOOKUP(F$4,$Q$89:$T$89,$Q$90:$T$100))</f>
        <v>3.9967409971514972E-3</v>
      </c>
      <c r="G10" s="9" t="s">
        <v>816</v>
      </c>
      <c r="H10" s="10" t="s">
        <v>25</v>
      </c>
      <c r="I10" s="31"/>
      <c r="J10" s="31"/>
      <c r="K10" s="31"/>
    </row>
    <row r="11" spans="2:16379">
      <c r="B11" s="401" t="s">
        <v>792</v>
      </c>
      <c r="C11" s="531" t="str" cm="1">
        <f t="array" ref="C11:C15">_xlfn._xlws.FILTER($B$5:$B$10,NOT(ISBLANK(C$5:C$10)))</f>
        <v>Country mix, medium voltage</v>
      </c>
      <c r="D11" s="531" t="str" cm="1">
        <f t="array" ref="D11:D16">_xlfn._xlws.FILTER($B$5:$B$10,NOT(ISBLANK(D$5:D$10)))</f>
        <v>Country mix, medium voltage</v>
      </c>
      <c r="E11" s="531" t="str" cm="1">
        <f t="array" ref="E11:E15">_xlfn._xlws.FILTER($B$5:$B$10,NOT(ISBLANK(E$5:E$10)))</f>
        <v>Country mix, medium voltage</v>
      </c>
      <c r="F11" s="532" t="str" cm="1">
        <f t="array" ref="F11:F15">_xlfn._xlws.FILTER($B$5:$B$10,NOT(ISBLANK(F$5:F$10)))</f>
        <v>Country mix, medium voltage</v>
      </c>
      <c r="I11" s="31"/>
      <c r="J11" s="31"/>
      <c r="K11" s="31"/>
    </row>
    <row r="12" spans="2:16379">
      <c r="B12" s="402"/>
      <c r="C12" s="31" t="str">
        <v>Coal</v>
      </c>
      <c r="D12" s="31" t="str">
        <v>Coal</v>
      </c>
      <c r="E12" s="31" t="str">
        <v>Coal</v>
      </c>
      <c r="F12" s="312" t="str">
        <v>Coal</v>
      </c>
      <c r="I12" s="31"/>
      <c r="J12" s="31"/>
      <c r="K12" s="31"/>
    </row>
    <row r="13" spans="2:16379">
      <c r="B13" s="402"/>
      <c r="C13" s="31" t="str">
        <v>Natural gas, combined cycle</v>
      </c>
      <c r="D13" s="31" t="str">
        <v>Natural gas, combined cycle</v>
      </c>
      <c r="E13" s="31" t="str">
        <v>Natural gas, combined cycle</v>
      </c>
      <c r="F13" s="312" t="str">
        <v>Natural gas, combined cycle</v>
      </c>
      <c r="I13" s="31"/>
      <c r="J13" s="31"/>
      <c r="K13" s="31"/>
    </row>
    <row r="14" spans="2:16379">
      <c r="B14" s="402"/>
      <c r="C14" s="31" t="str">
        <v>Natural gas, conventional</v>
      </c>
      <c r="D14" s="31" t="str">
        <v>Natural gas, conventional</v>
      </c>
      <c r="E14" s="31" t="str">
        <v>Natural gas, conventional</v>
      </c>
      <c r="F14" s="312" t="str">
        <v>Natural gas, conventional</v>
      </c>
      <c r="I14" s="31"/>
      <c r="J14" s="31"/>
      <c r="K14" s="31"/>
    </row>
    <row r="15" spans="2:16379">
      <c r="B15" s="402"/>
      <c r="C15" s="31" t="str">
        <v>Wind onshore</v>
      </c>
      <c r="D15" s="31" t="str">
        <v>Geothermal</v>
      </c>
      <c r="E15" s="31" t="str">
        <v>Wind onshore</v>
      </c>
      <c r="F15" s="312" t="str">
        <v>Wind onshore</v>
      </c>
      <c r="I15" s="31"/>
      <c r="J15" s="31"/>
      <c r="K15" s="31"/>
    </row>
    <row r="16" spans="2:16379">
      <c r="B16" s="302"/>
      <c r="C16" s="533"/>
      <c r="D16" s="533" t="str">
        <v>Wind onshore</v>
      </c>
      <c r="E16" s="533"/>
      <c r="F16" s="534"/>
      <c r="I16" s="31"/>
      <c r="J16" s="31"/>
      <c r="K16" s="31"/>
    </row>
    <row r="17" spans="2:16374">
      <c r="C17" s="13"/>
      <c r="D17" s="17"/>
      <c r="E17" s="17"/>
      <c r="F17" s="17"/>
      <c r="I17" s="31"/>
      <c r="J17" s="31"/>
      <c r="K17" s="31"/>
    </row>
    <row r="18" spans="2:16374">
      <c r="B18" s="403" t="s">
        <v>37</v>
      </c>
      <c r="C18" s="385" t="str">
        <f>C$4</f>
        <v>Switzerland</v>
      </c>
      <c r="D18" s="37" t="str">
        <f>D$4</f>
        <v>Iceland</v>
      </c>
      <c r="E18" s="37" t="str">
        <f>E$4</f>
        <v>Norway</v>
      </c>
      <c r="F18" s="388" t="str">
        <f>F$4</f>
        <v>Greece</v>
      </c>
      <c r="G18" s="18" t="s">
        <v>5</v>
      </c>
      <c r="H18" s="27" t="s">
        <v>4</v>
      </c>
      <c r="I18" s="31"/>
      <c r="J18" s="31"/>
      <c r="K18" s="31"/>
    </row>
    <row r="19" spans="2:16374">
      <c r="B19" s="402" t="s">
        <v>821</v>
      </c>
      <c r="C19" s="648" cm="1">
        <f t="array" ref="C19">_xlfn.XLOOKUP(1,($O$90:$O$100=$B$18)*($P$90:$P$100=$B19),_xlfn.XLOOKUP(C$4,$Q$89:$T$89,$Q$90:$T$100))</f>
        <v>7.565610563513625E-2</v>
      </c>
      <c r="D19" s="649" cm="1">
        <f t="array" ref="D19">_xlfn.XLOOKUP(1,($O$90:$O$100=$B$18)*($P$90:$P$100=$B19),_xlfn.XLOOKUP(D$4,$Q$89:$T$89,$Q$90:$T$100))</f>
        <v>7.565610563513625E-2</v>
      </c>
      <c r="E19" s="649" cm="1">
        <f t="array" ref="E19">_xlfn.XLOOKUP(1,($O$90:$O$100=$B$18)*($P$90:$P$100=$B19),_xlfn.XLOOKUP(E$4,$Q$89:$T$89,$Q$90:$T$100))</f>
        <v>7.565610563513625E-2</v>
      </c>
      <c r="F19" s="650" cm="1">
        <f t="array" ref="F19">_xlfn.XLOOKUP(1,($O$90:$O$100=$B$18)*($P$90:$P$100=$B19),_xlfn.XLOOKUP(F$4,$Q$89:$T$89,$Q$90:$T$100))</f>
        <v>7.565610563513625E-2</v>
      </c>
      <c r="G19" s="7" t="s">
        <v>816</v>
      </c>
      <c r="H19" s="8" t="s">
        <v>25</v>
      </c>
      <c r="I19" s="31"/>
      <c r="J19" s="31"/>
      <c r="K19" s="31"/>
    </row>
    <row r="20" spans="2:16374">
      <c r="B20" s="402" t="s">
        <v>14</v>
      </c>
      <c r="C20" s="648" cm="1">
        <f t="array" ref="C20">_xlfn.XLOOKUP(1,($O$90:$O$100=$B$18)*($P$90:$P$100=$B20),_xlfn.XLOOKUP(C$4,$Q$89:$T$89,$Q$90:$T$100))</f>
        <v>5.52595979206119E-2</v>
      </c>
      <c r="D20" s="649" cm="1">
        <f t="array" ref="D20">_xlfn.XLOOKUP(1,($O$90:$O$100=$B$18)*($P$90:$P$100=$B20),_xlfn.XLOOKUP(D$4,$Q$89:$T$89,$Q$90:$T$100))</f>
        <v>5.52595979206119E-2</v>
      </c>
      <c r="E20" s="649" cm="1">
        <f t="array" ref="E20">_xlfn.XLOOKUP(1,($O$90:$O$100=$B$18)*($P$90:$P$100=$B20),_xlfn.XLOOKUP(E$4,$Q$89:$T$89,$Q$90:$T$100))</f>
        <v>5.52595979206119E-2</v>
      </c>
      <c r="F20" s="650" cm="1">
        <f t="array" ref="F20">_xlfn.XLOOKUP(1,($O$90:$O$100=$B$18)*($P$90:$P$100=$B20),_xlfn.XLOOKUP(F$4,$Q$89:$T$89,$Q$90:$T$100))</f>
        <v>5.52595979206119E-2</v>
      </c>
      <c r="G20" s="7" t="s">
        <v>816</v>
      </c>
      <c r="H20" s="8" t="s">
        <v>25</v>
      </c>
      <c r="I20" s="31"/>
      <c r="J20" s="31"/>
      <c r="K20" s="31"/>
    </row>
    <row r="21" spans="2:16374">
      <c r="B21" s="402" t="s">
        <v>431</v>
      </c>
      <c r="C21" s="648" cm="1">
        <f t="array" ref="C21">_xlfn.XLOOKUP(1,($O$90:$O$100=$B$18)*($P$90:$P$100=$B21),_xlfn.XLOOKUP(C$4,$Q$89:$T$89,$Q$90:$T$100))</f>
        <v>2.4817488606181462E-4</v>
      </c>
      <c r="D21" s="649" cm="1">
        <f t="array" ref="D21">_xlfn.XLOOKUP(1,($O$90:$O$100=$B$18)*($P$90:$P$100=$B21),_xlfn.XLOOKUP(D$4,$Q$89:$T$89,$Q$90:$T$100))</f>
        <v>0</v>
      </c>
      <c r="E21" s="649" cm="1">
        <f t="array" ref="E21">_xlfn.XLOOKUP(1,($O$90:$O$100=$B$18)*($P$90:$P$100=$B21),_xlfn.XLOOKUP(E$4,$Q$89:$T$89,$Q$90:$T$100))</f>
        <v>0</v>
      </c>
      <c r="F21" s="650" cm="1">
        <f t="array" ref="F21">_xlfn.XLOOKUP(1,($O$90:$O$100=$B$18)*($P$90:$P$100=$B21),_xlfn.XLOOKUP(F$4,$Q$89:$T$89,$Q$90:$T$100))</f>
        <v>3.5292161561922201E-4</v>
      </c>
      <c r="G21" s="7" t="s">
        <v>816</v>
      </c>
      <c r="H21" s="8" t="s">
        <v>25</v>
      </c>
      <c r="I21" s="31"/>
      <c r="J21" s="31"/>
      <c r="K21" s="31"/>
    </row>
    <row r="22" spans="2:16374">
      <c r="B22" s="302" t="s">
        <v>299</v>
      </c>
      <c r="C22" s="651" cm="1">
        <f t="array" ref="C22">_xlfn.XLOOKUP(1,($O$90:$O$100=$B$18)*($P$90:$P$100=$B22),_xlfn.XLOOKUP(C$4,$Q$89:$T$89,$Q$90:$T$100))</f>
        <v>2.6050298618129201E-3</v>
      </c>
      <c r="D22" s="215" cm="1">
        <f t="array" ref="D22">_xlfn.XLOOKUP(1,($O$90:$O$100=$B$18)*($P$90:$P$100=$B22),_xlfn.XLOOKUP(D$4,$Q$89:$T$89,$Q$90:$T$100))</f>
        <v>2.5482612928948221E-3</v>
      </c>
      <c r="E22" s="215" cm="1">
        <f t="array" ref="E22">_xlfn.XLOOKUP(1,($O$90:$O$100=$B$18)*($P$90:$P$100=$B22),_xlfn.XLOOKUP(E$4,$Q$89:$T$89,$Q$90:$T$100))</f>
        <v>2.5482612928948221E-3</v>
      </c>
      <c r="F22" s="652" cm="1">
        <f t="array" ref="F22">_xlfn.XLOOKUP(1,($O$90:$O$100=$B$18)*($P$90:$P$100=$B22),_xlfn.XLOOKUP(F$4,$Q$89:$T$89,$Q$90:$T$100))</f>
        <v>2.9420562479215932E-3</v>
      </c>
      <c r="G22" s="9" t="s">
        <v>816</v>
      </c>
      <c r="H22" s="10" t="s">
        <v>25</v>
      </c>
      <c r="I22" s="31"/>
      <c r="J22" s="31"/>
      <c r="K22" s="31"/>
    </row>
    <row r="23" spans="2:16374">
      <c r="C23" s="13"/>
      <c r="E23" s="13"/>
      <c r="F23" s="13"/>
      <c r="I23" s="31"/>
      <c r="J23" s="31"/>
      <c r="K23" s="31"/>
    </row>
    <row r="24" spans="2:16374">
      <c r="B24" s="403" t="s">
        <v>23</v>
      </c>
      <c r="C24" s="385" t="str">
        <f>C$4</f>
        <v>Switzerland</v>
      </c>
      <c r="D24" s="36" t="str">
        <f>D$4</f>
        <v>Iceland</v>
      </c>
      <c r="E24" s="386" t="str">
        <f>E$4</f>
        <v>Norway</v>
      </c>
      <c r="F24" s="25" t="str">
        <f>F$4</f>
        <v>Greece</v>
      </c>
      <c r="G24" s="18" t="s">
        <v>5</v>
      </c>
      <c r="H24" s="27" t="s">
        <v>4</v>
      </c>
      <c r="I24" s="31"/>
      <c r="J24" s="31"/>
      <c r="K24" s="31"/>
    </row>
    <row r="25" spans="2:16374">
      <c r="B25" s="302" t="s">
        <v>628</v>
      </c>
      <c r="C25" s="335" cm="1">
        <f t="array" ref="C25">_xlfn.XLOOKUP(1,($O$90:$O$100=$B$24)*($P$90:$P$100=$B25),_xlfn.XLOOKUP(C$4,$Q$89:$T$89,$Q$90:$T$100))</f>
        <v>2.1536035403784164E-2</v>
      </c>
      <c r="D25" s="440" cm="1">
        <f t="array" ref="D25">_xlfn.XLOOKUP(1,($O$90:$O$100=$B$24)*($P$90:$P$100=$B25),_xlfn.XLOOKUP(D$4,$Q$89:$T$89,$Q$90:$T$100))</f>
        <v>2.0066585659690665E-2</v>
      </c>
      <c r="E25" s="440" cm="1">
        <f t="array" ref="E25">_xlfn.XLOOKUP(1,($O$90:$O$100=$B$24)*($P$90:$P$100=$B25),_xlfn.XLOOKUP(E$4,$Q$89:$T$89,$Q$90:$T$100))</f>
        <v>2.0066585659690665E-2</v>
      </c>
      <c r="F25" s="426" cm="1">
        <f t="array" ref="F25">_xlfn.XLOOKUP(1,($O$90:$O$100=$B$24)*($P$90:$P$100=$B25),_xlfn.XLOOKUP(F$4,$Q$89:$T$89,$Q$90:$T$100))</f>
        <v>2.0066585659690665E-2</v>
      </c>
      <c r="G25" s="9" t="s">
        <v>582</v>
      </c>
      <c r="H25" s="10" t="s">
        <v>25</v>
      </c>
      <c r="I25" s="31"/>
      <c r="J25" s="31"/>
      <c r="K25" s="31"/>
    </row>
    <row r="27" spans="2:16374" hidden="1">
      <c r="B27" s="203" t="s">
        <v>326</v>
      </c>
      <c r="C27" s="204"/>
      <c r="D27" s="204"/>
      <c r="E27" s="204"/>
      <c r="F27" s="204"/>
      <c r="G27" s="204"/>
      <c r="H27" s="204"/>
      <c r="I27" s="204"/>
      <c r="J27" s="138"/>
      <c r="K27" s="138"/>
      <c r="L27" s="138"/>
      <c r="M27" s="138"/>
      <c r="N27" s="138"/>
      <c r="O27" s="138"/>
      <c r="P27" s="138"/>
      <c r="Q27" s="138"/>
      <c r="R27" s="138"/>
      <c r="S27" s="138"/>
      <c r="T27" s="138"/>
      <c r="U27" s="138"/>
      <c r="V27" s="138"/>
      <c r="W27" s="138"/>
      <c r="X27" s="138"/>
      <c r="Y27" s="138"/>
      <c r="Z27" s="138"/>
      <c r="AA27" s="138"/>
      <c r="AB27" s="138"/>
      <c r="AC27" s="138"/>
      <c r="AD27" s="138"/>
      <c r="AE27" s="138"/>
      <c r="AF27" s="138"/>
      <c r="AG27" s="138"/>
      <c r="AH27" s="138"/>
      <c r="AI27" s="138"/>
      <c r="AJ27" s="138"/>
      <c r="AK27" s="138"/>
      <c r="AL27" s="138"/>
      <c r="AM27" s="138"/>
      <c r="AN27" s="138"/>
      <c r="AO27" s="138"/>
      <c r="AP27" s="138"/>
      <c r="AQ27" s="138"/>
      <c r="AR27" s="138"/>
      <c r="AS27" s="138"/>
      <c r="AT27" s="138"/>
      <c r="AU27" s="138"/>
      <c r="AV27" s="138"/>
      <c r="AW27" s="138"/>
      <c r="AX27" s="138"/>
      <c r="AY27" s="138"/>
      <c r="AZ27" s="138"/>
      <c r="BA27" s="138"/>
      <c r="BB27" s="138"/>
      <c r="BC27" s="138"/>
      <c r="BD27" s="138"/>
      <c r="BE27" s="138"/>
      <c r="BF27" s="138"/>
      <c r="BG27" s="138"/>
      <c r="BH27" s="138"/>
      <c r="BI27" s="138"/>
      <c r="BJ27" s="138"/>
      <c r="BK27" s="138"/>
      <c r="BL27" s="138"/>
      <c r="BM27" s="138"/>
      <c r="BN27" s="138"/>
      <c r="BO27" s="138"/>
      <c r="BP27" s="138"/>
      <c r="BQ27" s="138"/>
      <c r="BR27" s="138"/>
      <c r="BS27" s="138"/>
      <c r="BT27" s="138"/>
      <c r="BU27" s="138"/>
      <c r="BV27" s="138"/>
      <c r="BW27" s="138"/>
      <c r="BX27" s="138"/>
      <c r="BY27" s="138"/>
      <c r="BZ27" s="138"/>
      <c r="CA27" s="138"/>
      <c r="CB27" s="138"/>
      <c r="CC27" s="138"/>
      <c r="CD27" s="138"/>
      <c r="CE27" s="138"/>
      <c r="CF27" s="138"/>
      <c r="CG27" s="138"/>
      <c r="CH27" s="138"/>
      <c r="CI27" s="138"/>
      <c r="CJ27" s="138"/>
      <c r="CK27" s="138"/>
      <c r="CL27" s="138"/>
      <c r="CM27" s="138"/>
      <c r="CN27" s="138"/>
      <c r="CO27" s="138"/>
      <c r="CP27" s="138"/>
      <c r="CQ27" s="138"/>
      <c r="CR27" s="138"/>
      <c r="CS27" s="138"/>
      <c r="CT27" s="138"/>
      <c r="CU27" s="138"/>
      <c r="CV27" s="138"/>
      <c r="CW27" s="138"/>
      <c r="CX27" s="138"/>
      <c r="CY27" s="138"/>
      <c r="CZ27" s="138"/>
      <c r="DA27" s="138"/>
      <c r="DB27" s="138"/>
      <c r="DC27" s="138"/>
      <c r="DD27" s="138"/>
      <c r="DE27" s="138"/>
      <c r="DF27" s="138"/>
      <c r="DG27" s="138"/>
      <c r="DH27" s="138"/>
      <c r="DI27" s="138"/>
      <c r="DJ27" s="138"/>
      <c r="DK27" s="138"/>
      <c r="DL27" s="138"/>
      <c r="DM27" s="138"/>
      <c r="DN27" s="138"/>
      <c r="DO27" s="138"/>
      <c r="DP27" s="138"/>
      <c r="DQ27" s="138"/>
      <c r="DR27" s="138"/>
      <c r="DS27" s="138"/>
      <c r="DT27" s="138"/>
      <c r="DU27" s="138"/>
      <c r="DV27" s="138"/>
      <c r="DW27" s="138"/>
      <c r="DX27" s="138"/>
      <c r="DY27" s="138"/>
      <c r="DZ27" s="138"/>
      <c r="EA27" s="138"/>
      <c r="EB27" s="138"/>
      <c r="EC27" s="138"/>
      <c r="ED27" s="138"/>
      <c r="EE27" s="138"/>
      <c r="EF27" s="138"/>
      <c r="EG27" s="138"/>
      <c r="EH27" s="138"/>
      <c r="EI27" s="138"/>
      <c r="EJ27" s="138"/>
      <c r="EK27" s="138"/>
      <c r="EL27" s="138"/>
      <c r="EM27" s="138"/>
      <c r="EN27" s="138"/>
      <c r="EO27" s="138"/>
      <c r="EP27" s="138"/>
      <c r="EQ27" s="138"/>
      <c r="ER27" s="138"/>
      <c r="ES27" s="138"/>
      <c r="ET27" s="138"/>
      <c r="EU27" s="138"/>
      <c r="EV27" s="138"/>
      <c r="EW27" s="138"/>
      <c r="EX27" s="138"/>
      <c r="EY27" s="138"/>
      <c r="EZ27" s="138"/>
      <c r="FA27" s="138"/>
      <c r="FB27" s="138"/>
      <c r="FC27" s="138"/>
      <c r="FD27" s="138"/>
      <c r="FE27" s="138"/>
      <c r="FF27" s="138"/>
      <c r="FG27" s="138"/>
      <c r="FH27" s="138"/>
      <c r="FI27" s="138"/>
      <c r="FJ27" s="138"/>
      <c r="FK27" s="138"/>
      <c r="FL27" s="138"/>
      <c r="FM27" s="138"/>
      <c r="FN27" s="138"/>
      <c r="FO27" s="138"/>
      <c r="FP27" s="138"/>
      <c r="FQ27" s="138"/>
      <c r="FR27" s="138"/>
      <c r="FS27" s="138"/>
      <c r="FT27" s="138"/>
      <c r="FU27" s="138"/>
      <c r="FV27" s="138"/>
      <c r="FW27" s="138"/>
      <c r="FX27" s="138"/>
      <c r="FY27" s="138"/>
      <c r="FZ27" s="138"/>
      <c r="GA27" s="138"/>
      <c r="GB27" s="138"/>
      <c r="GC27" s="138"/>
      <c r="GD27" s="138"/>
      <c r="GE27" s="138"/>
      <c r="GF27" s="138"/>
      <c r="GG27" s="138"/>
      <c r="GH27" s="138"/>
      <c r="GI27" s="138"/>
      <c r="GJ27" s="138"/>
      <c r="GK27" s="138"/>
      <c r="GL27" s="138"/>
      <c r="GM27" s="138"/>
      <c r="GN27" s="138"/>
      <c r="GO27" s="138"/>
      <c r="GP27" s="138"/>
      <c r="GQ27" s="138"/>
      <c r="GR27" s="138"/>
      <c r="GS27" s="138"/>
      <c r="GT27" s="138"/>
      <c r="GU27" s="138"/>
      <c r="GV27" s="138"/>
      <c r="GW27" s="138"/>
      <c r="GX27" s="138"/>
      <c r="GY27" s="138"/>
      <c r="GZ27" s="138"/>
      <c r="HA27" s="138"/>
      <c r="HB27" s="138"/>
      <c r="HC27" s="138"/>
      <c r="HD27" s="138"/>
      <c r="HE27" s="138"/>
      <c r="HF27" s="138"/>
      <c r="HG27" s="138"/>
      <c r="HH27" s="138"/>
      <c r="HI27" s="138"/>
      <c r="HJ27" s="138"/>
      <c r="HK27" s="138"/>
      <c r="HL27" s="138"/>
      <c r="HM27" s="138"/>
      <c r="HN27" s="138"/>
      <c r="HO27" s="138"/>
      <c r="HP27" s="138"/>
      <c r="HQ27" s="138"/>
      <c r="HR27" s="138"/>
      <c r="HS27" s="138"/>
      <c r="HT27" s="138"/>
      <c r="HU27" s="138"/>
      <c r="HV27" s="138"/>
      <c r="HW27" s="138"/>
      <c r="HX27" s="138"/>
      <c r="HY27" s="138"/>
      <c r="HZ27" s="138"/>
      <c r="IA27" s="138"/>
      <c r="IB27" s="138"/>
      <c r="IC27" s="138"/>
      <c r="ID27" s="138"/>
      <c r="IE27" s="138"/>
      <c r="IF27" s="138"/>
      <c r="IG27" s="138"/>
      <c r="IH27" s="138"/>
      <c r="II27" s="138"/>
      <c r="IJ27" s="138"/>
      <c r="IK27" s="138"/>
      <c r="IL27" s="138"/>
      <c r="IM27" s="138"/>
      <c r="IN27" s="138"/>
      <c r="IO27" s="138"/>
      <c r="IP27" s="138"/>
      <c r="IQ27" s="138"/>
      <c r="IR27" s="138"/>
      <c r="IS27" s="138"/>
      <c r="IT27" s="138"/>
      <c r="IU27" s="138"/>
      <c r="IV27" s="138"/>
      <c r="IW27" s="138"/>
      <c r="IX27" s="138"/>
      <c r="IY27" s="138"/>
      <c r="IZ27" s="138"/>
      <c r="JA27" s="138"/>
      <c r="JB27" s="138"/>
      <c r="JC27" s="138"/>
      <c r="JD27" s="138"/>
      <c r="JE27" s="138"/>
      <c r="JF27" s="138"/>
      <c r="JG27" s="138"/>
      <c r="JH27" s="138"/>
      <c r="JI27" s="138"/>
      <c r="JJ27" s="138"/>
      <c r="JK27" s="138"/>
      <c r="JL27" s="138"/>
      <c r="JM27" s="138"/>
      <c r="JN27" s="138"/>
      <c r="JO27" s="138"/>
      <c r="JP27" s="138"/>
      <c r="JQ27" s="138"/>
      <c r="JR27" s="138"/>
      <c r="JS27" s="138"/>
      <c r="JT27" s="138"/>
      <c r="JU27" s="138"/>
      <c r="JV27" s="138"/>
      <c r="JW27" s="138"/>
      <c r="JX27" s="138"/>
      <c r="JY27" s="138"/>
      <c r="JZ27" s="138"/>
      <c r="KA27" s="138"/>
      <c r="KB27" s="138"/>
      <c r="KC27" s="138"/>
      <c r="KD27" s="138"/>
      <c r="KE27" s="138"/>
      <c r="KF27" s="138"/>
      <c r="KG27" s="138"/>
      <c r="KH27" s="138"/>
      <c r="KI27" s="138"/>
      <c r="KJ27" s="138"/>
      <c r="KK27" s="138"/>
      <c r="KL27" s="138"/>
      <c r="KM27" s="138"/>
      <c r="KN27" s="138"/>
      <c r="KO27" s="138"/>
      <c r="KP27" s="138"/>
      <c r="KQ27" s="138"/>
      <c r="KR27" s="138"/>
      <c r="KS27" s="138"/>
      <c r="KT27" s="138"/>
      <c r="KU27" s="138"/>
      <c r="KV27" s="138"/>
      <c r="KW27" s="138"/>
      <c r="KX27" s="138"/>
      <c r="KY27" s="138"/>
      <c r="KZ27" s="138"/>
      <c r="LA27" s="138"/>
      <c r="LB27" s="138"/>
      <c r="LC27" s="138"/>
      <c r="LD27" s="138"/>
      <c r="LE27" s="138"/>
      <c r="LF27" s="138"/>
      <c r="LG27" s="138"/>
      <c r="LH27" s="138"/>
      <c r="LI27" s="138"/>
      <c r="LJ27" s="138"/>
      <c r="LK27" s="138"/>
      <c r="LL27" s="138"/>
      <c r="LM27" s="138"/>
      <c r="LN27" s="138"/>
      <c r="LO27" s="138"/>
      <c r="LP27" s="138"/>
      <c r="LQ27" s="138"/>
      <c r="LR27" s="138"/>
      <c r="LS27" s="138"/>
      <c r="LT27" s="138"/>
      <c r="LU27" s="138"/>
      <c r="LV27" s="138"/>
      <c r="LW27" s="138"/>
      <c r="LX27" s="138"/>
      <c r="LY27" s="138"/>
      <c r="LZ27" s="138"/>
      <c r="MA27" s="138"/>
      <c r="MB27" s="138"/>
      <c r="MC27" s="138"/>
      <c r="MD27" s="138"/>
      <c r="ME27" s="138"/>
      <c r="MF27" s="138"/>
      <c r="MG27" s="138"/>
      <c r="MH27" s="138"/>
      <c r="MI27" s="138"/>
      <c r="MJ27" s="138"/>
      <c r="MK27" s="138"/>
      <c r="ML27" s="138"/>
      <c r="MM27" s="138"/>
      <c r="MN27" s="138"/>
      <c r="MO27" s="138"/>
      <c r="MP27" s="138"/>
      <c r="MQ27" s="138"/>
      <c r="MR27" s="138"/>
      <c r="MS27" s="138"/>
      <c r="MT27" s="138"/>
      <c r="MU27" s="138"/>
      <c r="MV27" s="138"/>
      <c r="MW27" s="138"/>
      <c r="MX27" s="138"/>
      <c r="MY27" s="138"/>
      <c r="MZ27" s="138"/>
      <c r="NA27" s="138"/>
      <c r="NB27" s="138"/>
      <c r="NC27" s="138"/>
      <c r="ND27" s="138"/>
      <c r="NE27" s="138"/>
      <c r="NF27" s="138"/>
      <c r="NG27" s="138"/>
      <c r="NH27" s="138"/>
      <c r="NI27" s="138"/>
      <c r="NJ27" s="138"/>
      <c r="NK27" s="138"/>
      <c r="NL27" s="138"/>
      <c r="NM27" s="138"/>
      <c r="NN27" s="138"/>
      <c r="NO27" s="138"/>
      <c r="NP27" s="138"/>
      <c r="NQ27" s="138"/>
      <c r="NR27" s="138"/>
      <c r="NS27" s="138"/>
      <c r="NT27" s="138"/>
      <c r="NU27" s="138"/>
      <c r="NV27" s="138"/>
      <c r="NW27" s="138"/>
      <c r="NX27" s="138"/>
      <c r="NY27" s="138"/>
      <c r="NZ27" s="138"/>
      <c r="OA27" s="138"/>
      <c r="OB27" s="138"/>
      <c r="OC27" s="138"/>
      <c r="OD27" s="138"/>
      <c r="OE27" s="138"/>
      <c r="OF27" s="138"/>
      <c r="OG27" s="138"/>
      <c r="OH27" s="138"/>
      <c r="OI27" s="138"/>
      <c r="OJ27" s="138"/>
      <c r="OK27" s="138"/>
      <c r="OL27" s="138"/>
      <c r="OM27" s="138"/>
      <c r="ON27" s="138"/>
      <c r="OO27" s="138"/>
      <c r="OP27" s="138"/>
      <c r="OQ27" s="138"/>
      <c r="OR27" s="138"/>
      <c r="OS27" s="138"/>
      <c r="OT27" s="138"/>
      <c r="OU27" s="138"/>
      <c r="OV27" s="138"/>
      <c r="OW27" s="138"/>
      <c r="OX27" s="138"/>
      <c r="OY27" s="138"/>
      <c r="OZ27" s="138"/>
      <c r="PA27" s="138"/>
      <c r="PB27" s="138"/>
      <c r="PC27" s="138"/>
      <c r="PD27" s="138"/>
      <c r="PE27" s="138"/>
      <c r="PF27" s="138"/>
      <c r="PG27" s="138"/>
      <c r="PH27" s="138"/>
      <c r="PI27" s="138"/>
      <c r="PJ27" s="138"/>
      <c r="PK27" s="138"/>
      <c r="PL27" s="138"/>
      <c r="PM27" s="138"/>
      <c r="PN27" s="138"/>
      <c r="PO27" s="138"/>
      <c r="PP27" s="138"/>
      <c r="PQ27" s="138"/>
      <c r="PR27" s="138"/>
      <c r="PS27" s="138"/>
      <c r="PT27" s="138"/>
      <c r="PU27" s="138"/>
      <c r="PV27" s="138"/>
      <c r="PW27" s="138"/>
      <c r="PX27" s="138"/>
      <c r="PY27" s="138"/>
      <c r="PZ27" s="138"/>
      <c r="QA27" s="138"/>
      <c r="QB27" s="138"/>
      <c r="QC27" s="138"/>
      <c r="QD27" s="138"/>
      <c r="QE27" s="138"/>
      <c r="QF27" s="138"/>
      <c r="QG27" s="138"/>
      <c r="QH27" s="138"/>
      <c r="QI27" s="138"/>
      <c r="QJ27" s="138"/>
      <c r="QK27" s="138"/>
      <c r="QL27" s="138"/>
      <c r="QM27" s="138"/>
      <c r="QN27" s="138"/>
      <c r="QO27" s="138"/>
      <c r="QP27" s="138"/>
      <c r="QQ27" s="138"/>
      <c r="QR27" s="138"/>
      <c r="QS27" s="138"/>
      <c r="QT27" s="138"/>
      <c r="QU27" s="138"/>
      <c r="QV27" s="138"/>
      <c r="QW27" s="138"/>
      <c r="QX27" s="138"/>
      <c r="QY27" s="138"/>
      <c r="QZ27" s="138"/>
      <c r="RA27" s="138"/>
      <c r="RB27" s="138"/>
      <c r="RC27" s="138"/>
      <c r="RD27" s="138"/>
      <c r="RE27" s="138"/>
      <c r="RF27" s="138"/>
      <c r="RG27" s="138"/>
      <c r="RH27" s="138"/>
      <c r="RI27" s="138"/>
      <c r="RJ27" s="138"/>
      <c r="RK27" s="138"/>
      <c r="RL27" s="138"/>
      <c r="RM27" s="138"/>
      <c r="RN27" s="138"/>
      <c r="RO27" s="138"/>
      <c r="RP27" s="138"/>
      <c r="RQ27" s="138"/>
      <c r="RR27" s="138"/>
      <c r="RS27" s="138"/>
      <c r="RT27" s="138"/>
      <c r="RU27" s="138"/>
      <c r="RV27" s="138"/>
      <c r="RW27" s="138"/>
      <c r="RX27" s="138"/>
      <c r="RY27" s="138"/>
      <c r="RZ27" s="138"/>
      <c r="SA27" s="138"/>
      <c r="SB27" s="138"/>
      <c r="SC27" s="138"/>
      <c r="SD27" s="138"/>
      <c r="SE27" s="138"/>
      <c r="SF27" s="138"/>
      <c r="SG27" s="138"/>
      <c r="SH27" s="138"/>
      <c r="SI27" s="138"/>
      <c r="SJ27" s="138"/>
      <c r="SK27" s="138"/>
      <c r="SL27" s="138"/>
      <c r="SM27" s="138"/>
      <c r="SN27" s="138"/>
      <c r="SO27" s="138"/>
      <c r="SP27" s="138"/>
      <c r="SQ27" s="138"/>
      <c r="SR27" s="138"/>
      <c r="SS27" s="138"/>
      <c r="ST27" s="138"/>
      <c r="SU27" s="138"/>
      <c r="SV27" s="138"/>
      <c r="SW27" s="138"/>
      <c r="SX27" s="138"/>
      <c r="SY27" s="138"/>
      <c r="SZ27" s="138"/>
      <c r="TA27" s="138"/>
      <c r="TB27" s="138"/>
      <c r="TC27" s="138"/>
      <c r="TD27" s="138"/>
      <c r="TE27" s="138"/>
      <c r="TF27" s="138"/>
      <c r="TG27" s="138"/>
      <c r="TH27" s="138"/>
      <c r="TI27" s="138"/>
      <c r="TJ27" s="138"/>
      <c r="TK27" s="138"/>
      <c r="TL27" s="138"/>
      <c r="TM27" s="138"/>
      <c r="TN27" s="138"/>
      <c r="TO27" s="138"/>
      <c r="TP27" s="138"/>
      <c r="TQ27" s="138"/>
      <c r="TR27" s="138"/>
      <c r="TS27" s="138"/>
      <c r="TT27" s="138"/>
      <c r="TU27" s="138"/>
      <c r="TV27" s="138"/>
      <c r="TW27" s="138"/>
      <c r="TX27" s="138"/>
      <c r="TY27" s="138"/>
      <c r="TZ27" s="138"/>
      <c r="UA27" s="138"/>
      <c r="UB27" s="138"/>
      <c r="UC27" s="138"/>
      <c r="UD27" s="138"/>
      <c r="UE27" s="138"/>
      <c r="UF27" s="138"/>
      <c r="UG27" s="138"/>
      <c r="UH27" s="138"/>
      <c r="UI27" s="138"/>
      <c r="UJ27" s="138"/>
      <c r="UK27" s="138"/>
      <c r="UL27" s="138"/>
      <c r="UM27" s="138"/>
      <c r="UN27" s="138"/>
      <c r="UO27" s="138"/>
      <c r="UP27" s="138"/>
      <c r="UQ27" s="138"/>
      <c r="UR27" s="138"/>
      <c r="US27" s="138"/>
      <c r="UT27" s="138"/>
      <c r="UU27" s="138"/>
      <c r="UV27" s="138"/>
      <c r="UW27" s="138"/>
      <c r="UX27" s="138"/>
      <c r="UY27" s="138"/>
      <c r="UZ27" s="138"/>
      <c r="VA27" s="138"/>
      <c r="VB27" s="138"/>
      <c r="VC27" s="138"/>
      <c r="VD27" s="138"/>
      <c r="VE27" s="138"/>
      <c r="VF27" s="138"/>
      <c r="VG27" s="138"/>
      <c r="VH27" s="138"/>
      <c r="VI27" s="138"/>
      <c r="VJ27" s="138"/>
      <c r="VK27" s="138"/>
      <c r="VL27" s="138"/>
      <c r="VM27" s="138"/>
      <c r="VN27" s="138"/>
      <c r="VO27" s="138"/>
      <c r="VP27" s="138"/>
      <c r="VQ27" s="138"/>
      <c r="VR27" s="138"/>
      <c r="VS27" s="138"/>
      <c r="VT27" s="138"/>
      <c r="VU27" s="138"/>
      <c r="VV27" s="138"/>
      <c r="VW27" s="138"/>
      <c r="VX27" s="138"/>
      <c r="VY27" s="138"/>
      <c r="VZ27" s="138"/>
      <c r="WA27" s="138"/>
      <c r="WB27" s="138"/>
      <c r="WC27" s="138"/>
      <c r="WD27" s="138"/>
      <c r="WE27" s="138"/>
      <c r="WF27" s="138"/>
      <c r="WG27" s="138"/>
      <c r="WH27" s="138"/>
      <c r="WI27" s="138"/>
      <c r="WJ27" s="138"/>
      <c r="WK27" s="138"/>
      <c r="WL27" s="138"/>
      <c r="WM27" s="138"/>
      <c r="WN27" s="138"/>
      <c r="WO27" s="138"/>
      <c r="WP27" s="138"/>
      <c r="WQ27" s="138"/>
      <c r="WR27" s="138"/>
      <c r="WS27" s="138"/>
      <c r="WT27" s="138"/>
      <c r="WU27" s="138"/>
      <c r="WV27" s="138"/>
      <c r="WW27" s="138"/>
      <c r="WX27" s="138"/>
      <c r="WY27" s="138"/>
      <c r="WZ27" s="138"/>
      <c r="XA27" s="138"/>
      <c r="XB27" s="138"/>
      <c r="XC27" s="138"/>
      <c r="XD27" s="138"/>
      <c r="XE27" s="138"/>
      <c r="XF27" s="138"/>
      <c r="XG27" s="138"/>
      <c r="XH27" s="138"/>
      <c r="XI27" s="138"/>
      <c r="XJ27" s="138"/>
      <c r="XK27" s="138"/>
      <c r="XL27" s="138"/>
      <c r="XM27" s="138"/>
      <c r="XN27" s="138"/>
      <c r="XO27" s="138"/>
      <c r="XP27" s="138"/>
      <c r="XQ27" s="138"/>
      <c r="XR27" s="138"/>
      <c r="XS27" s="138"/>
      <c r="XT27" s="138"/>
      <c r="XU27" s="138"/>
      <c r="XV27" s="138"/>
      <c r="XW27" s="138"/>
      <c r="XX27" s="138"/>
      <c r="XY27" s="138"/>
      <c r="XZ27" s="138"/>
      <c r="YA27" s="138"/>
      <c r="YB27" s="138"/>
      <c r="YC27" s="138"/>
      <c r="YD27" s="138"/>
      <c r="YE27" s="138"/>
      <c r="YF27" s="138"/>
      <c r="YG27" s="138"/>
      <c r="YH27" s="138"/>
      <c r="YI27" s="138"/>
      <c r="YJ27" s="138"/>
      <c r="YK27" s="138"/>
      <c r="YL27" s="138"/>
      <c r="YM27" s="138"/>
      <c r="YN27" s="138"/>
      <c r="YO27" s="138"/>
      <c r="YP27" s="138"/>
      <c r="YQ27" s="138"/>
      <c r="YR27" s="138"/>
      <c r="YS27" s="138"/>
      <c r="YT27" s="138"/>
      <c r="YU27" s="138"/>
      <c r="YV27" s="138"/>
      <c r="YW27" s="138"/>
      <c r="YX27" s="138"/>
      <c r="YY27" s="138"/>
      <c r="YZ27" s="138"/>
      <c r="ZA27" s="138"/>
      <c r="ZB27" s="138"/>
      <c r="ZC27" s="138"/>
      <c r="ZD27" s="138"/>
      <c r="ZE27" s="138"/>
      <c r="ZF27" s="138"/>
      <c r="ZG27" s="138"/>
      <c r="ZH27" s="138"/>
      <c r="ZI27" s="138"/>
      <c r="ZJ27" s="138"/>
      <c r="ZK27" s="138"/>
      <c r="ZL27" s="138"/>
      <c r="ZM27" s="138"/>
      <c r="ZN27" s="138"/>
      <c r="ZO27" s="138"/>
      <c r="ZP27" s="138"/>
      <c r="ZQ27" s="138"/>
      <c r="ZR27" s="138"/>
      <c r="ZS27" s="138"/>
      <c r="ZT27" s="138"/>
      <c r="ZU27" s="138"/>
      <c r="ZV27" s="138"/>
      <c r="ZW27" s="138"/>
      <c r="ZX27" s="138"/>
      <c r="ZY27" s="138"/>
      <c r="ZZ27" s="138"/>
      <c r="AAA27" s="138"/>
      <c r="AAB27" s="138"/>
      <c r="AAC27" s="138"/>
      <c r="AAD27" s="138"/>
      <c r="AAE27" s="138"/>
      <c r="AAF27" s="138"/>
      <c r="AAG27" s="138"/>
      <c r="AAH27" s="138"/>
      <c r="AAI27" s="138"/>
      <c r="AAJ27" s="138"/>
      <c r="AAK27" s="138"/>
      <c r="AAL27" s="138"/>
      <c r="AAM27" s="138"/>
      <c r="AAN27" s="138"/>
      <c r="AAO27" s="138"/>
      <c r="AAP27" s="138"/>
      <c r="AAQ27" s="138"/>
      <c r="AAR27" s="138"/>
      <c r="AAS27" s="138"/>
      <c r="AAT27" s="138"/>
      <c r="AAU27" s="138"/>
      <c r="AAV27" s="138"/>
      <c r="AAW27" s="138"/>
      <c r="AAX27" s="138"/>
      <c r="AAY27" s="138"/>
      <c r="AAZ27" s="138"/>
      <c r="ABA27" s="138"/>
      <c r="ABB27" s="138"/>
      <c r="ABC27" s="138"/>
      <c r="ABD27" s="138"/>
      <c r="ABE27" s="138"/>
      <c r="ABF27" s="138"/>
      <c r="ABG27" s="138"/>
      <c r="ABH27" s="138"/>
      <c r="ABI27" s="138"/>
      <c r="ABJ27" s="138"/>
      <c r="ABK27" s="138"/>
      <c r="ABL27" s="138"/>
      <c r="ABM27" s="138"/>
      <c r="ABN27" s="138"/>
      <c r="ABO27" s="138"/>
      <c r="ABP27" s="138"/>
      <c r="ABQ27" s="138"/>
      <c r="ABR27" s="138"/>
      <c r="ABS27" s="138"/>
      <c r="ABT27" s="138"/>
      <c r="ABU27" s="138"/>
      <c r="ABV27" s="138"/>
      <c r="ABW27" s="138"/>
      <c r="ABX27" s="138"/>
      <c r="ABY27" s="138"/>
      <c r="ABZ27" s="138"/>
      <c r="ACA27" s="138"/>
      <c r="ACB27" s="138"/>
      <c r="ACC27" s="138"/>
      <c r="ACD27" s="138"/>
      <c r="ACE27" s="138"/>
      <c r="ACF27" s="138"/>
      <c r="ACG27" s="138"/>
      <c r="ACH27" s="138"/>
      <c r="ACI27" s="138"/>
      <c r="ACJ27" s="138"/>
      <c r="ACK27" s="138"/>
      <c r="ACL27" s="138"/>
      <c r="ACM27" s="138"/>
      <c r="ACN27" s="138"/>
      <c r="ACO27" s="138"/>
      <c r="ACP27" s="138"/>
      <c r="ACQ27" s="138"/>
      <c r="ACR27" s="138"/>
      <c r="ACS27" s="138"/>
      <c r="ACT27" s="138"/>
      <c r="ACU27" s="138"/>
      <c r="ACV27" s="138"/>
      <c r="ACW27" s="138"/>
      <c r="ACX27" s="138"/>
      <c r="ACY27" s="138"/>
      <c r="ACZ27" s="138"/>
      <c r="ADA27" s="138"/>
      <c r="ADB27" s="138"/>
      <c r="ADC27" s="138"/>
      <c r="ADD27" s="138"/>
      <c r="ADE27" s="138"/>
      <c r="ADF27" s="138"/>
      <c r="ADG27" s="138"/>
      <c r="ADH27" s="138"/>
      <c r="ADI27" s="138"/>
      <c r="ADJ27" s="138"/>
      <c r="ADK27" s="138"/>
      <c r="ADL27" s="138"/>
      <c r="ADM27" s="138"/>
      <c r="ADN27" s="138"/>
      <c r="ADO27" s="138"/>
      <c r="ADP27" s="138"/>
      <c r="ADQ27" s="138"/>
      <c r="ADR27" s="138"/>
      <c r="ADS27" s="138"/>
      <c r="ADT27" s="138"/>
      <c r="ADU27" s="138"/>
      <c r="ADV27" s="138"/>
      <c r="ADW27" s="138"/>
      <c r="ADX27" s="138"/>
      <c r="ADY27" s="138"/>
      <c r="ADZ27" s="138"/>
      <c r="AEA27" s="138"/>
      <c r="AEB27" s="138"/>
      <c r="AEC27" s="138"/>
      <c r="AED27" s="138"/>
      <c r="AEE27" s="138"/>
      <c r="AEF27" s="138"/>
      <c r="AEG27" s="138"/>
      <c r="AEH27" s="138"/>
      <c r="AEI27" s="138"/>
      <c r="AEJ27" s="138"/>
      <c r="AEK27" s="138"/>
      <c r="AEL27" s="138"/>
      <c r="AEM27" s="138"/>
      <c r="AEN27" s="138"/>
      <c r="AEO27" s="138"/>
      <c r="AEP27" s="138"/>
      <c r="AEQ27" s="138"/>
      <c r="AER27" s="138"/>
      <c r="AES27" s="138"/>
      <c r="AET27" s="138"/>
      <c r="AEU27" s="138"/>
      <c r="AEV27" s="138"/>
      <c r="AEW27" s="138"/>
      <c r="AEX27" s="138"/>
      <c r="AEY27" s="138"/>
      <c r="AEZ27" s="138"/>
      <c r="AFA27" s="138"/>
      <c r="AFB27" s="138"/>
      <c r="AFC27" s="138"/>
      <c r="AFD27" s="138"/>
      <c r="AFE27" s="138"/>
      <c r="AFF27" s="138"/>
      <c r="AFG27" s="138"/>
      <c r="AFH27" s="138"/>
      <c r="AFI27" s="138"/>
      <c r="AFJ27" s="138"/>
      <c r="AFK27" s="138"/>
      <c r="AFL27" s="138"/>
      <c r="AFM27" s="138"/>
      <c r="AFN27" s="138"/>
      <c r="AFO27" s="138"/>
      <c r="AFP27" s="138"/>
      <c r="AFQ27" s="138"/>
      <c r="AFR27" s="138"/>
      <c r="AFS27" s="138"/>
      <c r="AFT27" s="138"/>
      <c r="AFU27" s="138"/>
      <c r="AFV27" s="138"/>
      <c r="AFW27" s="138"/>
      <c r="AFX27" s="138"/>
      <c r="AFY27" s="138"/>
      <c r="AFZ27" s="138"/>
      <c r="AGA27" s="138"/>
      <c r="AGB27" s="138"/>
      <c r="AGC27" s="138"/>
      <c r="AGD27" s="138"/>
      <c r="AGE27" s="138"/>
      <c r="AGF27" s="138"/>
      <c r="AGG27" s="138"/>
      <c r="AGH27" s="138"/>
      <c r="AGI27" s="138"/>
      <c r="AGJ27" s="138"/>
      <c r="AGK27" s="138"/>
      <c r="AGL27" s="138"/>
      <c r="AGM27" s="138"/>
      <c r="AGN27" s="138"/>
      <c r="AGO27" s="138"/>
      <c r="AGP27" s="138"/>
      <c r="AGQ27" s="138"/>
      <c r="AGR27" s="138"/>
      <c r="AGS27" s="138"/>
      <c r="AGT27" s="138"/>
      <c r="AGU27" s="138"/>
      <c r="AGV27" s="138"/>
      <c r="AGW27" s="138"/>
      <c r="AGX27" s="138"/>
      <c r="AGY27" s="138"/>
      <c r="AGZ27" s="138"/>
      <c r="AHA27" s="138"/>
      <c r="AHB27" s="138"/>
      <c r="AHC27" s="138"/>
      <c r="AHD27" s="138"/>
      <c r="AHE27" s="138"/>
      <c r="AHF27" s="138"/>
      <c r="AHG27" s="138"/>
      <c r="AHH27" s="138"/>
      <c r="AHI27" s="138"/>
      <c r="AHJ27" s="138"/>
      <c r="AHK27" s="138"/>
      <c r="AHL27" s="138"/>
      <c r="AHM27" s="138"/>
      <c r="AHN27" s="138"/>
      <c r="AHO27" s="138"/>
      <c r="AHP27" s="138"/>
      <c r="AHQ27" s="138"/>
      <c r="AHR27" s="138"/>
      <c r="AHS27" s="138"/>
      <c r="AHT27" s="138"/>
      <c r="AHU27" s="138"/>
      <c r="AHV27" s="138"/>
      <c r="AHW27" s="138"/>
      <c r="AHX27" s="138"/>
      <c r="AHY27" s="138"/>
      <c r="AHZ27" s="138"/>
      <c r="AIA27" s="138"/>
      <c r="AIB27" s="138"/>
      <c r="AIC27" s="138"/>
      <c r="AID27" s="138"/>
      <c r="AIE27" s="138"/>
      <c r="AIF27" s="138"/>
      <c r="AIG27" s="138"/>
      <c r="AIH27" s="138"/>
      <c r="AII27" s="138"/>
      <c r="AIJ27" s="138"/>
      <c r="AIK27" s="138"/>
      <c r="AIL27" s="138"/>
      <c r="AIM27" s="138"/>
      <c r="AIN27" s="138"/>
      <c r="AIO27" s="138"/>
      <c r="AIP27" s="138"/>
      <c r="AIQ27" s="138"/>
      <c r="AIR27" s="138"/>
      <c r="AIS27" s="138"/>
      <c r="AIT27" s="138"/>
      <c r="AIU27" s="138"/>
      <c r="AIV27" s="138"/>
      <c r="AIW27" s="138"/>
      <c r="AIX27" s="138"/>
      <c r="AIY27" s="138"/>
      <c r="AIZ27" s="138"/>
      <c r="AJA27" s="138"/>
      <c r="AJB27" s="138"/>
      <c r="AJC27" s="138"/>
      <c r="AJD27" s="138"/>
      <c r="AJE27" s="138"/>
      <c r="AJF27" s="138"/>
      <c r="AJG27" s="138"/>
      <c r="AJH27" s="138"/>
      <c r="AJI27" s="138"/>
      <c r="AJJ27" s="138"/>
      <c r="AJK27" s="138"/>
      <c r="AJL27" s="138"/>
      <c r="AJM27" s="138"/>
      <c r="AJN27" s="138"/>
      <c r="AJO27" s="138"/>
      <c r="AJP27" s="138"/>
      <c r="AJQ27" s="138"/>
      <c r="AJR27" s="138"/>
      <c r="AJS27" s="138"/>
      <c r="AJT27" s="138"/>
      <c r="AJU27" s="138"/>
      <c r="AJV27" s="138"/>
      <c r="AJW27" s="138"/>
      <c r="AJX27" s="138"/>
      <c r="AJY27" s="138"/>
      <c r="AJZ27" s="138"/>
      <c r="AKA27" s="138"/>
      <c r="AKB27" s="138"/>
      <c r="AKC27" s="138"/>
      <c r="AKD27" s="138"/>
      <c r="AKE27" s="138"/>
      <c r="AKF27" s="138"/>
      <c r="AKG27" s="138"/>
      <c r="AKH27" s="138"/>
      <c r="AKI27" s="138"/>
      <c r="AKJ27" s="138"/>
      <c r="AKK27" s="138"/>
      <c r="AKL27" s="138"/>
      <c r="AKM27" s="138"/>
      <c r="AKN27" s="138"/>
      <c r="AKO27" s="138"/>
      <c r="AKP27" s="138"/>
      <c r="AKQ27" s="138"/>
      <c r="AKR27" s="138"/>
      <c r="AKS27" s="138"/>
      <c r="AKT27" s="138"/>
      <c r="AKU27" s="138"/>
      <c r="AKV27" s="138"/>
      <c r="AKW27" s="138"/>
      <c r="AKX27" s="138"/>
      <c r="AKY27" s="138"/>
      <c r="AKZ27" s="138"/>
      <c r="ALA27" s="138"/>
      <c r="ALB27" s="138"/>
      <c r="ALC27" s="138"/>
      <c r="ALD27" s="138"/>
      <c r="ALE27" s="138"/>
      <c r="ALF27" s="138"/>
      <c r="ALG27" s="138"/>
      <c r="ALH27" s="138"/>
      <c r="ALI27" s="138"/>
      <c r="ALJ27" s="138"/>
      <c r="ALK27" s="138"/>
      <c r="ALL27" s="138"/>
      <c r="ALM27" s="138"/>
      <c r="ALN27" s="138"/>
      <c r="ALO27" s="138"/>
      <c r="ALP27" s="138"/>
      <c r="ALQ27" s="138"/>
      <c r="ALR27" s="138"/>
      <c r="ALS27" s="138"/>
      <c r="ALT27" s="138"/>
      <c r="ALU27" s="138"/>
      <c r="ALV27" s="138"/>
      <c r="ALW27" s="138"/>
      <c r="ALX27" s="138"/>
      <c r="ALY27" s="138"/>
      <c r="ALZ27" s="138"/>
      <c r="AMA27" s="138"/>
      <c r="AMB27" s="138"/>
      <c r="AMC27" s="138"/>
      <c r="AMD27" s="138"/>
      <c r="AME27" s="138"/>
      <c r="AMF27" s="138"/>
      <c r="AMG27" s="138"/>
      <c r="AMH27" s="138"/>
      <c r="AMI27" s="138"/>
      <c r="AMJ27" s="138"/>
      <c r="AMK27" s="138"/>
      <c r="AML27" s="138"/>
      <c r="AMM27" s="138"/>
      <c r="AMN27" s="138"/>
      <c r="AMO27" s="138"/>
      <c r="AMP27" s="138"/>
      <c r="AMQ27" s="138"/>
      <c r="AMR27" s="138"/>
      <c r="AMS27" s="138"/>
      <c r="AMT27" s="138"/>
      <c r="AMU27" s="138"/>
      <c r="AMV27" s="138"/>
      <c r="AMW27" s="138"/>
      <c r="AMX27" s="138"/>
      <c r="AMY27" s="138"/>
      <c r="AMZ27" s="138"/>
      <c r="ANA27" s="138"/>
      <c r="ANB27" s="138"/>
      <c r="ANC27" s="138"/>
      <c r="AND27" s="138"/>
      <c r="ANE27" s="138"/>
      <c r="ANF27" s="138"/>
      <c r="ANG27" s="138"/>
      <c r="ANH27" s="138"/>
      <c r="ANI27" s="138"/>
      <c r="ANJ27" s="138"/>
      <c r="ANK27" s="138"/>
      <c r="ANL27" s="138"/>
      <c r="ANM27" s="138"/>
      <c r="ANN27" s="138"/>
      <c r="ANO27" s="138"/>
      <c r="ANP27" s="138"/>
      <c r="ANQ27" s="138"/>
      <c r="ANR27" s="138"/>
      <c r="ANS27" s="138"/>
      <c r="ANT27" s="138"/>
      <c r="ANU27" s="138"/>
      <c r="ANV27" s="138"/>
      <c r="ANW27" s="138"/>
      <c r="ANX27" s="138"/>
      <c r="ANY27" s="138"/>
      <c r="ANZ27" s="138"/>
      <c r="AOA27" s="138"/>
      <c r="AOB27" s="138"/>
      <c r="AOC27" s="138"/>
      <c r="AOD27" s="138"/>
      <c r="AOE27" s="138"/>
      <c r="AOF27" s="138"/>
      <c r="AOG27" s="138"/>
      <c r="AOH27" s="138"/>
      <c r="AOI27" s="138"/>
      <c r="AOJ27" s="138"/>
      <c r="AOK27" s="138"/>
      <c r="AOL27" s="138"/>
      <c r="AOM27" s="138"/>
      <c r="AON27" s="138"/>
      <c r="AOO27" s="138"/>
      <c r="AOP27" s="138"/>
      <c r="AOQ27" s="138"/>
      <c r="AOR27" s="138"/>
      <c r="AOS27" s="138"/>
      <c r="AOT27" s="138"/>
      <c r="AOU27" s="138"/>
      <c r="AOV27" s="138"/>
      <c r="AOW27" s="138"/>
      <c r="AOX27" s="138"/>
      <c r="AOY27" s="138"/>
      <c r="AOZ27" s="138"/>
      <c r="APA27" s="138"/>
      <c r="APB27" s="138"/>
      <c r="APC27" s="138"/>
      <c r="APD27" s="138"/>
      <c r="APE27" s="138"/>
      <c r="APF27" s="138"/>
      <c r="APG27" s="138"/>
      <c r="APH27" s="138"/>
      <c r="API27" s="138"/>
      <c r="APJ27" s="138"/>
      <c r="APK27" s="138"/>
      <c r="APL27" s="138"/>
      <c r="APM27" s="138"/>
      <c r="APN27" s="138"/>
      <c r="APO27" s="138"/>
      <c r="APP27" s="138"/>
      <c r="APQ27" s="138"/>
      <c r="APR27" s="138"/>
      <c r="APS27" s="138"/>
      <c r="APT27" s="138"/>
      <c r="APU27" s="138"/>
      <c r="APV27" s="138"/>
      <c r="APW27" s="138"/>
      <c r="APX27" s="138"/>
      <c r="APY27" s="138"/>
      <c r="APZ27" s="138"/>
      <c r="AQA27" s="138"/>
      <c r="AQB27" s="138"/>
      <c r="AQC27" s="138"/>
      <c r="AQD27" s="138"/>
      <c r="AQE27" s="138"/>
      <c r="AQF27" s="138"/>
      <c r="AQG27" s="138"/>
      <c r="AQH27" s="138"/>
      <c r="AQI27" s="138"/>
      <c r="AQJ27" s="138"/>
      <c r="AQK27" s="138"/>
      <c r="AQL27" s="138"/>
      <c r="AQM27" s="138"/>
      <c r="AQN27" s="138"/>
      <c r="AQO27" s="138"/>
      <c r="AQP27" s="138"/>
      <c r="AQQ27" s="138"/>
      <c r="AQR27" s="138"/>
      <c r="AQS27" s="138"/>
      <c r="AQT27" s="138"/>
      <c r="AQU27" s="138"/>
      <c r="AQV27" s="138"/>
      <c r="AQW27" s="138"/>
      <c r="AQX27" s="138"/>
      <c r="AQY27" s="138"/>
      <c r="AQZ27" s="138"/>
      <c r="ARA27" s="138"/>
      <c r="ARB27" s="138"/>
      <c r="ARC27" s="138"/>
      <c r="ARD27" s="138"/>
      <c r="ARE27" s="138"/>
      <c r="ARF27" s="138"/>
      <c r="ARG27" s="138"/>
      <c r="ARH27" s="138"/>
      <c r="ARI27" s="138"/>
      <c r="ARJ27" s="138"/>
      <c r="ARK27" s="138"/>
      <c r="ARL27" s="138"/>
      <c r="ARM27" s="138"/>
      <c r="ARN27" s="138"/>
      <c r="ARO27" s="138"/>
      <c r="ARP27" s="138"/>
      <c r="ARQ27" s="138"/>
      <c r="ARR27" s="138"/>
      <c r="ARS27" s="138"/>
      <c r="ART27" s="138"/>
      <c r="ARU27" s="138"/>
      <c r="ARV27" s="138"/>
      <c r="ARW27" s="138"/>
      <c r="ARX27" s="138"/>
      <c r="ARY27" s="138"/>
      <c r="ARZ27" s="138"/>
      <c r="ASA27" s="138"/>
      <c r="ASB27" s="138"/>
      <c r="ASC27" s="138"/>
      <c r="ASD27" s="138"/>
      <c r="ASE27" s="138"/>
      <c r="ASF27" s="138"/>
      <c r="ASG27" s="138"/>
      <c r="ASH27" s="138"/>
      <c r="ASI27" s="138"/>
      <c r="ASJ27" s="138"/>
      <c r="ASK27" s="138"/>
      <c r="ASL27" s="138"/>
      <c r="ASM27" s="138"/>
      <c r="ASN27" s="138"/>
      <c r="ASO27" s="138"/>
      <c r="ASP27" s="138"/>
      <c r="ASQ27" s="138"/>
      <c r="ASR27" s="138"/>
      <c r="ASS27" s="138"/>
      <c r="AST27" s="138"/>
      <c r="ASU27" s="138"/>
      <c r="ASV27" s="138"/>
      <c r="ASW27" s="138"/>
      <c r="ASX27" s="138"/>
      <c r="ASY27" s="138"/>
      <c r="ASZ27" s="138"/>
      <c r="ATA27" s="138"/>
      <c r="ATB27" s="138"/>
      <c r="ATC27" s="138"/>
      <c r="ATD27" s="138"/>
      <c r="ATE27" s="138"/>
      <c r="ATF27" s="138"/>
      <c r="ATG27" s="138"/>
      <c r="ATH27" s="138"/>
      <c r="ATI27" s="138"/>
      <c r="ATJ27" s="138"/>
      <c r="ATK27" s="138"/>
      <c r="ATL27" s="138"/>
      <c r="ATM27" s="138"/>
      <c r="ATN27" s="138"/>
      <c r="ATO27" s="138"/>
      <c r="ATP27" s="138"/>
      <c r="ATQ27" s="138"/>
      <c r="ATR27" s="138"/>
      <c r="ATS27" s="138"/>
      <c r="ATT27" s="138"/>
      <c r="ATU27" s="138"/>
      <c r="ATV27" s="138"/>
      <c r="ATW27" s="138"/>
      <c r="ATX27" s="138"/>
      <c r="ATY27" s="138"/>
      <c r="ATZ27" s="138"/>
      <c r="AUA27" s="138"/>
      <c r="AUB27" s="138"/>
      <c r="AUC27" s="138"/>
      <c r="AUD27" s="138"/>
      <c r="AUE27" s="138"/>
      <c r="AUF27" s="138"/>
      <c r="AUG27" s="138"/>
      <c r="AUH27" s="138"/>
      <c r="AUI27" s="138"/>
      <c r="AUJ27" s="138"/>
      <c r="AUK27" s="138"/>
      <c r="AUL27" s="138"/>
      <c r="AUM27" s="138"/>
      <c r="AUN27" s="138"/>
      <c r="AUO27" s="138"/>
      <c r="AUP27" s="138"/>
      <c r="AUQ27" s="138"/>
      <c r="AUR27" s="138"/>
      <c r="AUS27" s="138"/>
      <c r="AUT27" s="138"/>
      <c r="AUU27" s="138"/>
      <c r="AUV27" s="138"/>
      <c r="AUW27" s="138"/>
      <c r="AUX27" s="138"/>
      <c r="AUY27" s="138"/>
      <c r="AUZ27" s="138"/>
      <c r="AVA27" s="138"/>
      <c r="AVB27" s="138"/>
      <c r="AVC27" s="138"/>
      <c r="AVD27" s="138"/>
      <c r="AVE27" s="138"/>
      <c r="AVF27" s="138"/>
      <c r="AVG27" s="138"/>
      <c r="AVH27" s="138"/>
      <c r="AVI27" s="138"/>
      <c r="AVJ27" s="138"/>
      <c r="AVK27" s="138"/>
      <c r="AVL27" s="138"/>
      <c r="AVM27" s="138"/>
      <c r="AVN27" s="138"/>
      <c r="AVO27" s="138"/>
      <c r="AVP27" s="138"/>
      <c r="AVQ27" s="138"/>
      <c r="AVR27" s="138"/>
      <c r="AVS27" s="138"/>
      <c r="AVT27" s="138"/>
      <c r="AVU27" s="138"/>
      <c r="AVV27" s="138"/>
      <c r="AVW27" s="138"/>
      <c r="AVX27" s="138"/>
      <c r="AVY27" s="138"/>
      <c r="AVZ27" s="138"/>
      <c r="AWA27" s="138"/>
      <c r="AWB27" s="138"/>
      <c r="AWC27" s="138"/>
      <c r="AWD27" s="138"/>
      <c r="AWE27" s="138"/>
      <c r="AWF27" s="138"/>
      <c r="AWG27" s="138"/>
      <c r="AWH27" s="138"/>
      <c r="AWI27" s="138"/>
      <c r="AWJ27" s="138"/>
      <c r="AWK27" s="138"/>
      <c r="AWL27" s="138"/>
      <c r="AWM27" s="138"/>
      <c r="AWN27" s="138"/>
      <c r="AWO27" s="138"/>
      <c r="AWP27" s="138"/>
      <c r="AWQ27" s="138"/>
      <c r="AWR27" s="138"/>
      <c r="AWS27" s="138"/>
      <c r="AWT27" s="138"/>
      <c r="AWU27" s="138"/>
      <c r="AWV27" s="138"/>
      <c r="AWW27" s="138"/>
      <c r="AWX27" s="138"/>
      <c r="AWY27" s="138"/>
      <c r="AWZ27" s="138"/>
      <c r="AXA27" s="138"/>
      <c r="AXB27" s="138"/>
      <c r="AXC27" s="138"/>
      <c r="AXD27" s="138"/>
      <c r="AXE27" s="138"/>
      <c r="AXF27" s="138"/>
      <c r="AXG27" s="138"/>
      <c r="AXH27" s="138"/>
      <c r="AXI27" s="138"/>
      <c r="AXJ27" s="138"/>
      <c r="AXK27" s="138"/>
      <c r="AXL27" s="138"/>
      <c r="AXM27" s="138"/>
      <c r="AXN27" s="138"/>
      <c r="AXO27" s="138"/>
      <c r="AXP27" s="138"/>
      <c r="AXQ27" s="138"/>
      <c r="AXR27" s="138"/>
      <c r="AXS27" s="138"/>
      <c r="AXT27" s="138"/>
      <c r="AXU27" s="138"/>
      <c r="AXV27" s="138"/>
      <c r="AXW27" s="138"/>
      <c r="AXX27" s="138"/>
      <c r="AXY27" s="138"/>
      <c r="AXZ27" s="138"/>
      <c r="AYA27" s="138"/>
      <c r="AYB27" s="138"/>
      <c r="AYC27" s="138"/>
      <c r="AYD27" s="138"/>
      <c r="AYE27" s="138"/>
      <c r="AYF27" s="138"/>
      <c r="AYG27" s="138"/>
      <c r="AYH27" s="138"/>
      <c r="AYI27" s="138"/>
      <c r="AYJ27" s="138"/>
      <c r="AYK27" s="138"/>
      <c r="AYL27" s="138"/>
      <c r="AYM27" s="138"/>
      <c r="AYN27" s="138"/>
      <c r="AYO27" s="138"/>
      <c r="AYP27" s="138"/>
      <c r="AYQ27" s="138"/>
      <c r="AYR27" s="138"/>
      <c r="AYS27" s="138"/>
      <c r="AYT27" s="138"/>
      <c r="AYU27" s="138"/>
      <c r="AYV27" s="138"/>
      <c r="AYW27" s="138"/>
      <c r="AYX27" s="138"/>
      <c r="AYY27" s="138"/>
      <c r="AYZ27" s="138"/>
      <c r="AZA27" s="138"/>
      <c r="AZB27" s="138"/>
      <c r="AZC27" s="138"/>
      <c r="AZD27" s="138"/>
      <c r="AZE27" s="138"/>
      <c r="AZF27" s="138"/>
      <c r="AZG27" s="138"/>
      <c r="AZH27" s="138"/>
      <c r="AZI27" s="138"/>
      <c r="AZJ27" s="138"/>
      <c r="AZK27" s="138"/>
      <c r="AZL27" s="138"/>
      <c r="AZM27" s="138"/>
      <c r="AZN27" s="138"/>
      <c r="AZO27" s="138"/>
      <c r="AZP27" s="138"/>
      <c r="AZQ27" s="138"/>
      <c r="AZR27" s="138"/>
      <c r="AZS27" s="138"/>
      <c r="AZT27" s="138"/>
      <c r="AZU27" s="138"/>
      <c r="AZV27" s="138"/>
      <c r="AZW27" s="138"/>
      <c r="AZX27" s="138"/>
      <c r="AZY27" s="138"/>
      <c r="AZZ27" s="138"/>
      <c r="BAA27" s="138"/>
      <c r="BAB27" s="138"/>
      <c r="BAC27" s="138"/>
      <c r="BAD27" s="138"/>
      <c r="BAE27" s="138"/>
      <c r="BAF27" s="138"/>
      <c r="BAG27" s="138"/>
      <c r="BAH27" s="138"/>
      <c r="BAI27" s="138"/>
      <c r="BAJ27" s="138"/>
      <c r="BAK27" s="138"/>
      <c r="BAL27" s="138"/>
      <c r="BAM27" s="138"/>
      <c r="BAN27" s="138"/>
      <c r="BAO27" s="138"/>
      <c r="BAP27" s="138"/>
      <c r="BAQ27" s="138"/>
      <c r="BAR27" s="138"/>
      <c r="BAS27" s="138"/>
      <c r="BAT27" s="138"/>
      <c r="BAU27" s="138"/>
      <c r="BAV27" s="138"/>
      <c r="BAW27" s="138"/>
      <c r="BAX27" s="138"/>
      <c r="BAY27" s="138"/>
      <c r="BAZ27" s="138"/>
      <c r="BBA27" s="138"/>
      <c r="BBB27" s="138"/>
      <c r="BBC27" s="138"/>
      <c r="BBD27" s="138"/>
      <c r="BBE27" s="138"/>
      <c r="BBF27" s="138"/>
      <c r="BBG27" s="138"/>
      <c r="BBH27" s="138"/>
      <c r="BBI27" s="138"/>
      <c r="BBJ27" s="138"/>
      <c r="BBK27" s="138"/>
      <c r="BBL27" s="138"/>
      <c r="BBM27" s="138"/>
      <c r="BBN27" s="138"/>
      <c r="BBO27" s="138"/>
      <c r="BBP27" s="138"/>
      <c r="BBQ27" s="138"/>
      <c r="BBR27" s="138"/>
      <c r="BBS27" s="138"/>
      <c r="BBT27" s="138"/>
      <c r="BBU27" s="138"/>
      <c r="BBV27" s="138"/>
      <c r="BBW27" s="138"/>
      <c r="BBX27" s="138"/>
      <c r="BBY27" s="138"/>
      <c r="BBZ27" s="138"/>
      <c r="BCA27" s="138"/>
      <c r="BCB27" s="138"/>
      <c r="BCC27" s="138"/>
      <c r="BCD27" s="138"/>
      <c r="BCE27" s="138"/>
      <c r="BCF27" s="138"/>
      <c r="BCG27" s="138"/>
      <c r="BCH27" s="138"/>
      <c r="BCI27" s="138"/>
      <c r="BCJ27" s="138"/>
      <c r="BCK27" s="138"/>
      <c r="BCL27" s="138"/>
      <c r="BCM27" s="138"/>
      <c r="BCN27" s="138"/>
      <c r="BCO27" s="138"/>
      <c r="BCP27" s="138"/>
      <c r="BCQ27" s="138"/>
      <c r="BCR27" s="138"/>
      <c r="BCS27" s="138"/>
      <c r="BCT27" s="138"/>
      <c r="BCU27" s="138"/>
      <c r="BCV27" s="138"/>
      <c r="BCW27" s="138"/>
      <c r="BCX27" s="138"/>
      <c r="BCY27" s="138"/>
      <c r="BCZ27" s="138"/>
      <c r="BDA27" s="138"/>
      <c r="BDB27" s="138"/>
      <c r="BDC27" s="138"/>
      <c r="BDD27" s="138"/>
      <c r="BDE27" s="138"/>
      <c r="BDF27" s="138"/>
      <c r="BDG27" s="138"/>
      <c r="BDH27" s="138"/>
      <c r="BDI27" s="138"/>
      <c r="BDJ27" s="138"/>
      <c r="BDK27" s="138"/>
      <c r="BDL27" s="138"/>
      <c r="BDM27" s="138"/>
      <c r="BDN27" s="138"/>
      <c r="BDO27" s="138"/>
      <c r="BDP27" s="138"/>
      <c r="BDQ27" s="138"/>
      <c r="BDR27" s="138"/>
      <c r="BDS27" s="138"/>
      <c r="BDT27" s="138"/>
      <c r="BDU27" s="138"/>
      <c r="BDV27" s="138"/>
      <c r="BDW27" s="138"/>
      <c r="BDX27" s="138"/>
      <c r="BDY27" s="138"/>
      <c r="BDZ27" s="138"/>
      <c r="BEA27" s="138"/>
      <c r="BEB27" s="138"/>
      <c r="BEC27" s="138"/>
      <c r="BED27" s="138"/>
      <c r="BEE27" s="138"/>
      <c r="BEF27" s="138"/>
      <c r="BEG27" s="138"/>
      <c r="BEH27" s="138"/>
      <c r="BEI27" s="138"/>
      <c r="BEJ27" s="138"/>
      <c r="BEK27" s="138"/>
      <c r="BEL27" s="138"/>
      <c r="BEM27" s="138"/>
      <c r="BEN27" s="138"/>
      <c r="BEO27" s="138"/>
      <c r="BEP27" s="138"/>
      <c r="BEQ27" s="138"/>
      <c r="BER27" s="138"/>
      <c r="BES27" s="138"/>
      <c r="BET27" s="138"/>
      <c r="BEU27" s="138"/>
      <c r="BEV27" s="138"/>
      <c r="BEW27" s="138"/>
      <c r="BEX27" s="138"/>
      <c r="BEY27" s="138"/>
      <c r="BEZ27" s="138"/>
      <c r="BFA27" s="138"/>
      <c r="BFB27" s="138"/>
      <c r="BFC27" s="138"/>
      <c r="BFD27" s="138"/>
      <c r="BFE27" s="138"/>
      <c r="BFF27" s="138"/>
      <c r="BFG27" s="138"/>
      <c r="BFH27" s="138"/>
      <c r="BFI27" s="138"/>
      <c r="BFJ27" s="138"/>
      <c r="BFK27" s="138"/>
      <c r="BFL27" s="138"/>
      <c r="BFM27" s="138"/>
      <c r="BFN27" s="138"/>
      <c r="BFO27" s="138"/>
      <c r="BFP27" s="138"/>
      <c r="BFQ27" s="138"/>
      <c r="BFR27" s="138"/>
      <c r="BFS27" s="138"/>
      <c r="BFT27" s="138"/>
      <c r="BFU27" s="138"/>
      <c r="BFV27" s="138"/>
      <c r="BFW27" s="138"/>
      <c r="BFX27" s="138"/>
      <c r="BFY27" s="138"/>
      <c r="BFZ27" s="138"/>
      <c r="BGA27" s="138"/>
      <c r="BGB27" s="138"/>
      <c r="BGC27" s="138"/>
      <c r="BGD27" s="138"/>
      <c r="BGE27" s="138"/>
      <c r="BGF27" s="138"/>
      <c r="BGG27" s="138"/>
      <c r="BGH27" s="138"/>
      <c r="BGI27" s="138"/>
      <c r="BGJ27" s="138"/>
      <c r="BGK27" s="138"/>
      <c r="BGL27" s="138"/>
      <c r="BGM27" s="138"/>
      <c r="BGN27" s="138"/>
      <c r="BGO27" s="138"/>
      <c r="BGP27" s="138"/>
      <c r="BGQ27" s="138"/>
      <c r="BGR27" s="138"/>
      <c r="BGS27" s="138"/>
      <c r="BGT27" s="138"/>
      <c r="BGU27" s="138"/>
      <c r="BGV27" s="138"/>
      <c r="BGW27" s="138"/>
      <c r="BGX27" s="138"/>
      <c r="BGY27" s="138"/>
      <c r="BGZ27" s="138"/>
      <c r="BHA27" s="138"/>
      <c r="BHB27" s="138"/>
      <c r="BHC27" s="138"/>
      <c r="BHD27" s="138"/>
      <c r="BHE27" s="138"/>
      <c r="BHF27" s="138"/>
      <c r="BHG27" s="138"/>
      <c r="BHH27" s="138"/>
      <c r="BHI27" s="138"/>
      <c r="BHJ27" s="138"/>
      <c r="BHK27" s="138"/>
      <c r="BHL27" s="138"/>
      <c r="BHM27" s="138"/>
      <c r="BHN27" s="138"/>
      <c r="BHO27" s="138"/>
      <c r="BHP27" s="138"/>
      <c r="BHQ27" s="138"/>
      <c r="BHR27" s="138"/>
      <c r="BHS27" s="138"/>
      <c r="BHT27" s="138"/>
      <c r="BHU27" s="138"/>
      <c r="BHV27" s="138"/>
      <c r="BHW27" s="138"/>
      <c r="BHX27" s="138"/>
      <c r="BHY27" s="138"/>
      <c r="BHZ27" s="138"/>
      <c r="BIA27" s="138"/>
      <c r="BIB27" s="138"/>
      <c r="BIC27" s="138"/>
      <c r="BID27" s="138"/>
      <c r="BIE27" s="138"/>
      <c r="BIF27" s="138"/>
      <c r="BIG27" s="138"/>
      <c r="BIH27" s="138"/>
      <c r="BII27" s="138"/>
      <c r="BIJ27" s="138"/>
      <c r="BIK27" s="138"/>
      <c r="BIL27" s="138"/>
      <c r="BIM27" s="138"/>
      <c r="BIN27" s="138"/>
      <c r="BIO27" s="138"/>
      <c r="BIP27" s="138"/>
      <c r="BIQ27" s="138"/>
      <c r="BIR27" s="138"/>
      <c r="BIS27" s="138"/>
      <c r="BIT27" s="138"/>
      <c r="BIU27" s="138"/>
      <c r="BIV27" s="138"/>
      <c r="BIW27" s="138"/>
      <c r="BIX27" s="138"/>
      <c r="BIY27" s="138"/>
      <c r="BIZ27" s="138"/>
      <c r="BJA27" s="138"/>
      <c r="BJB27" s="138"/>
      <c r="BJC27" s="138"/>
      <c r="BJD27" s="138"/>
      <c r="BJE27" s="138"/>
      <c r="BJF27" s="138"/>
      <c r="BJG27" s="138"/>
      <c r="BJH27" s="138"/>
      <c r="BJI27" s="138"/>
      <c r="BJJ27" s="138"/>
      <c r="BJK27" s="138"/>
      <c r="BJL27" s="138"/>
      <c r="BJM27" s="138"/>
      <c r="BJN27" s="138"/>
      <c r="BJO27" s="138"/>
      <c r="BJP27" s="138"/>
      <c r="BJQ27" s="138"/>
      <c r="BJR27" s="138"/>
      <c r="BJS27" s="138"/>
      <c r="BJT27" s="138"/>
      <c r="BJU27" s="138"/>
      <c r="BJV27" s="138"/>
      <c r="BJW27" s="138"/>
      <c r="BJX27" s="138"/>
      <c r="BJY27" s="138"/>
      <c r="BJZ27" s="138"/>
      <c r="BKA27" s="138"/>
      <c r="BKB27" s="138"/>
      <c r="BKC27" s="138"/>
      <c r="BKD27" s="138"/>
      <c r="BKE27" s="138"/>
      <c r="BKF27" s="138"/>
      <c r="BKG27" s="138"/>
      <c r="BKH27" s="138"/>
      <c r="BKI27" s="138"/>
      <c r="BKJ27" s="138"/>
      <c r="BKK27" s="138"/>
      <c r="BKL27" s="138"/>
      <c r="BKM27" s="138"/>
      <c r="BKN27" s="138"/>
      <c r="BKO27" s="138"/>
      <c r="BKP27" s="138"/>
      <c r="BKQ27" s="138"/>
      <c r="BKR27" s="138"/>
      <c r="BKS27" s="138"/>
      <c r="BKT27" s="138"/>
      <c r="BKU27" s="138"/>
      <c r="BKV27" s="138"/>
      <c r="BKW27" s="138"/>
      <c r="BKX27" s="138"/>
      <c r="BKY27" s="138"/>
      <c r="BKZ27" s="138"/>
      <c r="BLA27" s="138"/>
      <c r="BLB27" s="138"/>
      <c r="BLC27" s="138"/>
      <c r="BLD27" s="138"/>
      <c r="BLE27" s="138"/>
      <c r="BLF27" s="138"/>
      <c r="BLG27" s="138"/>
      <c r="BLH27" s="138"/>
      <c r="BLI27" s="138"/>
      <c r="BLJ27" s="138"/>
      <c r="BLK27" s="138"/>
      <c r="BLL27" s="138"/>
      <c r="BLM27" s="138"/>
      <c r="BLN27" s="138"/>
      <c r="BLO27" s="138"/>
      <c r="BLP27" s="138"/>
      <c r="BLQ27" s="138"/>
      <c r="BLR27" s="138"/>
      <c r="BLS27" s="138"/>
      <c r="BLT27" s="138"/>
      <c r="BLU27" s="138"/>
      <c r="BLV27" s="138"/>
      <c r="BLW27" s="138"/>
      <c r="BLX27" s="138"/>
      <c r="BLY27" s="138"/>
      <c r="BLZ27" s="138"/>
      <c r="BMA27" s="138"/>
      <c r="BMB27" s="138"/>
      <c r="BMC27" s="138"/>
      <c r="BMD27" s="138"/>
      <c r="BME27" s="138"/>
      <c r="BMF27" s="138"/>
      <c r="BMG27" s="138"/>
      <c r="BMH27" s="138"/>
      <c r="BMI27" s="138"/>
      <c r="BMJ27" s="138"/>
      <c r="BMK27" s="138"/>
      <c r="BML27" s="138"/>
      <c r="BMM27" s="138"/>
      <c r="BMN27" s="138"/>
      <c r="BMO27" s="138"/>
      <c r="BMP27" s="138"/>
      <c r="BMQ27" s="138"/>
      <c r="BMR27" s="138"/>
      <c r="BMS27" s="138"/>
      <c r="BMT27" s="138"/>
      <c r="BMU27" s="138"/>
      <c r="BMV27" s="138"/>
      <c r="BMW27" s="138"/>
      <c r="BMX27" s="138"/>
      <c r="BMY27" s="138"/>
      <c r="BMZ27" s="138"/>
      <c r="BNA27" s="138"/>
      <c r="BNB27" s="138"/>
      <c r="BNC27" s="138"/>
      <c r="BND27" s="138"/>
      <c r="BNE27" s="138"/>
      <c r="BNF27" s="138"/>
      <c r="BNG27" s="138"/>
      <c r="BNH27" s="138"/>
      <c r="BNI27" s="138"/>
      <c r="BNJ27" s="138"/>
      <c r="BNK27" s="138"/>
      <c r="BNL27" s="138"/>
      <c r="BNM27" s="138"/>
      <c r="BNN27" s="138"/>
      <c r="BNO27" s="138"/>
      <c r="BNP27" s="138"/>
      <c r="BNQ27" s="138"/>
      <c r="BNR27" s="138"/>
      <c r="BNS27" s="138"/>
      <c r="BNT27" s="138"/>
      <c r="BNU27" s="138"/>
      <c r="BNV27" s="138"/>
      <c r="BNW27" s="138"/>
      <c r="BNX27" s="138"/>
      <c r="BNY27" s="138"/>
      <c r="BNZ27" s="138"/>
      <c r="BOA27" s="138"/>
      <c r="BOB27" s="138"/>
      <c r="BOC27" s="138"/>
      <c r="BOD27" s="138"/>
      <c r="BOE27" s="138"/>
      <c r="BOF27" s="138"/>
      <c r="BOG27" s="138"/>
      <c r="BOH27" s="138"/>
      <c r="BOI27" s="138"/>
      <c r="BOJ27" s="138"/>
      <c r="BOK27" s="138"/>
      <c r="BOL27" s="138"/>
      <c r="BOM27" s="138"/>
      <c r="BON27" s="138"/>
      <c r="BOO27" s="138"/>
      <c r="BOP27" s="138"/>
      <c r="BOQ27" s="138"/>
      <c r="BOR27" s="138"/>
      <c r="BOS27" s="138"/>
      <c r="BOT27" s="138"/>
      <c r="BOU27" s="138"/>
      <c r="BOV27" s="138"/>
      <c r="BOW27" s="138"/>
      <c r="BOX27" s="138"/>
      <c r="BOY27" s="138"/>
      <c r="BOZ27" s="138"/>
      <c r="BPA27" s="138"/>
      <c r="BPB27" s="138"/>
      <c r="BPC27" s="138"/>
      <c r="BPD27" s="138"/>
      <c r="BPE27" s="138"/>
      <c r="BPF27" s="138"/>
      <c r="BPG27" s="138"/>
      <c r="BPH27" s="138"/>
      <c r="BPI27" s="138"/>
      <c r="BPJ27" s="138"/>
      <c r="BPK27" s="138"/>
      <c r="BPL27" s="138"/>
      <c r="BPM27" s="138"/>
      <c r="BPN27" s="138"/>
      <c r="BPO27" s="138"/>
      <c r="BPP27" s="138"/>
      <c r="BPQ27" s="138"/>
      <c r="BPR27" s="138"/>
      <c r="BPS27" s="138"/>
      <c r="BPT27" s="138"/>
      <c r="BPU27" s="138"/>
      <c r="BPV27" s="138"/>
      <c r="BPW27" s="138"/>
      <c r="BPX27" s="138"/>
      <c r="BPY27" s="138"/>
      <c r="BPZ27" s="138"/>
      <c r="BQA27" s="138"/>
      <c r="BQB27" s="138"/>
      <c r="BQC27" s="138"/>
      <c r="BQD27" s="138"/>
      <c r="BQE27" s="138"/>
      <c r="BQF27" s="138"/>
      <c r="BQG27" s="138"/>
      <c r="BQH27" s="138"/>
      <c r="BQI27" s="138"/>
      <c r="BQJ27" s="138"/>
      <c r="BQK27" s="138"/>
      <c r="BQL27" s="138"/>
      <c r="BQM27" s="138"/>
      <c r="BQN27" s="138"/>
      <c r="BQO27" s="138"/>
      <c r="BQP27" s="138"/>
      <c r="BQQ27" s="138"/>
      <c r="BQR27" s="138"/>
      <c r="BQS27" s="138"/>
      <c r="BQT27" s="138"/>
      <c r="BQU27" s="138"/>
      <c r="BQV27" s="138"/>
      <c r="BQW27" s="138"/>
      <c r="BQX27" s="138"/>
      <c r="BQY27" s="138"/>
      <c r="BQZ27" s="138"/>
      <c r="BRA27" s="138"/>
      <c r="BRB27" s="138"/>
      <c r="BRC27" s="138"/>
      <c r="BRD27" s="138"/>
      <c r="BRE27" s="138"/>
      <c r="BRF27" s="138"/>
      <c r="BRG27" s="138"/>
      <c r="BRH27" s="138"/>
      <c r="BRI27" s="138"/>
      <c r="BRJ27" s="138"/>
      <c r="BRK27" s="138"/>
      <c r="BRL27" s="138"/>
      <c r="BRM27" s="138"/>
      <c r="BRN27" s="138"/>
      <c r="BRO27" s="138"/>
      <c r="BRP27" s="138"/>
      <c r="BRQ27" s="138"/>
      <c r="BRR27" s="138"/>
      <c r="BRS27" s="138"/>
      <c r="BRT27" s="138"/>
      <c r="BRU27" s="138"/>
      <c r="BRV27" s="138"/>
      <c r="BRW27" s="138"/>
      <c r="BRX27" s="138"/>
      <c r="BRY27" s="138"/>
      <c r="BRZ27" s="138"/>
      <c r="BSA27" s="138"/>
      <c r="BSB27" s="138"/>
      <c r="BSC27" s="138"/>
      <c r="BSD27" s="138"/>
      <c r="BSE27" s="138"/>
      <c r="BSF27" s="138"/>
      <c r="BSG27" s="138"/>
      <c r="BSH27" s="138"/>
      <c r="BSI27" s="138"/>
      <c r="BSJ27" s="138"/>
      <c r="BSK27" s="138"/>
      <c r="BSL27" s="138"/>
      <c r="BSM27" s="138"/>
      <c r="BSN27" s="138"/>
      <c r="BSO27" s="138"/>
      <c r="BSP27" s="138"/>
      <c r="BSQ27" s="138"/>
      <c r="BSR27" s="138"/>
      <c r="BSS27" s="138"/>
      <c r="BST27" s="138"/>
      <c r="BSU27" s="138"/>
      <c r="BSV27" s="138"/>
      <c r="BSW27" s="138"/>
      <c r="BSX27" s="138"/>
      <c r="BSY27" s="138"/>
      <c r="BSZ27" s="138"/>
      <c r="BTA27" s="138"/>
      <c r="BTB27" s="138"/>
      <c r="BTC27" s="138"/>
      <c r="BTD27" s="138"/>
      <c r="BTE27" s="138"/>
      <c r="BTF27" s="138"/>
      <c r="BTG27" s="138"/>
      <c r="BTH27" s="138"/>
      <c r="BTI27" s="138"/>
      <c r="BTJ27" s="138"/>
      <c r="BTK27" s="138"/>
      <c r="BTL27" s="138"/>
      <c r="BTM27" s="138"/>
      <c r="BTN27" s="138"/>
      <c r="BTO27" s="138"/>
      <c r="BTP27" s="138"/>
      <c r="BTQ27" s="138"/>
      <c r="BTR27" s="138"/>
      <c r="BTS27" s="138"/>
      <c r="BTT27" s="138"/>
      <c r="BTU27" s="138"/>
      <c r="BTV27" s="138"/>
      <c r="BTW27" s="138"/>
      <c r="BTX27" s="138"/>
      <c r="BTY27" s="138"/>
      <c r="BTZ27" s="138"/>
      <c r="BUA27" s="138"/>
      <c r="BUB27" s="138"/>
      <c r="BUC27" s="138"/>
      <c r="BUD27" s="138"/>
      <c r="BUE27" s="138"/>
      <c r="BUF27" s="138"/>
      <c r="BUG27" s="138"/>
      <c r="BUH27" s="138"/>
      <c r="BUI27" s="138"/>
      <c r="BUJ27" s="138"/>
      <c r="BUK27" s="138"/>
      <c r="BUL27" s="138"/>
      <c r="BUM27" s="138"/>
      <c r="BUN27" s="138"/>
      <c r="BUO27" s="138"/>
      <c r="BUP27" s="138"/>
      <c r="BUQ27" s="138"/>
      <c r="BUR27" s="138"/>
      <c r="BUS27" s="138"/>
      <c r="BUT27" s="138"/>
      <c r="BUU27" s="138"/>
      <c r="BUV27" s="138"/>
      <c r="BUW27" s="138"/>
      <c r="BUX27" s="138"/>
      <c r="BUY27" s="138"/>
      <c r="BUZ27" s="138"/>
      <c r="BVA27" s="138"/>
      <c r="BVB27" s="138"/>
      <c r="BVC27" s="138"/>
      <c r="BVD27" s="138"/>
      <c r="BVE27" s="138"/>
      <c r="BVF27" s="138"/>
      <c r="BVG27" s="138"/>
      <c r="BVH27" s="138"/>
      <c r="BVI27" s="138"/>
      <c r="BVJ27" s="138"/>
      <c r="BVK27" s="138"/>
      <c r="BVL27" s="138"/>
      <c r="BVM27" s="138"/>
      <c r="BVN27" s="138"/>
      <c r="BVO27" s="138"/>
      <c r="BVP27" s="138"/>
      <c r="BVQ27" s="138"/>
      <c r="BVR27" s="138"/>
      <c r="BVS27" s="138"/>
      <c r="BVT27" s="138"/>
      <c r="BVU27" s="138"/>
      <c r="BVV27" s="138"/>
      <c r="BVW27" s="138"/>
      <c r="BVX27" s="138"/>
      <c r="BVY27" s="138"/>
      <c r="BVZ27" s="138"/>
      <c r="BWA27" s="138"/>
      <c r="BWB27" s="138"/>
      <c r="BWC27" s="138"/>
      <c r="BWD27" s="138"/>
      <c r="BWE27" s="138"/>
      <c r="BWF27" s="138"/>
      <c r="BWG27" s="138"/>
      <c r="BWH27" s="138"/>
      <c r="BWI27" s="138"/>
      <c r="BWJ27" s="138"/>
      <c r="BWK27" s="138"/>
      <c r="BWL27" s="138"/>
      <c r="BWM27" s="138"/>
      <c r="BWN27" s="138"/>
      <c r="BWO27" s="138"/>
      <c r="BWP27" s="138"/>
      <c r="BWQ27" s="138"/>
      <c r="BWR27" s="138"/>
      <c r="BWS27" s="138"/>
      <c r="BWT27" s="138"/>
      <c r="BWU27" s="138"/>
      <c r="BWV27" s="138"/>
      <c r="BWW27" s="138"/>
      <c r="BWX27" s="138"/>
      <c r="BWY27" s="138"/>
      <c r="BWZ27" s="138"/>
      <c r="BXA27" s="138"/>
      <c r="BXB27" s="138"/>
      <c r="BXC27" s="138"/>
      <c r="BXD27" s="138"/>
      <c r="BXE27" s="138"/>
      <c r="BXF27" s="138"/>
      <c r="BXG27" s="138"/>
      <c r="BXH27" s="138"/>
      <c r="BXI27" s="138"/>
      <c r="BXJ27" s="138"/>
      <c r="BXK27" s="138"/>
      <c r="BXL27" s="138"/>
      <c r="BXM27" s="138"/>
      <c r="BXN27" s="138"/>
      <c r="BXO27" s="138"/>
      <c r="BXP27" s="138"/>
      <c r="BXQ27" s="138"/>
      <c r="BXR27" s="138"/>
      <c r="BXS27" s="138"/>
      <c r="BXT27" s="138"/>
      <c r="BXU27" s="138"/>
      <c r="BXV27" s="138"/>
      <c r="BXW27" s="138"/>
      <c r="BXX27" s="138"/>
      <c r="BXY27" s="138"/>
      <c r="BXZ27" s="138"/>
      <c r="BYA27" s="138"/>
      <c r="BYB27" s="138"/>
      <c r="BYC27" s="138"/>
      <c r="BYD27" s="138"/>
      <c r="BYE27" s="138"/>
      <c r="BYF27" s="138"/>
      <c r="BYG27" s="138"/>
      <c r="BYH27" s="138"/>
      <c r="BYI27" s="138"/>
      <c r="BYJ27" s="138"/>
      <c r="BYK27" s="138"/>
      <c r="BYL27" s="138"/>
      <c r="BYM27" s="138"/>
      <c r="BYN27" s="138"/>
      <c r="BYO27" s="138"/>
      <c r="BYP27" s="138"/>
      <c r="BYQ27" s="138"/>
      <c r="BYR27" s="138"/>
      <c r="BYS27" s="138"/>
      <c r="BYT27" s="138"/>
      <c r="BYU27" s="138"/>
      <c r="BYV27" s="138"/>
      <c r="BYW27" s="138"/>
      <c r="BYX27" s="138"/>
      <c r="BYY27" s="138"/>
      <c r="BYZ27" s="138"/>
      <c r="BZA27" s="138"/>
      <c r="BZB27" s="138"/>
      <c r="BZC27" s="138"/>
      <c r="BZD27" s="138"/>
      <c r="BZE27" s="138"/>
      <c r="BZF27" s="138"/>
      <c r="BZG27" s="138"/>
      <c r="BZH27" s="138"/>
      <c r="BZI27" s="138"/>
      <c r="BZJ27" s="138"/>
      <c r="BZK27" s="138"/>
      <c r="BZL27" s="138"/>
      <c r="BZM27" s="138"/>
      <c r="BZN27" s="138"/>
      <c r="BZO27" s="138"/>
      <c r="BZP27" s="138"/>
      <c r="BZQ27" s="138"/>
      <c r="BZR27" s="138"/>
      <c r="BZS27" s="138"/>
      <c r="BZT27" s="138"/>
      <c r="BZU27" s="138"/>
      <c r="BZV27" s="138"/>
      <c r="BZW27" s="138"/>
      <c r="BZX27" s="138"/>
      <c r="BZY27" s="138"/>
      <c r="BZZ27" s="138"/>
      <c r="CAA27" s="138"/>
      <c r="CAB27" s="138"/>
      <c r="CAC27" s="138"/>
      <c r="CAD27" s="138"/>
      <c r="CAE27" s="138"/>
      <c r="CAF27" s="138"/>
      <c r="CAG27" s="138"/>
      <c r="CAH27" s="138"/>
      <c r="CAI27" s="138"/>
      <c r="CAJ27" s="138"/>
      <c r="CAK27" s="138"/>
      <c r="CAL27" s="138"/>
      <c r="CAM27" s="138"/>
      <c r="CAN27" s="138"/>
      <c r="CAO27" s="138"/>
      <c r="CAP27" s="138"/>
      <c r="CAQ27" s="138"/>
      <c r="CAR27" s="138"/>
      <c r="CAS27" s="138"/>
      <c r="CAT27" s="138"/>
      <c r="CAU27" s="138"/>
      <c r="CAV27" s="138"/>
      <c r="CAW27" s="138"/>
      <c r="CAX27" s="138"/>
      <c r="CAY27" s="138"/>
      <c r="CAZ27" s="138"/>
      <c r="CBA27" s="138"/>
      <c r="CBB27" s="138"/>
      <c r="CBC27" s="138"/>
      <c r="CBD27" s="138"/>
      <c r="CBE27" s="138"/>
      <c r="CBF27" s="138"/>
      <c r="CBG27" s="138"/>
      <c r="CBH27" s="138"/>
      <c r="CBI27" s="138"/>
      <c r="CBJ27" s="138"/>
      <c r="CBK27" s="138"/>
      <c r="CBL27" s="138"/>
      <c r="CBM27" s="138"/>
      <c r="CBN27" s="138"/>
      <c r="CBO27" s="138"/>
      <c r="CBP27" s="138"/>
      <c r="CBQ27" s="138"/>
      <c r="CBR27" s="138"/>
      <c r="CBS27" s="138"/>
      <c r="CBT27" s="138"/>
      <c r="CBU27" s="138"/>
      <c r="CBV27" s="138"/>
      <c r="CBW27" s="138"/>
      <c r="CBX27" s="138"/>
      <c r="CBY27" s="138"/>
      <c r="CBZ27" s="138"/>
      <c r="CCA27" s="138"/>
      <c r="CCB27" s="138"/>
      <c r="CCC27" s="138"/>
      <c r="CCD27" s="138"/>
      <c r="CCE27" s="138"/>
      <c r="CCF27" s="138"/>
      <c r="CCG27" s="138"/>
      <c r="CCH27" s="138"/>
      <c r="CCI27" s="138"/>
      <c r="CCJ27" s="138"/>
      <c r="CCK27" s="138"/>
      <c r="CCL27" s="138"/>
      <c r="CCM27" s="138"/>
      <c r="CCN27" s="138"/>
      <c r="CCO27" s="138"/>
      <c r="CCP27" s="138"/>
      <c r="CCQ27" s="138"/>
      <c r="CCR27" s="138"/>
      <c r="CCS27" s="138"/>
      <c r="CCT27" s="138"/>
      <c r="CCU27" s="138"/>
      <c r="CCV27" s="138"/>
      <c r="CCW27" s="138"/>
      <c r="CCX27" s="138"/>
      <c r="CCY27" s="138"/>
      <c r="CCZ27" s="138"/>
      <c r="CDA27" s="138"/>
      <c r="CDB27" s="138"/>
      <c r="CDC27" s="138"/>
      <c r="CDD27" s="138"/>
      <c r="CDE27" s="138"/>
      <c r="CDF27" s="138"/>
      <c r="CDG27" s="138"/>
      <c r="CDH27" s="138"/>
      <c r="CDI27" s="138"/>
      <c r="CDJ27" s="138"/>
      <c r="CDK27" s="138"/>
      <c r="CDL27" s="138"/>
      <c r="CDM27" s="138"/>
      <c r="CDN27" s="138"/>
      <c r="CDO27" s="138"/>
      <c r="CDP27" s="138"/>
      <c r="CDQ27" s="138"/>
      <c r="CDR27" s="138"/>
      <c r="CDS27" s="138"/>
      <c r="CDT27" s="138"/>
      <c r="CDU27" s="138"/>
      <c r="CDV27" s="138"/>
      <c r="CDW27" s="138"/>
      <c r="CDX27" s="138"/>
      <c r="CDY27" s="138"/>
      <c r="CDZ27" s="138"/>
      <c r="CEA27" s="138"/>
      <c r="CEB27" s="138"/>
      <c r="CEC27" s="138"/>
      <c r="CED27" s="138"/>
      <c r="CEE27" s="138"/>
      <c r="CEF27" s="138"/>
      <c r="CEG27" s="138"/>
      <c r="CEH27" s="138"/>
      <c r="CEI27" s="138"/>
      <c r="CEJ27" s="138"/>
      <c r="CEK27" s="138"/>
      <c r="CEL27" s="138"/>
      <c r="CEM27" s="138"/>
      <c r="CEN27" s="138"/>
      <c r="CEO27" s="138"/>
      <c r="CEP27" s="138"/>
      <c r="CEQ27" s="138"/>
      <c r="CER27" s="138"/>
      <c r="CES27" s="138"/>
      <c r="CET27" s="138"/>
      <c r="CEU27" s="138"/>
      <c r="CEV27" s="138"/>
      <c r="CEW27" s="138"/>
      <c r="CEX27" s="138"/>
      <c r="CEY27" s="138"/>
      <c r="CEZ27" s="138"/>
      <c r="CFA27" s="138"/>
      <c r="CFB27" s="138"/>
      <c r="CFC27" s="138"/>
      <c r="CFD27" s="138"/>
      <c r="CFE27" s="138"/>
      <c r="CFF27" s="138"/>
      <c r="CFG27" s="138"/>
      <c r="CFH27" s="138"/>
      <c r="CFI27" s="138"/>
      <c r="CFJ27" s="138"/>
      <c r="CFK27" s="138"/>
      <c r="CFL27" s="138"/>
      <c r="CFM27" s="138"/>
      <c r="CFN27" s="138"/>
      <c r="CFO27" s="138"/>
      <c r="CFP27" s="138"/>
      <c r="CFQ27" s="138"/>
      <c r="CFR27" s="138"/>
      <c r="CFS27" s="138"/>
      <c r="CFT27" s="138"/>
      <c r="CFU27" s="138"/>
      <c r="CFV27" s="138"/>
      <c r="CFW27" s="138"/>
      <c r="CFX27" s="138"/>
      <c r="CFY27" s="138"/>
      <c r="CFZ27" s="138"/>
      <c r="CGA27" s="138"/>
      <c r="CGB27" s="138"/>
      <c r="CGC27" s="138"/>
      <c r="CGD27" s="138"/>
      <c r="CGE27" s="138"/>
      <c r="CGF27" s="138"/>
      <c r="CGG27" s="138"/>
      <c r="CGH27" s="138"/>
      <c r="CGI27" s="138"/>
      <c r="CGJ27" s="138"/>
      <c r="CGK27" s="138"/>
      <c r="CGL27" s="138"/>
      <c r="CGM27" s="138"/>
      <c r="CGN27" s="138"/>
      <c r="CGO27" s="138"/>
      <c r="CGP27" s="138"/>
      <c r="CGQ27" s="138"/>
      <c r="CGR27" s="138"/>
      <c r="CGS27" s="138"/>
      <c r="CGT27" s="138"/>
      <c r="CGU27" s="138"/>
      <c r="CGV27" s="138"/>
      <c r="CGW27" s="138"/>
      <c r="CGX27" s="138"/>
      <c r="CGY27" s="138"/>
      <c r="CGZ27" s="138"/>
      <c r="CHA27" s="138"/>
      <c r="CHB27" s="138"/>
      <c r="CHC27" s="138"/>
      <c r="CHD27" s="138"/>
      <c r="CHE27" s="138"/>
      <c r="CHF27" s="138"/>
      <c r="CHG27" s="138"/>
      <c r="CHH27" s="138"/>
      <c r="CHI27" s="138"/>
      <c r="CHJ27" s="138"/>
      <c r="CHK27" s="138"/>
      <c r="CHL27" s="138"/>
      <c r="CHM27" s="138"/>
      <c r="CHN27" s="138"/>
      <c r="CHO27" s="138"/>
      <c r="CHP27" s="138"/>
      <c r="CHQ27" s="138"/>
      <c r="CHR27" s="138"/>
      <c r="CHS27" s="138"/>
      <c r="CHT27" s="138"/>
      <c r="CHU27" s="138"/>
      <c r="CHV27" s="138"/>
      <c r="CHW27" s="138"/>
      <c r="CHX27" s="138"/>
      <c r="CHY27" s="138"/>
      <c r="CHZ27" s="138"/>
      <c r="CIA27" s="138"/>
      <c r="CIB27" s="138"/>
      <c r="CIC27" s="138"/>
      <c r="CID27" s="138"/>
      <c r="CIE27" s="138"/>
      <c r="CIF27" s="138"/>
      <c r="CIG27" s="138"/>
      <c r="CIH27" s="138"/>
      <c r="CII27" s="138"/>
      <c r="CIJ27" s="138"/>
      <c r="CIK27" s="138"/>
      <c r="CIL27" s="138"/>
      <c r="CIM27" s="138"/>
      <c r="CIN27" s="138"/>
      <c r="CIO27" s="138"/>
      <c r="CIP27" s="138"/>
      <c r="CIQ27" s="138"/>
      <c r="CIR27" s="138"/>
      <c r="CIS27" s="138"/>
      <c r="CIT27" s="138"/>
      <c r="CIU27" s="138"/>
      <c r="CIV27" s="138"/>
      <c r="CIW27" s="138"/>
      <c r="CIX27" s="138"/>
      <c r="CIY27" s="138"/>
      <c r="CIZ27" s="138"/>
      <c r="CJA27" s="138"/>
      <c r="CJB27" s="138"/>
      <c r="CJC27" s="138"/>
      <c r="CJD27" s="138"/>
      <c r="CJE27" s="138"/>
      <c r="CJF27" s="138"/>
      <c r="CJG27" s="138"/>
      <c r="CJH27" s="138"/>
      <c r="CJI27" s="138"/>
      <c r="CJJ27" s="138"/>
      <c r="CJK27" s="138"/>
      <c r="CJL27" s="138"/>
      <c r="CJM27" s="138"/>
      <c r="CJN27" s="138"/>
      <c r="CJO27" s="138"/>
      <c r="CJP27" s="138"/>
      <c r="CJQ27" s="138"/>
      <c r="CJR27" s="138"/>
      <c r="CJS27" s="138"/>
      <c r="CJT27" s="138"/>
      <c r="CJU27" s="138"/>
      <c r="CJV27" s="138"/>
      <c r="CJW27" s="138"/>
      <c r="CJX27" s="138"/>
      <c r="CJY27" s="138"/>
      <c r="CJZ27" s="138"/>
      <c r="CKA27" s="138"/>
      <c r="CKB27" s="138"/>
      <c r="CKC27" s="138"/>
      <c r="CKD27" s="138"/>
      <c r="CKE27" s="138"/>
      <c r="CKF27" s="138"/>
      <c r="CKG27" s="138"/>
      <c r="CKH27" s="138"/>
      <c r="CKI27" s="138"/>
      <c r="CKJ27" s="138"/>
      <c r="CKK27" s="138"/>
      <c r="CKL27" s="138"/>
      <c r="CKM27" s="138"/>
      <c r="CKN27" s="138"/>
      <c r="CKO27" s="138"/>
      <c r="CKP27" s="138"/>
      <c r="CKQ27" s="138"/>
      <c r="CKR27" s="138"/>
      <c r="CKS27" s="138"/>
      <c r="CKT27" s="138"/>
      <c r="CKU27" s="138"/>
      <c r="CKV27" s="138"/>
      <c r="CKW27" s="138"/>
      <c r="CKX27" s="138"/>
      <c r="CKY27" s="138"/>
      <c r="CKZ27" s="138"/>
      <c r="CLA27" s="138"/>
      <c r="CLB27" s="138"/>
      <c r="CLC27" s="138"/>
      <c r="CLD27" s="138"/>
      <c r="CLE27" s="138"/>
      <c r="CLF27" s="138"/>
      <c r="CLG27" s="138"/>
      <c r="CLH27" s="138"/>
      <c r="CLI27" s="138"/>
      <c r="CLJ27" s="138"/>
      <c r="CLK27" s="138"/>
      <c r="CLL27" s="138"/>
      <c r="CLM27" s="138"/>
      <c r="CLN27" s="138"/>
      <c r="CLO27" s="138"/>
      <c r="CLP27" s="138"/>
      <c r="CLQ27" s="138"/>
      <c r="CLR27" s="138"/>
      <c r="CLS27" s="138"/>
      <c r="CLT27" s="138"/>
      <c r="CLU27" s="138"/>
      <c r="CLV27" s="138"/>
      <c r="CLW27" s="138"/>
      <c r="CLX27" s="138"/>
      <c r="CLY27" s="138"/>
      <c r="CLZ27" s="138"/>
      <c r="CMA27" s="138"/>
      <c r="CMB27" s="138"/>
      <c r="CMC27" s="138"/>
      <c r="CMD27" s="138"/>
      <c r="CME27" s="138"/>
      <c r="CMF27" s="138"/>
      <c r="CMG27" s="138"/>
      <c r="CMH27" s="138"/>
      <c r="CMI27" s="138"/>
      <c r="CMJ27" s="138"/>
      <c r="CMK27" s="138"/>
      <c r="CML27" s="138"/>
      <c r="CMM27" s="138"/>
      <c r="CMN27" s="138"/>
      <c r="CMO27" s="138"/>
      <c r="CMP27" s="138"/>
      <c r="CMQ27" s="138"/>
      <c r="CMR27" s="138"/>
      <c r="CMS27" s="138"/>
      <c r="CMT27" s="138"/>
      <c r="CMU27" s="138"/>
      <c r="CMV27" s="138"/>
      <c r="CMW27" s="138"/>
      <c r="CMX27" s="138"/>
      <c r="CMY27" s="138"/>
      <c r="CMZ27" s="138"/>
      <c r="CNA27" s="138"/>
      <c r="CNB27" s="138"/>
      <c r="CNC27" s="138"/>
      <c r="CND27" s="138"/>
      <c r="CNE27" s="138"/>
      <c r="CNF27" s="138"/>
      <c r="CNG27" s="138"/>
      <c r="CNH27" s="138"/>
      <c r="CNI27" s="138"/>
      <c r="CNJ27" s="138"/>
      <c r="CNK27" s="138"/>
      <c r="CNL27" s="138"/>
      <c r="CNM27" s="138"/>
      <c r="CNN27" s="138"/>
      <c r="CNO27" s="138"/>
      <c r="CNP27" s="138"/>
      <c r="CNQ27" s="138"/>
      <c r="CNR27" s="138"/>
      <c r="CNS27" s="138"/>
      <c r="CNT27" s="138"/>
      <c r="CNU27" s="138"/>
      <c r="CNV27" s="138"/>
      <c r="CNW27" s="138"/>
      <c r="CNX27" s="138"/>
      <c r="CNY27" s="138"/>
      <c r="CNZ27" s="138"/>
      <c r="COA27" s="138"/>
      <c r="COB27" s="138"/>
      <c r="COC27" s="138"/>
      <c r="COD27" s="138"/>
      <c r="COE27" s="138"/>
      <c r="COF27" s="138"/>
      <c r="COG27" s="138"/>
      <c r="COH27" s="138"/>
      <c r="COI27" s="138"/>
      <c r="COJ27" s="138"/>
      <c r="COK27" s="138"/>
      <c r="COL27" s="138"/>
      <c r="COM27" s="138"/>
      <c r="CON27" s="138"/>
      <c r="COO27" s="138"/>
      <c r="COP27" s="138"/>
      <c r="COQ27" s="138"/>
      <c r="COR27" s="138"/>
      <c r="COS27" s="138"/>
      <c r="COT27" s="138"/>
      <c r="COU27" s="138"/>
      <c r="COV27" s="138"/>
      <c r="COW27" s="138"/>
      <c r="COX27" s="138"/>
      <c r="COY27" s="138"/>
      <c r="COZ27" s="138"/>
      <c r="CPA27" s="138"/>
      <c r="CPB27" s="138"/>
      <c r="CPC27" s="138"/>
      <c r="CPD27" s="138"/>
      <c r="CPE27" s="138"/>
      <c r="CPF27" s="138"/>
      <c r="CPG27" s="138"/>
      <c r="CPH27" s="138"/>
      <c r="CPI27" s="138"/>
      <c r="CPJ27" s="138"/>
      <c r="CPK27" s="138"/>
      <c r="CPL27" s="138"/>
      <c r="CPM27" s="138"/>
      <c r="CPN27" s="138"/>
      <c r="CPO27" s="138"/>
      <c r="CPP27" s="138"/>
      <c r="CPQ27" s="138"/>
      <c r="CPR27" s="138"/>
      <c r="CPS27" s="138"/>
      <c r="CPT27" s="138"/>
      <c r="CPU27" s="138"/>
      <c r="CPV27" s="138"/>
      <c r="CPW27" s="138"/>
      <c r="CPX27" s="138"/>
      <c r="CPY27" s="138"/>
      <c r="CPZ27" s="138"/>
      <c r="CQA27" s="138"/>
      <c r="CQB27" s="138"/>
      <c r="CQC27" s="138"/>
      <c r="CQD27" s="138"/>
      <c r="CQE27" s="138"/>
      <c r="CQF27" s="138"/>
      <c r="CQG27" s="138"/>
      <c r="CQH27" s="138"/>
      <c r="CQI27" s="138"/>
      <c r="CQJ27" s="138"/>
      <c r="CQK27" s="138"/>
      <c r="CQL27" s="138"/>
      <c r="CQM27" s="138"/>
      <c r="CQN27" s="138"/>
      <c r="CQO27" s="138"/>
      <c r="CQP27" s="138"/>
      <c r="CQQ27" s="138"/>
      <c r="CQR27" s="138"/>
      <c r="CQS27" s="138"/>
      <c r="CQT27" s="138"/>
      <c r="CQU27" s="138"/>
      <c r="CQV27" s="138"/>
      <c r="CQW27" s="138"/>
      <c r="CQX27" s="138"/>
      <c r="CQY27" s="138"/>
      <c r="CQZ27" s="138"/>
      <c r="CRA27" s="138"/>
      <c r="CRB27" s="138"/>
      <c r="CRC27" s="138"/>
      <c r="CRD27" s="138"/>
      <c r="CRE27" s="138"/>
      <c r="CRF27" s="138"/>
      <c r="CRG27" s="138"/>
      <c r="CRH27" s="138"/>
      <c r="CRI27" s="138"/>
      <c r="CRJ27" s="138"/>
      <c r="CRK27" s="138"/>
      <c r="CRL27" s="138"/>
      <c r="CRM27" s="138"/>
      <c r="CRN27" s="138"/>
      <c r="CRO27" s="138"/>
      <c r="CRP27" s="138"/>
      <c r="CRQ27" s="138"/>
      <c r="CRR27" s="138"/>
      <c r="CRS27" s="138"/>
      <c r="CRT27" s="138"/>
      <c r="CRU27" s="138"/>
      <c r="CRV27" s="138"/>
      <c r="CRW27" s="138"/>
      <c r="CRX27" s="138"/>
      <c r="CRY27" s="138"/>
      <c r="CRZ27" s="138"/>
      <c r="CSA27" s="138"/>
      <c r="CSB27" s="138"/>
      <c r="CSC27" s="138"/>
      <c r="CSD27" s="138"/>
      <c r="CSE27" s="138"/>
      <c r="CSF27" s="138"/>
      <c r="CSG27" s="138"/>
      <c r="CSH27" s="138"/>
      <c r="CSI27" s="138"/>
      <c r="CSJ27" s="138"/>
      <c r="CSK27" s="138"/>
      <c r="CSL27" s="138"/>
      <c r="CSM27" s="138"/>
      <c r="CSN27" s="138"/>
      <c r="CSO27" s="138"/>
      <c r="CSP27" s="138"/>
      <c r="CSQ27" s="138"/>
      <c r="CSR27" s="138"/>
      <c r="CSS27" s="138"/>
      <c r="CST27" s="138"/>
      <c r="CSU27" s="138"/>
      <c r="CSV27" s="138"/>
      <c r="CSW27" s="138"/>
      <c r="CSX27" s="138"/>
      <c r="CSY27" s="138"/>
      <c r="CSZ27" s="138"/>
      <c r="CTA27" s="138"/>
      <c r="CTB27" s="138"/>
      <c r="CTC27" s="138"/>
      <c r="CTD27" s="138"/>
      <c r="CTE27" s="138"/>
      <c r="CTF27" s="138"/>
      <c r="CTG27" s="138"/>
      <c r="CTH27" s="138"/>
      <c r="CTI27" s="138"/>
      <c r="CTJ27" s="138"/>
      <c r="CTK27" s="138"/>
      <c r="CTL27" s="138"/>
      <c r="CTM27" s="138"/>
      <c r="CTN27" s="138"/>
      <c r="CTO27" s="138"/>
      <c r="CTP27" s="138"/>
      <c r="CTQ27" s="138"/>
      <c r="CTR27" s="138"/>
      <c r="CTS27" s="138"/>
      <c r="CTT27" s="138"/>
      <c r="CTU27" s="138"/>
      <c r="CTV27" s="138"/>
      <c r="CTW27" s="138"/>
      <c r="CTX27" s="138"/>
      <c r="CTY27" s="138"/>
      <c r="CTZ27" s="138"/>
      <c r="CUA27" s="138"/>
      <c r="CUB27" s="138"/>
      <c r="CUC27" s="138"/>
      <c r="CUD27" s="138"/>
      <c r="CUE27" s="138"/>
      <c r="CUF27" s="138"/>
      <c r="CUG27" s="138"/>
      <c r="CUH27" s="138"/>
      <c r="CUI27" s="138"/>
      <c r="CUJ27" s="138"/>
      <c r="CUK27" s="138"/>
      <c r="CUL27" s="138"/>
      <c r="CUM27" s="138"/>
      <c r="CUN27" s="138"/>
      <c r="CUO27" s="138"/>
      <c r="CUP27" s="138"/>
      <c r="CUQ27" s="138"/>
      <c r="CUR27" s="138"/>
      <c r="CUS27" s="138"/>
      <c r="CUT27" s="138"/>
      <c r="CUU27" s="138"/>
      <c r="CUV27" s="138"/>
      <c r="CUW27" s="138"/>
      <c r="CUX27" s="138"/>
      <c r="CUY27" s="138"/>
      <c r="CUZ27" s="138"/>
      <c r="CVA27" s="138"/>
      <c r="CVB27" s="138"/>
      <c r="CVC27" s="138"/>
      <c r="CVD27" s="138"/>
      <c r="CVE27" s="138"/>
      <c r="CVF27" s="138"/>
      <c r="CVG27" s="138"/>
      <c r="CVH27" s="138"/>
      <c r="CVI27" s="138"/>
      <c r="CVJ27" s="138"/>
      <c r="CVK27" s="138"/>
      <c r="CVL27" s="138"/>
      <c r="CVM27" s="138"/>
      <c r="CVN27" s="138"/>
      <c r="CVO27" s="138"/>
      <c r="CVP27" s="138"/>
      <c r="CVQ27" s="138"/>
      <c r="CVR27" s="138"/>
      <c r="CVS27" s="138"/>
      <c r="CVT27" s="138"/>
      <c r="CVU27" s="138"/>
      <c r="CVV27" s="138"/>
      <c r="CVW27" s="138"/>
      <c r="CVX27" s="138"/>
      <c r="CVY27" s="138"/>
      <c r="CVZ27" s="138"/>
      <c r="CWA27" s="138"/>
      <c r="CWB27" s="138"/>
      <c r="CWC27" s="138"/>
      <c r="CWD27" s="138"/>
      <c r="CWE27" s="138"/>
      <c r="CWF27" s="138"/>
      <c r="CWG27" s="138"/>
      <c r="CWH27" s="138"/>
      <c r="CWI27" s="138"/>
      <c r="CWJ27" s="138"/>
      <c r="CWK27" s="138"/>
      <c r="CWL27" s="138"/>
      <c r="CWM27" s="138"/>
      <c r="CWN27" s="138"/>
      <c r="CWO27" s="138"/>
      <c r="CWP27" s="138"/>
      <c r="CWQ27" s="138"/>
      <c r="CWR27" s="138"/>
      <c r="CWS27" s="138"/>
      <c r="CWT27" s="138"/>
      <c r="CWU27" s="138"/>
      <c r="CWV27" s="138"/>
      <c r="CWW27" s="138"/>
      <c r="CWX27" s="138"/>
      <c r="CWY27" s="138"/>
      <c r="CWZ27" s="138"/>
      <c r="CXA27" s="138"/>
      <c r="CXB27" s="138"/>
      <c r="CXC27" s="138"/>
      <c r="CXD27" s="138"/>
      <c r="CXE27" s="138"/>
      <c r="CXF27" s="138"/>
      <c r="CXG27" s="138"/>
      <c r="CXH27" s="138"/>
      <c r="CXI27" s="138"/>
      <c r="CXJ27" s="138"/>
      <c r="CXK27" s="138"/>
      <c r="CXL27" s="138"/>
      <c r="CXM27" s="138"/>
      <c r="CXN27" s="138"/>
      <c r="CXO27" s="138"/>
      <c r="CXP27" s="138"/>
      <c r="CXQ27" s="138"/>
      <c r="CXR27" s="138"/>
      <c r="CXS27" s="138"/>
      <c r="CXT27" s="138"/>
      <c r="CXU27" s="138"/>
      <c r="CXV27" s="138"/>
      <c r="CXW27" s="138"/>
      <c r="CXX27" s="138"/>
      <c r="CXY27" s="138"/>
      <c r="CXZ27" s="138"/>
      <c r="CYA27" s="138"/>
      <c r="CYB27" s="138"/>
      <c r="CYC27" s="138"/>
      <c r="CYD27" s="138"/>
      <c r="CYE27" s="138"/>
      <c r="CYF27" s="138"/>
      <c r="CYG27" s="138"/>
      <c r="CYH27" s="138"/>
      <c r="CYI27" s="138"/>
      <c r="CYJ27" s="138"/>
      <c r="CYK27" s="138"/>
      <c r="CYL27" s="138"/>
      <c r="CYM27" s="138"/>
      <c r="CYN27" s="138"/>
      <c r="CYO27" s="138"/>
      <c r="CYP27" s="138"/>
      <c r="CYQ27" s="138"/>
      <c r="CYR27" s="138"/>
      <c r="CYS27" s="138"/>
      <c r="CYT27" s="138"/>
      <c r="CYU27" s="138"/>
      <c r="CYV27" s="138"/>
      <c r="CYW27" s="138"/>
      <c r="CYX27" s="138"/>
      <c r="CYY27" s="138"/>
      <c r="CYZ27" s="138"/>
      <c r="CZA27" s="138"/>
      <c r="CZB27" s="138"/>
      <c r="CZC27" s="138"/>
      <c r="CZD27" s="138"/>
      <c r="CZE27" s="138"/>
      <c r="CZF27" s="138"/>
      <c r="CZG27" s="138"/>
      <c r="CZH27" s="138"/>
      <c r="CZI27" s="138"/>
      <c r="CZJ27" s="138"/>
      <c r="CZK27" s="138"/>
      <c r="CZL27" s="138"/>
      <c r="CZM27" s="138"/>
      <c r="CZN27" s="138"/>
      <c r="CZO27" s="138"/>
      <c r="CZP27" s="138"/>
      <c r="CZQ27" s="138"/>
      <c r="CZR27" s="138"/>
      <c r="CZS27" s="138"/>
      <c r="CZT27" s="138"/>
      <c r="CZU27" s="138"/>
      <c r="CZV27" s="138"/>
      <c r="CZW27" s="138"/>
      <c r="CZX27" s="138"/>
      <c r="CZY27" s="138"/>
      <c r="CZZ27" s="138"/>
      <c r="DAA27" s="138"/>
      <c r="DAB27" s="138"/>
      <c r="DAC27" s="138"/>
      <c r="DAD27" s="138"/>
      <c r="DAE27" s="138"/>
      <c r="DAF27" s="138"/>
      <c r="DAG27" s="138"/>
      <c r="DAH27" s="138"/>
      <c r="DAI27" s="138"/>
      <c r="DAJ27" s="138"/>
      <c r="DAK27" s="138"/>
      <c r="DAL27" s="138"/>
      <c r="DAM27" s="138"/>
      <c r="DAN27" s="138"/>
      <c r="DAO27" s="138"/>
      <c r="DAP27" s="138"/>
      <c r="DAQ27" s="138"/>
      <c r="DAR27" s="138"/>
      <c r="DAS27" s="138"/>
      <c r="DAT27" s="138"/>
      <c r="DAU27" s="138"/>
      <c r="DAV27" s="138"/>
      <c r="DAW27" s="138"/>
      <c r="DAX27" s="138"/>
      <c r="DAY27" s="138"/>
      <c r="DAZ27" s="138"/>
      <c r="DBA27" s="138"/>
      <c r="DBB27" s="138"/>
      <c r="DBC27" s="138"/>
      <c r="DBD27" s="138"/>
      <c r="DBE27" s="138"/>
      <c r="DBF27" s="138"/>
      <c r="DBG27" s="138"/>
      <c r="DBH27" s="138"/>
      <c r="DBI27" s="138"/>
      <c r="DBJ27" s="138"/>
      <c r="DBK27" s="138"/>
      <c r="DBL27" s="138"/>
      <c r="DBM27" s="138"/>
      <c r="DBN27" s="138"/>
      <c r="DBO27" s="138"/>
      <c r="DBP27" s="138"/>
      <c r="DBQ27" s="138"/>
      <c r="DBR27" s="138"/>
      <c r="DBS27" s="138"/>
      <c r="DBT27" s="138"/>
      <c r="DBU27" s="138"/>
      <c r="DBV27" s="138"/>
      <c r="DBW27" s="138"/>
      <c r="DBX27" s="138"/>
      <c r="DBY27" s="138"/>
      <c r="DBZ27" s="138"/>
      <c r="DCA27" s="138"/>
      <c r="DCB27" s="138"/>
      <c r="DCC27" s="138"/>
      <c r="DCD27" s="138"/>
      <c r="DCE27" s="138"/>
      <c r="DCF27" s="138"/>
      <c r="DCG27" s="138"/>
      <c r="DCH27" s="138"/>
      <c r="DCI27" s="138"/>
      <c r="DCJ27" s="138"/>
      <c r="DCK27" s="138"/>
      <c r="DCL27" s="138"/>
      <c r="DCM27" s="138"/>
      <c r="DCN27" s="138"/>
      <c r="DCO27" s="138"/>
      <c r="DCP27" s="138"/>
      <c r="DCQ27" s="138"/>
      <c r="DCR27" s="138"/>
      <c r="DCS27" s="138"/>
      <c r="DCT27" s="138"/>
      <c r="DCU27" s="138"/>
      <c r="DCV27" s="138"/>
      <c r="DCW27" s="138"/>
      <c r="DCX27" s="138"/>
      <c r="DCY27" s="138"/>
      <c r="DCZ27" s="138"/>
      <c r="DDA27" s="138"/>
      <c r="DDB27" s="138"/>
      <c r="DDC27" s="138"/>
      <c r="DDD27" s="138"/>
      <c r="DDE27" s="138"/>
      <c r="DDF27" s="138"/>
      <c r="DDG27" s="138"/>
      <c r="DDH27" s="138"/>
      <c r="DDI27" s="138"/>
      <c r="DDJ27" s="138"/>
      <c r="DDK27" s="138"/>
      <c r="DDL27" s="138"/>
      <c r="DDM27" s="138"/>
      <c r="DDN27" s="138"/>
      <c r="DDO27" s="138"/>
      <c r="DDP27" s="138"/>
      <c r="DDQ27" s="138"/>
      <c r="DDR27" s="138"/>
      <c r="DDS27" s="138"/>
      <c r="DDT27" s="138"/>
      <c r="DDU27" s="138"/>
      <c r="DDV27" s="138"/>
      <c r="DDW27" s="138"/>
      <c r="DDX27" s="138"/>
      <c r="DDY27" s="138"/>
      <c r="DDZ27" s="138"/>
      <c r="DEA27" s="138"/>
      <c r="DEB27" s="138"/>
      <c r="DEC27" s="138"/>
      <c r="DED27" s="138"/>
      <c r="DEE27" s="138"/>
      <c r="DEF27" s="138"/>
      <c r="DEG27" s="138"/>
      <c r="DEH27" s="138"/>
      <c r="DEI27" s="138"/>
      <c r="DEJ27" s="138"/>
      <c r="DEK27" s="138"/>
      <c r="DEL27" s="138"/>
      <c r="DEM27" s="138"/>
      <c r="DEN27" s="138"/>
      <c r="DEO27" s="138"/>
      <c r="DEP27" s="138"/>
      <c r="DEQ27" s="138"/>
      <c r="DER27" s="138"/>
      <c r="DES27" s="138"/>
      <c r="DET27" s="138"/>
      <c r="DEU27" s="138"/>
      <c r="DEV27" s="138"/>
      <c r="DEW27" s="138"/>
      <c r="DEX27" s="138"/>
      <c r="DEY27" s="138"/>
      <c r="DEZ27" s="138"/>
      <c r="DFA27" s="138"/>
      <c r="DFB27" s="138"/>
      <c r="DFC27" s="138"/>
      <c r="DFD27" s="138"/>
      <c r="DFE27" s="138"/>
      <c r="DFF27" s="138"/>
      <c r="DFG27" s="138"/>
      <c r="DFH27" s="138"/>
      <c r="DFI27" s="138"/>
      <c r="DFJ27" s="138"/>
      <c r="DFK27" s="138"/>
      <c r="DFL27" s="138"/>
      <c r="DFM27" s="138"/>
      <c r="DFN27" s="138"/>
      <c r="DFO27" s="138"/>
      <c r="DFP27" s="138"/>
      <c r="DFQ27" s="138"/>
      <c r="DFR27" s="138"/>
      <c r="DFS27" s="138"/>
      <c r="DFT27" s="138"/>
      <c r="DFU27" s="138"/>
      <c r="DFV27" s="138"/>
      <c r="DFW27" s="138"/>
      <c r="DFX27" s="138"/>
      <c r="DFY27" s="138"/>
      <c r="DFZ27" s="138"/>
      <c r="DGA27" s="138"/>
      <c r="DGB27" s="138"/>
      <c r="DGC27" s="138"/>
      <c r="DGD27" s="138"/>
      <c r="DGE27" s="138"/>
      <c r="DGF27" s="138"/>
      <c r="DGG27" s="138"/>
      <c r="DGH27" s="138"/>
      <c r="DGI27" s="138"/>
      <c r="DGJ27" s="138"/>
      <c r="DGK27" s="138"/>
      <c r="DGL27" s="138"/>
      <c r="DGM27" s="138"/>
      <c r="DGN27" s="138"/>
      <c r="DGO27" s="138"/>
      <c r="DGP27" s="138"/>
      <c r="DGQ27" s="138"/>
      <c r="DGR27" s="138"/>
      <c r="DGS27" s="138"/>
      <c r="DGT27" s="138"/>
      <c r="DGU27" s="138"/>
      <c r="DGV27" s="138"/>
      <c r="DGW27" s="138"/>
      <c r="DGX27" s="138"/>
      <c r="DGY27" s="138"/>
      <c r="DGZ27" s="138"/>
      <c r="DHA27" s="138"/>
      <c r="DHB27" s="138"/>
      <c r="DHC27" s="138"/>
      <c r="DHD27" s="138"/>
      <c r="DHE27" s="138"/>
      <c r="DHF27" s="138"/>
      <c r="DHG27" s="138"/>
      <c r="DHH27" s="138"/>
      <c r="DHI27" s="138"/>
      <c r="DHJ27" s="138"/>
      <c r="DHK27" s="138"/>
      <c r="DHL27" s="138"/>
      <c r="DHM27" s="138"/>
      <c r="DHN27" s="138"/>
      <c r="DHO27" s="138"/>
      <c r="DHP27" s="138"/>
      <c r="DHQ27" s="138"/>
      <c r="DHR27" s="138"/>
      <c r="DHS27" s="138"/>
      <c r="DHT27" s="138"/>
      <c r="DHU27" s="138"/>
      <c r="DHV27" s="138"/>
      <c r="DHW27" s="138"/>
      <c r="DHX27" s="138"/>
      <c r="DHY27" s="138"/>
      <c r="DHZ27" s="138"/>
      <c r="DIA27" s="138"/>
      <c r="DIB27" s="138"/>
      <c r="DIC27" s="138"/>
      <c r="DID27" s="138"/>
      <c r="DIE27" s="138"/>
      <c r="DIF27" s="138"/>
      <c r="DIG27" s="138"/>
      <c r="DIH27" s="138"/>
      <c r="DII27" s="138"/>
      <c r="DIJ27" s="138"/>
      <c r="DIK27" s="138"/>
      <c r="DIL27" s="138"/>
      <c r="DIM27" s="138"/>
      <c r="DIN27" s="138"/>
      <c r="DIO27" s="138"/>
      <c r="DIP27" s="138"/>
      <c r="DIQ27" s="138"/>
      <c r="DIR27" s="138"/>
      <c r="DIS27" s="138"/>
      <c r="DIT27" s="138"/>
      <c r="DIU27" s="138"/>
      <c r="DIV27" s="138"/>
      <c r="DIW27" s="138"/>
      <c r="DIX27" s="138"/>
      <c r="DIY27" s="138"/>
      <c r="DIZ27" s="138"/>
      <c r="DJA27" s="138"/>
      <c r="DJB27" s="138"/>
      <c r="DJC27" s="138"/>
      <c r="DJD27" s="138"/>
      <c r="DJE27" s="138"/>
      <c r="DJF27" s="138"/>
      <c r="DJG27" s="138"/>
      <c r="DJH27" s="138"/>
      <c r="DJI27" s="138"/>
      <c r="DJJ27" s="138"/>
      <c r="DJK27" s="138"/>
      <c r="DJL27" s="138"/>
      <c r="DJM27" s="138"/>
      <c r="DJN27" s="138"/>
      <c r="DJO27" s="138"/>
      <c r="DJP27" s="138"/>
      <c r="DJQ27" s="138"/>
      <c r="DJR27" s="138"/>
      <c r="DJS27" s="138"/>
      <c r="DJT27" s="138"/>
      <c r="DJU27" s="138"/>
      <c r="DJV27" s="138"/>
      <c r="DJW27" s="138"/>
      <c r="DJX27" s="138"/>
      <c r="DJY27" s="138"/>
      <c r="DJZ27" s="138"/>
      <c r="DKA27" s="138"/>
      <c r="DKB27" s="138"/>
      <c r="DKC27" s="138"/>
      <c r="DKD27" s="138"/>
      <c r="DKE27" s="138"/>
      <c r="DKF27" s="138"/>
      <c r="DKG27" s="138"/>
      <c r="DKH27" s="138"/>
      <c r="DKI27" s="138"/>
      <c r="DKJ27" s="138"/>
      <c r="DKK27" s="138"/>
      <c r="DKL27" s="138"/>
      <c r="DKM27" s="138"/>
      <c r="DKN27" s="138"/>
      <c r="DKO27" s="138"/>
      <c r="DKP27" s="138"/>
      <c r="DKQ27" s="138"/>
      <c r="DKR27" s="138"/>
      <c r="DKS27" s="138"/>
      <c r="DKT27" s="138"/>
      <c r="DKU27" s="138"/>
      <c r="DKV27" s="138"/>
      <c r="DKW27" s="138"/>
      <c r="DKX27" s="138"/>
      <c r="DKY27" s="138"/>
      <c r="DKZ27" s="138"/>
      <c r="DLA27" s="138"/>
      <c r="DLB27" s="138"/>
      <c r="DLC27" s="138"/>
      <c r="DLD27" s="138"/>
      <c r="DLE27" s="138"/>
      <c r="DLF27" s="138"/>
      <c r="DLG27" s="138"/>
      <c r="DLH27" s="138"/>
      <c r="DLI27" s="138"/>
      <c r="DLJ27" s="138"/>
      <c r="DLK27" s="138"/>
      <c r="DLL27" s="138"/>
      <c r="DLM27" s="138"/>
      <c r="DLN27" s="138"/>
      <c r="DLO27" s="138"/>
      <c r="DLP27" s="138"/>
      <c r="DLQ27" s="138"/>
      <c r="DLR27" s="138"/>
      <c r="DLS27" s="138"/>
      <c r="DLT27" s="138"/>
      <c r="DLU27" s="138"/>
      <c r="DLV27" s="138"/>
      <c r="DLW27" s="138"/>
      <c r="DLX27" s="138"/>
      <c r="DLY27" s="138"/>
      <c r="DLZ27" s="138"/>
      <c r="DMA27" s="138"/>
      <c r="DMB27" s="138"/>
      <c r="DMC27" s="138"/>
      <c r="DMD27" s="138"/>
      <c r="DME27" s="138"/>
      <c r="DMF27" s="138"/>
      <c r="DMG27" s="138"/>
      <c r="DMH27" s="138"/>
      <c r="DMI27" s="138"/>
      <c r="DMJ27" s="138"/>
      <c r="DMK27" s="138"/>
      <c r="DML27" s="138"/>
      <c r="DMM27" s="138"/>
      <c r="DMN27" s="138"/>
      <c r="DMO27" s="138"/>
      <c r="DMP27" s="138"/>
      <c r="DMQ27" s="138"/>
      <c r="DMR27" s="138"/>
      <c r="DMS27" s="138"/>
      <c r="DMT27" s="138"/>
      <c r="DMU27" s="138"/>
      <c r="DMV27" s="138"/>
      <c r="DMW27" s="138"/>
      <c r="DMX27" s="138"/>
      <c r="DMY27" s="138"/>
      <c r="DMZ27" s="138"/>
      <c r="DNA27" s="138"/>
      <c r="DNB27" s="138"/>
      <c r="DNC27" s="138"/>
      <c r="DND27" s="138"/>
      <c r="DNE27" s="138"/>
      <c r="DNF27" s="138"/>
      <c r="DNG27" s="138"/>
      <c r="DNH27" s="138"/>
      <c r="DNI27" s="138"/>
      <c r="DNJ27" s="138"/>
      <c r="DNK27" s="138"/>
      <c r="DNL27" s="138"/>
      <c r="DNM27" s="138"/>
      <c r="DNN27" s="138"/>
      <c r="DNO27" s="138"/>
      <c r="DNP27" s="138"/>
      <c r="DNQ27" s="138"/>
      <c r="DNR27" s="138"/>
      <c r="DNS27" s="138"/>
      <c r="DNT27" s="138"/>
      <c r="DNU27" s="138"/>
      <c r="DNV27" s="138"/>
      <c r="DNW27" s="138"/>
      <c r="DNX27" s="138"/>
      <c r="DNY27" s="138"/>
      <c r="DNZ27" s="138"/>
      <c r="DOA27" s="138"/>
      <c r="DOB27" s="138"/>
      <c r="DOC27" s="138"/>
      <c r="DOD27" s="138"/>
      <c r="DOE27" s="138"/>
      <c r="DOF27" s="138"/>
      <c r="DOG27" s="138"/>
      <c r="DOH27" s="138"/>
      <c r="DOI27" s="138"/>
      <c r="DOJ27" s="138"/>
      <c r="DOK27" s="138"/>
      <c r="DOL27" s="138"/>
      <c r="DOM27" s="138"/>
      <c r="DON27" s="138"/>
      <c r="DOO27" s="138"/>
      <c r="DOP27" s="138"/>
      <c r="DOQ27" s="138"/>
      <c r="DOR27" s="138"/>
      <c r="DOS27" s="138"/>
      <c r="DOT27" s="138"/>
      <c r="DOU27" s="138"/>
      <c r="DOV27" s="138"/>
      <c r="DOW27" s="138"/>
      <c r="DOX27" s="138"/>
      <c r="DOY27" s="138"/>
      <c r="DOZ27" s="138"/>
      <c r="DPA27" s="138"/>
      <c r="DPB27" s="138"/>
      <c r="DPC27" s="138"/>
      <c r="DPD27" s="138"/>
      <c r="DPE27" s="138"/>
      <c r="DPF27" s="138"/>
      <c r="DPG27" s="138"/>
      <c r="DPH27" s="138"/>
      <c r="DPI27" s="138"/>
      <c r="DPJ27" s="138"/>
      <c r="DPK27" s="138"/>
      <c r="DPL27" s="138"/>
      <c r="DPM27" s="138"/>
      <c r="DPN27" s="138"/>
      <c r="DPO27" s="138"/>
      <c r="DPP27" s="138"/>
      <c r="DPQ27" s="138"/>
      <c r="DPR27" s="138"/>
      <c r="DPS27" s="138"/>
      <c r="DPT27" s="138"/>
      <c r="DPU27" s="138"/>
      <c r="DPV27" s="138"/>
      <c r="DPW27" s="138"/>
      <c r="DPX27" s="138"/>
      <c r="DPY27" s="138"/>
      <c r="DPZ27" s="138"/>
      <c r="DQA27" s="138"/>
      <c r="DQB27" s="138"/>
      <c r="DQC27" s="138"/>
      <c r="DQD27" s="138"/>
      <c r="DQE27" s="138"/>
      <c r="DQF27" s="138"/>
      <c r="DQG27" s="138"/>
      <c r="DQH27" s="138"/>
      <c r="DQI27" s="138"/>
      <c r="DQJ27" s="138"/>
      <c r="DQK27" s="138"/>
      <c r="DQL27" s="138"/>
      <c r="DQM27" s="138"/>
      <c r="DQN27" s="138"/>
      <c r="DQO27" s="138"/>
      <c r="DQP27" s="138"/>
      <c r="DQQ27" s="138"/>
      <c r="DQR27" s="138"/>
      <c r="DQS27" s="138"/>
      <c r="DQT27" s="138"/>
      <c r="DQU27" s="138"/>
      <c r="DQV27" s="138"/>
      <c r="DQW27" s="138"/>
      <c r="DQX27" s="138"/>
      <c r="DQY27" s="138"/>
      <c r="DQZ27" s="138"/>
      <c r="DRA27" s="138"/>
      <c r="DRB27" s="138"/>
      <c r="DRC27" s="138"/>
      <c r="DRD27" s="138"/>
      <c r="DRE27" s="138"/>
      <c r="DRF27" s="138"/>
      <c r="DRG27" s="138"/>
      <c r="DRH27" s="138"/>
      <c r="DRI27" s="138"/>
      <c r="DRJ27" s="138"/>
      <c r="DRK27" s="138"/>
      <c r="DRL27" s="138"/>
      <c r="DRM27" s="138"/>
      <c r="DRN27" s="138"/>
      <c r="DRO27" s="138"/>
      <c r="DRP27" s="138"/>
      <c r="DRQ27" s="138"/>
      <c r="DRR27" s="138"/>
      <c r="DRS27" s="138"/>
      <c r="DRT27" s="138"/>
      <c r="DRU27" s="138"/>
      <c r="DRV27" s="138"/>
      <c r="DRW27" s="138"/>
      <c r="DRX27" s="138"/>
      <c r="DRY27" s="138"/>
      <c r="DRZ27" s="138"/>
      <c r="DSA27" s="138"/>
      <c r="DSB27" s="138"/>
      <c r="DSC27" s="138"/>
      <c r="DSD27" s="138"/>
      <c r="DSE27" s="138"/>
      <c r="DSF27" s="138"/>
      <c r="DSG27" s="138"/>
      <c r="DSH27" s="138"/>
      <c r="DSI27" s="138"/>
      <c r="DSJ27" s="138"/>
      <c r="DSK27" s="138"/>
      <c r="DSL27" s="138"/>
      <c r="DSM27" s="138"/>
      <c r="DSN27" s="138"/>
      <c r="DSO27" s="138"/>
      <c r="DSP27" s="138"/>
      <c r="DSQ27" s="138"/>
      <c r="DSR27" s="138"/>
      <c r="DSS27" s="138"/>
      <c r="DST27" s="138"/>
      <c r="DSU27" s="138"/>
      <c r="DSV27" s="138"/>
      <c r="DSW27" s="138"/>
      <c r="DSX27" s="138"/>
      <c r="DSY27" s="138"/>
      <c r="DSZ27" s="138"/>
      <c r="DTA27" s="138"/>
      <c r="DTB27" s="138"/>
      <c r="DTC27" s="138"/>
      <c r="DTD27" s="138"/>
      <c r="DTE27" s="138"/>
      <c r="DTF27" s="138"/>
      <c r="DTG27" s="138"/>
      <c r="DTH27" s="138"/>
      <c r="DTI27" s="138"/>
      <c r="DTJ27" s="138"/>
      <c r="DTK27" s="138"/>
      <c r="DTL27" s="138"/>
      <c r="DTM27" s="138"/>
      <c r="DTN27" s="138"/>
      <c r="DTO27" s="138"/>
      <c r="DTP27" s="138"/>
      <c r="DTQ27" s="138"/>
      <c r="DTR27" s="138"/>
      <c r="DTS27" s="138"/>
      <c r="DTT27" s="138"/>
      <c r="DTU27" s="138"/>
      <c r="DTV27" s="138"/>
      <c r="DTW27" s="138"/>
      <c r="DTX27" s="138"/>
      <c r="DTY27" s="138"/>
      <c r="DTZ27" s="138"/>
      <c r="DUA27" s="138"/>
      <c r="DUB27" s="138"/>
      <c r="DUC27" s="138"/>
      <c r="DUD27" s="138"/>
      <c r="DUE27" s="138"/>
      <c r="DUF27" s="138"/>
      <c r="DUG27" s="138"/>
      <c r="DUH27" s="138"/>
      <c r="DUI27" s="138"/>
      <c r="DUJ27" s="138"/>
      <c r="DUK27" s="138"/>
      <c r="DUL27" s="138"/>
      <c r="DUM27" s="138"/>
      <c r="DUN27" s="138"/>
      <c r="DUO27" s="138"/>
      <c r="DUP27" s="138"/>
      <c r="DUQ27" s="138"/>
      <c r="DUR27" s="138"/>
      <c r="DUS27" s="138"/>
      <c r="DUT27" s="138"/>
      <c r="DUU27" s="138"/>
      <c r="DUV27" s="138"/>
      <c r="DUW27" s="138"/>
      <c r="DUX27" s="138"/>
      <c r="DUY27" s="138"/>
      <c r="DUZ27" s="138"/>
      <c r="DVA27" s="138"/>
      <c r="DVB27" s="138"/>
      <c r="DVC27" s="138"/>
      <c r="DVD27" s="138"/>
      <c r="DVE27" s="138"/>
      <c r="DVF27" s="138"/>
      <c r="DVG27" s="138"/>
      <c r="DVH27" s="138"/>
      <c r="DVI27" s="138"/>
      <c r="DVJ27" s="138"/>
      <c r="DVK27" s="138"/>
      <c r="DVL27" s="138"/>
      <c r="DVM27" s="138"/>
      <c r="DVN27" s="138"/>
      <c r="DVO27" s="138"/>
      <c r="DVP27" s="138"/>
      <c r="DVQ27" s="138"/>
      <c r="DVR27" s="138"/>
      <c r="DVS27" s="138"/>
      <c r="DVT27" s="138"/>
      <c r="DVU27" s="138"/>
      <c r="DVV27" s="138"/>
      <c r="DVW27" s="138"/>
      <c r="DVX27" s="138"/>
      <c r="DVY27" s="138"/>
      <c r="DVZ27" s="138"/>
      <c r="DWA27" s="138"/>
      <c r="DWB27" s="138"/>
      <c r="DWC27" s="138"/>
      <c r="DWD27" s="138"/>
      <c r="DWE27" s="138"/>
      <c r="DWF27" s="138"/>
      <c r="DWG27" s="138"/>
      <c r="DWH27" s="138"/>
      <c r="DWI27" s="138"/>
      <c r="DWJ27" s="138"/>
      <c r="DWK27" s="138"/>
      <c r="DWL27" s="138"/>
      <c r="DWM27" s="138"/>
      <c r="DWN27" s="138"/>
      <c r="DWO27" s="138"/>
      <c r="DWP27" s="138"/>
      <c r="DWQ27" s="138"/>
      <c r="DWR27" s="138"/>
      <c r="DWS27" s="138"/>
      <c r="DWT27" s="138"/>
      <c r="DWU27" s="138"/>
      <c r="DWV27" s="138"/>
      <c r="DWW27" s="138"/>
      <c r="DWX27" s="138"/>
      <c r="DWY27" s="138"/>
      <c r="DWZ27" s="138"/>
      <c r="DXA27" s="138"/>
      <c r="DXB27" s="138"/>
      <c r="DXC27" s="138"/>
      <c r="DXD27" s="138"/>
      <c r="DXE27" s="138"/>
      <c r="DXF27" s="138"/>
      <c r="DXG27" s="138"/>
      <c r="DXH27" s="138"/>
      <c r="DXI27" s="138"/>
      <c r="DXJ27" s="138"/>
      <c r="DXK27" s="138"/>
      <c r="DXL27" s="138"/>
      <c r="DXM27" s="138"/>
      <c r="DXN27" s="138"/>
      <c r="DXO27" s="138"/>
      <c r="DXP27" s="138"/>
      <c r="DXQ27" s="138"/>
      <c r="DXR27" s="138"/>
      <c r="DXS27" s="138"/>
      <c r="DXT27" s="138"/>
      <c r="DXU27" s="138"/>
      <c r="DXV27" s="138"/>
      <c r="DXW27" s="138"/>
      <c r="DXX27" s="138"/>
      <c r="DXY27" s="138"/>
      <c r="DXZ27" s="138"/>
      <c r="DYA27" s="138"/>
      <c r="DYB27" s="138"/>
      <c r="DYC27" s="138"/>
      <c r="DYD27" s="138"/>
      <c r="DYE27" s="138"/>
      <c r="DYF27" s="138"/>
      <c r="DYG27" s="138"/>
      <c r="DYH27" s="138"/>
      <c r="DYI27" s="138"/>
      <c r="DYJ27" s="138"/>
      <c r="DYK27" s="138"/>
      <c r="DYL27" s="138"/>
      <c r="DYM27" s="138"/>
      <c r="DYN27" s="138"/>
      <c r="DYO27" s="138"/>
      <c r="DYP27" s="138"/>
      <c r="DYQ27" s="138"/>
      <c r="DYR27" s="138"/>
      <c r="DYS27" s="138"/>
      <c r="DYT27" s="138"/>
      <c r="DYU27" s="138"/>
      <c r="DYV27" s="138"/>
      <c r="DYW27" s="138"/>
      <c r="DYX27" s="138"/>
      <c r="DYY27" s="138"/>
      <c r="DYZ27" s="138"/>
      <c r="DZA27" s="138"/>
      <c r="DZB27" s="138"/>
      <c r="DZC27" s="138"/>
      <c r="DZD27" s="138"/>
      <c r="DZE27" s="138"/>
      <c r="DZF27" s="138"/>
      <c r="DZG27" s="138"/>
      <c r="DZH27" s="138"/>
      <c r="DZI27" s="138"/>
      <c r="DZJ27" s="138"/>
      <c r="DZK27" s="138"/>
      <c r="DZL27" s="138"/>
      <c r="DZM27" s="138"/>
      <c r="DZN27" s="138"/>
      <c r="DZO27" s="138"/>
      <c r="DZP27" s="138"/>
      <c r="DZQ27" s="138"/>
      <c r="DZR27" s="138"/>
      <c r="DZS27" s="138"/>
      <c r="DZT27" s="138"/>
      <c r="DZU27" s="138"/>
      <c r="DZV27" s="138"/>
      <c r="DZW27" s="138"/>
      <c r="DZX27" s="138"/>
      <c r="DZY27" s="138"/>
      <c r="DZZ27" s="138"/>
      <c r="EAA27" s="138"/>
      <c r="EAB27" s="138"/>
      <c r="EAC27" s="138"/>
      <c r="EAD27" s="138"/>
      <c r="EAE27" s="138"/>
      <c r="EAF27" s="138"/>
      <c r="EAG27" s="138"/>
      <c r="EAH27" s="138"/>
      <c r="EAI27" s="138"/>
      <c r="EAJ27" s="138"/>
      <c r="EAK27" s="138"/>
      <c r="EAL27" s="138"/>
      <c r="EAM27" s="138"/>
      <c r="EAN27" s="138"/>
      <c r="EAO27" s="138"/>
      <c r="EAP27" s="138"/>
      <c r="EAQ27" s="138"/>
      <c r="EAR27" s="138"/>
      <c r="EAS27" s="138"/>
      <c r="EAT27" s="138"/>
      <c r="EAU27" s="138"/>
      <c r="EAV27" s="138"/>
      <c r="EAW27" s="138"/>
      <c r="EAX27" s="138"/>
      <c r="EAY27" s="138"/>
      <c r="EAZ27" s="138"/>
      <c r="EBA27" s="138"/>
      <c r="EBB27" s="138"/>
      <c r="EBC27" s="138"/>
      <c r="EBD27" s="138"/>
      <c r="EBE27" s="138"/>
      <c r="EBF27" s="138"/>
      <c r="EBG27" s="138"/>
      <c r="EBH27" s="138"/>
      <c r="EBI27" s="138"/>
      <c r="EBJ27" s="138"/>
      <c r="EBK27" s="138"/>
      <c r="EBL27" s="138"/>
      <c r="EBM27" s="138"/>
      <c r="EBN27" s="138"/>
      <c r="EBO27" s="138"/>
      <c r="EBP27" s="138"/>
      <c r="EBQ27" s="138"/>
      <c r="EBR27" s="138"/>
      <c r="EBS27" s="138"/>
      <c r="EBT27" s="138"/>
      <c r="EBU27" s="138"/>
      <c r="EBV27" s="138"/>
      <c r="EBW27" s="138"/>
      <c r="EBX27" s="138"/>
      <c r="EBY27" s="138"/>
      <c r="EBZ27" s="138"/>
      <c r="ECA27" s="138"/>
      <c r="ECB27" s="138"/>
      <c r="ECC27" s="138"/>
      <c r="ECD27" s="138"/>
      <c r="ECE27" s="138"/>
      <c r="ECF27" s="138"/>
      <c r="ECG27" s="138"/>
      <c r="ECH27" s="138"/>
      <c r="ECI27" s="138"/>
      <c r="ECJ27" s="138"/>
      <c r="ECK27" s="138"/>
      <c r="ECL27" s="138"/>
      <c r="ECM27" s="138"/>
      <c r="ECN27" s="138"/>
      <c r="ECO27" s="138"/>
      <c r="ECP27" s="138"/>
      <c r="ECQ27" s="138"/>
      <c r="ECR27" s="138"/>
      <c r="ECS27" s="138"/>
      <c r="ECT27" s="138"/>
      <c r="ECU27" s="138"/>
      <c r="ECV27" s="138"/>
      <c r="ECW27" s="138"/>
      <c r="ECX27" s="138"/>
      <c r="ECY27" s="138"/>
      <c r="ECZ27" s="138"/>
      <c r="EDA27" s="138"/>
      <c r="EDB27" s="138"/>
      <c r="EDC27" s="138"/>
      <c r="EDD27" s="138"/>
      <c r="EDE27" s="138"/>
      <c r="EDF27" s="138"/>
      <c r="EDG27" s="138"/>
      <c r="EDH27" s="138"/>
      <c r="EDI27" s="138"/>
      <c r="EDJ27" s="138"/>
      <c r="EDK27" s="138"/>
      <c r="EDL27" s="138"/>
      <c r="EDM27" s="138"/>
      <c r="EDN27" s="138"/>
      <c r="EDO27" s="138"/>
      <c r="EDP27" s="138"/>
      <c r="EDQ27" s="138"/>
      <c r="EDR27" s="138"/>
      <c r="EDS27" s="138"/>
      <c r="EDT27" s="138"/>
      <c r="EDU27" s="138"/>
      <c r="EDV27" s="138"/>
      <c r="EDW27" s="138"/>
      <c r="EDX27" s="138"/>
      <c r="EDY27" s="138"/>
      <c r="EDZ27" s="138"/>
      <c r="EEA27" s="138"/>
      <c r="EEB27" s="138"/>
      <c r="EEC27" s="138"/>
      <c r="EED27" s="138"/>
      <c r="EEE27" s="138"/>
      <c r="EEF27" s="138"/>
      <c r="EEG27" s="138"/>
      <c r="EEH27" s="138"/>
      <c r="EEI27" s="138"/>
      <c r="EEJ27" s="138"/>
      <c r="EEK27" s="138"/>
      <c r="EEL27" s="138"/>
      <c r="EEM27" s="138"/>
      <c r="EEN27" s="138"/>
      <c r="EEO27" s="138"/>
      <c r="EEP27" s="138"/>
      <c r="EEQ27" s="138"/>
      <c r="EER27" s="138"/>
      <c r="EES27" s="138"/>
      <c r="EET27" s="138"/>
      <c r="EEU27" s="138"/>
      <c r="EEV27" s="138"/>
      <c r="EEW27" s="138"/>
      <c r="EEX27" s="138"/>
      <c r="EEY27" s="138"/>
      <c r="EEZ27" s="138"/>
      <c r="EFA27" s="138"/>
      <c r="EFB27" s="138"/>
      <c r="EFC27" s="138"/>
      <c r="EFD27" s="138"/>
      <c r="EFE27" s="138"/>
      <c r="EFF27" s="138"/>
      <c r="EFG27" s="138"/>
      <c r="EFH27" s="138"/>
      <c r="EFI27" s="138"/>
      <c r="EFJ27" s="138"/>
      <c r="EFK27" s="138"/>
      <c r="EFL27" s="138"/>
      <c r="EFM27" s="138"/>
      <c r="EFN27" s="138"/>
      <c r="EFO27" s="138"/>
      <c r="EFP27" s="138"/>
      <c r="EFQ27" s="138"/>
      <c r="EFR27" s="138"/>
      <c r="EFS27" s="138"/>
      <c r="EFT27" s="138"/>
      <c r="EFU27" s="138"/>
      <c r="EFV27" s="138"/>
      <c r="EFW27" s="138"/>
      <c r="EFX27" s="138"/>
      <c r="EFY27" s="138"/>
      <c r="EFZ27" s="138"/>
      <c r="EGA27" s="138"/>
      <c r="EGB27" s="138"/>
      <c r="EGC27" s="138"/>
      <c r="EGD27" s="138"/>
      <c r="EGE27" s="138"/>
      <c r="EGF27" s="138"/>
      <c r="EGG27" s="138"/>
      <c r="EGH27" s="138"/>
      <c r="EGI27" s="138"/>
      <c r="EGJ27" s="138"/>
      <c r="EGK27" s="138"/>
      <c r="EGL27" s="138"/>
      <c r="EGM27" s="138"/>
      <c r="EGN27" s="138"/>
      <c r="EGO27" s="138"/>
      <c r="EGP27" s="138"/>
      <c r="EGQ27" s="138"/>
      <c r="EGR27" s="138"/>
      <c r="EGS27" s="138"/>
      <c r="EGT27" s="138"/>
      <c r="EGU27" s="138"/>
      <c r="EGV27" s="138"/>
      <c r="EGW27" s="138"/>
      <c r="EGX27" s="138"/>
      <c r="EGY27" s="138"/>
      <c r="EGZ27" s="138"/>
      <c r="EHA27" s="138"/>
      <c r="EHB27" s="138"/>
      <c r="EHC27" s="138"/>
      <c r="EHD27" s="138"/>
      <c r="EHE27" s="138"/>
      <c r="EHF27" s="138"/>
      <c r="EHG27" s="138"/>
      <c r="EHH27" s="138"/>
      <c r="EHI27" s="138"/>
      <c r="EHJ27" s="138"/>
      <c r="EHK27" s="138"/>
      <c r="EHL27" s="138"/>
      <c r="EHM27" s="138"/>
      <c r="EHN27" s="138"/>
      <c r="EHO27" s="138"/>
      <c r="EHP27" s="138"/>
      <c r="EHQ27" s="138"/>
      <c r="EHR27" s="138"/>
      <c r="EHS27" s="138"/>
      <c r="EHT27" s="138"/>
      <c r="EHU27" s="138"/>
      <c r="EHV27" s="138"/>
      <c r="EHW27" s="138"/>
      <c r="EHX27" s="138"/>
      <c r="EHY27" s="138"/>
      <c r="EHZ27" s="138"/>
      <c r="EIA27" s="138"/>
      <c r="EIB27" s="138"/>
      <c r="EIC27" s="138"/>
      <c r="EID27" s="138"/>
      <c r="EIE27" s="138"/>
      <c r="EIF27" s="138"/>
      <c r="EIG27" s="138"/>
      <c r="EIH27" s="138"/>
      <c r="EII27" s="138"/>
      <c r="EIJ27" s="138"/>
      <c r="EIK27" s="138"/>
      <c r="EIL27" s="138"/>
      <c r="EIM27" s="138"/>
      <c r="EIN27" s="138"/>
      <c r="EIO27" s="138"/>
      <c r="EIP27" s="138"/>
      <c r="EIQ27" s="138"/>
      <c r="EIR27" s="138"/>
      <c r="EIS27" s="138"/>
      <c r="EIT27" s="138"/>
      <c r="EIU27" s="138"/>
      <c r="EIV27" s="138"/>
      <c r="EIW27" s="138"/>
      <c r="EIX27" s="138"/>
      <c r="EIY27" s="138"/>
      <c r="EIZ27" s="138"/>
      <c r="EJA27" s="138"/>
      <c r="EJB27" s="138"/>
      <c r="EJC27" s="138"/>
      <c r="EJD27" s="138"/>
      <c r="EJE27" s="138"/>
      <c r="EJF27" s="138"/>
      <c r="EJG27" s="138"/>
      <c r="EJH27" s="138"/>
      <c r="EJI27" s="138"/>
      <c r="EJJ27" s="138"/>
      <c r="EJK27" s="138"/>
      <c r="EJL27" s="138"/>
      <c r="EJM27" s="138"/>
      <c r="EJN27" s="138"/>
      <c r="EJO27" s="138"/>
      <c r="EJP27" s="138"/>
      <c r="EJQ27" s="138"/>
      <c r="EJR27" s="138"/>
      <c r="EJS27" s="138"/>
      <c r="EJT27" s="138"/>
      <c r="EJU27" s="138"/>
      <c r="EJV27" s="138"/>
      <c r="EJW27" s="138"/>
      <c r="EJX27" s="138"/>
      <c r="EJY27" s="138"/>
      <c r="EJZ27" s="138"/>
      <c r="EKA27" s="138"/>
      <c r="EKB27" s="138"/>
      <c r="EKC27" s="138"/>
      <c r="EKD27" s="138"/>
      <c r="EKE27" s="138"/>
      <c r="EKF27" s="138"/>
      <c r="EKG27" s="138"/>
      <c r="EKH27" s="138"/>
      <c r="EKI27" s="138"/>
      <c r="EKJ27" s="138"/>
      <c r="EKK27" s="138"/>
      <c r="EKL27" s="138"/>
      <c r="EKM27" s="138"/>
      <c r="EKN27" s="138"/>
      <c r="EKO27" s="138"/>
      <c r="EKP27" s="138"/>
      <c r="EKQ27" s="138"/>
      <c r="EKR27" s="138"/>
      <c r="EKS27" s="138"/>
      <c r="EKT27" s="138"/>
      <c r="EKU27" s="138"/>
      <c r="EKV27" s="138"/>
      <c r="EKW27" s="138"/>
      <c r="EKX27" s="138"/>
      <c r="EKY27" s="138"/>
      <c r="EKZ27" s="138"/>
      <c r="ELA27" s="138"/>
      <c r="ELB27" s="138"/>
      <c r="ELC27" s="138"/>
      <c r="ELD27" s="138"/>
      <c r="ELE27" s="138"/>
      <c r="ELF27" s="138"/>
      <c r="ELG27" s="138"/>
      <c r="ELH27" s="138"/>
      <c r="ELI27" s="138"/>
      <c r="ELJ27" s="138"/>
      <c r="ELK27" s="138"/>
      <c r="ELL27" s="138"/>
      <c r="ELM27" s="138"/>
      <c r="ELN27" s="138"/>
      <c r="ELO27" s="138"/>
      <c r="ELP27" s="138"/>
      <c r="ELQ27" s="138"/>
      <c r="ELR27" s="138"/>
      <c r="ELS27" s="138"/>
      <c r="ELT27" s="138"/>
      <c r="ELU27" s="138"/>
      <c r="ELV27" s="138"/>
      <c r="ELW27" s="138"/>
      <c r="ELX27" s="138"/>
      <c r="ELY27" s="138"/>
      <c r="ELZ27" s="138"/>
      <c r="EMA27" s="138"/>
      <c r="EMB27" s="138"/>
      <c r="EMC27" s="138"/>
      <c r="EMD27" s="138"/>
      <c r="EME27" s="138"/>
      <c r="EMF27" s="138"/>
      <c r="EMG27" s="138"/>
      <c r="EMH27" s="138"/>
      <c r="EMI27" s="138"/>
      <c r="EMJ27" s="138"/>
      <c r="EMK27" s="138"/>
      <c r="EML27" s="138"/>
      <c r="EMM27" s="138"/>
      <c r="EMN27" s="138"/>
      <c r="EMO27" s="138"/>
      <c r="EMP27" s="138"/>
      <c r="EMQ27" s="138"/>
      <c r="EMR27" s="138"/>
      <c r="EMS27" s="138"/>
      <c r="EMT27" s="138"/>
      <c r="EMU27" s="138"/>
      <c r="EMV27" s="138"/>
      <c r="EMW27" s="138"/>
      <c r="EMX27" s="138"/>
      <c r="EMY27" s="138"/>
      <c r="EMZ27" s="138"/>
      <c r="ENA27" s="138"/>
      <c r="ENB27" s="138"/>
      <c r="ENC27" s="138"/>
      <c r="END27" s="138"/>
      <c r="ENE27" s="138"/>
      <c r="ENF27" s="138"/>
      <c r="ENG27" s="138"/>
      <c r="ENH27" s="138"/>
      <c r="ENI27" s="138"/>
      <c r="ENJ27" s="138"/>
      <c r="ENK27" s="138"/>
      <c r="ENL27" s="138"/>
      <c r="ENM27" s="138"/>
      <c r="ENN27" s="138"/>
      <c r="ENO27" s="138"/>
      <c r="ENP27" s="138"/>
      <c r="ENQ27" s="138"/>
      <c r="ENR27" s="138"/>
      <c r="ENS27" s="138"/>
      <c r="ENT27" s="138"/>
      <c r="ENU27" s="138"/>
      <c r="ENV27" s="138"/>
      <c r="ENW27" s="138"/>
      <c r="ENX27" s="138"/>
      <c r="ENY27" s="138"/>
      <c r="ENZ27" s="138"/>
      <c r="EOA27" s="138"/>
      <c r="EOB27" s="138"/>
      <c r="EOC27" s="138"/>
      <c r="EOD27" s="138"/>
      <c r="EOE27" s="138"/>
      <c r="EOF27" s="138"/>
      <c r="EOG27" s="138"/>
      <c r="EOH27" s="138"/>
      <c r="EOI27" s="138"/>
      <c r="EOJ27" s="138"/>
      <c r="EOK27" s="138"/>
      <c r="EOL27" s="138"/>
      <c r="EOM27" s="138"/>
      <c r="EON27" s="138"/>
      <c r="EOO27" s="138"/>
      <c r="EOP27" s="138"/>
      <c r="EOQ27" s="138"/>
      <c r="EOR27" s="138"/>
      <c r="EOS27" s="138"/>
      <c r="EOT27" s="138"/>
      <c r="EOU27" s="138"/>
      <c r="EOV27" s="138"/>
      <c r="EOW27" s="138"/>
      <c r="EOX27" s="138"/>
      <c r="EOY27" s="138"/>
      <c r="EOZ27" s="138"/>
      <c r="EPA27" s="138"/>
      <c r="EPB27" s="138"/>
      <c r="EPC27" s="138"/>
      <c r="EPD27" s="138"/>
      <c r="EPE27" s="138"/>
      <c r="EPF27" s="138"/>
      <c r="EPG27" s="138"/>
      <c r="EPH27" s="138"/>
      <c r="EPI27" s="138"/>
      <c r="EPJ27" s="138"/>
      <c r="EPK27" s="138"/>
      <c r="EPL27" s="138"/>
      <c r="EPM27" s="138"/>
      <c r="EPN27" s="138"/>
      <c r="EPO27" s="138"/>
      <c r="EPP27" s="138"/>
      <c r="EPQ27" s="138"/>
      <c r="EPR27" s="138"/>
      <c r="EPS27" s="138"/>
      <c r="EPT27" s="138"/>
      <c r="EPU27" s="138"/>
      <c r="EPV27" s="138"/>
      <c r="EPW27" s="138"/>
      <c r="EPX27" s="138"/>
      <c r="EPY27" s="138"/>
      <c r="EPZ27" s="138"/>
      <c r="EQA27" s="138"/>
      <c r="EQB27" s="138"/>
      <c r="EQC27" s="138"/>
      <c r="EQD27" s="138"/>
      <c r="EQE27" s="138"/>
      <c r="EQF27" s="138"/>
      <c r="EQG27" s="138"/>
      <c r="EQH27" s="138"/>
      <c r="EQI27" s="138"/>
      <c r="EQJ27" s="138"/>
      <c r="EQK27" s="138"/>
      <c r="EQL27" s="138"/>
      <c r="EQM27" s="138"/>
      <c r="EQN27" s="138"/>
      <c r="EQO27" s="138"/>
      <c r="EQP27" s="138"/>
      <c r="EQQ27" s="138"/>
      <c r="EQR27" s="138"/>
      <c r="EQS27" s="138"/>
      <c r="EQT27" s="138"/>
      <c r="EQU27" s="138"/>
      <c r="EQV27" s="138"/>
      <c r="EQW27" s="138"/>
      <c r="EQX27" s="138"/>
      <c r="EQY27" s="138"/>
      <c r="EQZ27" s="138"/>
      <c r="ERA27" s="138"/>
      <c r="ERB27" s="138"/>
      <c r="ERC27" s="138"/>
      <c r="ERD27" s="138"/>
      <c r="ERE27" s="138"/>
      <c r="ERF27" s="138"/>
      <c r="ERG27" s="138"/>
      <c r="ERH27" s="138"/>
      <c r="ERI27" s="138"/>
      <c r="ERJ27" s="138"/>
      <c r="ERK27" s="138"/>
      <c r="ERL27" s="138"/>
      <c r="ERM27" s="138"/>
      <c r="ERN27" s="138"/>
      <c r="ERO27" s="138"/>
      <c r="ERP27" s="138"/>
      <c r="ERQ27" s="138"/>
      <c r="ERR27" s="138"/>
      <c r="ERS27" s="138"/>
      <c r="ERT27" s="138"/>
      <c r="ERU27" s="138"/>
      <c r="ERV27" s="138"/>
      <c r="ERW27" s="138"/>
      <c r="ERX27" s="138"/>
      <c r="ERY27" s="138"/>
      <c r="ERZ27" s="138"/>
      <c r="ESA27" s="138"/>
      <c r="ESB27" s="138"/>
      <c r="ESC27" s="138"/>
      <c r="ESD27" s="138"/>
      <c r="ESE27" s="138"/>
      <c r="ESF27" s="138"/>
      <c r="ESG27" s="138"/>
      <c r="ESH27" s="138"/>
      <c r="ESI27" s="138"/>
      <c r="ESJ27" s="138"/>
      <c r="ESK27" s="138"/>
      <c r="ESL27" s="138"/>
      <c r="ESM27" s="138"/>
      <c r="ESN27" s="138"/>
      <c r="ESO27" s="138"/>
      <c r="ESP27" s="138"/>
      <c r="ESQ27" s="138"/>
      <c r="ESR27" s="138"/>
      <c r="ESS27" s="138"/>
      <c r="EST27" s="138"/>
      <c r="ESU27" s="138"/>
      <c r="ESV27" s="138"/>
      <c r="ESW27" s="138"/>
      <c r="ESX27" s="138"/>
      <c r="ESY27" s="138"/>
      <c r="ESZ27" s="138"/>
      <c r="ETA27" s="138"/>
      <c r="ETB27" s="138"/>
      <c r="ETC27" s="138"/>
      <c r="ETD27" s="138"/>
      <c r="ETE27" s="138"/>
      <c r="ETF27" s="138"/>
      <c r="ETG27" s="138"/>
      <c r="ETH27" s="138"/>
      <c r="ETI27" s="138"/>
      <c r="ETJ27" s="138"/>
      <c r="ETK27" s="138"/>
      <c r="ETL27" s="138"/>
      <c r="ETM27" s="138"/>
      <c r="ETN27" s="138"/>
      <c r="ETO27" s="138"/>
      <c r="ETP27" s="138"/>
      <c r="ETQ27" s="138"/>
      <c r="ETR27" s="138"/>
      <c r="ETS27" s="138"/>
      <c r="ETT27" s="138"/>
      <c r="ETU27" s="138"/>
      <c r="ETV27" s="138"/>
      <c r="ETW27" s="138"/>
      <c r="ETX27" s="138"/>
      <c r="ETY27" s="138"/>
      <c r="ETZ27" s="138"/>
      <c r="EUA27" s="138"/>
      <c r="EUB27" s="138"/>
      <c r="EUC27" s="138"/>
      <c r="EUD27" s="138"/>
      <c r="EUE27" s="138"/>
      <c r="EUF27" s="138"/>
      <c r="EUG27" s="138"/>
      <c r="EUH27" s="138"/>
      <c r="EUI27" s="138"/>
      <c r="EUJ27" s="138"/>
      <c r="EUK27" s="138"/>
      <c r="EUL27" s="138"/>
      <c r="EUM27" s="138"/>
      <c r="EUN27" s="138"/>
      <c r="EUO27" s="138"/>
      <c r="EUP27" s="138"/>
      <c r="EUQ27" s="138"/>
      <c r="EUR27" s="138"/>
      <c r="EUS27" s="138"/>
      <c r="EUT27" s="138"/>
      <c r="EUU27" s="138"/>
      <c r="EUV27" s="138"/>
      <c r="EUW27" s="138"/>
      <c r="EUX27" s="138"/>
      <c r="EUY27" s="138"/>
      <c r="EUZ27" s="138"/>
      <c r="EVA27" s="138"/>
      <c r="EVB27" s="138"/>
      <c r="EVC27" s="138"/>
      <c r="EVD27" s="138"/>
      <c r="EVE27" s="138"/>
      <c r="EVF27" s="138"/>
      <c r="EVG27" s="138"/>
      <c r="EVH27" s="138"/>
      <c r="EVI27" s="138"/>
      <c r="EVJ27" s="138"/>
      <c r="EVK27" s="138"/>
      <c r="EVL27" s="138"/>
      <c r="EVM27" s="138"/>
      <c r="EVN27" s="138"/>
      <c r="EVO27" s="138"/>
      <c r="EVP27" s="138"/>
      <c r="EVQ27" s="138"/>
      <c r="EVR27" s="138"/>
      <c r="EVS27" s="138"/>
      <c r="EVT27" s="138"/>
      <c r="EVU27" s="138"/>
      <c r="EVV27" s="138"/>
      <c r="EVW27" s="138"/>
      <c r="EVX27" s="138"/>
      <c r="EVY27" s="138"/>
      <c r="EVZ27" s="138"/>
      <c r="EWA27" s="138"/>
      <c r="EWB27" s="138"/>
      <c r="EWC27" s="138"/>
      <c r="EWD27" s="138"/>
      <c r="EWE27" s="138"/>
      <c r="EWF27" s="138"/>
      <c r="EWG27" s="138"/>
      <c r="EWH27" s="138"/>
      <c r="EWI27" s="138"/>
      <c r="EWJ27" s="138"/>
      <c r="EWK27" s="138"/>
      <c r="EWL27" s="138"/>
      <c r="EWM27" s="138"/>
      <c r="EWN27" s="138"/>
      <c r="EWO27" s="138"/>
      <c r="EWP27" s="138"/>
      <c r="EWQ27" s="138"/>
      <c r="EWR27" s="138"/>
      <c r="EWS27" s="138"/>
      <c r="EWT27" s="138"/>
      <c r="EWU27" s="138"/>
      <c r="EWV27" s="138"/>
      <c r="EWW27" s="138"/>
      <c r="EWX27" s="138"/>
      <c r="EWY27" s="138"/>
      <c r="EWZ27" s="138"/>
      <c r="EXA27" s="138"/>
      <c r="EXB27" s="138"/>
      <c r="EXC27" s="138"/>
      <c r="EXD27" s="138"/>
      <c r="EXE27" s="138"/>
      <c r="EXF27" s="138"/>
      <c r="EXG27" s="138"/>
      <c r="EXH27" s="138"/>
      <c r="EXI27" s="138"/>
      <c r="EXJ27" s="138"/>
      <c r="EXK27" s="138"/>
      <c r="EXL27" s="138"/>
      <c r="EXM27" s="138"/>
      <c r="EXN27" s="138"/>
      <c r="EXO27" s="138"/>
      <c r="EXP27" s="138"/>
      <c r="EXQ27" s="138"/>
      <c r="EXR27" s="138"/>
      <c r="EXS27" s="138"/>
      <c r="EXT27" s="138"/>
      <c r="EXU27" s="138"/>
      <c r="EXV27" s="138"/>
      <c r="EXW27" s="138"/>
      <c r="EXX27" s="138"/>
      <c r="EXY27" s="138"/>
      <c r="EXZ27" s="138"/>
      <c r="EYA27" s="138"/>
      <c r="EYB27" s="138"/>
      <c r="EYC27" s="138"/>
      <c r="EYD27" s="138"/>
      <c r="EYE27" s="138"/>
      <c r="EYF27" s="138"/>
      <c r="EYG27" s="138"/>
      <c r="EYH27" s="138"/>
      <c r="EYI27" s="138"/>
      <c r="EYJ27" s="138"/>
      <c r="EYK27" s="138"/>
      <c r="EYL27" s="138"/>
      <c r="EYM27" s="138"/>
      <c r="EYN27" s="138"/>
      <c r="EYO27" s="138"/>
      <c r="EYP27" s="138"/>
      <c r="EYQ27" s="138"/>
      <c r="EYR27" s="138"/>
      <c r="EYS27" s="138"/>
      <c r="EYT27" s="138"/>
      <c r="EYU27" s="138"/>
      <c r="EYV27" s="138"/>
      <c r="EYW27" s="138"/>
      <c r="EYX27" s="138"/>
      <c r="EYY27" s="138"/>
      <c r="EYZ27" s="138"/>
      <c r="EZA27" s="138"/>
      <c r="EZB27" s="138"/>
      <c r="EZC27" s="138"/>
      <c r="EZD27" s="138"/>
      <c r="EZE27" s="138"/>
      <c r="EZF27" s="138"/>
      <c r="EZG27" s="138"/>
      <c r="EZH27" s="138"/>
      <c r="EZI27" s="138"/>
      <c r="EZJ27" s="138"/>
      <c r="EZK27" s="138"/>
      <c r="EZL27" s="138"/>
      <c r="EZM27" s="138"/>
      <c r="EZN27" s="138"/>
      <c r="EZO27" s="138"/>
      <c r="EZP27" s="138"/>
      <c r="EZQ27" s="138"/>
      <c r="EZR27" s="138"/>
      <c r="EZS27" s="138"/>
      <c r="EZT27" s="138"/>
      <c r="EZU27" s="138"/>
      <c r="EZV27" s="138"/>
      <c r="EZW27" s="138"/>
      <c r="EZX27" s="138"/>
      <c r="EZY27" s="138"/>
      <c r="EZZ27" s="138"/>
      <c r="FAA27" s="138"/>
      <c r="FAB27" s="138"/>
      <c r="FAC27" s="138"/>
      <c r="FAD27" s="138"/>
      <c r="FAE27" s="138"/>
      <c r="FAF27" s="138"/>
      <c r="FAG27" s="138"/>
      <c r="FAH27" s="138"/>
      <c r="FAI27" s="138"/>
      <c r="FAJ27" s="138"/>
      <c r="FAK27" s="138"/>
      <c r="FAL27" s="138"/>
      <c r="FAM27" s="138"/>
      <c r="FAN27" s="138"/>
      <c r="FAO27" s="138"/>
      <c r="FAP27" s="138"/>
      <c r="FAQ27" s="138"/>
      <c r="FAR27" s="138"/>
      <c r="FAS27" s="138"/>
      <c r="FAT27" s="138"/>
      <c r="FAU27" s="138"/>
      <c r="FAV27" s="138"/>
      <c r="FAW27" s="138"/>
      <c r="FAX27" s="138"/>
      <c r="FAY27" s="138"/>
      <c r="FAZ27" s="138"/>
      <c r="FBA27" s="138"/>
      <c r="FBB27" s="138"/>
      <c r="FBC27" s="138"/>
      <c r="FBD27" s="138"/>
      <c r="FBE27" s="138"/>
      <c r="FBF27" s="138"/>
      <c r="FBG27" s="138"/>
      <c r="FBH27" s="138"/>
      <c r="FBI27" s="138"/>
      <c r="FBJ27" s="138"/>
      <c r="FBK27" s="138"/>
      <c r="FBL27" s="138"/>
      <c r="FBM27" s="138"/>
      <c r="FBN27" s="138"/>
      <c r="FBO27" s="138"/>
      <c r="FBP27" s="138"/>
      <c r="FBQ27" s="138"/>
      <c r="FBR27" s="138"/>
      <c r="FBS27" s="138"/>
      <c r="FBT27" s="138"/>
      <c r="FBU27" s="138"/>
      <c r="FBV27" s="138"/>
      <c r="FBW27" s="138"/>
      <c r="FBX27" s="138"/>
      <c r="FBY27" s="138"/>
      <c r="FBZ27" s="138"/>
      <c r="FCA27" s="138"/>
      <c r="FCB27" s="138"/>
      <c r="FCC27" s="138"/>
      <c r="FCD27" s="138"/>
      <c r="FCE27" s="138"/>
      <c r="FCF27" s="138"/>
      <c r="FCG27" s="138"/>
      <c r="FCH27" s="138"/>
      <c r="FCI27" s="138"/>
      <c r="FCJ27" s="138"/>
      <c r="FCK27" s="138"/>
      <c r="FCL27" s="138"/>
      <c r="FCM27" s="138"/>
      <c r="FCN27" s="138"/>
      <c r="FCO27" s="138"/>
      <c r="FCP27" s="138"/>
      <c r="FCQ27" s="138"/>
      <c r="FCR27" s="138"/>
      <c r="FCS27" s="138"/>
      <c r="FCT27" s="138"/>
      <c r="FCU27" s="138"/>
      <c r="FCV27" s="138"/>
      <c r="FCW27" s="138"/>
      <c r="FCX27" s="138"/>
      <c r="FCY27" s="138"/>
      <c r="FCZ27" s="138"/>
      <c r="FDA27" s="138"/>
      <c r="FDB27" s="138"/>
      <c r="FDC27" s="138"/>
      <c r="FDD27" s="138"/>
      <c r="FDE27" s="138"/>
      <c r="FDF27" s="138"/>
      <c r="FDG27" s="138"/>
      <c r="FDH27" s="138"/>
      <c r="FDI27" s="138"/>
      <c r="FDJ27" s="138"/>
      <c r="FDK27" s="138"/>
      <c r="FDL27" s="138"/>
      <c r="FDM27" s="138"/>
      <c r="FDN27" s="138"/>
      <c r="FDO27" s="138"/>
      <c r="FDP27" s="138"/>
      <c r="FDQ27" s="138"/>
      <c r="FDR27" s="138"/>
      <c r="FDS27" s="138"/>
      <c r="FDT27" s="138"/>
      <c r="FDU27" s="138"/>
      <c r="FDV27" s="138"/>
      <c r="FDW27" s="138"/>
      <c r="FDX27" s="138"/>
      <c r="FDY27" s="138"/>
      <c r="FDZ27" s="138"/>
      <c r="FEA27" s="138"/>
      <c r="FEB27" s="138"/>
      <c r="FEC27" s="138"/>
      <c r="FED27" s="138"/>
      <c r="FEE27" s="138"/>
      <c r="FEF27" s="138"/>
      <c r="FEG27" s="138"/>
      <c r="FEH27" s="138"/>
      <c r="FEI27" s="138"/>
      <c r="FEJ27" s="138"/>
      <c r="FEK27" s="138"/>
      <c r="FEL27" s="138"/>
      <c r="FEM27" s="138"/>
      <c r="FEN27" s="138"/>
      <c r="FEO27" s="138"/>
      <c r="FEP27" s="138"/>
      <c r="FEQ27" s="138"/>
      <c r="FER27" s="138"/>
      <c r="FES27" s="138"/>
      <c r="FET27" s="138"/>
      <c r="FEU27" s="138"/>
      <c r="FEV27" s="138"/>
      <c r="FEW27" s="138"/>
      <c r="FEX27" s="138"/>
      <c r="FEY27" s="138"/>
      <c r="FEZ27" s="138"/>
      <c r="FFA27" s="138"/>
      <c r="FFB27" s="138"/>
      <c r="FFC27" s="138"/>
      <c r="FFD27" s="138"/>
      <c r="FFE27" s="138"/>
      <c r="FFF27" s="138"/>
      <c r="FFG27" s="138"/>
      <c r="FFH27" s="138"/>
      <c r="FFI27" s="138"/>
      <c r="FFJ27" s="138"/>
      <c r="FFK27" s="138"/>
      <c r="FFL27" s="138"/>
      <c r="FFM27" s="138"/>
      <c r="FFN27" s="138"/>
      <c r="FFO27" s="138"/>
      <c r="FFP27" s="138"/>
      <c r="FFQ27" s="138"/>
      <c r="FFR27" s="138"/>
      <c r="FFS27" s="138"/>
      <c r="FFT27" s="138"/>
      <c r="FFU27" s="138"/>
      <c r="FFV27" s="138"/>
      <c r="FFW27" s="138"/>
      <c r="FFX27" s="138"/>
      <c r="FFY27" s="138"/>
      <c r="FFZ27" s="138"/>
      <c r="FGA27" s="138"/>
      <c r="FGB27" s="138"/>
      <c r="FGC27" s="138"/>
      <c r="FGD27" s="138"/>
      <c r="FGE27" s="138"/>
      <c r="FGF27" s="138"/>
      <c r="FGG27" s="138"/>
      <c r="FGH27" s="138"/>
      <c r="FGI27" s="138"/>
      <c r="FGJ27" s="138"/>
      <c r="FGK27" s="138"/>
      <c r="FGL27" s="138"/>
      <c r="FGM27" s="138"/>
      <c r="FGN27" s="138"/>
      <c r="FGO27" s="138"/>
      <c r="FGP27" s="138"/>
      <c r="FGQ27" s="138"/>
      <c r="FGR27" s="138"/>
      <c r="FGS27" s="138"/>
      <c r="FGT27" s="138"/>
      <c r="FGU27" s="138"/>
      <c r="FGV27" s="138"/>
      <c r="FGW27" s="138"/>
      <c r="FGX27" s="138"/>
      <c r="FGY27" s="138"/>
      <c r="FGZ27" s="138"/>
      <c r="FHA27" s="138"/>
      <c r="FHB27" s="138"/>
      <c r="FHC27" s="138"/>
      <c r="FHD27" s="138"/>
      <c r="FHE27" s="138"/>
      <c r="FHF27" s="138"/>
      <c r="FHG27" s="138"/>
      <c r="FHH27" s="138"/>
      <c r="FHI27" s="138"/>
      <c r="FHJ27" s="138"/>
      <c r="FHK27" s="138"/>
      <c r="FHL27" s="138"/>
      <c r="FHM27" s="138"/>
      <c r="FHN27" s="138"/>
      <c r="FHO27" s="138"/>
      <c r="FHP27" s="138"/>
      <c r="FHQ27" s="138"/>
      <c r="FHR27" s="138"/>
      <c r="FHS27" s="138"/>
      <c r="FHT27" s="138"/>
      <c r="FHU27" s="138"/>
      <c r="FHV27" s="138"/>
      <c r="FHW27" s="138"/>
      <c r="FHX27" s="138"/>
      <c r="FHY27" s="138"/>
      <c r="FHZ27" s="138"/>
      <c r="FIA27" s="138"/>
      <c r="FIB27" s="138"/>
      <c r="FIC27" s="138"/>
      <c r="FID27" s="138"/>
      <c r="FIE27" s="138"/>
      <c r="FIF27" s="138"/>
      <c r="FIG27" s="138"/>
      <c r="FIH27" s="138"/>
      <c r="FII27" s="138"/>
      <c r="FIJ27" s="138"/>
      <c r="FIK27" s="138"/>
      <c r="FIL27" s="138"/>
      <c r="FIM27" s="138"/>
      <c r="FIN27" s="138"/>
      <c r="FIO27" s="138"/>
      <c r="FIP27" s="138"/>
      <c r="FIQ27" s="138"/>
      <c r="FIR27" s="138"/>
      <c r="FIS27" s="138"/>
      <c r="FIT27" s="138"/>
      <c r="FIU27" s="138"/>
      <c r="FIV27" s="138"/>
      <c r="FIW27" s="138"/>
      <c r="FIX27" s="138"/>
      <c r="FIY27" s="138"/>
      <c r="FIZ27" s="138"/>
      <c r="FJA27" s="138"/>
      <c r="FJB27" s="138"/>
      <c r="FJC27" s="138"/>
      <c r="FJD27" s="138"/>
      <c r="FJE27" s="138"/>
      <c r="FJF27" s="138"/>
      <c r="FJG27" s="138"/>
      <c r="FJH27" s="138"/>
      <c r="FJI27" s="138"/>
      <c r="FJJ27" s="138"/>
      <c r="FJK27" s="138"/>
      <c r="FJL27" s="138"/>
      <c r="FJM27" s="138"/>
      <c r="FJN27" s="138"/>
      <c r="FJO27" s="138"/>
      <c r="FJP27" s="138"/>
      <c r="FJQ27" s="138"/>
      <c r="FJR27" s="138"/>
      <c r="FJS27" s="138"/>
      <c r="FJT27" s="138"/>
      <c r="FJU27" s="138"/>
      <c r="FJV27" s="138"/>
      <c r="FJW27" s="138"/>
      <c r="FJX27" s="138"/>
      <c r="FJY27" s="138"/>
      <c r="FJZ27" s="138"/>
      <c r="FKA27" s="138"/>
      <c r="FKB27" s="138"/>
      <c r="FKC27" s="138"/>
      <c r="FKD27" s="138"/>
      <c r="FKE27" s="138"/>
      <c r="FKF27" s="138"/>
      <c r="FKG27" s="138"/>
      <c r="FKH27" s="138"/>
      <c r="FKI27" s="138"/>
      <c r="FKJ27" s="138"/>
      <c r="FKK27" s="138"/>
      <c r="FKL27" s="138"/>
      <c r="FKM27" s="138"/>
      <c r="FKN27" s="138"/>
      <c r="FKO27" s="138"/>
      <c r="FKP27" s="138"/>
      <c r="FKQ27" s="138"/>
      <c r="FKR27" s="138"/>
      <c r="FKS27" s="138"/>
      <c r="FKT27" s="138"/>
      <c r="FKU27" s="138"/>
      <c r="FKV27" s="138"/>
      <c r="FKW27" s="138"/>
      <c r="FKX27" s="138"/>
      <c r="FKY27" s="138"/>
      <c r="FKZ27" s="138"/>
      <c r="FLA27" s="138"/>
      <c r="FLB27" s="138"/>
      <c r="FLC27" s="138"/>
      <c r="FLD27" s="138"/>
      <c r="FLE27" s="138"/>
      <c r="FLF27" s="138"/>
      <c r="FLG27" s="138"/>
      <c r="FLH27" s="138"/>
      <c r="FLI27" s="138"/>
      <c r="FLJ27" s="138"/>
      <c r="FLK27" s="138"/>
      <c r="FLL27" s="138"/>
      <c r="FLM27" s="138"/>
      <c r="FLN27" s="138"/>
      <c r="FLO27" s="138"/>
      <c r="FLP27" s="138"/>
      <c r="FLQ27" s="138"/>
      <c r="FLR27" s="138"/>
      <c r="FLS27" s="138"/>
      <c r="FLT27" s="138"/>
      <c r="FLU27" s="138"/>
      <c r="FLV27" s="138"/>
      <c r="FLW27" s="138"/>
      <c r="FLX27" s="138"/>
      <c r="FLY27" s="138"/>
      <c r="FLZ27" s="138"/>
      <c r="FMA27" s="138"/>
      <c r="FMB27" s="138"/>
      <c r="FMC27" s="138"/>
      <c r="FMD27" s="138"/>
      <c r="FME27" s="138"/>
      <c r="FMF27" s="138"/>
      <c r="FMG27" s="138"/>
      <c r="FMH27" s="138"/>
      <c r="FMI27" s="138"/>
      <c r="FMJ27" s="138"/>
      <c r="FMK27" s="138"/>
      <c r="FML27" s="138"/>
      <c r="FMM27" s="138"/>
      <c r="FMN27" s="138"/>
      <c r="FMO27" s="138"/>
      <c r="FMP27" s="138"/>
      <c r="FMQ27" s="138"/>
      <c r="FMR27" s="138"/>
      <c r="FMS27" s="138"/>
      <c r="FMT27" s="138"/>
      <c r="FMU27" s="138"/>
      <c r="FMV27" s="138"/>
      <c r="FMW27" s="138"/>
      <c r="FMX27" s="138"/>
      <c r="FMY27" s="138"/>
      <c r="FMZ27" s="138"/>
      <c r="FNA27" s="138"/>
      <c r="FNB27" s="138"/>
      <c r="FNC27" s="138"/>
      <c r="FND27" s="138"/>
      <c r="FNE27" s="138"/>
      <c r="FNF27" s="138"/>
      <c r="FNG27" s="138"/>
      <c r="FNH27" s="138"/>
      <c r="FNI27" s="138"/>
      <c r="FNJ27" s="138"/>
      <c r="FNK27" s="138"/>
      <c r="FNL27" s="138"/>
      <c r="FNM27" s="138"/>
      <c r="FNN27" s="138"/>
      <c r="FNO27" s="138"/>
      <c r="FNP27" s="138"/>
      <c r="FNQ27" s="138"/>
      <c r="FNR27" s="138"/>
      <c r="FNS27" s="138"/>
      <c r="FNT27" s="138"/>
      <c r="FNU27" s="138"/>
      <c r="FNV27" s="138"/>
      <c r="FNW27" s="138"/>
      <c r="FNX27" s="138"/>
      <c r="FNY27" s="138"/>
      <c r="FNZ27" s="138"/>
      <c r="FOA27" s="138"/>
      <c r="FOB27" s="138"/>
      <c r="FOC27" s="138"/>
      <c r="FOD27" s="138"/>
      <c r="FOE27" s="138"/>
      <c r="FOF27" s="138"/>
      <c r="FOG27" s="138"/>
      <c r="FOH27" s="138"/>
      <c r="FOI27" s="138"/>
      <c r="FOJ27" s="138"/>
      <c r="FOK27" s="138"/>
      <c r="FOL27" s="138"/>
      <c r="FOM27" s="138"/>
      <c r="FON27" s="138"/>
      <c r="FOO27" s="138"/>
      <c r="FOP27" s="138"/>
      <c r="FOQ27" s="138"/>
      <c r="FOR27" s="138"/>
      <c r="FOS27" s="138"/>
      <c r="FOT27" s="138"/>
      <c r="FOU27" s="138"/>
      <c r="FOV27" s="138"/>
      <c r="FOW27" s="138"/>
      <c r="FOX27" s="138"/>
      <c r="FOY27" s="138"/>
      <c r="FOZ27" s="138"/>
      <c r="FPA27" s="138"/>
      <c r="FPB27" s="138"/>
      <c r="FPC27" s="138"/>
      <c r="FPD27" s="138"/>
      <c r="FPE27" s="138"/>
      <c r="FPF27" s="138"/>
      <c r="FPG27" s="138"/>
      <c r="FPH27" s="138"/>
      <c r="FPI27" s="138"/>
      <c r="FPJ27" s="138"/>
      <c r="FPK27" s="138"/>
      <c r="FPL27" s="138"/>
      <c r="FPM27" s="138"/>
      <c r="FPN27" s="138"/>
      <c r="FPO27" s="138"/>
      <c r="FPP27" s="138"/>
      <c r="FPQ27" s="138"/>
      <c r="FPR27" s="138"/>
      <c r="FPS27" s="138"/>
      <c r="FPT27" s="138"/>
      <c r="FPU27" s="138"/>
      <c r="FPV27" s="138"/>
      <c r="FPW27" s="138"/>
      <c r="FPX27" s="138"/>
      <c r="FPY27" s="138"/>
      <c r="FPZ27" s="138"/>
      <c r="FQA27" s="138"/>
      <c r="FQB27" s="138"/>
      <c r="FQC27" s="138"/>
      <c r="FQD27" s="138"/>
      <c r="FQE27" s="138"/>
      <c r="FQF27" s="138"/>
      <c r="FQG27" s="138"/>
      <c r="FQH27" s="138"/>
      <c r="FQI27" s="138"/>
      <c r="FQJ27" s="138"/>
      <c r="FQK27" s="138"/>
      <c r="FQL27" s="138"/>
      <c r="FQM27" s="138"/>
      <c r="FQN27" s="138"/>
      <c r="FQO27" s="138"/>
      <c r="FQP27" s="138"/>
      <c r="FQQ27" s="138"/>
      <c r="FQR27" s="138"/>
      <c r="FQS27" s="138"/>
      <c r="FQT27" s="138"/>
      <c r="FQU27" s="138"/>
      <c r="FQV27" s="138"/>
      <c r="FQW27" s="138"/>
      <c r="FQX27" s="138"/>
      <c r="FQY27" s="138"/>
      <c r="FQZ27" s="138"/>
      <c r="FRA27" s="138"/>
      <c r="FRB27" s="138"/>
      <c r="FRC27" s="138"/>
      <c r="FRD27" s="138"/>
      <c r="FRE27" s="138"/>
      <c r="FRF27" s="138"/>
      <c r="FRG27" s="138"/>
      <c r="FRH27" s="138"/>
      <c r="FRI27" s="138"/>
      <c r="FRJ27" s="138"/>
      <c r="FRK27" s="138"/>
      <c r="FRL27" s="138"/>
      <c r="FRM27" s="138"/>
      <c r="FRN27" s="138"/>
      <c r="FRO27" s="138"/>
      <c r="FRP27" s="138"/>
      <c r="FRQ27" s="138"/>
      <c r="FRR27" s="138"/>
      <c r="FRS27" s="138"/>
      <c r="FRT27" s="138"/>
      <c r="FRU27" s="138"/>
      <c r="FRV27" s="138"/>
      <c r="FRW27" s="138"/>
      <c r="FRX27" s="138"/>
      <c r="FRY27" s="138"/>
      <c r="FRZ27" s="138"/>
      <c r="FSA27" s="138"/>
      <c r="FSB27" s="138"/>
      <c r="FSC27" s="138"/>
      <c r="FSD27" s="138"/>
      <c r="FSE27" s="138"/>
      <c r="FSF27" s="138"/>
      <c r="FSG27" s="138"/>
      <c r="FSH27" s="138"/>
      <c r="FSI27" s="138"/>
      <c r="FSJ27" s="138"/>
      <c r="FSK27" s="138"/>
      <c r="FSL27" s="138"/>
      <c r="FSM27" s="138"/>
      <c r="FSN27" s="138"/>
      <c r="FSO27" s="138"/>
      <c r="FSP27" s="138"/>
      <c r="FSQ27" s="138"/>
      <c r="FSR27" s="138"/>
      <c r="FSS27" s="138"/>
      <c r="FST27" s="138"/>
      <c r="FSU27" s="138"/>
      <c r="FSV27" s="138"/>
      <c r="FSW27" s="138"/>
      <c r="FSX27" s="138"/>
      <c r="FSY27" s="138"/>
      <c r="FSZ27" s="138"/>
      <c r="FTA27" s="138"/>
      <c r="FTB27" s="138"/>
      <c r="FTC27" s="138"/>
      <c r="FTD27" s="138"/>
      <c r="FTE27" s="138"/>
      <c r="FTF27" s="138"/>
      <c r="FTG27" s="138"/>
      <c r="FTH27" s="138"/>
      <c r="FTI27" s="138"/>
      <c r="FTJ27" s="138"/>
      <c r="FTK27" s="138"/>
      <c r="FTL27" s="138"/>
      <c r="FTM27" s="138"/>
      <c r="FTN27" s="138"/>
      <c r="FTO27" s="138"/>
      <c r="FTP27" s="138"/>
      <c r="FTQ27" s="138"/>
      <c r="FTR27" s="138"/>
      <c r="FTS27" s="138"/>
      <c r="FTT27" s="138"/>
      <c r="FTU27" s="138"/>
      <c r="FTV27" s="138"/>
      <c r="FTW27" s="138"/>
      <c r="FTX27" s="138"/>
      <c r="FTY27" s="138"/>
      <c r="FTZ27" s="138"/>
      <c r="FUA27" s="138"/>
      <c r="FUB27" s="138"/>
      <c r="FUC27" s="138"/>
      <c r="FUD27" s="138"/>
      <c r="FUE27" s="138"/>
      <c r="FUF27" s="138"/>
      <c r="FUG27" s="138"/>
      <c r="FUH27" s="138"/>
      <c r="FUI27" s="138"/>
      <c r="FUJ27" s="138"/>
      <c r="FUK27" s="138"/>
      <c r="FUL27" s="138"/>
      <c r="FUM27" s="138"/>
      <c r="FUN27" s="138"/>
      <c r="FUO27" s="138"/>
      <c r="FUP27" s="138"/>
      <c r="FUQ27" s="138"/>
      <c r="FUR27" s="138"/>
      <c r="FUS27" s="138"/>
      <c r="FUT27" s="138"/>
      <c r="FUU27" s="138"/>
      <c r="FUV27" s="138"/>
      <c r="FUW27" s="138"/>
      <c r="FUX27" s="138"/>
      <c r="FUY27" s="138"/>
      <c r="FUZ27" s="138"/>
      <c r="FVA27" s="138"/>
      <c r="FVB27" s="138"/>
      <c r="FVC27" s="138"/>
      <c r="FVD27" s="138"/>
      <c r="FVE27" s="138"/>
      <c r="FVF27" s="138"/>
      <c r="FVG27" s="138"/>
      <c r="FVH27" s="138"/>
      <c r="FVI27" s="138"/>
      <c r="FVJ27" s="138"/>
      <c r="FVK27" s="138"/>
      <c r="FVL27" s="138"/>
      <c r="FVM27" s="138"/>
      <c r="FVN27" s="138"/>
      <c r="FVO27" s="138"/>
      <c r="FVP27" s="138"/>
      <c r="FVQ27" s="138"/>
      <c r="FVR27" s="138"/>
      <c r="FVS27" s="138"/>
      <c r="FVT27" s="138"/>
      <c r="FVU27" s="138"/>
      <c r="FVV27" s="138"/>
      <c r="FVW27" s="138"/>
      <c r="FVX27" s="138"/>
      <c r="FVY27" s="138"/>
      <c r="FVZ27" s="138"/>
      <c r="FWA27" s="138"/>
      <c r="FWB27" s="138"/>
      <c r="FWC27" s="138"/>
      <c r="FWD27" s="138"/>
      <c r="FWE27" s="138"/>
      <c r="FWF27" s="138"/>
      <c r="FWG27" s="138"/>
      <c r="FWH27" s="138"/>
      <c r="FWI27" s="138"/>
      <c r="FWJ27" s="138"/>
      <c r="FWK27" s="138"/>
      <c r="FWL27" s="138"/>
      <c r="FWM27" s="138"/>
      <c r="FWN27" s="138"/>
      <c r="FWO27" s="138"/>
      <c r="FWP27" s="138"/>
      <c r="FWQ27" s="138"/>
      <c r="FWR27" s="138"/>
      <c r="FWS27" s="138"/>
      <c r="FWT27" s="138"/>
      <c r="FWU27" s="138"/>
      <c r="FWV27" s="138"/>
      <c r="FWW27" s="138"/>
      <c r="FWX27" s="138"/>
      <c r="FWY27" s="138"/>
      <c r="FWZ27" s="138"/>
      <c r="FXA27" s="138"/>
      <c r="FXB27" s="138"/>
      <c r="FXC27" s="138"/>
      <c r="FXD27" s="138"/>
      <c r="FXE27" s="138"/>
      <c r="FXF27" s="138"/>
      <c r="FXG27" s="138"/>
      <c r="FXH27" s="138"/>
      <c r="FXI27" s="138"/>
      <c r="FXJ27" s="138"/>
      <c r="FXK27" s="138"/>
      <c r="FXL27" s="138"/>
      <c r="FXM27" s="138"/>
      <c r="FXN27" s="138"/>
      <c r="FXO27" s="138"/>
      <c r="FXP27" s="138"/>
      <c r="FXQ27" s="138"/>
      <c r="FXR27" s="138"/>
      <c r="FXS27" s="138"/>
      <c r="FXT27" s="138"/>
      <c r="FXU27" s="138"/>
      <c r="FXV27" s="138"/>
      <c r="FXW27" s="138"/>
      <c r="FXX27" s="138"/>
      <c r="FXY27" s="138"/>
      <c r="FXZ27" s="138"/>
      <c r="FYA27" s="138"/>
      <c r="FYB27" s="138"/>
      <c r="FYC27" s="138"/>
      <c r="FYD27" s="138"/>
      <c r="FYE27" s="138"/>
      <c r="FYF27" s="138"/>
      <c r="FYG27" s="138"/>
      <c r="FYH27" s="138"/>
      <c r="FYI27" s="138"/>
      <c r="FYJ27" s="138"/>
      <c r="FYK27" s="138"/>
      <c r="FYL27" s="138"/>
      <c r="FYM27" s="138"/>
      <c r="FYN27" s="138"/>
      <c r="FYO27" s="138"/>
      <c r="FYP27" s="138"/>
      <c r="FYQ27" s="138"/>
      <c r="FYR27" s="138"/>
      <c r="FYS27" s="138"/>
      <c r="FYT27" s="138"/>
      <c r="FYU27" s="138"/>
      <c r="FYV27" s="138"/>
      <c r="FYW27" s="138"/>
      <c r="FYX27" s="138"/>
      <c r="FYY27" s="138"/>
      <c r="FYZ27" s="138"/>
      <c r="FZA27" s="138"/>
      <c r="FZB27" s="138"/>
      <c r="FZC27" s="138"/>
      <c r="FZD27" s="138"/>
      <c r="FZE27" s="138"/>
      <c r="FZF27" s="138"/>
      <c r="FZG27" s="138"/>
      <c r="FZH27" s="138"/>
      <c r="FZI27" s="138"/>
      <c r="FZJ27" s="138"/>
      <c r="FZK27" s="138"/>
      <c r="FZL27" s="138"/>
      <c r="FZM27" s="138"/>
      <c r="FZN27" s="138"/>
      <c r="FZO27" s="138"/>
      <c r="FZP27" s="138"/>
      <c r="FZQ27" s="138"/>
      <c r="FZR27" s="138"/>
      <c r="FZS27" s="138"/>
      <c r="FZT27" s="138"/>
      <c r="FZU27" s="138"/>
      <c r="FZV27" s="138"/>
      <c r="FZW27" s="138"/>
      <c r="FZX27" s="138"/>
      <c r="FZY27" s="138"/>
      <c r="FZZ27" s="138"/>
      <c r="GAA27" s="138"/>
      <c r="GAB27" s="138"/>
      <c r="GAC27" s="138"/>
      <c r="GAD27" s="138"/>
      <c r="GAE27" s="138"/>
      <c r="GAF27" s="138"/>
      <c r="GAG27" s="138"/>
      <c r="GAH27" s="138"/>
      <c r="GAI27" s="138"/>
      <c r="GAJ27" s="138"/>
      <c r="GAK27" s="138"/>
      <c r="GAL27" s="138"/>
      <c r="GAM27" s="138"/>
      <c r="GAN27" s="138"/>
      <c r="GAO27" s="138"/>
      <c r="GAP27" s="138"/>
      <c r="GAQ27" s="138"/>
      <c r="GAR27" s="138"/>
      <c r="GAS27" s="138"/>
      <c r="GAT27" s="138"/>
      <c r="GAU27" s="138"/>
      <c r="GAV27" s="138"/>
      <c r="GAW27" s="138"/>
      <c r="GAX27" s="138"/>
      <c r="GAY27" s="138"/>
      <c r="GAZ27" s="138"/>
      <c r="GBA27" s="138"/>
      <c r="GBB27" s="138"/>
      <c r="GBC27" s="138"/>
      <c r="GBD27" s="138"/>
      <c r="GBE27" s="138"/>
      <c r="GBF27" s="138"/>
      <c r="GBG27" s="138"/>
      <c r="GBH27" s="138"/>
      <c r="GBI27" s="138"/>
      <c r="GBJ27" s="138"/>
      <c r="GBK27" s="138"/>
      <c r="GBL27" s="138"/>
      <c r="GBM27" s="138"/>
      <c r="GBN27" s="138"/>
      <c r="GBO27" s="138"/>
      <c r="GBP27" s="138"/>
      <c r="GBQ27" s="138"/>
      <c r="GBR27" s="138"/>
      <c r="GBS27" s="138"/>
      <c r="GBT27" s="138"/>
      <c r="GBU27" s="138"/>
      <c r="GBV27" s="138"/>
      <c r="GBW27" s="138"/>
      <c r="GBX27" s="138"/>
      <c r="GBY27" s="138"/>
      <c r="GBZ27" s="138"/>
      <c r="GCA27" s="138"/>
      <c r="GCB27" s="138"/>
      <c r="GCC27" s="138"/>
      <c r="GCD27" s="138"/>
      <c r="GCE27" s="138"/>
      <c r="GCF27" s="138"/>
      <c r="GCG27" s="138"/>
      <c r="GCH27" s="138"/>
      <c r="GCI27" s="138"/>
      <c r="GCJ27" s="138"/>
      <c r="GCK27" s="138"/>
      <c r="GCL27" s="138"/>
      <c r="GCM27" s="138"/>
      <c r="GCN27" s="138"/>
      <c r="GCO27" s="138"/>
      <c r="GCP27" s="138"/>
      <c r="GCQ27" s="138"/>
      <c r="GCR27" s="138"/>
      <c r="GCS27" s="138"/>
      <c r="GCT27" s="138"/>
      <c r="GCU27" s="138"/>
      <c r="GCV27" s="138"/>
      <c r="GCW27" s="138"/>
      <c r="GCX27" s="138"/>
      <c r="GCY27" s="138"/>
      <c r="GCZ27" s="138"/>
      <c r="GDA27" s="138"/>
      <c r="GDB27" s="138"/>
      <c r="GDC27" s="138"/>
      <c r="GDD27" s="138"/>
      <c r="GDE27" s="138"/>
      <c r="GDF27" s="138"/>
      <c r="GDG27" s="138"/>
      <c r="GDH27" s="138"/>
      <c r="GDI27" s="138"/>
      <c r="GDJ27" s="138"/>
      <c r="GDK27" s="138"/>
      <c r="GDL27" s="138"/>
      <c r="GDM27" s="138"/>
      <c r="GDN27" s="138"/>
      <c r="GDO27" s="138"/>
      <c r="GDP27" s="138"/>
      <c r="GDQ27" s="138"/>
      <c r="GDR27" s="138"/>
      <c r="GDS27" s="138"/>
      <c r="GDT27" s="138"/>
      <c r="GDU27" s="138"/>
      <c r="GDV27" s="138"/>
      <c r="GDW27" s="138"/>
      <c r="GDX27" s="138"/>
      <c r="GDY27" s="138"/>
      <c r="GDZ27" s="138"/>
      <c r="GEA27" s="138"/>
      <c r="GEB27" s="138"/>
      <c r="GEC27" s="138"/>
      <c r="GED27" s="138"/>
      <c r="GEE27" s="138"/>
      <c r="GEF27" s="138"/>
      <c r="GEG27" s="138"/>
      <c r="GEH27" s="138"/>
      <c r="GEI27" s="138"/>
      <c r="GEJ27" s="138"/>
      <c r="GEK27" s="138"/>
      <c r="GEL27" s="138"/>
      <c r="GEM27" s="138"/>
      <c r="GEN27" s="138"/>
      <c r="GEO27" s="138"/>
      <c r="GEP27" s="138"/>
      <c r="GEQ27" s="138"/>
      <c r="GER27" s="138"/>
      <c r="GES27" s="138"/>
      <c r="GET27" s="138"/>
      <c r="GEU27" s="138"/>
      <c r="GEV27" s="138"/>
      <c r="GEW27" s="138"/>
      <c r="GEX27" s="138"/>
      <c r="GEY27" s="138"/>
      <c r="GEZ27" s="138"/>
      <c r="GFA27" s="138"/>
      <c r="GFB27" s="138"/>
      <c r="GFC27" s="138"/>
      <c r="GFD27" s="138"/>
      <c r="GFE27" s="138"/>
      <c r="GFF27" s="138"/>
      <c r="GFG27" s="138"/>
      <c r="GFH27" s="138"/>
      <c r="GFI27" s="138"/>
      <c r="GFJ27" s="138"/>
      <c r="GFK27" s="138"/>
      <c r="GFL27" s="138"/>
      <c r="GFM27" s="138"/>
      <c r="GFN27" s="138"/>
      <c r="GFO27" s="138"/>
      <c r="GFP27" s="138"/>
      <c r="GFQ27" s="138"/>
      <c r="GFR27" s="138"/>
      <c r="GFS27" s="138"/>
      <c r="GFT27" s="138"/>
      <c r="GFU27" s="138"/>
      <c r="GFV27" s="138"/>
      <c r="GFW27" s="138"/>
      <c r="GFX27" s="138"/>
      <c r="GFY27" s="138"/>
      <c r="GFZ27" s="138"/>
      <c r="GGA27" s="138"/>
      <c r="GGB27" s="138"/>
      <c r="GGC27" s="138"/>
      <c r="GGD27" s="138"/>
      <c r="GGE27" s="138"/>
      <c r="GGF27" s="138"/>
      <c r="GGG27" s="138"/>
      <c r="GGH27" s="138"/>
      <c r="GGI27" s="138"/>
      <c r="GGJ27" s="138"/>
      <c r="GGK27" s="138"/>
      <c r="GGL27" s="138"/>
      <c r="GGM27" s="138"/>
      <c r="GGN27" s="138"/>
      <c r="GGO27" s="138"/>
      <c r="GGP27" s="138"/>
      <c r="GGQ27" s="138"/>
      <c r="GGR27" s="138"/>
      <c r="GGS27" s="138"/>
      <c r="GGT27" s="138"/>
      <c r="GGU27" s="138"/>
      <c r="GGV27" s="138"/>
      <c r="GGW27" s="138"/>
      <c r="GGX27" s="138"/>
      <c r="GGY27" s="138"/>
      <c r="GGZ27" s="138"/>
      <c r="GHA27" s="138"/>
      <c r="GHB27" s="138"/>
      <c r="GHC27" s="138"/>
      <c r="GHD27" s="138"/>
      <c r="GHE27" s="138"/>
      <c r="GHF27" s="138"/>
      <c r="GHG27" s="138"/>
      <c r="GHH27" s="138"/>
      <c r="GHI27" s="138"/>
      <c r="GHJ27" s="138"/>
      <c r="GHK27" s="138"/>
      <c r="GHL27" s="138"/>
      <c r="GHM27" s="138"/>
      <c r="GHN27" s="138"/>
      <c r="GHO27" s="138"/>
      <c r="GHP27" s="138"/>
      <c r="GHQ27" s="138"/>
      <c r="GHR27" s="138"/>
      <c r="GHS27" s="138"/>
      <c r="GHT27" s="138"/>
      <c r="GHU27" s="138"/>
      <c r="GHV27" s="138"/>
      <c r="GHW27" s="138"/>
      <c r="GHX27" s="138"/>
      <c r="GHY27" s="138"/>
      <c r="GHZ27" s="138"/>
      <c r="GIA27" s="138"/>
      <c r="GIB27" s="138"/>
      <c r="GIC27" s="138"/>
      <c r="GID27" s="138"/>
      <c r="GIE27" s="138"/>
      <c r="GIF27" s="138"/>
      <c r="GIG27" s="138"/>
      <c r="GIH27" s="138"/>
      <c r="GII27" s="138"/>
      <c r="GIJ27" s="138"/>
      <c r="GIK27" s="138"/>
      <c r="GIL27" s="138"/>
      <c r="GIM27" s="138"/>
      <c r="GIN27" s="138"/>
      <c r="GIO27" s="138"/>
      <c r="GIP27" s="138"/>
      <c r="GIQ27" s="138"/>
      <c r="GIR27" s="138"/>
      <c r="GIS27" s="138"/>
      <c r="GIT27" s="138"/>
      <c r="GIU27" s="138"/>
      <c r="GIV27" s="138"/>
      <c r="GIW27" s="138"/>
      <c r="GIX27" s="138"/>
      <c r="GIY27" s="138"/>
      <c r="GIZ27" s="138"/>
      <c r="GJA27" s="138"/>
      <c r="GJB27" s="138"/>
      <c r="GJC27" s="138"/>
      <c r="GJD27" s="138"/>
      <c r="GJE27" s="138"/>
      <c r="GJF27" s="138"/>
      <c r="GJG27" s="138"/>
      <c r="GJH27" s="138"/>
      <c r="GJI27" s="138"/>
      <c r="GJJ27" s="138"/>
      <c r="GJK27" s="138"/>
      <c r="GJL27" s="138"/>
      <c r="GJM27" s="138"/>
      <c r="GJN27" s="138"/>
      <c r="GJO27" s="138"/>
      <c r="GJP27" s="138"/>
      <c r="GJQ27" s="138"/>
      <c r="GJR27" s="138"/>
      <c r="GJS27" s="138"/>
      <c r="GJT27" s="138"/>
      <c r="GJU27" s="138"/>
      <c r="GJV27" s="138"/>
      <c r="GJW27" s="138"/>
      <c r="GJX27" s="138"/>
      <c r="GJY27" s="138"/>
      <c r="GJZ27" s="138"/>
      <c r="GKA27" s="138"/>
      <c r="GKB27" s="138"/>
      <c r="GKC27" s="138"/>
      <c r="GKD27" s="138"/>
      <c r="GKE27" s="138"/>
      <c r="GKF27" s="138"/>
      <c r="GKG27" s="138"/>
      <c r="GKH27" s="138"/>
      <c r="GKI27" s="138"/>
      <c r="GKJ27" s="138"/>
      <c r="GKK27" s="138"/>
      <c r="GKL27" s="138"/>
      <c r="GKM27" s="138"/>
      <c r="GKN27" s="138"/>
      <c r="GKO27" s="138"/>
      <c r="GKP27" s="138"/>
      <c r="GKQ27" s="138"/>
      <c r="GKR27" s="138"/>
      <c r="GKS27" s="138"/>
      <c r="GKT27" s="138"/>
      <c r="GKU27" s="138"/>
      <c r="GKV27" s="138"/>
      <c r="GKW27" s="138"/>
      <c r="GKX27" s="138"/>
      <c r="GKY27" s="138"/>
      <c r="GKZ27" s="138"/>
      <c r="GLA27" s="138"/>
      <c r="GLB27" s="138"/>
      <c r="GLC27" s="138"/>
      <c r="GLD27" s="138"/>
      <c r="GLE27" s="138"/>
      <c r="GLF27" s="138"/>
      <c r="GLG27" s="138"/>
      <c r="GLH27" s="138"/>
      <c r="GLI27" s="138"/>
      <c r="GLJ27" s="138"/>
      <c r="GLK27" s="138"/>
      <c r="GLL27" s="138"/>
      <c r="GLM27" s="138"/>
      <c r="GLN27" s="138"/>
      <c r="GLO27" s="138"/>
      <c r="GLP27" s="138"/>
      <c r="GLQ27" s="138"/>
      <c r="GLR27" s="138"/>
      <c r="GLS27" s="138"/>
      <c r="GLT27" s="138"/>
      <c r="GLU27" s="138"/>
      <c r="GLV27" s="138"/>
      <c r="GLW27" s="138"/>
      <c r="GLX27" s="138"/>
      <c r="GLY27" s="138"/>
      <c r="GLZ27" s="138"/>
      <c r="GMA27" s="138"/>
      <c r="GMB27" s="138"/>
      <c r="GMC27" s="138"/>
      <c r="GMD27" s="138"/>
      <c r="GME27" s="138"/>
      <c r="GMF27" s="138"/>
      <c r="GMG27" s="138"/>
      <c r="GMH27" s="138"/>
      <c r="GMI27" s="138"/>
      <c r="GMJ27" s="138"/>
      <c r="GMK27" s="138"/>
      <c r="GML27" s="138"/>
      <c r="GMM27" s="138"/>
      <c r="GMN27" s="138"/>
      <c r="GMO27" s="138"/>
      <c r="GMP27" s="138"/>
      <c r="GMQ27" s="138"/>
      <c r="GMR27" s="138"/>
      <c r="GMS27" s="138"/>
      <c r="GMT27" s="138"/>
      <c r="GMU27" s="138"/>
      <c r="GMV27" s="138"/>
      <c r="GMW27" s="138"/>
      <c r="GMX27" s="138"/>
      <c r="GMY27" s="138"/>
      <c r="GMZ27" s="138"/>
      <c r="GNA27" s="138"/>
      <c r="GNB27" s="138"/>
      <c r="GNC27" s="138"/>
      <c r="GND27" s="138"/>
      <c r="GNE27" s="138"/>
      <c r="GNF27" s="138"/>
      <c r="GNG27" s="138"/>
      <c r="GNH27" s="138"/>
      <c r="GNI27" s="138"/>
      <c r="GNJ27" s="138"/>
      <c r="GNK27" s="138"/>
      <c r="GNL27" s="138"/>
      <c r="GNM27" s="138"/>
      <c r="GNN27" s="138"/>
      <c r="GNO27" s="138"/>
      <c r="GNP27" s="138"/>
      <c r="GNQ27" s="138"/>
      <c r="GNR27" s="138"/>
      <c r="GNS27" s="138"/>
      <c r="GNT27" s="138"/>
      <c r="GNU27" s="138"/>
      <c r="GNV27" s="138"/>
      <c r="GNW27" s="138"/>
      <c r="GNX27" s="138"/>
      <c r="GNY27" s="138"/>
      <c r="GNZ27" s="138"/>
      <c r="GOA27" s="138"/>
      <c r="GOB27" s="138"/>
      <c r="GOC27" s="138"/>
      <c r="GOD27" s="138"/>
      <c r="GOE27" s="138"/>
      <c r="GOF27" s="138"/>
      <c r="GOG27" s="138"/>
      <c r="GOH27" s="138"/>
      <c r="GOI27" s="138"/>
      <c r="GOJ27" s="138"/>
      <c r="GOK27" s="138"/>
      <c r="GOL27" s="138"/>
      <c r="GOM27" s="138"/>
      <c r="GON27" s="138"/>
      <c r="GOO27" s="138"/>
      <c r="GOP27" s="138"/>
      <c r="GOQ27" s="138"/>
      <c r="GOR27" s="138"/>
      <c r="GOS27" s="138"/>
      <c r="GOT27" s="138"/>
      <c r="GOU27" s="138"/>
      <c r="GOV27" s="138"/>
      <c r="GOW27" s="138"/>
      <c r="GOX27" s="138"/>
      <c r="GOY27" s="138"/>
      <c r="GOZ27" s="138"/>
      <c r="GPA27" s="138"/>
      <c r="GPB27" s="138"/>
      <c r="GPC27" s="138"/>
      <c r="GPD27" s="138"/>
      <c r="GPE27" s="138"/>
      <c r="GPF27" s="138"/>
      <c r="GPG27" s="138"/>
      <c r="GPH27" s="138"/>
      <c r="GPI27" s="138"/>
      <c r="GPJ27" s="138"/>
      <c r="GPK27" s="138"/>
      <c r="GPL27" s="138"/>
      <c r="GPM27" s="138"/>
      <c r="GPN27" s="138"/>
      <c r="GPO27" s="138"/>
      <c r="GPP27" s="138"/>
      <c r="GPQ27" s="138"/>
      <c r="GPR27" s="138"/>
      <c r="GPS27" s="138"/>
      <c r="GPT27" s="138"/>
      <c r="GPU27" s="138"/>
      <c r="GPV27" s="138"/>
      <c r="GPW27" s="138"/>
      <c r="GPX27" s="138"/>
      <c r="GPY27" s="138"/>
      <c r="GPZ27" s="138"/>
      <c r="GQA27" s="138"/>
      <c r="GQB27" s="138"/>
      <c r="GQC27" s="138"/>
      <c r="GQD27" s="138"/>
      <c r="GQE27" s="138"/>
      <c r="GQF27" s="138"/>
      <c r="GQG27" s="138"/>
      <c r="GQH27" s="138"/>
      <c r="GQI27" s="138"/>
      <c r="GQJ27" s="138"/>
      <c r="GQK27" s="138"/>
      <c r="GQL27" s="138"/>
      <c r="GQM27" s="138"/>
      <c r="GQN27" s="138"/>
      <c r="GQO27" s="138"/>
      <c r="GQP27" s="138"/>
      <c r="GQQ27" s="138"/>
      <c r="GQR27" s="138"/>
      <c r="GQS27" s="138"/>
      <c r="GQT27" s="138"/>
      <c r="GQU27" s="138"/>
      <c r="GQV27" s="138"/>
      <c r="GQW27" s="138"/>
      <c r="GQX27" s="138"/>
      <c r="GQY27" s="138"/>
      <c r="GQZ27" s="138"/>
      <c r="GRA27" s="138"/>
      <c r="GRB27" s="138"/>
      <c r="GRC27" s="138"/>
      <c r="GRD27" s="138"/>
      <c r="GRE27" s="138"/>
      <c r="GRF27" s="138"/>
      <c r="GRG27" s="138"/>
      <c r="GRH27" s="138"/>
      <c r="GRI27" s="138"/>
      <c r="GRJ27" s="138"/>
      <c r="GRK27" s="138"/>
      <c r="GRL27" s="138"/>
      <c r="GRM27" s="138"/>
      <c r="GRN27" s="138"/>
      <c r="GRO27" s="138"/>
      <c r="GRP27" s="138"/>
      <c r="GRQ27" s="138"/>
      <c r="GRR27" s="138"/>
      <c r="GRS27" s="138"/>
      <c r="GRT27" s="138"/>
      <c r="GRU27" s="138"/>
      <c r="GRV27" s="138"/>
      <c r="GRW27" s="138"/>
      <c r="GRX27" s="138"/>
      <c r="GRY27" s="138"/>
      <c r="GRZ27" s="138"/>
      <c r="GSA27" s="138"/>
      <c r="GSB27" s="138"/>
      <c r="GSC27" s="138"/>
      <c r="GSD27" s="138"/>
      <c r="GSE27" s="138"/>
      <c r="GSF27" s="138"/>
      <c r="GSG27" s="138"/>
      <c r="GSH27" s="138"/>
      <c r="GSI27" s="138"/>
      <c r="GSJ27" s="138"/>
      <c r="GSK27" s="138"/>
      <c r="GSL27" s="138"/>
      <c r="GSM27" s="138"/>
      <c r="GSN27" s="138"/>
      <c r="GSO27" s="138"/>
      <c r="GSP27" s="138"/>
      <c r="GSQ27" s="138"/>
      <c r="GSR27" s="138"/>
      <c r="GSS27" s="138"/>
      <c r="GST27" s="138"/>
      <c r="GSU27" s="138"/>
      <c r="GSV27" s="138"/>
      <c r="GSW27" s="138"/>
      <c r="GSX27" s="138"/>
      <c r="GSY27" s="138"/>
      <c r="GSZ27" s="138"/>
      <c r="GTA27" s="138"/>
      <c r="GTB27" s="138"/>
      <c r="GTC27" s="138"/>
      <c r="GTD27" s="138"/>
      <c r="GTE27" s="138"/>
      <c r="GTF27" s="138"/>
      <c r="GTG27" s="138"/>
      <c r="GTH27" s="138"/>
      <c r="GTI27" s="138"/>
      <c r="GTJ27" s="138"/>
      <c r="GTK27" s="138"/>
      <c r="GTL27" s="138"/>
      <c r="GTM27" s="138"/>
      <c r="GTN27" s="138"/>
      <c r="GTO27" s="138"/>
      <c r="GTP27" s="138"/>
      <c r="GTQ27" s="138"/>
      <c r="GTR27" s="138"/>
      <c r="GTS27" s="138"/>
      <c r="GTT27" s="138"/>
      <c r="GTU27" s="138"/>
      <c r="GTV27" s="138"/>
      <c r="GTW27" s="138"/>
      <c r="GTX27" s="138"/>
      <c r="GTY27" s="138"/>
      <c r="GTZ27" s="138"/>
      <c r="GUA27" s="138"/>
      <c r="GUB27" s="138"/>
      <c r="GUC27" s="138"/>
      <c r="GUD27" s="138"/>
      <c r="GUE27" s="138"/>
      <c r="GUF27" s="138"/>
      <c r="GUG27" s="138"/>
      <c r="GUH27" s="138"/>
      <c r="GUI27" s="138"/>
      <c r="GUJ27" s="138"/>
      <c r="GUK27" s="138"/>
      <c r="GUL27" s="138"/>
      <c r="GUM27" s="138"/>
      <c r="GUN27" s="138"/>
      <c r="GUO27" s="138"/>
      <c r="GUP27" s="138"/>
      <c r="GUQ27" s="138"/>
      <c r="GUR27" s="138"/>
      <c r="GUS27" s="138"/>
      <c r="GUT27" s="138"/>
      <c r="GUU27" s="138"/>
      <c r="GUV27" s="138"/>
      <c r="GUW27" s="138"/>
      <c r="GUX27" s="138"/>
      <c r="GUY27" s="138"/>
      <c r="GUZ27" s="138"/>
      <c r="GVA27" s="138"/>
      <c r="GVB27" s="138"/>
      <c r="GVC27" s="138"/>
      <c r="GVD27" s="138"/>
      <c r="GVE27" s="138"/>
      <c r="GVF27" s="138"/>
      <c r="GVG27" s="138"/>
      <c r="GVH27" s="138"/>
      <c r="GVI27" s="138"/>
      <c r="GVJ27" s="138"/>
      <c r="GVK27" s="138"/>
      <c r="GVL27" s="138"/>
      <c r="GVM27" s="138"/>
      <c r="GVN27" s="138"/>
      <c r="GVO27" s="138"/>
      <c r="GVP27" s="138"/>
      <c r="GVQ27" s="138"/>
      <c r="GVR27" s="138"/>
      <c r="GVS27" s="138"/>
      <c r="GVT27" s="138"/>
      <c r="GVU27" s="138"/>
      <c r="GVV27" s="138"/>
      <c r="GVW27" s="138"/>
      <c r="GVX27" s="138"/>
      <c r="GVY27" s="138"/>
      <c r="GVZ27" s="138"/>
      <c r="GWA27" s="138"/>
      <c r="GWB27" s="138"/>
      <c r="GWC27" s="138"/>
      <c r="GWD27" s="138"/>
      <c r="GWE27" s="138"/>
      <c r="GWF27" s="138"/>
      <c r="GWG27" s="138"/>
      <c r="GWH27" s="138"/>
      <c r="GWI27" s="138"/>
      <c r="GWJ27" s="138"/>
      <c r="GWK27" s="138"/>
      <c r="GWL27" s="138"/>
      <c r="GWM27" s="138"/>
      <c r="GWN27" s="138"/>
      <c r="GWO27" s="138"/>
      <c r="GWP27" s="138"/>
      <c r="GWQ27" s="138"/>
      <c r="GWR27" s="138"/>
      <c r="GWS27" s="138"/>
      <c r="GWT27" s="138"/>
      <c r="GWU27" s="138"/>
      <c r="GWV27" s="138"/>
      <c r="GWW27" s="138"/>
      <c r="GWX27" s="138"/>
      <c r="GWY27" s="138"/>
      <c r="GWZ27" s="138"/>
      <c r="GXA27" s="138"/>
      <c r="GXB27" s="138"/>
      <c r="GXC27" s="138"/>
      <c r="GXD27" s="138"/>
      <c r="GXE27" s="138"/>
      <c r="GXF27" s="138"/>
      <c r="GXG27" s="138"/>
      <c r="GXH27" s="138"/>
      <c r="GXI27" s="138"/>
      <c r="GXJ27" s="138"/>
      <c r="GXK27" s="138"/>
      <c r="GXL27" s="138"/>
      <c r="GXM27" s="138"/>
      <c r="GXN27" s="138"/>
      <c r="GXO27" s="138"/>
      <c r="GXP27" s="138"/>
      <c r="GXQ27" s="138"/>
      <c r="GXR27" s="138"/>
      <c r="GXS27" s="138"/>
      <c r="GXT27" s="138"/>
      <c r="GXU27" s="138"/>
      <c r="GXV27" s="138"/>
      <c r="GXW27" s="138"/>
      <c r="GXX27" s="138"/>
      <c r="GXY27" s="138"/>
      <c r="GXZ27" s="138"/>
      <c r="GYA27" s="138"/>
      <c r="GYB27" s="138"/>
      <c r="GYC27" s="138"/>
      <c r="GYD27" s="138"/>
      <c r="GYE27" s="138"/>
      <c r="GYF27" s="138"/>
      <c r="GYG27" s="138"/>
      <c r="GYH27" s="138"/>
      <c r="GYI27" s="138"/>
      <c r="GYJ27" s="138"/>
      <c r="GYK27" s="138"/>
      <c r="GYL27" s="138"/>
      <c r="GYM27" s="138"/>
      <c r="GYN27" s="138"/>
      <c r="GYO27" s="138"/>
      <c r="GYP27" s="138"/>
      <c r="GYQ27" s="138"/>
      <c r="GYR27" s="138"/>
      <c r="GYS27" s="138"/>
      <c r="GYT27" s="138"/>
      <c r="GYU27" s="138"/>
      <c r="GYV27" s="138"/>
      <c r="GYW27" s="138"/>
      <c r="GYX27" s="138"/>
      <c r="GYY27" s="138"/>
      <c r="GYZ27" s="138"/>
      <c r="GZA27" s="138"/>
      <c r="GZB27" s="138"/>
      <c r="GZC27" s="138"/>
      <c r="GZD27" s="138"/>
      <c r="GZE27" s="138"/>
      <c r="GZF27" s="138"/>
      <c r="GZG27" s="138"/>
      <c r="GZH27" s="138"/>
      <c r="GZI27" s="138"/>
      <c r="GZJ27" s="138"/>
      <c r="GZK27" s="138"/>
      <c r="GZL27" s="138"/>
      <c r="GZM27" s="138"/>
      <c r="GZN27" s="138"/>
      <c r="GZO27" s="138"/>
      <c r="GZP27" s="138"/>
      <c r="GZQ27" s="138"/>
      <c r="GZR27" s="138"/>
      <c r="GZS27" s="138"/>
      <c r="GZT27" s="138"/>
      <c r="GZU27" s="138"/>
      <c r="GZV27" s="138"/>
      <c r="GZW27" s="138"/>
      <c r="GZX27" s="138"/>
      <c r="GZY27" s="138"/>
      <c r="GZZ27" s="138"/>
      <c r="HAA27" s="138"/>
      <c r="HAB27" s="138"/>
      <c r="HAC27" s="138"/>
      <c r="HAD27" s="138"/>
      <c r="HAE27" s="138"/>
      <c r="HAF27" s="138"/>
      <c r="HAG27" s="138"/>
      <c r="HAH27" s="138"/>
      <c r="HAI27" s="138"/>
      <c r="HAJ27" s="138"/>
      <c r="HAK27" s="138"/>
      <c r="HAL27" s="138"/>
      <c r="HAM27" s="138"/>
      <c r="HAN27" s="138"/>
      <c r="HAO27" s="138"/>
      <c r="HAP27" s="138"/>
      <c r="HAQ27" s="138"/>
      <c r="HAR27" s="138"/>
      <c r="HAS27" s="138"/>
      <c r="HAT27" s="138"/>
      <c r="HAU27" s="138"/>
      <c r="HAV27" s="138"/>
      <c r="HAW27" s="138"/>
      <c r="HAX27" s="138"/>
      <c r="HAY27" s="138"/>
      <c r="HAZ27" s="138"/>
      <c r="HBA27" s="138"/>
      <c r="HBB27" s="138"/>
      <c r="HBC27" s="138"/>
      <c r="HBD27" s="138"/>
      <c r="HBE27" s="138"/>
      <c r="HBF27" s="138"/>
      <c r="HBG27" s="138"/>
      <c r="HBH27" s="138"/>
      <c r="HBI27" s="138"/>
      <c r="HBJ27" s="138"/>
      <c r="HBK27" s="138"/>
      <c r="HBL27" s="138"/>
      <c r="HBM27" s="138"/>
      <c r="HBN27" s="138"/>
      <c r="HBO27" s="138"/>
      <c r="HBP27" s="138"/>
      <c r="HBQ27" s="138"/>
      <c r="HBR27" s="138"/>
      <c r="HBS27" s="138"/>
      <c r="HBT27" s="138"/>
      <c r="HBU27" s="138"/>
      <c r="HBV27" s="138"/>
      <c r="HBW27" s="138"/>
      <c r="HBX27" s="138"/>
      <c r="HBY27" s="138"/>
      <c r="HBZ27" s="138"/>
      <c r="HCA27" s="138"/>
      <c r="HCB27" s="138"/>
      <c r="HCC27" s="138"/>
      <c r="HCD27" s="138"/>
      <c r="HCE27" s="138"/>
      <c r="HCF27" s="138"/>
      <c r="HCG27" s="138"/>
      <c r="HCH27" s="138"/>
      <c r="HCI27" s="138"/>
      <c r="HCJ27" s="138"/>
      <c r="HCK27" s="138"/>
      <c r="HCL27" s="138"/>
      <c r="HCM27" s="138"/>
      <c r="HCN27" s="138"/>
      <c r="HCO27" s="138"/>
      <c r="HCP27" s="138"/>
      <c r="HCQ27" s="138"/>
      <c r="HCR27" s="138"/>
      <c r="HCS27" s="138"/>
      <c r="HCT27" s="138"/>
      <c r="HCU27" s="138"/>
      <c r="HCV27" s="138"/>
      <c r="HCW27" s="138"/>
      <c r="HCX27" s="138"/>
      <c r="HCY27" s="138"/>
      <c r="HCZ27" s="138"/>
      <c r="HDA27" s="138"/>
      <c r="HDB27" s="138"/>
      <c r="HDC27" s="138"/>
      <c r="HDD27" s="138"/>
      <c r="HDE27" s="138"/>
      <c r="HDF27" s="138"/>
      <c r="HDG27" s="138"/>
      <c r="HDH27" s="138"/>
      <c r="HDI27" s="138"/>
      <c r="HDJ27" s="138"/>
      <c r="HDK27" s="138"/>
      <c r="HDL27" s="138"/>
      <c r="HDM27" s="138"/>
      <c r="HDN27" s="138"/>
      <c r="HDO27" s="138"/>
      <c r="HDP27" s="138"/>
      <c r="HDQ27" s="138"/>
      <c r="HDR27" s="138"/>
      <c r="HDS27" s="138"/>
      <c r="HDT27" s="138"/>
      <c r="HDU27" s="138"/>
      <c r="HDV27" s="138"/>
      <c r="HDW27" s="138"/>
      <c r="HDX27" s="138"/>
      <c r="HDY27" s="138"/>
      <c r="HDZ27" s="138"/>
      <c r="HEA27" s="138"/>
      <c r="HEB27" s="138"/>
      <c r="HEC27" s="138"/>
      <c r="HED27" s="138"/>
      <c r="HEE27" s="138"/>
      <c r="HEF27" s="138"/>
      <c r="HEG27" s="138"/>
      <c r="HEH27" s="138"/>
      <c r="HEI27" s="138"/>
      <c r="HEJ27" s="138"/>
      <c r="HEK27" s="138"/>
      <c r="HEL27" s="138"/>
      <c r="HEM27" s="138"/>
      <c r="HEN27" s="138"/>
      <c r="HEO27" s="138"/>
      <c r="HEP27" s="138"/>
      <c r="HEQ27" s="138"/>
      <c r="HER27" s="138"/>
      <c r="HES27" s="138"/>
      <c r="HET27" s="138"/>
      <c r="HEU27" s="138"/>
      <c r="HEV27" s="138"/>
      <c r="HEW27" s="138"/>
      <c r="HEX27" s="138"/>
      <c r="HEY27" s="138"/>
      <c r="HEZ27" s="138"/>
      <c r="HFA27" s="138"/>
      <c r="HFB27" s="138"/>
      <c r="HFC27" s="138"/>
      <c r="HFD27" s="138"/>
      <c r="HFE27" s="138"/>
      <c r="HFF27" s="138"/>
      <c r="HFG27" s="138"/>
      <c r="HFH27" s="138"/>
      <c r="HFI27" s="138"/>
      <c r="HFJ27" s="138"/>
      <c r="HFK27" s="138"/>
      <c r="HFL27" s="138"/>
      <c r="HFM27" s="138"/>
      <c r="HFN27" s="138"/>
      <c r="HFO27" s="138"/>
      <c r="HFP27" s="138"/>
      <c r="HFQ27" s="138"/>
      <c r="HFR27" s="138"/>
      <c r="HFS27" s="138"/>
      <c r="HFT27" s="138"/>
      <c r="HFU27" s="138"/>
      <c r="HFV27" s="138"/>
      <c r="HFW27" s="138"/>
      <c r="HFX27" s="138"/>
      <c r="HFY27" s="138"/>
      <c r="HFZ27" s="138"/>
      <c r="HGA27" s="138"/>
      <c r="HGB27" s="138"/>
      <c r="HGC27" s="138"/>
      <c r="HGD27" s="138"/>
      <c r="HGE27" s="138"/>
      <c r="HGF27" s="138"/>
      <c r="HGG27" s="138"/>
      <c r="HGH27" s="138"/>
      <c r="HGI27" s="138"/>
      <c r="HGJ27" s="138"/>
      <c r="HGK27" s="138"/>
      <c r="HGL27" s="138"/>
      <c r="HGM27" s="138"/>
      <c r="HGN27" s="138"/>
      <c r="HGO27" s="138"/>
      <c r="HGP27" s="138"/>
      <c r="HGQ27" s="138"/>
      <c r="HGR27" s="138"/>
      <c r="HGS27" s="138"/>
      <c r="HGT27" s="138"/>
      <c r="HGU27" s="138"/>
      <c r="HGV27" s="138"/>
      <c r="HGW27" s="138"/>
      <c r="HGX27" s="138"/>
      <c r="HGY27" s="138"/>
      <c r="HGZ27" s="138"/>
      <c r="HHA27" s="138"/>
      <c r="HHB27" s="138"/>
      <c r="HHC27" s="138"/>
      <c r="HHD27" s="138"/>
      <c r="HHE27" s="138"/>
      <c r="HHF27" s="138"/>
      <c r="HHG27" s="138"/>
      <c r="HHH27" s="138"/>
      <c r="HHI27" s="138"/>
      <c r="HHJ27" s="138"/>
      <c r="HHK27" s="138"/>
      <c r="HHL27" s="138"/>
      <c r="HHM27" s="138"/>
      <c r="HHN27" s="138"/>
      <c r="HHO27" s="138"/>
      <c r="HHP27" s="138"/>
      <c r="HHQ27" s="138"/>
      <c r="HHR27" s="138"/>
      <c r="HHS27" s="138"/>
      <c r="HHT27" s="138"/>
      <c r="HHU27" s="138"/>
      <c r="HHV27" s="138"/>
      <c r="HHW27" s="138"/>
      <c r="HHX27" s="138"/>
      <c r="HHY27" s="138"/>
      <c r="HHZ27" s="138"/>
      <c r="HIA27" s="138"/>
      <c r="HIB27" s="138"/>
      <c r="HIC27" s="138"/>
      <c r="HID27" s="138"/>
      <c r="HIE27" s="138"/>
      <c r="HIF27" s="138"/>
      <c r="HIG27" s="138"/>
      <c r="HIH27" s="138"/>
      <c r="HII27" s="138"/>
      <c r="HIJ27" s="138"/>
      <c r="HIK27" s="138"/>
      <c r="HIL27" s="138"/>
      <c r="HIM27" s="138"/>
      <c r="HIN27" s="138"/>
      <c r="HIO27" s="138"/>
      <c r="HIP27" s="138"/>
      <c r="HIQ27" s="138"/>
      <c r="HIR27" s="138"/>
      <c r="HIS27" s="138"/>
      <c r="HIT27" s="138"/>
      <c r="HIU27" s="138"/>
      <c r="HIV27" s="138"/>
      <c r="HIW27" s="138"/>
      <c r="HIX27" s="138"/>
      <c r="HIY27" s="138"/>
      <c r="HIZ27" s="138"/>
      <c r="HJA27" s="138"/>
      <c r="HJB27" s="138"/>
      <c r="HJC27" s="138"/>
      <c r="HJD27" s="138"/>
      <c r="HJE27" s="138"/>
      <c r="HJF27" s="138"/>
      <c r="HJG27" s="138"/>
      <c r="HJH27" s="138"/>
      <c r="HJI27" s="138"/>
      <c r="HJJ27" s="138"/>
      <c r="HJK27" s="138"/>
      <c r="HJL27" s="138"/>
      <c r="HJM27" s="138"/>
      <c r="HJN27" s="138"/>
      <c r="HJO27" s="138"/>
      <c r="HJP27" s="138"/>
      <c r="HJQ27" s="138"/>
      <c r="HJR27" s="138"/>
      <c r="HJS27" s="138"/>
      <c r="HJT27" s="138"/>
      <c r="HJU27" s="138"/>
      <c r="HJV27" s="138"/>
      <c r="HJW27" s="138"/>
      <c r="HJX27" s="138"/>
      <c r="HJY27" s="138"/>
      <c r="HJZ27" s="138"/>
      <c r="HKA27" s="138"/>
      <c r="HKB27" s="138"/>
      <c r="HKC27" s="138"/>
      <c r="HKD27" s="138"/>
      <c r="HKE27" s="138"/>
      <c r="HKF27" s="138"/>
      <c r="HKG27" s="138"/>
      <c r="HKH27" s="138"/>
      <c r="HKI27" s="138"/>
      <c r="HKJ27" s="138"/>
      <c r="HKK27" s="138"/>
      <c r="HKL27" s="138"/>
      <c r="HKM27" s="138"/>
      <c r="HKN27" s="138"/>
      <c r="HKO27" s="138"/>
      <c r="HKP27" s="138"/>
      <c r="HKQ27" s="138"/>
      <c r="HKR27" s="138"/>
      <c r="HKS27" s="138"/>
      <c r="HKT27" s="138"/>
      <c r="HKU27" s="138"/>
      <c r="HKV27" s="138"/>
      <c r="HKW27" s="138"/>
      <c r="HKX27" s="138"/>
      <c r="HKY27" s="138"/>
      <c r="HKZ27" s="138"/>
      <c r="HLA27" s="138"/>
      <c r="HLB27" s="138"/>
      <c r="HLC27" s="138"/>
      <c r="HLD27" s="138"/>
      <c r="HLE27" s="138"/>
      <c r="HLF27" s="138"/>
      <c r="HLG27" s="138"/>
      <c r="HLH27" s="138"/>
      <c r="HLI27" s="138"/>
      <c r="HLJ27" s="138"/>
      <c r="HLK27" s="138"/>
      <c r="HLL27" s="138"/>
      <c r="HLM27" s="138"/>
      <c r="HLN27" s="138"/>
      <c r="HLO27" s="138"/>
      <c r="HLP27" s="138"/>
      <c r="HLQ27" s="138"/>
      <c r="HLR27" s="138"/>
      <c r="HLS27" s="138"/>
      <c r="HLT27" s="138"/>
      <c r="HLU27" s="138"/>
      <c r="HLV27" s="138"/>
      <c r="HLW27" s="138"/>
      <c r="HLX27" s="138"/>
      <c r="HLY27" s="138"/>
      <c r="HLZ27" s="138"/>
      <c r="HMA27" s="138"/>
      <c r="HMB27" s="138"/>
      <c r="HMC27" s="138"/>
      <c r="HMD27" s="138"/>
      <c r="HME27" s="138"/>
      <c r="HMF27" s="138"/>
      <c r="HMG27" s="138"/>
      <c r="HMH27" s="138"/>
      <c r="HMI27" s="138"/>
      <c r="HMJ27" s="138"/>
      <c r="HMK27" s="138"/>
      <c r="HML27" s="138"/>
      <c r="HMM27" s="138"/>
      <c r="HMN27" s="138"/>
      <c r="HMO27" s="138"/>
      <c r="HMP27" s="138"/>
      <c r="HMQ27" s="138"/>
      <c r="HMR27" s="138"/>
      <c r="HMS27" s="138"/>
      <c r="HMT27" s="138"/>
      <c r="HMU27" s="138"/>
      <c r="HMV27" s="138"/>
      <c r="HMW27" s="138"/>
      <c r="HMX27" s="138"/>
      <c r="HMY27" s="138"/>
      <c r="HMZ27" s="138"/>
      <c r="HNA27" s="138"/>
      <c r="HNB27" s="138"/>
      <c r="HNC27" s="138"/>
      <c r="HND27" s="138"/>
      <c r="HNE27" s="138"/>
      <c r="HNF27" s="138"/>
      <c r="HNG27" s="138"/>
      <c r="HNH27" s="138"/>
      <c r="HNI27" s="138"/>
      <c r="HNJ27" s="138"/>
      <c r="HNK27" s="138"/>
      <c r="HNL27" s="138"/>
      <c r="HNM27" s="138"/>
      <c r="HNN27" s="138"/>
      <c r="HNO27" s="138"/>
      <c r="HNP27" s="138"/>
      <c r="HNQ27" s="138"/>
      <c r="HNR27" s="138"/>
      <c r="HNS27" s="138"/>
      <c r="HNT27" s="138"/>
      <c r="HNU27" s="138"/>
      <c r="HNV27" s="138"/>
      <c r="HNW27" s="138"/>
      <c r="HNX27" s="138"/>
      <c r="HNY27" s="138"/>
      <c r="HNZ27" s="138"/>
      <c r="HOA27" s="138"/>
      <c r="HOB27" s="138"/>
      <c r="HOC27" s="138"/>
      <c r="HOD27" s="138"/>
      <c r="HOE27" s="138"/>
      <c r="HOF27" s="138"/>
      <c r="HOG27" s="138"/>
      <c r="HOH27" s="138"/>
      <c r="HOI27" s="138"/>
      <c r="HOJ27" s="138"/>
      <c r="HOK27" s="138"/>
      <c r="HOL27" s="138"/>
      <c r="HOM27" s="138"/>
      <c r="HON27" s="138"/>
      <c r="HOO27" s="138"/>
      <c r="HOP27" s="138"/>
      <c r="HOQ27" s="138"/>
      <c r="HOR27" s="138"/>
      <c r="HOS27" s="138"/>
      <c r="HOT27" s="138"/>
      <c r="HOU27" s="138"/>
      <c r="HOV27" s="138"/>
      <c r="HOW27" s="138"/>
      <c r="HOX27" s="138"/>
      <c r="HOY27" s="138"/>
      <c r="HOZ27" s="138"/>
      <c r="HPA27" s="138"/>
      <c r="HPB27" s="138"/>
      <c r="HPC27" s="138"/>
      <c r="HPD27" s="138"/>
      <c r="HPE27" s="138"/>
      <c r="HPF27" s="138"/>
      <c r="HPG27" s="138"/>
      <c r="HPH27" s="138"/>
      <c r="HPI27" s="138"/>
      <c r="HPJ27" s="138"/>
      <c r="HPK27" s="138"/>
      <c r="HPL27" s="138"/>
      <c r="HPM27" s="138"/>
      <c r="HPN27" s="138"/>
      <c r="HPO27" s="138"/>
      <c r="HPP27" s="138"/>
      <c r="HPQ27" s="138"/>
      <c r="HPR27" s="138"/>
      <c r="HPS27" s="138"/>
      <c r="HPT27" s="138"/>
      <c r="HPU27" s="138"/>
      <c r="HPV27" s="138"/>
      <c r="HPW27" s="138"/>
      <c r="HPX27" s="138"/>
      <c r="HPY27" s="138"/>
      <c r="HPZ27" s="138"/>
      <c r="HQA27" s="138"/>
      <c r="HQB27" s="138"/>
      <c r="HQC27" s="138"/>
      <c r="HQD27" s="138"/>
      <c r="HQE27" s="138"/>
      <c r="HQF27" s="138"/>
      <c r="HQG27" s="138"/>
      <c r="HQH27" s="138"/>
      <c r="HQI27" s="138"/>
      <c r="HQJ27" s="138"/>
      <c r="HQK27" s="138"/>
      <c r="HQL27" s="138"/>
      <c r="HQM27" s="138"/>
      <c r="HQN27" s="138"/>
      <c r="HQO27" s="138"/>
      <c r="HQP27" s="138"/>
      <c r="HQQ27" s="138"/>
      <c r="HQR27" s="138"/>
      <c r="HQS27" s="138"/>
      <c r="HQT27" s="138"/>
      <c r="HQU27" s="138"/>
      <c r="HQV27" s="138"/>
      <c r="HQW27" s="138"/>
      <c r="HQX27" s="138"/>
      <c r="HQY27" s="138"/>
      <c r="HQZ27" s="138"/>
      <c r="HRA27" s="138"/>
      <c r="HRB27" s="138"/>
      <c r="HRC27" s="138"/>
      <c r="HRD27" s="138"/>
      <c r="HRE27" s="138"/>
      <c r="HRF27" s="138"/>
      <c r="HRG27" s="138"/>
      <c r="HRH27" s="138"/>
      <c r="HRI27" s="138"/>
      <c r="HRJ27" s="138"/>
      <c r="HRK27" s="138"/>
      <c r="HRL27" s="138"/>
      <c r="HRM27" s="138"/>
      <c r="HRN27" s="138"/>
      <c r="HRO27" s="138"/>
      <c r="HRP27" s="138"/>
      <c r="HRQ27" s="138"/>
      <c r="HRR27" s="138"/>
      <c r="HRS27" s="138"/>
      <c r="HRT27" s="138"/>
      <c r="HRU27" s="138"/>
      <c r="HRV27" s="138"/>
      <c r="HRW27" s="138"/>
      <c r="HRX27" s="138"/>
      <c r="HRY27" s="138"/>
      <c r="HRZ27" s="138"/>
      <c r="HSA27" s="138"/>
      <c r="HSB27" s="138"/>
      <c r="HSC27" s="138"/>
      <c r="HSD27" s="138"/>
      <c r="HSE27" s="138"/>
      <c r="HSF27" s="138"/>
      <c r="HSG27" s="138"/>
      <c r="HSH27" s="138"/>
      <c r="HSI27" s="138"/>
      <c r="HSJ27" s="138"/>
      <c r="HSK27" s="138"/>
      <c r="HSL27" s="138"/>
      <c r="HSM27" s="138"/>
      <c r="HSN27" s="138"/>
      <c r="HSO27" s="138"/>
      <c r="HSP27" s="138"/>
      <c r="HSQ27" s="138"/>
      <c r="HSR27" s="138"/>
      <c r="HSS27" s="138"/>
      <c r="HST27" s="138"/>
      <c r="HSU27" s="138"/>
      <c r="HSV27" s="138"/>
      <c r="HSW27" s="138"/>
      <c r="HSX27" s="138"/>
      <c r="HSY27" s="138"/>
      <c r="HSZ27" s="138"/>
      <c r="HTA27" s="138"/>
      <c r="HTB27" s="138"/>
      <c r="HTC27" s="138"/>
      <c r="HTD27" s="138"/>
      <c r="HTE27" s="138"/>
      <c r="HTF27" s="138"/>
      <c r="HTG27" s="138"/>
      <c r="HTH27" s="138"/>
      <c r="HTI27" s="138"/>
      <c r="HTJ27" s="138"/>
      <c r="HTK27" s="138"/>
      <c r="HTL27" s="138"/>
      <c r="HTM27" s="138"/>
      <c r="HTN27" s="138"/>
      <c r="HTO27" s="138"/>
      <c r="HTP27" s="138"/>
      <c r="HTQ27" s="138"/>
      <c r="HTR27" s="138"/>
      <c r="HTS27" s="138"/>
      <c r="HTT27" s="138"/>
      <c r="HTU27" s="138"/>
      <c r="HTV27" s="138"/>
      <c r="HTW27" s="138"/>
      <c r="HTX27" s="138"/>
      <c r="HTY27" s="138"/>
      <c r="HTZ27" s="138"/>
      <c r="HUA27" s="138"/>
      <c r="HUB27" s="138"/>
      <c r="HUC27" s="138"/>
      <c r="HUD27" s="138"/>
      <c r="HUE27" s="138"/>
      <c r="HUF27" s="138"/>
      <c r="HUG27" s="138"/>
      <c r="HUH27" s="138"/>
      <c r="HUI27" s="138"/>
      <c r="HUJ27" s="138"/>
      <c r="HUK27" s="138"/>
      <c r="HUL27" s="138"/>
      <c r="HUM27" s="138"/>
      <c r="HUN27" s="138"/>
      <c r="HUO27" s="138"/>
      <c r="HUP27" s="138"/>
      <c r="HUQ27" s="138"/>
      <c r="HUR27" s="138"/>
      <c r="HUS27" s="138"/>
      <c r="HUT27" s="138"/>
      <c r="HUU27" s="138"/>
      <c r="HUV27" s="138"/>
      <c r="HUW27" s="138"/>
      <c r="HUX27" s="138"/>
      <c r="HUY27" s="138"/>
      <c r="HUZ27" s="138"/>
      <c r="HVA27" s="138"/>
      <c r="HVB27" s="138"/>
      <c r="HVC27" s="138"/>
      <c r="HVD27" s="138"/>
      <c r="HVE27" s="138"/>
      <c r="HVF27" s="138"/>
      <c r="HVG27" s="138"/>
      <c r="HVH27" s="138"/>
      <c r="HVI27" s="138"/>
      <c r="HVJ27" s="138"/>
      <c r="HVK27" s="138"/>
      <c r="HVL27" s="138"/>
      <c r="HVM27" s="138"/>
      <c r="HVN27" s="138"/>
      <c r="HVO27" s="138"/>
      <c r="HVP27" s="138"/>
      <c r="HVQ27" s="138"/>
      <c r="HVR27" s="138"/>
      <c r="HVS27" s="138"/>
      <c r="HVT27" s="138"/>
      <c r="HVU27" s="138"/>
      <c r="HVV27" s="138"/>
      <c r="HVW27" s="138"/>
      <c r="HVX27" s="138"/>
      <c r="HVY27" s="138"/>
      <c r="HVZ27" s="138"/>
      <c r="HWA27" s="138"/>
      <c r="HWB27" s="138"/>
      <c r="HWC27" s="138"/>
      <c r="HWD27" s="138"/>
      <c r="HWE27" s="138"/>
      <c r="HWF27" s="138"/>
      <c r="HWG27" s="138"/>
      <c r="HWH27" s="138"/>
      <c r="HWI27" s="138"/>
      <c r="HWJ27" s="138"/>
      <c r="HWK27" s="138"/>
      <c r="HWL27" s="138"/>
      <c r="HWM27" s="138"/>
      <c r="HWN27" s="138"/>
      <c r="HWO27" s="138"/>
      <c r="HWP27" s="138"/>
      <c r="HWQ27" s="138"/>
      <c r="HWR27" s="138"/>
      <c r="HWS27" s="138"/>
      <c r="HWT27" s="138"/>
      <c r="HWU27" s="138"/>
      <c r="HWV27" s="138"/>
      <c r="HWW27" s="138"/>
      <c r="HWX27" s="138"/>
      <c r="HWY27" s="138"/>
      <c r="HWZ27" s="138"/>
      <c r="HXA27" s="138"/>
      <c r="HXB27" s="138"/>
      <c r="HXC27" s="138"/>
      <c r="HXD27" s="138"/>
      <c r="HXE27" s="138"/>
      <c r="HXF27" s="138"/>
      <c r="HXG27" s="138"/>
      <c r="HXH27" s="138"/>
      <c r="HXI27" s="138"/>
      <c r="HXJ27" s="138"/>
      <c r="HXK27" s="138"/>
      <c r="HXL27" s="138"/>
      <c r="HXM27" s="138"/>
      <c r="HXN27" s="138"/>
      <c r="HXO27" s="138"/>
      <c r="HXP27" s="138"/>
      <c r="HXQ27" s="138"/>
      <c r="HXR27" s="138"/>
      <c r="HXS27" s="138"/>
      <c r="HXT27" s="138"/>
      <c r="HXU27" s="138"/>
      <c r="HXV27" s="138"/>
      <c r="HXW27" s="138"/>
      <c r="HXX27" s="138"/>
      <c r="HXY27" s="138"/>
      <c r="HXZ27" s="138"/>
      <c r="HYA27" s="138"/>
      <c r="HYB27" s="138"/>
      <c r="HYC27" s="138"/>
      <c r="HYD27" s="138"/>
      <c r="HYE27" s="138"/>
      <c r="HYF27" s="138"/>
      <c r="HYG27" s="138"/>
      <c r="HYH27" s="138"/>
      <c r="HYI27" s="138"/>
      <c r="HYJ27" s="138"/>
      <c r="HYK27" s="138"/>
      <c r="HYL27" s="138"/>
      <c r="HYM27" s="138"/>
      <c r="HYN27" s="138"/>
      <c r="HYO27" s="138"/>
      <c r="HYP27" s="138"/>
      <c r="HYQ27" s="138"/>
      <c r="HYR27" s="138"/>
      <c r="HYS27" s="138"/>
      <c r="HYT27" s="138"/>
      <c r="HYU27" s="138"/>
      <c r="HYV27" s="138"/>
      <c r="HYW27" s="138"/>
      <c r="HYX27" s="138"/>
      <c r="HYY27" s="138"/>
      <c r="HYZ27" s="138"/>
      <c r="HZA27" s="138"/>
      <c r="HZB27" s="138"/>
      <c r="HZC27" s="138"/>
      <c r="HZD27" s="138"/>
      <c r="HZE27" s="138"/>
      <c r="HZF27" s="138"/>
      <c r="HZG27" s="138"/>
      <c r="HZH27" s="138"/>
      <c r="HZI27" s="138"/>
      <c r="HZJ27" s="138"/>
      <c r="HZK27" s="138"/>
      <c r="HZL27" s="138"/>
      <c r="HZM27" s="138"/>
      <c r="HZN27" s="138"/>
      <c r="HZO27" s="138"/>
      <c r="HZP27" s="138"/>
      <c r="HZQ27" s="138"/>
      <c r="HZR27" s="138"/>
      <c r="HZS27" s="138"/>
      <c r="HZT27" s="138"/>
      <c r="HZU27" s="138"/>
      <c r="HZV27" s="138"/>
      <c r="HZW27" s="138"/>
      <c r="HZX27" s="138"/>
      <c r="HZY27" s="138"/>
      <c r="HZZ27" s="138"/>
      <c r="IAA27" s="138"/>
      <c r="IAB27" s="138"/>
      <c r="IAC27" s="138"/>
      <c r="IAD27" s="138"/>
      <c r="IAE27" s="138"/>
      <c r="IAF27" s="138"/>
      <c r="IAG27" s="138"/>
      <c r="IAH27" s="138"/>
      <c r="IAI27" s="138"/>
      <c r="IAJ27" s="138"/>
      <c r="IAK27" s="138"/>
      <c r="IAL27" s="138"/>
      <c r="IAM27" s="138"/>
      <c r="IAN27" s="138"/>
      <c r="IAO27" s="138"/>
      <c r="IAP27" s="138"/>
      <c r="IAQ27" s="138"/>
      <c r="IAR27" s="138"/>
      <c r="IAS27" s="138"/>
      <c r="IAT27" s="138"/>
      <c r="IAU27" s="138"/>
      <c r="IAV27" s="138"/>
      <c r="IAW27" s="138"/>
      <c r="IAX27" s="138"/>
      <c r="IAY27" s="138"/>
      <c r="IAZ27" s="138"/>
      <c r="IBA27" s="138"/>
      <c r="IBB27" s="138"/>
      <c r="IBC27" s="138"/>
      <c r="IBD27" s="138"/>
      <c r="IBE27" s="138"/>
      <c r="IBF27" s="138"/>
      <c r="IBG27" s="138"/>
      <c r="IBH27" s="138"/>
      <c r="IBI27" s="138"/>
      <c r="IBJ27" s="138"/>
      <c r="IBK27" s="138"/>
      <c r="IBL27" s="138"/>
      <c r="IBM27" s="138"/>
      <c r="IBN27" s="138"/>
      <c r="IBO27" s="138"/>
      <c r="IBP27" s="138"/>
      <c r="IBQ27" s="138"/>
      <c r="IBR27" s="138"/>
      <c r="IBS27" s="138"/>
      <c r="IBT27" s="138"/>
      <c r="IBU27" s="138"/>
      <c r="IBV27" s="138"/>
      <c r="IBW27" s="138"/>
      <c r="IBX27" s="138"/>
      <c r="IBY27" s="138"/>
      <c r="IBZ27" s="138"/>
      <c r="ICA27" s="138"/>
      <c r="ICB27" s="138"/>
      <c r="ICC27" s="138"/>
      <c r="ICD27" s="138"/>
      <c r="ICE27" s="138"/>
      <c r="ICF27" s="138"/>
      <c r="ICG27" s="138"/>
      <c r="ICH27" s="138"/>
      <c r="ICI27" s="138"/>
      <c r="ICJ27" s="138"/>
      <c r="ICK27" s="138"/>
      <c r="ICL27" s="138"/>
      <c r="ICM27" s="138"/>
      <c r="ICN27" s="138"/>
      <c r="ICO27" s="138"/>
      <c r="ICP27" s="138"/>
      <c r="ICQ27" s="138"/>
      <c r="ICR27" s="138"/>
      <c r="ICS27" s="138"/>
      <c r="ICT27" s="138"/>
      <c r="ICU27" s="138"/>
      <c r="ICV27" s="138"/>
      <c r="ICW27" s="138"/>
      <c r="ICX27" s="138"/>
      <c r="ICY27" s="138"/>
      <c r="ICZ27" s="138"/>
      <c r="IDA27" s="138"/>
      <c r="IDB27" s="138"/>
      <c r="IDC27" s="138"/>
      <c r="IDD27" s="138"/>
      <c r="IDE27" s="138"/>
      <c r="IDF27" s="138"/>
      <c r="IDG27" s="138"/>
      <c r="IDH27" s="138"/>
      <c r="IDI27" s="138"/>
      <c r="IDJ27" s="138"/>
      <c r="IDK27" s="138"/>
      <c r="IDL27" s="138"/>
      <c r="IDM27" s="138"/>
      <c r="IDN27" s="138"/>
      <c r="IDO27" s="138"/>
      <c r="IDP27" s="138"/>
      <c r="IDQ27" s="138"/>
      <c r="IDR27" s="138"/>
      <c r="IDS27" s="138"/>
      <c r="IDT27" s="138"/>
      <c r="IDU27" s="138"/>
      <c r="IDV27" s="138"/>
      <c r="IDW27" s="138"/>
      <c r="IDX27" s="138"/>
      <c r="IDY27" s="138"/>
      <c r="IDZ27" s="138"/>
      <c r="IEA27" s="138"/>
      <c r="IEB27" s="138"/>
      <c r="IEC27" s="138"/>
      <c r="IED27" s="138"/>
      <c r="IEE27" s="138"/>
      <c r="IEF27" s="138"/>
      <c r="IEG27" s="138"/>
      <c r="IEH27" s="138"/>
      <c r="IEI27" s="138"/>
      <c r="IEJ27" s="138"/>
      <c r="IEK27" s="138"/>
      <c r="IEL27" s="138"/>
      <c r="IEM27" s="138"/>
      <c r="IEN27" s="138"/>
      <c r="IEO27" s="138"/>
      <c r="IEP27" s="138"/>
      <c r="IEQ27" s="138"/>
      <c r="IER27" s="138"/>
      <c r="IES27" s="138"/>
      <c r="IET27" s="138"/>
      <c r="IEU27" s="138"/>
      <c r="IEV27" s="138"/>
      <c r="IEW27" s="138"/>
      <c r="IEX27" s="138"/>
      <c r="IEY27" s="138"/>
      <c r="IEZ27" s="138"/>
      <c r="IFA27" s="138"/>
      <c r="IFB27" s="138"/>
      <c r="IFC27" s="138"/>
      <c r="IFD27" s="138"/>
      <c r="IFE27" s="138"/>
      <c r="IFF27" s="138"/>
      <c r="IFG27" s="138"/>
      <c r="IFH27" s="138"/>
      <c r="IFI27" s="138"/>
      <c r="IFJ27" s="138"/>
      <c r="IFK27" s="138"/>
      <c r="IFL27" s="138"/>
      <c r="IFM27" s="138"/>
      <c r="IFN27" s="138"/>
      <c r="IFO27" s="138"/>
      <c r="IFP27" s="138"/>
      <c r="IFQ27" s="138"/>
      <c r="IFR27" s="138"/>
      <c r="IFS27" s="138"/>
      <c r="IFT27" s="138"/>
      <c r="IFU27" s="138"/>
      <c r="IFV27" s="138"/>
      <c r="IFW27" s="138"/>
      <c r="IFX27" s="138"/>
      <c r="IFY27" s="138"/>
      <c r="IFZ27" s="138"/>
      <c r="IGA27" s="138"/>
      <c r="IGB27" s="138"/>
      <c r="IGC27" s="138"/>
      <c r="IGD27" s="138"/>
      <c r="IGE27" s="138"/>
      <c r="IGF27" s="138"/>
      <c r="IGG27" s="138"/>
      <c r="IGH27" s="138"/>
      <c r="IGI27" s="138"/>
      <c r="IGJ27" s="138"/>
      <c r="IGK27" s="138"/>
      <c r="IGL27" s="138"/>
      <c r="IGM27" s="138"/>
      <c r="IGN27" s="138"/>
      <c r="IGO27" s="138"/>
      <c r="IGP27" s="138"/>
      <c r="IGQ27" s="138"/>
      <c r="IGR27" s="138"/>
      <c r="IGS27" s="138"/>
      <c r="IGT27" s="138"/>
      <c r="IGU27" s="138"/>
      <c r="IGV27" s="138"/>
      <c r="IGW27" s="138"/>
      <c r="IGX27" s="138"/>
      <c r="IGY27" s="138"/>
      <c r="IGZ27" s="138"/>
      <c r="IHA27" s="138"/>
      <c r="IHB27" s="138"/>
      <c r="IHC27" s="138"/>
      <c r="IHD27" s="138"/>
      <c r="IHE27" s="138"/>
      <c r="IHF27" s="138"/>
      <c r="IHG27" s="138"/>
      <c r="IHH27" s="138"/>
      <c r="IHI27" s="138"/>
      <c r="IHJ27" s="138"/>
      <c r="IHK27" s="138"/>
      <c r="IHL27" s="138"/>
      <c r="IHM27" s="138"/>
      <c r="IHN27" s="138"/>
      <c r="IHO27" s="138"/>
      <c r="IHP27" s="138"/>
      <c r="IHQ27" s="138"/>
      <c r="IHR27" s="138"/>
      <c r="IHS27" s="138"/>
      <c r="IHT27" s="138"/>
      <c r="IHU27" s="138"/>
      <c r="IHV27" s="138"/>
      <c r="IHW27" s="138"/>
      <c r="IHX27" s="138"/>
      <c r="IHY27" s="138"/>
      <c r="IHZ27" s="138"/>
      <c r="IIA27" s="138"/>
      <c r="IIB27" s="138"/>
      <c r="IIC27" s="138"/>
      <c r="IID27" s="138"/>
      <c r="IIE27" s="138"/>
      <c r="IIF27" s="138"/>
      <c r="IIG27" s="138"/>
      <c r="IIH27" s="138"/>
      <c r="III27" s="138"/>
      <c r="IIJ27" s="138"/>
      <c r="IIK27" s="138"/>
      <c r="IIL27" s="138"/>
      <c r="IIM27" s="138"/>
      <c r="IIN27" s="138"/>
      <c r="IIO27" s="138"/>
      <c r="IIP27" s="138"/>
      <c r="IIQ27" s="138"/>
      <c r="IIR27" s="138"/>
      <c r="IIS27" s="138"/>
      <c r="IIT27" s="138"/>
      <c r="IIU27" s="138"/>
      <c r="IIV27" s="138"/>
      <c r="IIW27" s="138"/>
      <c r="IIX27" s="138"/>
      <c r="IIY27" s="138"/>
      <c r="IIZ27" s="138"/>
      <c r="IJA27" s="138"/>
      <c r="IJB27" s="138"/>
      <c r="IJC27" s="138"/>
      <c r="IJD27" s="138"/>
      <c r="IJE27" s="138"/>
      <c r="IJF27" s="138"/>
      <c r="IJG27" s="138"/>
      <c r="IJH27" s="138"/>
      <c r="IJI27" s="138"/>
      <c r="IJJ27" s="138"/>
      <c r="IJK27" s="138"/>
      <c r="IJL27" s="138"/>
      <c r="IJM27" s="138"/>
      <c r="IJN27" s="138"/>
      <c r="IJO27" s="138"/>
      <c r="IJP27" s="138"/>
      <c r="IJQ27" s="138"/>
      <c r="IJR27" s="138"/>
      <c r="IJS27" s="138"/>
      <c r="IJT27" s="138"/>
      <c r="IJU27" s="138"/>
      <c r="IJV27" s="138"/>
      <c r="IJW27" s="138"/>
      <c r="IJX27" s="138"/>
      <c r="IJY27" s="138"/>
      <c r="IJZ27" s="138"/>
      <c r="IKA27" s="138"/>
      <c r="IKB27" s="138"/>
      <c r="IKC27" s="138"/>
      <c r="IKD27" s="138"/>
      <c r="IKE27" s="138"/>
      <c r="IKF27" s="138"/>
      <c r="IKG27" s="138"/>
      <c r="IKH27" s="138"/>
      <c r="IKI27" s="138"/>
      <c r="IKJ27" s="138"/>
      <c r="IKK27" s="138"/>
      <c r="IKL27" s="138"/>
      <c r="IKM27" s="138"/>
      <c r="IKN27" s="138"/>
      <c r="IKO27" s="138"/>
      <c r="IKP27" s="138"/>
      <c r="IKQ27" s="138"/>
      <c r="IKR27" s="138"/>
      <c r="IKS27" s="138"/>
      <c r="IKT27" s="138"/>
      <c r="IKU27" s="138"/>
      <c r="IKV27" s="138"/>
      <c r="IKW27" s="138"/>
      <c r="IKX27" s="138"/>
      <c r="IKY27" s="138"/>
      <c r="IKZ27" s="138"/>
      <c r="ILA27" s="138"/>
      <c r="ILB27" s="138"/>
      <c r="ILC27" s="138"/>
      <c r="ILD27" s="138"/>
      <c r="ILE27" s="138"/>
      <c r="ILF27" s="138"/>
      <c r="ILG27" s="138"/>
      <c r="ILH27" s="138"/>
      <c r="ILI27" s="138"/>
      <c r="ILJ27" s="138"/>
      <c r="ILK27" s="138"/>
      <c r="ILL27" s="138"/>
      <c r="ILM27" s="138"/>
      <c r="ILN27" s="138"/>
      <c r="ILO27" s="138"/>
      <c r="ILP27" s="138"/>
      <c r="ILQ27" s="138"/>
      <c r="ILR27" s="138"/>
      <c r="ILS27" s="138"/>
      <c r="ILT27" s="138"/>
      <c r="ILU27" s="138"/>
      <c r="ILV27" s="138"/>
      <c r="ILW27" s="138"/>
      <c r="ILX27" s="138"/>
      <c r="ILY27" s="138"/>
      <c r="ILZ27" s="138"/>
      <c r="IMA27" s="138"/>
      <c r="IMB27" s="138"/>
      <c r="IMC27" s="138"/>
      <c r="IMD27" s="138"/>
      <c r="IME27" s="138"/>
      <c r="IMF27" s="138"/>
      <c r="IMG27" s="138"/>
      <c r="IMH27" s="138"/>
      <c r="IMI27" s="138"/>
      <c r="IMJ27" s="138"/>
      <c r="IMK27" s="138"/>
      <c r="IML27" s="138"/>
      <c r="IMM27" s="138"/>
      <c r="IMN27" s="138"/>
      <c r="IMO27" s="138"/>
      <c r="IMP27" s="138"/>
      <c r="IMQ27" s="138"/>
      <c r="IMR27" s="138"/>
      <c r="IMS27" s="138"/>
      <c r="IMT27" s="138"/>
      <c r="IMU27" s="138"/>
      <c r="IMV27" s="138"/>
      <c r="IMW27" s="138"/>
      <c r="IMX27" s="138"/>
      <c r="IMY27" s="138"/>
      <c r="IMZ27" s="138"/>
      <c r="INA27" s="138"/>
      <c r="INB27" s="138"/>
      <c r="INC27" s="138"/>
      <c r="IND27" s="138"/>
      <c r="INE27" s="138"/>
      <c r="INF27" s="138"/>
      <c r="ING27" s="138"/>
      <c r="INH27" s="138"/>
      <c r="INI27" s="138"/>
      <c r="INJ27" s="138"/>
      <c r="INK27" s="138"/>
      <c r="INL27" s="138"/>
      <c r="INM27" s="138"/>
      <c r="INN27" s="138"/>
      <c r="INO27" s="138"/>
      <c r="INP27" s="138"/>
      <c r="INQ27" s="138"/>
      <c r="INR27" s="138"/>
      <c r="INS27" s="138"/>
      <c r="INT27" s="138"/>
      <c r="INU27" s="138"/>
      <c r="INV27" s="138"/>
      <c r="INW27" s="138"/>
      <c r="INX27" s="138"/>
      <c r="INY27" s="138"/>
      <c r="INZ27" s="138"/>
      <c r="IOA27" s="138"/>
      <c r="IOB27" s="138"/>
      <c r="IOC27" s="138"/>
      <c r="IOD27" s="138"/>
      <c r="IOE27" s="138"/>
      <c r="IOF27" s="138"/>
      <c r="IOG27" s="138"/>
      <c r="IOH27" s="138"/>
      <c r="IOI27" s="138"/>
      <c r="IOJ27" s="138"/>
      <c r="IOK27" s="138"/>
      <c r="IOL27" s="138"/>
      <c r="IOM27" s="138"/>
      <c r="ION27" s="138"/>
      <c r="IOO27" s="138"/>
      <c r="IOP27" s="138"/>
      <c r="IOQ27" s="138"/>
      <c r="IOR27" s="138"/>
      <c r="IOS27" s="138"/>
      <c r="IOT27" s="138"/>
      <c r="IOU27" s="138"/>
      <c r="IOV27" s="138"/>
      <c r="IOW27" s="138"/>
      <c r="IOX27" s="138"/>
      <c r="IOY27" s="138"/>
      <c r="IOZ27" s="138"/>
      <c r="IPA27" s="138"/>
      <c r="IPB27" s="138"/>
      <c r="IPC27" s="138"/>
      <c r="IPD27" s="138"/>
      <c r="IPE27" s="138"/>
      <c r="IPF27" s="138"/>
      <c r="IPG27" s="138"/>
      <c r="IPH27" s="138"/>
      <c r="IPI27" s="138"/>
      <c r="IPJ27" s="138"/>
      <c r="IPK27" s="138"/>
      <c r="IPL27" s="138"/>
      <c r="IPM27" s="138"/>
      <c r="IPN27" s="138"/>
      <c r="IPO27" s="138"/>
      <c r="IPP27" s="138"/>
      <c r="IPQ27" s="138"/>
      <c r="IPR27" s="138"/>
      <c r="IPS27" s="138"/>
      <c r="IPT27" s="138"/>
      <c r="IPU27" s="138"/>
      <c r="IPV27" s="138"/>
      <c r="IPW27" s="138"/>
      <c r="IPX27" s="138"/>
      <c r="IPY27" s="138"/>
      <c r="IPZ27" s="138"/>
      <c r="IQA27" s="138"/>
      <c r="IQB27" s="138"/>
      <c r="IQC27" s="138"/>
      <c r="IQD27" s="138"/>
      <c r="IQE27" s="138"/>
      <c r="IQF27" s="138"/>
      <c r="IQG27" s="138"/>
      <c r="IQH27" s="138"/>
      <c r="IQI27" s="138"/>
      <c r="IQJ27" s="138"/>
      <c r="IQK27" s="138"/>
      <c r="IQL27" s="138"/>
      <c r="IQM27" s="138"/>
      <c r="IQN27" s="138"/>
      <c r="IQO27" s="138"/>
      <c r="IQP27" s="138"/>
      <c r="IQQ27" s="138"/>
      <c r="IQR27" s="138"/>
      <c r="IQS27" s="138"/>
      <c r="IQT27" s="138"/>
      <c r="IQU27" s="138"/>
      <c r="IQV27" s="138"/>
      <c r="IQW27" s="138"/>
      <c r="IQX27" s="138"/>
      <c r="IQY27" s="138"/>
      <c r="IQZ27" s="138"/>
      <c r="IRA27" s="138"/>
      <c r="IRB27" s="138"/>
      <c r="IRC27" s="138"/>
      <c r="IRD27" s="138"/>
      <c r="IRE27" s="138"/>
      <c r="IRF27" s="138"/>
      <c r="IRG27" s="138"/>
      <c r="IRH27" s="138"/>
      <c r="IRI27" s="138"/>
      <c r="IRJ27" s="138"/>
      <c r="IRK27" s="138"/>
      <c r="IRL27" s="138"/>
      <c r="IRM27" s="138"/>
      <c r="IRN27" s="138"/>
      <c r="IRO27" s="138"/>
      <c r="IRP27" s="138"/>
      <c r="IRQ27" s="138"/>
      <c r="IRR27" s="138"/>
      <c r="IRS27" s="138"/>
      <c r="IRT27" s="138"/>
      <c r="IRU27" s="138"/>
      <c r="IRV27" s="138"/>
      <c r="IRW27" s="138"/>
      <c r="IRX27" s="138"/>
      <c r="IRY27" s="138"/>
      <c r="IRZ27" s="138"/>
      <c r="ISA27" s="138"/>
      <c r="ISB27" s="138"/>
      <c r="ISC27" s="138"/>
      <c r="ISD27" s="138"/>
      <c r="ISE27" s="138"/>
      <c r="ISF27" s="138"/>
      <c r="ISG27" s="138"/>
      <c r="ISH27" s="138"/>
      <c r="ISI27" s="138"/>
      <c r="ISJ27" s="138"/>
      <c r="ISK27" s="138"/>
      <c r="ISL27" s="138"/>
      <c r="ISM27" s="138"/>
      <c r="ISN27" s="138"/>
      <c r="ISO27" s="138"/>
      <c r="ISP27" s="138"/>
      <c r="ISQ27" s="138"/>
      <c r="ISR27" s="138"/>
      <c r="ISS27" s="138"/>
      <c r="IST27" s="138"/>
      <c r="ISU27" s="138"/>
      <c r="ISV27" s="138"/>
      <c r="ISW27" s="138"/>
      <c r="ISX27" s="138"/>
      <c r="ISY27" s="138"/>
      <c r="ISZ27" s="138"/>
      <c r="ITA27" s="138"/>
      <c r="ITB27" s="138"/>
      <c r="ITC27" s="138"/>
      <c r="ITD27" s="138"/>
      <c r="ITE27" s="138"/>
      <c r="ITF27" s="138"/>
      <c r="ITG27" s="138"/>
      <c r="ITH27" s="138"/>
      <c r="ITI27" s="138"/>
      <c r="ITJ27" s="138"/>
      <c r="ITK27" s="138"/>
      <c r="ITL27" s="138"/>
      <c r="ITM27" s="138"/>
      <c r="ITN27" s="138"/>
      <c r="ITO27" s="138"/>
      <c r="ITP27" s="138"/>
      <c r="ITQ27" s="138"/>
      <c r="ITR27" s="138"/>
      <c r="ITS27" s="138"/>
      <c r="ITT27" s="138"/>
      <c r="ITU27" s="138"/>
      <c r="ITV27" s="138"/>
      <c r="ITW27" s="138"/>
      <c r="ITX27" s="138"/>
      <c r="ITY27" s="138"/>
      <c r="ITZ27" s="138"/>
      <c r="IUA27" s="138"/>
      <c r="IUB27" s="138"/>
      <c r="IUC27" s="138"/>
      <c r="IUD27" s="138"/>
      <c r="IUE27" s="138"/>
      <c r="IUF27" s="138"/>
      <c r="IUG27" s="138"/>
      <c r="IUH27" s="138"/>
      <c r="IUI27" s="138"/>
      <c r="IUJ27" s="138"/>
      <c r="IUK27" s="138"/>
      <c r="IUL27" s="138"/>
      <c r="IUM27" s="138"/>
      <c r="IUN27" s="138"/>
      <c r="IUO27" s="138"/>
      <c r="IUP27" s="138"/>
      <c r="IUQ27" s="138"/>
      <c r="IUR27" s="138"/>
      <c r="IUS27" s="138"/>
      <c r="IUT27" s="138"/>
      <c r="IUU27" s="138"/>
      <c r="IUV27" s="138"/>
      <c r="IUW27" s="138"/>
      <c r="IUX27" s="138"/>
      <c r="IUY27" s="138"/>
      <c r="IUZ27" s="138"/>
      <c r="IVA27" s="138"/>
      <c r="IVB27" s="138"/>
      <c r="IVC27" s="138"/>
      <c r="IVD27" s="138"/>
      <c r="IVE27" s="138"/>
      <c r="IVF27" s="138"/>
      <c r="IVG27" s="138"/>
      <c r="IVH27" s="138"/>
      <c r="IVI27" s="138"/>
      <c r="IVJ27" s="138"/>
      <c r="IVK27" s="138"/>
      <c r="IVL27" s="138"/>
      <c r="IVM27" s="138"/>
      <c r="IVN27" s="138"/>
      <c r="IVO27" s="138"/>
      <c r="IVP27" s="138"/>
      <c r="IVQ27" s="138"/>
      <c r="IVR27" s="138"/>
      <c r="IVS27" s="138"/>
      <c r="IVT27" s="138"/>
      <c r="IVU27" s="138"/>
      <c r="IVV27" s="138"/>
      <c r="IVW27" s="138"/>
      <c r="IVX27" s="138"/>
      <c r="IVY27" s="138"/>
      <c r="IVZ27" s="138"/>
      <c r="IWA27" s="138"/>
      <c r="IWB27" s="138"/>
      <c r="IWC27" s="138"/>
      <c r="IWD27" s="138"/>
      <c r="IWE27" s="138"/>
      <c r="IWF27" s="138"/>
      <c r="IWG27" s="138"/>
      <c r="IWH27" s="138"/>
      <c r="IWI27" s="138"/>
      <c r="IWJ27" s="138"/>
      <c r="IWK27" s="138"/>
      <c r="IWL27" s="138"/>
      <c r="IWM27" s="138"/>
      <c r="IWN27" s="138"/>
      <c r="IWO27" s="138"/>
      <c r="IWP27" s="138"/>
      <c r="IWQ27" s="138"/>
      <c r="IWR27" s="138"/>
      <c r="IWS27" s="138"/>
      <c r="IWT27" s="138"/>
      <c r="IWU27" s="138"/>
      <c r="IWV27" s="138"/>
      <c r="IWW27" s="138"/>
      <c r="IWX27" s="138"/>
      <c r="IWY27" s="138"/>
      <c r="IWZ27" s="138"/>
      <c r="IXA27" s="138"/>
      <c r="IXB27" s="138"/>
      <c r="IXC27" s="138"/>
      <c r="IXD27" s="138"/>
      <c r="IXE27" s="138"/>
      <c r="IXF27" s="138"/>
      <c r="IXG27" s="138"/>
      <c r="IXH27" s="138"/>
      <c r="IXI27" s="138"/>
      <c r="IXJ27" s="138"/>
      <c r="IXK27" s="138"/>
      <c r="IXL27" s="138"/>
      <c r="IXM27" s="138"/>
      <c r="IXN27" s="138"/>
      <c r="IXO27" s="138"/>
      <c r="IXP27" s="138"/>
      <c r="IXQ27" s="138"/>
      <c r="IXR27" s="138"/>
      <c r="IXS27" s="138"/>
      <c r="IXT27" s="138"/>
      <c r="IXU27" s="138"/>
      <c r="IXV27" s="138"/>
      <c r="IXW27" s="138"/>
      <c r="IXX27" s="138"/>
      <c r="IXY27" s="138"/>
      <c r="IXZ27" s="138"/>
      <c r="IYA27" s="138"/>
      <c r="IYB27" s="138"/>
      <c r="IYC27" s="138"/>
      <c r="IYD27" s="138"/>
      <c r="IYE27" s="138"/>
      <c r="IYF27" s="138"/>
      <c r="IYG27" s="138"/>
      <c r="IYH27" s="138"/>
      <c r="IYI27" s="138"/>
      <c r="IYJ27" s="138"/>
      <c r="IYK27" s="138"/>
      <c r="IYL27" s="138"/>
      <c r="IYM27" s="138"/>
      <c r="IYN27" s="138"/>
      <c r="IYO27" s="138"/>
      <c r="IYP27" s="138"/>
      <c r="IYQ27" s="138"/>
      <c r="IYR27" s="138"/>
      <c r="IYS27" s="138"/>
      <c r="IYT27" s="138"/>
      <c r="IYU27" s="138"/>
      <c r="IYV27" s="138"/>
      <c r="IYW27" s="138"/>
      <c r="IYX27" s="138"/>
      <c r="IYY27" s="138"/>
      <c r="IYZ27" s="138"/>
      <c r="IZA27" s="138"/>
      <c r="IZB27" s="138"/>
      <c r="IZC27" s="138"/>
      <c r="IZD27" s="138"/>
      <c r="IZE27" s="138"/>
      <c r="IZF27" s="138"/>
      <c r="IZG27" s="138"/>
      <c r="IZH27" s="138"/>
      <c r="IZI27" s="138"/>
      <c r="IZJ27" s="138"/>
      <c r="IZK27" s="138"/>
      <c r="IZL27" s="138"/>
      <c r="IZM27" s="138"/>
      <c r="IZN27" s="138"/>
      <c r="IZO27" s="138"/>
      <c r="IZP27" s="138"/>
      <c r="IZQ27" s="138"/>
      <c r="IZR27" s="138"/>
      <c r="IZS27" s="138"/>
      <c r="IZT27" s="138"/>
      <c r="IZU27" s="138"/>
      <c r="IZV27" s="138"/>
      <c r="IZW27" s="138"/>
      <c r="IZX27" s="138"/>
      <c r="IZY27" s="138"/>
      <c r="IZZ27" s="138"/>
      <c r="JAA27" s="138"/>
      <c r="JAB27" s="138"/>
      <c r="JAC27" s="138"/>
      <c r="JAD27" s="138"/>
      <c r="JAE27" s="138"/>
      <c r="JAF27" s="138"/>
      <c r="JAG27" s="138"/>
      <c r="JAH27" s="138"/>
      <c r="JAI27" s="138"/>
      <c r="JAJ27" s="138"/>
      <c r="JAK27" s="138"/>
      <c r="JAL27" s="138"/>
      <c r="JAM27" s="138"/>
      <c r="JAN27" s="138"/>
      <c r="JAO27" s="138"/>
      <c r="JAP27" s="138"/>
      <c r="JAQ27" s="138"/>
      <c r="JAR27" s="138"/>
      <c r="JAS27" s="138"/>
      <c r="JAT27" s="138"/>
      <c r="JAU27" s="138"/>
      <c r="JAV27" s="138"/>
      <c r="JAW27" s="138"/>
      <c r="JAX27" s="138"/>
      <c r="JAY27" s="138"/>
      <c r="JAZ27" s="138"/>
      <c r="JBA27" s="138"/>
      <c r="JBB27" s="138"/>
      <c r="JBC27" s="138"/>
      <c r="JBD27" s="138"/>
      <c r="JBE27" s="138"/>
      <c r="JBF27" s="138"/>
      <c r="JBG27" s="138"/>
      <c r="JBH27" s="138"/>
      <c r="JBI27" s="138"/>
      <c r="JBJ27" s="138"/>
      <c r="JBK27" s="138"/>
      <c r="JBL27" s="138"/>
      <c r="JBM27" s="138"/>
      <c r="JBN27" s="138"/>
      <c r="JBO27" s="138"/>
      <c r="JBP27" s="138"/>
      <c r="JBQ27" s="138"/>
      <c r="JBR27" s="138"/>
      <c r="JBS27" s="138"/>
      <c r="JBT27" s="138"/>
      <c r="JBU27" s="138"/>
      <c r="JBV27" s="138"/>
      <c r="JBW27" s="138"/>
      <c r="JBX27" s="138"/>
      <c r="JBY27" s="138"/>
      <c r="JBZ27" s="138"/>
      <c r="JCA27" s="138"/>
      <c r="JCB27" s="138"/>
      <c r="JCC27" s="138"/>
      <c r="JCD27" s="138"/>
      <c r="JCE27" s="138"/>
      <c r="JCF27" s="138"/>
      <c r="JCG27" s="138"/>
      <c r="JCH27" s="138"/>
      <c r="JCI27" s="138"/>
      <c r="JCJ27" s="138"/>
      <c r="JCK27" s="138"/>
      <c r="JCL27" s="138"/>
      <c r="JCM27" s="138"/>
      <c r="JCN27" s="138"/>
      <c r="JCO27" s="138"/>
      <c r="JCP27" s="138"/>
      <c r="JCQ27" s="138"/>
      <c r="JCR27" s="138"/>
      <c r="JCS27" s="138"/>
      <c r="JCT27" s="138"/>
      <c r="JCU27" s="138"/>
      <c r="JCV27" s="138"/>
      <c r="JCW27" s="138"/>
      <c r="JCX27" s="138"/>
      <c r="JCY27" s="138"/>
      <c r="JCZ27" s="138"/>
      <c r="JDA27" s="138"/>
      <c r="JDB27" s="138"/>
      <c r="JDC27" s="138"/>
      <c r="JDD27" s="138"/>
      <c r="JDE27" s="138"/>
      <c r="JDF27" s="138"/>
      <c r="JDG27" s="138"/>
      <c r="JDH27" s="138"/>
      <c r="JDI27" s="138"/>
      <c r="JDJ27" s="138"/>
      <c r="JDK27" s="138"/>
      <c r="JDL27" s="138"/>
      <c r="JDM27" s="138"/>
      <c r="JDN27" s="138"/>
      <c r="JDO27" s="138"/>
      <c r="JDP27" s="138"/>
      <c r="JDQ27" s="138"/>
      <c r="JDR27" s="138"/>
      <c r="JDS27" s="138"/>
      <c r="JDT27" s="138"/>
      <c r="JDU27" s="138"/>
      <c r="JDV27" s="138"/>
      <c r="JDW27" s="138"/>
      <c r="JDX27" s="138"/>
      <c r="JDY27" s="138"/>
      <c r="JDZ27" s="138"/>
      <c r="JEA27" s="138"/>
      <c r="JEB27" s="138"/>
      <c r="JEC27" s="138"/>
      <c r="JED27" s="138"/>
      <c r="JEE27" s="138"/>
      <c r="JEF27" s="138"/>
      <c r="JEG27" s="138"/>
      <c r="JEH27" s="138"/>
      <c r="JEI27" s="138"/>
      <c r="JEJ27" s="138"/>
      <c r="JEK27" s="138"/>
      <c r="JEL27" s="138"/>
      <c r="JEM27" s="138"/>
      <c r="JEN27" s="138"/>
      <c r="JEO27" s="138"/>
      <c r="JEP27" s="138"/>
      <c r="JEQ27" s="138"/>
      <c r="JER27" s="138"/>
      <c r="JES27" s="138"/>
      <c r="JET27" s="138"/>
      <c r="JEU27" s="138"/>
      <c r="JEV27" s="138"/>
      <c r="JEW27" s="138"/>
      <c r="JEX27" s="138"/>
      <c r="JEY27" s="138"/>
      <c r="JEZ27" s="138"/>
      <c r="JFA27" s="138"/>
      <c r="JFB27" s="138"/>
      <c r="JFC27" s="138"/>
      <c r="JFD27" s="138"/>
      <c r="JFE27" s="138"/>
      <c r="JFF27" s="138"/>
      <c r="JFG27" s="138"/>
      <c r="JFH27" s="138"/>
      <c r="JFI27" s="138"/>
      <c r="JFJ27" s="138"/>
      <c r="JFK27" s="138"/>
      <c r="JFL27" s="138"/>
      <c r="JFM27" s="138"/>
      <c r="JFN27" s="138"/>
      <c r="JFO27" s="138"/>
      <c r="JFP27" s="138"/>
      <c r="JFQ27" s="138"/>
      <c r="JFR27" s="138"/>
      <c r="JFS27" s="138"/>
      <c r="JFT27" s="138"/>
      <c r="JFU27" s="138"/>
      <c r="JFV27" s="138"/>
      <c r="JFW27" s="138"/>
      <c r="JFX27" s="138"/>
      <c r="JFY27" s="138"/>
      <c r="JFZ27" s="138"/>
      <c r="JGA27" s="138"/>
      <c r="JGB27" s="138"/>
      <c r="JGC27" s="138"/>
      <c r="JGD27" s="138"/>
      <c r="JGE27" s="138"/>
      <c r="JGF27" s="138"/>
      <c r="JGG27" s="138"/>
      <c r="JGH27" s="138"/>
      <c r="JGI27" s="138"/>
      <c r="JGJ27" s="138"/>
      <c r="JGK27" s="138"/>
      <c r="JGL27" s="138"/>
      <c r="JGM27" s="138"/>
      <c r="JGN27" s="138"/>
      <c r="JGO27" s="138"/>
      <c r="JGP27" s="138"/>
      <c r="JGQ27" s="138"/>
      <c r="JGR27" s="138"/>
      <c r="JGS27" s="138"/>
      <c r="JGT27" s="138"/>
      <c r="JGU27" s="138"/>
      <c r="JGV27" s="138"/>
      <c r="JGW27" s="138"/>
      <c r="JGX27" s="138"/>
      <c r="JGY27" s="138"/>
      <c r="JGZ27" s="138"/>
      <c r="JHA27" s="138"/>
      <c r="JHB27" s="138"/>
      <c r="JHC27" s="138"/>
      <c r="JHD27" s="138"/>
      <c r="JHE27" s="138"/>
      <c r="JHF27" s="138"/>
      <c r="JHG27" s="138"/>
      <c r="JHH27" s="138"/>
      <c r="JHI27" s="138"/>
      <c r="JHJ27" s="138"/>
      <c r="JHK27" s="138"/>
      <c r="JHL27" s="138"/>
      <c r="JHM27" s="138"/>
      <c r="JHN27" s="138"/>
      <c r="JHO27" s="138"/>
      <c r="JHP27" s="138"/>
      <c r="JHQ27" s="138"/>
      <c r="JHR27" s="138"/>
      <c r="JHS27" s="138"/>
      <c r="JHT27" s="138"/>
      <c r="JHU27" s="138"/>
      <c r="JHV27" s="138"/>
      <c r="JHW27" s="138"/>
      <c r="JHX27" s="138"/>
      <c r="JHY27" s="138"/>
      <c r="JHZ27" s="138"/>
      <c r="JIA27" s="138"/>
      <c r="JIB27" s="138"/>
      <c r="JIC27" s="138"/>
      <c r="JID27" s="138"/>
      <c r="JIE27" s="138"/>
      <c r="JIF27" s="138"/>
      <c r="JIG27" s="138"/>
      <c r="JIH27" s="138"/>
      <c r="JII27" s="138"/>
      <c r="JIJ27" s="138"/>
      <c r="JIK27" s="138"/>
      <c r="JIL27" s="138"/>
      <c r="JIM27" s="138"/>
      <c r="JIN27" s="138"/>
      <c r="JIO27" s="138"/>
      <c r="JIP27" s="138"/>
      <c r="JIQ27" s="138"/>
      <c r="JIR27" s="138"/>
      <c r="JIS27" s="138"/>
      <c r="JIT27" s="138"/>
      <c r="JIU27" s="138"/>
      <c r="JIV27" s="138"/>
      <c r="JIW27" s="138"/>
      <c r="JIX27" s="138"/>
      <c r="JIY27" s="138"/>
      <c r="JIZ27" s="138"/>
      <c r="JJA27" s="138"/>
      <c r="JJB27" s="138"/>
      <c r="JJC27" s="138"/>
      <c r="JJD27" s="138"/>
      <c r="JJE27" s="138"/>
      <c r="JJF27" s="138"/>
      <c r="JJG27" s="138"/>
      <c r="JJH27" s="138"/>
      <c r="JJI27" s="138"/>
      <c r="JJJ27" s="138"/>
      <c r="JJK27" s="138"/>
      <c r="JJL27" s="138"/>
      <c r="JJM27" s="138"/>
      <c r="JJN27" s="138"/>
      <c r="JJO27" s="138"/>
      <c r="JJP27" s="138"/>
      <c r="JJQ27" s="138"/>
      <c r="JJR27" s="138"/>
      <c r="JJS27" s="138"/>
      <c r="JJT27" s="138"/>
      <c r="JJU27" s="138"/>
      <c r="JJV27" s="138"/>
      <c r="JJW27" s="138"/>
      <c r="JJX27" s="138"/>
      <c r="JJY27" s="138"/>
      <c r="JJZ27" s="138"/>
      <c r="JKA27" s="138"/>
      <c r="JKB27" s="138"/>
      <c r="JKC27" s="138"/>
      <c r="JKD27" s="138"/>
      <c r="JKE27" s="138"/>
      <c r="JKF27" s="138"/>
      <c r="JKG27" s="138"/>
      <c r="JKH27" s="138"/>
      <c r="JKI27" s="138"/>
      <c r="JKJ27" s="138"/>
      <c r="JKK27" s="138"/>
      <c r="JKL27" s="138"/>
      <c r="JKM27" s="138"/>
      <c r="JKN27" s="138"/>
      <c r="JKO27" s="138"/>
      <c r="JKP27" s="138"/>
      <c r="JKQ27" s="138"/>
      <c r="JKR27" s="138"/>
      <c r="JKS27" s="138"/>
      <c r="JKT27" s="138"/>
      <c r="JKU27" s="138"/>
      <c r="JKV27" s="138"/>
      <c r="JKW27" s="138"/>
      <c r="JKX27" s="138"/>
      <c r="JKY27" s="138"/>
      <c r="JKZ27" s="138"/>
      <c r="JLA27" s="138"/>
      <c r="JLB27" s="138"/>
      <c r="JLC27" s="138"/>
      <c r="JLD27" s="138"/>
      <c r="JLE27" s="138"/>
      <c r="JLF27" s="138"/>
      <c r="JLG27" s="138"/>
      <c r="JLH27" s="138"/>
      <c r="JLI27" s="138"/>
      <c r="JLJ27" s="138"/>
      <c r="JLK27" s="138"/>
      <c r="JLL27" s="138"/>
      <c r="JLM27" s="138"/>
      <c r="JLN27" s="138"/>
      <c r="JLO27" s="138"/>
      <c r="JLP27" s="138"/>
      <c r="JLQ27" s="138"/>
      <c r="JLR27" s="138"/>
      <c r="JLS27" s="138"/>
      <c r="JLT27" s="138"/>
      <c r="JLU27" s="138"/>
      <c r="JLV27" s="138"/>
      <c r="JLW27" s="138"/>
      <c r="JLX27" s="138"/>
      <c r="JLY27" s="138"/>
      <c r="JLZ27" s="138"/>
      <c r="JMA27" s="138"/>
      <c r="JMB27" s="138"/>
      <c r="JMC27" s="138"/>
      <c r="JMD27" s="138"/>
      <c r="JME27" s="138"/>
      <c r="JMF27" s="138"/>
      <c r="JMG27" s="138"/>
      <c r="JMH27" s="138"/>
      <c r="JMI27" s="138"/>
      <c r="JMJ27" s="138"/>
      <c r="JMK27" s="138"/>
      <c r="JML27" s="138"/>
      <c r="JMM27" s="138"/>
      <c r="JMN27" s="138"/>
      <c r="JMO27" s="138"/>
      <c r="JMP27" s="138"/>
      <c r="JMQ27" s="138"/>
      <c r="JMR27" s="138"/>
      <c r="JMS27" s="138"/>
      <c r="JMT27" s="138"/>
      <c r="JMU27" s="138"/>
      <c r="JMV27" s="138"/>
      <c r="JMW27" s="138"/>
      <c r="JMX27" s="138"/>
      <c r="JMY27" s="138"/>
      <c r="JMZ27" s="138"/>
      <c r="JNA27" s="138"/>
      <c r="JNB27" s="138"/>
      <c r="JNC27" s="138"/>
      <c r="JND27" s="138"/>
      <c r="JNE27" s="138"/>
      <c r="JNF27" s="138"/>
      <c r="JNG27" s="138"/>
      <c r="JNH27" s="138"/>
      <c r="JNI27" s="138"/>
      <c r="JNJ27" s="138"/>
      <c r="JNK27" s="138"/>
      <c r="JNL27" s="138"/>
      <c r="JNM27" s="138"/>
      <c r="JNN27" s="138"/>
      <c r="JNO27" s="138"/>
      <c r="JNP27" s="138"/>
      <c r="JNQ27" s="138"/>
      <c r="JNR27" s="138"/>
      <c r="JNS27" s="138"/>
      <c r="JNT27" s="138"/>
      <c r="JNU27" s="138"/>
      <c r="JNV27" s="138"/>
      <c r="JNW27" s="138"/>
      <c r="JNX27" s="138"/>
      <c r="JNY27" s="138"/>
      <c r="JNZ27" s="138"/>
      <c r="JOA27" s="138"/>
      <c r="JOB27" s="138"/>
      <c r="JOC27" s="138"/>
      <c r="JOD27" s="138"/>
      <c r="JOE27" s="138"/>
      <c r="JOF27" s="138"/>
      <c r="JOG27" s="138"/>
      <c r="JOH27" s="138"/>
      <c r="JOI27" s="138"/>
      <c r="JOJ27" s="138"/>
      <c r="JOK27" s="138"/>
      <c r="JOL27" s="138"/>
      <c r="JOM27" s="138"/>
      <c r="JON27" s="138"/>
      <c r="JOO27" s="138"/>
      <c r="JOP27" s="138"/>
      <c r="JOQ27" s="138"/>
      <c r="JOR27" s="138"/>
      <c r="JOS27" s="138"/>
      <c r="JOT27" s="138"/>
      <c r="JOU27" s="138"/>
      <c r="JOV27" s="138"/>
      <c r="JOW27" s="138"/>
      <c r="JOX27" s="138"/>
      <c r="JOY27" s="138"/>
      <c r="JOZ27" s="138"/>
      <c r="JPA27" s="138"/>
      <c r="JPB27" s="138"/>
      <c r="JPC27" s="138"/>
      <c r="JPD27" s="138"/>
      <c r="JPE27" s="138"/>
      <c r="JPF27" s="138"/>
      <c r="JPG27" s="138"/>
      <c r="JPH27" s="138"/>
      <c r="JPI27" s="138"/>
      <c r="JPJ27" s="138"/>
      <c r="JPK27" s="138"/>
      <c r="JPL27" s="138"/>
      <c r="JPM27" s="138"/>
      <c r="JPN27" s="138"/>
      <c r="JPO27" s="138"/>
      <c r="JPP27" s="138"/>
      <c r="JPQ27" s="138"/>
      <c r="JPR27" s="138"/>
      <c r="JPS27" s="138"/>
      <c r="JPT27" s="138"/>
      <c r="JPU27" s="138"/>
      <c r="JPV27" s="138"/>
      <c r="JPW27" s="138"/>
      <c r="JPX27" s="138"/>
      <c r="JPY27" s="138"/>
      <c r="JPZ27" s="138"/>
      <c r="JQA27" s="138"/>
      <c r="JQB27" s="138"/>
      <c r="JQC27" s="138"/>
      <c r="JQD27" s="138"/>
      <c r="JQE27" s="138"/>
      <c r="JQF27" s="138"/>
      <c r="JQG27" s="138"/>
      <c r="JQH27" s="138"/>
      <c r="JQI27" s="138"/>
      <c r="JQJ27" s="138"/>
      <c r="JQK27" s="138"/>
      <c r="JQL27" s="138"/>
      <c r="JQM27" s="138"/>
      <c r="JQN27" s="138"/>
      <c r="JQO27" s="138"/>
      <c r="JQP27" s="138"/>
      <c r="JQQ27" s="138"/>
      <c r="JQR27" s="138"/>
      <c r="JQS27" s="138"/>
      <c r="JQT27" s="138"/>
      <c r="JQU27" s="138"/>
      <c r="JQV27" s="138"/>
      <c r="JQW27" s="138"/>
      <c r="JQX27" s="138"/>
      <c r="JQY27" s="138"/>
      <c r="JQZ27" s="138"/>
      <c r="JRA27" s="138"/>
      <c r="JRB27" s="138"/>
      <c r="JRC27" s="138"/>
      <c r="JRD27" s="138"/>
      <c r="JRE27" s="138"/>
      <c r="JRF27" s="138"/>
      <c r="JRG27" s="138"/>
      <c r="JRH27" s="138"/>
      <c r="JRI27" s="138"/>
      <c r="JRJ27" s="138"/>
      <c r="JRK27" s="138"/>
      <c r="JRL27" s="138"/>
      <c r="JRM27" s="138"/>
      <c r="JRN27" s="138"/>
      <c r="JRO27" s="138"/>
      <c r="JRP27" s="138"/>
      <c r="JRQ27" s="138"/>
      <c r="JRR27" s="138"/>
      <c r="JRS27" s="138"/>
      <c r="JRT27" s="138"/>
      <c r="JRU27" s="138"/>
      <c r="JRV27" s="138"/>
      <c r="JRW27" s="138"/>
      <c r="JRX27" s="138"/>
      <c r="JRY27" s="138"/>
      <c r="JRZ27" s="138"/>
      <c r="JSA27" s="138"/>
      <c r="JSB27" s="138"/>
      <c r="JSC27" s="138"/>
      <c r="JSD27" s="138"/>
      <c r="JSE27" s="138"/>
      <c r="JSF27" s="138"/>
      <c r="JSG27" s="138"/>
      <c r="JSH27" s="138"/>
      <c r="JSI27" s="138"/>
      <c r="JSJ27" s="138"/>
      <c r="JSK27" s="138"/>
      <c r="JSL27" s="138"/>
      <c r="JSM27" s="138"/>
      <c r="JSN27" s="138"/>
      <c r="JSO27" s="138"/>
      <c r="JSP27" s="138"/>
      <c r="JSQ27" s="138"/>
      <c r="JSR27" s="138"/>
      <c r="JSS27" s="138"/>
      <c r="JST27" s="138"/>
      <c r="JSU27" s="138"/>
      <c r="JSV27" s="138"/>
      <c r="JSW27" s="138"/>
      <c r="JSX27" s="138"/>
      <c r="JSY27" s="138"/>
      <c r="JSZ27" s="138"/>
      <c r="JTA27" s="138"/>
      <c r="JTB27" s="138"/>
      <c r="JTC27" s="138"/>
      <c r="JTD27" s="138"/>
      <c r="JTE27" s="138"/>
      <c r="JTF27" s="138"/>
      <c r="JTG27" s="138"/>
      <c r="JTH27" s="138"/>
      <c r="JTI27" s="138"/>
      <c r="JTJ27" s="138"/>
      <c r="JTK27" s="138"/>
      <c r="JTL27" s="138"/>
      <c r="JTM27" s="138"/>
      <c r="JTN27" s="138"/>
      <c r="JTO27" s="138"/>
      <c r="JTP27" s="138"/>
      <c r="JTQ27" s="138"/>
      <c r="JTR27" s="138"/>
      <c r="JTS27" s="138"/>
      <c r="JTT27" s="138"/>
      <c r="JTU27" s="138"/>
      <c r="JTV27" s="138"/>
      <c r="JTW27" s="138"/>
      <c r="JTX27" s="138"/>
      <c r="JTY27" s="138"/>
      <c r="JTZ27" s="138"/>
      <c r="JUA27" s="138"/>
      <c r="JUB27" s="138"/>
      <c r="JUC27" s="138"/>
      <c r="JUD27" s="138"/>
      <c r="JUE27" s="138"/>
      <c r="JUF27" s="138"/>
      <c r="JUG27" s="138"/>
      <c r="JUH27" s="138"/>
      <c r="JUI27" s="138"/>
      <c r="JUJ27" s="138"/>
      <c r="JUK27" s="138"/>
      <c r="JUL27" s="138"/>
      <c r="JUM27" s="138"/>
      <c r="JUN27" s="138"/>
      <c r="JUO27" s="138"/>
      <c r="JUP27" s="138"/>
      <c r="JUQ27" s="138"/>
      <c r="JUR27" s="138"/>
      <c r="JUS27" s="138"/>
      <c r="JUT27" s="138"/>
      <c r="JUU27" s="138"/>
      <c r="JUV27" s="138"/>
      <c r="JUW27" s="138"/>
      <c r="JUX27" s="138"/>
      <c r="JUY27" s="138"/>
      <c r="JUZ27" s="138"/>
      <c r="JVA27" s="138"/>
      <c r="JVB27" s="138"/>
      <c r="JVC27" s="138"/>
      <c r="JVD27" s="138"/>
      <c r="JVE27" s="138"/>
      <c r="JVF27" s="138"/>
      <c r="JVG27" s="138"/>
      <c r="JVH27" s="138"/>
      <c r="JVI27" s="138"/>
      <c r="JVJ27" s="138"/>
      <c r="JVK27" s="138"/>
      <c r="JVL27" s="138"/>
      <c r="JVM27" s="138"/>
      <c r="JVN27" s="138"/>
      <c r="JVO27" s="138"/>
      <c r="JVP27" s="138"/>
      <c r="JVQ27" s="138"/>
      <c r="JVR27" s="138"/>
      <c r="JVS27" s="138"/>
      <c r="JVT27" s="138"/>
      <c r="JVU27" s="138"/>
      <c r="JVV27" s="138"/>
      <c r="JVW27" s="138"/>
      <c r="JVX27" s="138"/>
      <c r="JVY27" s="138"/>
      <c r="JVZ27" s="138"/>
      <c r="JWA27" s="138"/>
      <c r="JWB27" s="138"/>
      <c r="JWC27" s="138"/>
      <c r="JWD27" s="138"/>
      <c r="JWE27" s="138"/>
      <c r="JWF27" s="138"/>
      <c r="JWG27" s="138"/>
      <c r="JWH27" s="138"/>
      <c r="JWI27" s="138"/>
      <c r="JWJ27" s="138"/>
      <c r="JWK27" s="138"/>
      <c r="JWL27" s="138"/>
      <c r="JWM27" s="138"/>
      <c r="JWN27" s="138"/>
      <c r="JWO27" s="138"/>
      <c r="JWP27" s="138"/>
      <c r="JWQ27" s="138"/>
      <c r="JWR27" s="138"/>
      <c r="JWS27" s="138"/>
      <c r="JWT27" s="138"/>
      <c r="JWU27" s="138"/>
      <c r="JWV27" s="138"/>
      <c r="JWW27" s="138"/>
      <c r="JWX27" s="138"/>
      <c r="JWY27" s="138"/>
      <c r="JWZ27" s="138"/>
      <c r="JXA27" s="138"/>
      <c r="JXB27" s="138"/>
      <c r="JXC27" s="138"/>
      <c r="JXD27" s="138"/>
      <c r="JXE27" s="138"/>
      <c r="JXF27" s="138"/>
      <c r="JXG27" s="138"/>
      <c r="JXH27" s="138"/>
      <c r="JXI27" s="138"/>
      <c r="JXJ27" s="138"/>
      <c r="JXK27" s="138"/>
      <c r="JXL27" s="138"/>
      <c r="JXM27" s="138"/>
      <c r="JXN27" s="138"/>
      <c r="JXO27" s="138"/>
      <c r="JXP27" s="138"/>
      <c r="JXQ27" s="138"/>
      <c r="JXR27" s="138"/>
      <c r="JXS27" s="138"/>
      <c r="JXT27" s="138"/>
      <c r="JXU27" s="138"/>
      <c r="JXV27" s="138"/>
      <c r="JXW27" s="138"/>
      <c r="JXX27" s="138"/>
      <c r="JXY27" s="138"/>
      <c r="JXZ27" s="138"/>
      <c r="JYA27" s="138"/>
      <c r="JYB27" s="138"/>
      <c r="JYC27" s="138"/>
      <c r="JYD27" s="138"/>
      <c r="JYE27" s="138"/>
      <c r="JYF27" s="138"/>
      <c r="JYG27" s="138"/>
      <c r="JYH27" s="138"/>
      <c r="JYI27" s="138"/>
      <c r="JYJ27" s="138"/>
      <c r="JYK27" s="138"/>
      <c r="JYL27" s="138"/>
      <c r="JYM27" s="138"/>
      <c r="JYN27" s="138"/>
      <c r="JYO27" s="138"/>
      <c r="JYP27" s="138"/>
      <c r="JYQ27" s="138"/>
      <c r="JYR27" s="138"/>
      <c r="JYS27" s="138"/>
      <c r="JYT27" s="138"/>
      <c r="JYU27" s="138"/>
      <c r="JYV27" s="138"/>
      <c r="JYW27" s="138"/>
      <c r="JYX27" s="138"/>
      <c r="JYY27" s="138"/>
      <c r="JYZ27" s="138"/>
      <c r="JZA27" s="138"/>
      <c r="JZB27" s="138"/>
      <c r="JZC27" s="138"/>
      <c r="JZD27" s="138"/>
      <c r="JZE27" s="138"/>
      <c r="JZF27" s="138"/>
      <c r="JZG27" s="138"/>
      <c r="JZH27" s="138"/>
      <c r="JZI27" s="138"/>
      <c r="JZJ27" s="138"/>
      <c r="JZK27" s="138"/>
      <c r="JZL27" s="138"/>
      <c r="JZM27" s="138"/>
      <c r="JZN27" s="138"/>
      <c r="JZO27" s="138"/>
      <c r="JZP27" s="138"/>
      <c r="JZQ27" s="138"/>
      <c r="JZR27" s="138"/>
      <c r="JZS27" s="138"/>
      <c r="JZT27" s="138"/>
      <c r="JZU27" s="138"/>
      <c r="JZV27" s="138"/>
      <c r="JZW27" s="138"/>
      <c r="JZX27" s="138"/>
      <c r="JZY27" s="138"/>
      <c r="JZZ27" s="138"/>
      <c r="KAA27" s="138"/>
      <c r="KAB27" s="138"/>
      <c r="KAC27" s="138"/>
      <c r="KAD27" s="138"/>
      <c r="KAE27" s="138"/>
      <c r="KAF27" s="138"/>
      <c r="KAG27" s="138"/>
      <c r="KAH27" s="138"/>
      <c r="KAI27" s="138"/>
      <c r="KAJ27" s="138"/>
      <c r="KAK27" s="138"/>
      <c r="KAL27" s="138"/>
      <c r="KAM27" s="138"/>
      <c r="KAN27" s="138"/>
      <c r="KAO27" s="138"/>
      <c r="KAP27" s="138"/>
      <c r="KAQ27" s="138"/>
      <c r="KAR27" s="138"/>
      <c r="KAS27" s="138"/>
      <c r="KAT27" s="138"/>
      <c r="KAU27" s="138"/>
      <c r="KAV27" s="138"/>
      <c r="KAW27" s="138"/>
      <c r="KAX27" s="138"/>
      <c r="KAY27" s="138"/>
      <c r="KAZ27" s="138"/>
      <c r="KBA27" s="138"/>
      <c r="KBB27" s="138"/>
      <c r="KBC27" s="138"/>
      <c r="KBD27" s="138"/>
      <c r="KBE27" s="138"/>
      <c r="KBF27" s="138"/>
      <c r="KBG27" s="138"/>
      <c r="KBH27" s="138"/>
      <c r="KBI27" s="138"/>
      <c r="KBJ27" s="138"/>
      <c r="KBK27" s="138"/>
      <c r="KBL27" s="138"/>
      <c r="KBM27" s="138"/>
      <c r="KBN27" s="138"/>
      <c r="KBO27" s="138"/>
      <c r="KBP27" s="138"/>
      <c r="KBQ27" s="138"/>
      <c r="KBR27" s="138"/>
      <c r="KBS27" s="138"/>
      <c r="KBT27" s="138"/>
      <c r="KBU27" s="138"/>
      <c r="KBV27" s="138"/>
      <c r="KBW27" s="138"/>
      <c r="KBX27" s="138"/>
      <c r="KBY27" s="138"/>
      <c r="KBZ27" s="138"/>
      <c r="KCA27" s="138"/>
      <c r="KCB27" s="138"/>
      <c r="KCC27" s="138"/>
      <c r="KCD27" s="138"/>
      <c r="KCE27" s="138"/>
      <c r="KCF27" s="138"/>
      <c r="KCG27" s="138"/>
      <c r="KCH27" s="138"/>
      <c r="KCI27" s="138"/>
      <c r="KCJ27" s="138"/>
      <c r="KCK27" s="138"/>
      <c r="KCL27" s="138"/>
      <c r="KCM27" s="138"/>
      <c r="KCN27" s="138"/>
      <c r="KCO27" s="138"/>
      <c r="KCP27" s="138"/>
      <c r="KCQ27" s="138"/>
      <c r="KCR27" s="138"/>
      <c r="KCS27" s="138"/>
      <c r="KCT27" s="138"/>
      <c r="KCU27" s="138"/>
      <c r="KCV27" s="138"/>
      <c r="KCW27" s="138"/>
      <c r="KCX27" s="138"/>
      <c r="KCY27" s="138"/>
      <c r="KCZ27" s="138"/>
      <c r="KDA27" s="138"/>
      <c r="KDB27" s="138"/>
      <c r="KDC27" s="138"/>
      <c r="KDD27" s="138"/>
      <c r="KDE27" s="138"/>
      <c r="KDF27" s="138"/>
      <c r="KDG27" s="138"/>
      <c r="KDH27" s="138"/>
      <c r="KDI27" s="138"/>
      <c r="KDJ27" s="138"/>
      <c r="KDK27" s="138"/>
      <c r="KDL27" s="138"/>
      <c r="KDM27" s="138"/>
      <c r="KDN27" s="138"/>
      <c r="KDO27" s="138"/>
      <c r="KDP27" s="138"/>
      <c r="KDQ27" s="138"/>
      <c r="KDR27" s="138"/>
      <c r="KDS27" s="138"/>
      <c r="KDT27" s="138"/>
      <c r="KDU27" s="138"/>
      <c r="KDV27" s="138"/>
      <c r="KDW27" s="138"/>
      <c r="KDX27" s="138"/>
      <c r="KDY27" s="138"/>
      <c r="KDZ27" s="138"/>
      <c r="KEA27" s="138"/>
      <c r="KEB27" s="138"/>
      <c r="KEC27" s="138"/>
      <c r="KED27" s="138"/>
      <c r="KEE27" s="138"/>
      <c r="KEF27" s="138"/>
      <c r="KEG27" s="138"/>
      <c r="KEH27" s="138"/>
      <c r="KEI27" s="138"/>
      <c r="KEJ27" s="138"/>
      <c r="KEK27" s="138"/>
      <c r="KEL27" s="138"/>
      <c r="KEM27" s="138"/>
      <c r="KEN27" s="138"/>
      <c r="KEO27" s="138"/>
      <c r="KEP27" s="138"/>
      <c r="KEQ27" s="138"/>
      <c r="KER27" s="138"/>
      <c r="KES27" s="138"/>
      <c r="KET27" s="138"/>
      <c r="KEU27" s="138"/>
      <c r="KEV27" s="138"/>
      <c r="KEW27" s="138"/>
      <c r="KEX27" s="138"/>
      <c r="KEY27" s="138"/>
      <c r="KEZ27" s="138"/>
      <c r="KFA27" s="138"/>
      <c r="KFB27" s="138"/>
      <c r="KFC27" s="138"/>
      <c r="KFD27" s="138"/>
      <c r="KFE27" s="138"/>
      <c r="KFF27" s="138"/>
      <c r="KFG27" s="138"/>
      <c r="KFH27" s="138"/>
      <c r="KFI27" s="138"/>
      <c r="KFJ27" s="138"/>
      <c r="KFK27" s="138"/>
      <c r="KFL27" s="138"/>
      <c r="KFM27" s="138"/>
      <c r="KFN27" s="138"/>
      <c r="KFO27" s="138"/>
      <c r="KFP27" s="138"/>
      <c r="KFQ27" s="138"/>
      <c r="KFR27" s="138"/>
      <c r="KFS27" s="138"/>
      <c r="KFT27" s="138"/>
      <c r="KFU27" s="138"/>
      <c r="KFV27" s="138"/>
      <c r="KFW27" s="138"/>
      <c r="KFX27" s="138"/>
      <c r="KFY27" s="138"/>
      <c r="KFZ27" s="138"/>
      <c r="KGA27" s="138"/>
      <c r="KGB27" s="138"/>
      <c r="KGC27" s="138"/>
      <c r="KGD27" s="138"/>
      <c r="KGE27" s="138"/>
      <c r="KGF27" s="138"/>
      <c r="KGG27" s="138"/>
      <c r="KGH27" s="138"/>
      <c r="KGI27" s="138"/>
      <c r="KGJ27" s="138"/>
      <c r="KGK27" s="138"/>
      <c r="KGL27" s="138"/>
      <c r="KGM27" s="138"/>
      <c r="KGN27" s="138"/>
      <c r="KGO27" s="138"/>
      <c r="KGP27" s="138"/>
      <c r="KGQ27" s="138"/>
      <c r="KGR27" s="138"/>
      <c r="KGS27" s="138"/>
      <c r="KGT27" s="138"/>
      <c r="KGU27" s="138"/>
      <c r="KGV27" s="138"/>
      <c r="KGW27" s="138"/>
      <c r="KGX27" s="138"/>
      <c r="KGY27" s="138"/>
      <c r="KGZ27" s="138"/>
      <c r="KHA27" s="138"/>
      <c r="KHB27" s="138"/>
      <c r="KHC27" s="138"/>
      <c r="KHD27" s="138"/>
      <c r="KHE27" s="138"/>
      <c r="KHF27" s="138"/>
      <c r="KHG27" s="138"/>
      <c r="KHH27" s="138"/>
      <c r="KHI27" s="138"/>
      <c r="KHJ27" s="138"/>
      <c r="KHK27" s="138"/>
      <c r="KHL27" s="138"/>
      <c r="KHM27" s="138"/>
      <c r="KHN27" s="138"/>
      <c r="KHO27" s="138"/>
      <c r="KHP27" s="138"/>
      <c r="KHQ27" s="138"/>
      <c r="KHR27" s="138"/>
      <c r="KHS27" s="138"/>
      <c r="KHT27" s="138"/>
      <c r="KHU27" s="138"/>
      <c r="KHV27" s="138"/>
      <c r="KHW27" s="138"/>
      <c r="KHX27" s="138"/>
      <c r="KHY27" s="138"/>
      <c r="KHZ27" s="138"/>
      <c r="KIA27" s="138"/>
      <c r="KIB27" s="138"/>
      <c r="KIC27" s="138"/>
      <c r="KID27" s="138"/>
      <c r="KIE27" s="138"/>
      <c r="KIF27" s="138"/>
      <c r="KIG27" s="138"/>
      <c r="KIH27" s="138"/>
      <c r="KII27" s="138"/>
      <c r="KIJ27" s="138"/>
      <c r="KIK27" s="138"/>
      <c r="KIL27" s="138"/>
      <c r="KIM27" s="138"/>
      <c r="KIN27" s="138"/>
      <c r="KIO27" s="138"/>
      <c r="KIP27" s="138"/>
      <c r="KIQ27" s="138"/>
      <c r="KIR27" s="138"/>
      <c r="KIS27" s="138"/>
      <c r="KIT27" s="138"/>
      <c r="KIU27" s="138"/>
      <c r="KIV27" s="138"/>
      <c r="KIW27" s="138"/>
      <c r="KIX27" s="138"/>
      <c r="KIY27" s="138"/>
      <c r="KIZ27" s="138"/>
      <c r="KJA27" s="138"/>
      <c r="KJB27" s="138"/>
      <c r="KJC27" s="138"/>
      <c r="KJD27" s="138"/>
      <c r="KJE27" s="138"/>
      <c r="KJF27" s="138"/>
      <c r="KJG27" s="138"/>
      <c r="KJH27" s="138"/>
      <c r="KJI27" s="138"/>
      <c r="KJJ27" s="138"/>
      <c r="KJK27" s="138"/>
      <c r="KJL27" s="138"/>
      <c r="KJM27" s="138"/>
      <c r="KJN27" s="138"/>
      <c r="KJO27" s="138"/>
      <c r="KJP27" s="138"/>
      <c r="KJQ27" s="138"/>
      <c r="KJR27" s="138"/>
      <c r="KJS27" s="138"/>
      <c r="KJT27" s="138"/>
      <c r="KJU27" s="138"/>
      <c r="KJV27" s="138"/>
      <c r="KJW27" s="138"/>
      <c r="KJX27" s="138"/>
      <c r="KJY27" s="138"/>
      <c r="KJZ27" s="138"/>
      <c r="KKA27" s="138"/>
      <c r="KKB27" s="138"/>
      <c r="KKC27" s="138"/>
      <c r="KKD27" s="138"/>
      <c r="KKE27" s="138"/>
      <c r="KKF27" s="138"/>
      <c r="KKG27" s="138"/>
      <c r="KKH27" s="138"/>
      <c r="KKI27" s="138"/>
      <c r="KKJ27" s="138"/>
      <c r="KKK27" s="138"/>
      <c r="KKL27" s="138"/>
      <c r="KKM27" s="138"/>
      <c r="KKN27" s="138"/>
      <c r="KKO27" s="138"/>
      <c r="KKP27" s="138"/>
      <c r="KKQ27" s="138"/>
      <c r="KKR27" s="138"/>
      <c r="KKS27" s="138"/>
      <c r="KKT27" s="138"/>
      <c r="KKU27" s="138"/>
      <c r="KKV27" s="138"/>
      <c r="KKW27" s="138"/>
      <c r="KKX27" s="138"/>
      <c r="KKY27" s="138"/>
      <c r="KKZ27" s="138"/>
      <c r="KLA27" s="138"/>
      <c r="KLB27" s="138"/>
      <c r="KLC27" s="138"/>
      <c r="KLD27" s="138"/>
      <c r="KLE27" s="138"/>
      <c r="KLF27" s="138"/>
      <c r="KLG27" s="138"/>
      <c r="KLH27" s="138"/>
      <c r="KLI27" s="138"/>
      <c r="KLJ27" s="138"/>
      <c r="KLK27" s="138"/>
      <c r="KLL27" s="138"/>
      <c r="KLM27" s="138"/>
      <c r="KLN27" s="138"/>
      <c r="KLO27" s="138"/>
      <c r="KLP27" s="138"/>
      <c r="KLQ27" s="138"/>
      <c r="KLR27" s="138"/>
      <c r="KLS27" s="138"/>
      <c r="KLT27" s="138"/>
      <c r="KLU27" s="138"/>
      <c r="KLV27" s="138"/>
      <c r="KLW27" s="138"/>
      <c r="KLX27" s="138"/>
      <c r="KLY27" s="138"/>
      <c r="KLZ27" s="138"/>
      <c r="KMA27" s="138"/>
      <c r="KMB27" s="138"/>
      <c r="KMC27" s="138"/>
      <c r="KMD27" s="138"/>
      <c r="KME27" s="138"/>
      <c r="KMF27" s="138"/>
      <c r="KMG27" s="138"/>
      <c r="KMH27" s="138"/>
      <c r="KMI27" s="138"/>
      <c r="KMJ27" s="138"/>
      <c r="KMK27" s="138"/>
      <c r="KML27" s="138"/>
      <c r="KMM27" s="138"/>
      <c r="KMN27" s="138"/>
      <c r="KMO27" s="138"/>
      <c r="KMP27" s="138"/>
      <c r="KMQ27" s="138"/>
      <c r="KMR27" s="138"/>
      <c r="KMS27" s="138"/>
      <c r="KMT27" s="138"/>
      <c r="KMU27" s="138"/>
      <c r="KMV27" s="138"/>
      <c r="KMW27" s="138"/>
      <c r="KMX27" s="138"/>
      <c r="KMY27" s="138"/>
      <c r="KMZ27" s="138"/>
      <c r="KNA27" s="138"/>
      <c r="KNB27" s="138"/>
      <c r="KNC27" s="138"/>
      <c r="KND27" s="138"/>
      <c r="KNE27" s="138"/>
      <c r="KNF27" s="138"/>
      <c r="KNG27" s="138"/>
      <c r="KNH27" s="138"/>
      <c r="KNI27" s="138"/>
      <c r="KNJ27" s="138"/>
      <c r="KNK27" s="138"/>
      <c r="KNL27" s="138"/>
      <c r="KNM27" s="138"/>
      <c r="KNN27" s="138"/>
      <c r="KNO27" s="138"/>
      <c r="KNP27" s="138"/>
      <c r="KNQ27" s="138"/>
      <c r="KNR27" s="138"/>
      <c r="KNS27" s="138"/>
      <c r="KNT27" s="138"/>
      <c r="KNU27" s="138"/>
      <c r="KNV27" s="138"/>
      <c r="KNW27" s="138"/>
      <c r="KNX27" s="138"/>
      <c r="KNY27" s="138"/>
      <c r="KNZ27" s="138"/>
      <c r="KOA27" s="138"/>
      <c r="KOB27" s="138"/>
      <c r="KOC27" s="138"/>
      <c r="KOD27" s="138"/>
      <c r="KOE27" s="138"/>
      <c r="KOF27" s="138"/>
      <c r="KOG27" s="138"/>
      <c r="KOH27" s="138"/>
      <c r="KOI27" s="138"/>
      <c r="KOJ27" s="138"/>
      <c r="KOK27" s="138"/>
      <c r="KOL27" s="138"/>
      <c r="KOM27" s="138"/>
      <c r="KON27" s="138"/>
      <c r="KOO27" s="138"/>
      <c r="KOP27" s="138"/>
      <c r="KOQ27" s="138"/>
      <c r="KOR27" s="138"/>
      <c r="KOS27" s="138"/>
      <c r="KOT27" s="138"/>
      <c r="KOU27" s="138"/>
      <c r="KOV27" s="138"/>
      <c r="KOW27" s="138"/>
      <c r="KOX27" s="138"/>
      <c r="KOY27" s="138"/>
      <c r="KOZ27" s="138"/>
      <c r="KPA27" s="138"/>
      <c r="KPB27" s="138"/>
      <c r="KPC27" s="138"/>
      <c r="KPD27" s="138"/>
      <c r="KPE27" s="138"/>
      <c r="KPF27" s="138"/>
      <c r="KPG27" s="138"/>
      <c r="KPH27" s="138"/>
      <c r="KPI27" s="138"/>
      <c r="KPJ27" s="138"/>
      <c r="KPK27" s="138"/>
      <c r="KPL27" s="138"/>
      <c r="KPM27" s="138"/>
      <c r="KPN27" s="138"/>
      <c r="KPO27" s="138"/>
      <c r="KPP27" s="138"/>
      <c r="KPQ27" s="138"/>
      <c r="KPR27" s="138"/>
      <c r="KPS27" s="138"/>
      <c r="KPT27" s="138"/>
      <c r="KPU27" s="138"/>
      <c r="KPV27" s="138"/>
      <c r="KPW27" s="138"/>
      <c r="KPX27" s="138"/>
      <c r="KPY27" s="138"/>
      <c r="KPZ27" s="138"/>
      <c r="KQA27" s="138"/>
      <c r="KQB27" s="138"/>
      <c r="KQC27" s="138"/>
      <c r="KQD27" s="138"/>
      <c r="KQE27" s="138"/>
      <c r="KQF27" s="138"/>
      <c r="KQG27" s="138"/>
      <c r="KQH27" s="138"/>
      <c r="KQI27" s="138"/>
      <c r="KQJ27" s="138"/>
      <c r="KQK27" s="138"/>
      <c r="KQL27" s="138"/>
      <c r="KQM27" s="138"/>
      <c r="KQN27" s="138"/>
      <c r="KQO27" s="138"/>
      <c r="KQP27" s="138"/>
      <c r="KQQ27" s="138"/>
      <c r="KQR27" s="138"/>
      <c r="KQS27" s="138"/>
      <c r="KQT27" s="138"/>
      <c r="KQU27" s="138"/>
      <c r="KQV27" s="138"/>
      <c r="KQW27" s="138"/>
      <c r="KQX27" s="138"/>
      <c r="KQY27" s="138"/>
      <c r="KQZ27" s="138"/>
      <c r="KRA27" s="138"/>
      <c r="KRB27" s="138"/>
      <c r="KRC27" s="138"/>
      <c r="KRD27" s="138"/>
      <c r="KRE27" s="138"/>
      <c r="KRF27" s="138"/>
      <c r="KRG27" s="138"/>
      <c r="KRH27" s="138"/>
      <c r="KRI27" s="138"/>
      <c r="KRJ27" s="138"/>
      <c r="KRK27" s="138"/>
      <c r="KRL27" s="138"/>
      <c r="KRM27" s="138"/>
      <c r="KRN27" s="138"/>
      <c r="KRO27" s="138"/>
      <c r="KRP27" s="138"/>
      <c r="KRQ27" s="138"/>
      <c r="KRR27" s="138"/>
      <c r="KRS27" s="138"/>
      <c r="KRT27" s="138"/>
      <c r="KRU27" s="138"/>
      <c r="KRV27" s="138"/>
      <c r="KRW27" s="138"/>
      <c r="KRX27" s="138"/>
      <c r="KRY27" s="138"/>
      <c r="KRZ27" s="138"/>
      <c r="KSA27" s="138"/>
      <c r="KSB27" s="138"/>
      <c r="KSC27" s="138"/>
      <c r="KSD27" s="138"/>
      <c r="KSE27" s="138"/>
      <c r="KSF27" s="138"/>
      <c r="KSG27" s="138"/>
      <c r="KSH27" s="138"/>
      <c r="KSI27" s="138"/>
      <c r="KSJ27" s="138"/>
      <c r="KSK27" s="138"/>
      <c r="KSL27" s="138"/>
      <c r="KSM27" s="138"/>
      <c r="KSN27" s="138"/>
      <c r="KSO27" s="138"/>
      <c r="KSP27" s="138"/>
      <c r="KSQ27" s="138"/>
      <c r="KSR27" s="138"/>
      <c r="KSS27" s="138"/>
      <c r="KST27" s="138"/>
      <c r="KSU27" s="138"/>
      <c r="KSV27" s="138"/>
      <c r="KSW27" s="138"/>
      <c r="KSX27" s="138"/>
      <c r="KSY27" s="138"/>
      <c r="KSZ27" s="138"/>
      <c r="KTA27" s="138"/>
      <c r="KTB27" s="138"/>
      <c r="KTC27" s="138"/>
      <c r="KTD27" s="138"/>
      <c r="KTE27" s="138"/>
      <c r="KTF27" s="138"/>
      <c r="KTG27" s="138"/>
      <c r="KTH27" s="138"/>
      <c r="KTI27" s="138"/>
      <c r="KTJ27" s="138"/>
      <c r="KTK27" s="138"/>
      <c r="KTL27" s="138"/>
      <c r="KTM27" s="138"/>
      <c r="KTN27" s="138"/>
      <c r="KTO27" s="138"/>
      <c r="KTP27" s="138"/>
      <c r="KTQ27" s="138"/>
      <c r="KTR27" s="138"/>
      <c r="KTS27" s="138"/>
      <c r="KTT27" s="138"/>
      <c r="KTU27" s="138"/>
      <c r="KTV27" s="138"/>
      <c r="KTW27" s="138"/>
      <c r="KTX27" s="138"/>
      <c r="KTY27" s="138"/>
      <c r="KTZ27" s="138"/>
      <c r="KUA27" s="138"/>
      <c r="KUB27" s="138"/>
      <c r="KUC27" s="138"/>
      <c r="KUD27" s="138"/>
      <c r="KUE27" s="138"/>
      <c r="KUF27" s="138"/>
      <c r="KUG27" s="138"/>
      <c r="KUH27" s="138"/>
      <c r="KUI27" s="138"/>
      <c r="KUJ27" s="138"/>
      <c r="KUK27" s="138"/>
      <c r="KUL27" s="138"/>
      <c r="KUM27" s="138"/>
      <c r="KUN27" s="138"/>
      <c r="KUO27" s="138"/>
      <c r="KUP27" s="138"/>
      <c r="KUQ27" s="138"/>
      <c r="KUR27" s="138"/>
      <c r="KUS27" s="138"/>
      <c r="KUT27" s="138"/>
      <c r="KUU27" s="138"/>
      <c r="KUV27" s="138"/>
      <c r="KUW27" s="138"/>
      <c r="KUX27" s="138"/>
      <c r="KUY27" s="138"/>
      <c r="KUZ27" s="138"/>
      <c r="KVA27" s="138"/>
      <c r="KVB27" s="138"/>
      <c r="KVC27" s="138"/>
      <c r="KVD27" s="138"/>
      <c r="KVE27" s="138"/>
      <c r="KVF27" s="138"/>
      <c r="KVG27" s="138"/>
      <c r="KVH27" s="138"/>
      <c r="KVI27" s="138"/>
      <c r="KVJ27" s="138"/>
      <c r="KVK27" s="138"/>
      <c r="KVL27" s="138"/>
      <c r="KVM27" s="138"/>
      <c r="KVN27" s="138"/>
      <c r="KVO27" s="138"/>
      <c r="KVP27" s="138"/>
      <c r="KVQ27" s="138"/>
      <c r="KVR27" s="138"/>
      <c r="KVS27" s="138"/>
      <c r="KVT27" s="138"/>
      <c r="KVU27" s="138"/>
      <c r="KVV27" s="138"/>
      <c r="KVW27" s="138"/>
      <c r="KVX27" s="138"/>
      <c r="KVY27" s="138"/>
      <c r="KVZ27" s="138"/>
      <c r="KWA27" s="138"/>
      <c r="KWB27" s="138"/>
      <c r="KWC27" s="138"/>
      <c r="KWD27" s="138"/>
      <c r="KWE27" s="138"/>
      <c r="KWF27" s="138"/>
      <c r="KWG27" s="138"/>
      <c r="KWH27" s="138"/>
      <c r="KWI27" s="138"/>
      <c r="KWJ27" s="138"/>
      <c r="KWK27" s="138"/>
      <c r="KWL27" s="138"/>
      <c r="KWM27" s="138"/>
      <c r="KWN27" s="138"/>
      <c r="KWO27" s="138"/>
      <c r="KWP27" s="138"/>
      <c r="KWQ27" s="138"/>
      <c r="KWR27" s="138"/>
      <c r="KWS27" s="138"/>
      <c r="KWT27" s="138"/>
      <c r="KWU27" s="138"/>
      <c r="KWV27" s="138"/>
      <c r="KWW27" s="138"/>
      <c r="KWX27" s="138"/>
      <c r="KWY27" s="138"/>
      <c r="KWZ27" s="138"/>
      <c r="KXA27" s="138"/>
      <c r="KXB27" s="138"/>
      <c r="KXC27" s="138"/>
      <c r="KXD27" s="138"/>
      <c r="KXE27" s="138"/>
      <c r="KXF27" s="138"/>
      <c r="KXG27" s="138"/>
      <c r="KXH27" s="138"/>
      <c r="KXI27" s="138"/>
      <c r="KXJ27" s="138"/>
      <c r="KXK27" s="138"/>
      <c r="KXL27" s="138"/>
      <c r="KXM27" s="138"/>
      <c r="KXN27" s="138"/>
      <c r="KXO27" s="138"/>
      <c r="KXP27" s="138"/>
      <c r="KXQ27" s="138"/>
      <c r="KXR27" s="138"/>
      <c r="KXS27" s="138"/>
      <c r="KXT27" s="138"/>
      <c r="KXU27" s="138"/>
      <c r="KXV27" s="138"/>
      <c r="KXW27" s="138"/>
      <c r="KXX27" s="138"/>
      <c r="KXY27" s="138"/>
      <c r="KXZ27" s="138"/>
      <c r="KYA27" s="138"/>
      <c r="KYB27" s="138"/>
      <c r="KYC27" s="138"/>
      <c r="KYD27" s="138"/>
      <c r="KYE27" s="138"/>
      <c r="KYF27" s="138"/>
      <c r="KYG27" s="138"/>
      <c r="KYH27" s="138"/>
      <c r="KYI27" s="138"/>
      <c r="KYJ27" s="138"/>
      <c r="KYK27" s="138"/>
      <c r="KYL27" s="138"/>
      <c r="KYM27" s="138"/>
      <c r="KYN27" s="138"/>
      <c r="KYO27" s="138"/>
      <c r="KYP27" s="138"/>
      <c r="KYQ27" s="138"/>
      <c r="KYR27" s="138"/>
      <c r="KYS27" s="138"/>
      <c r="KYT27" s="138"/>
      <c r="KYU27" s="138"/>
      <c r="KYV27" s="138"/>
      <c r="KYW27" s="138"/>
      <c r="KYX27" s="138"/>
      <c r="KYY27" s="138"/>
      <c r="KYZ27" s="138"/>
      <c r="KZA27" s="138"/>
      <c r="KZB27" s="138"/>
      <c r="KZC27" s="138"/>
      <c r="KZD27" s="138"/>
      <c r="KZE27" s="138"/>
      <c r="KZF27" s="138"/>
      <c r="KZG27" s="138"/>
      <c r="KZH27" s="138"/>
      <c r="KZI27" s="138"/>
      <c r="KZJ27" s="138"/>
      <c r="KZK27" s="138"/>
      <c r="KZL27" s="138"/>
      <c r="KZM27" s="138"/>
      <c r="KZN27" s="138"/>
      <c r="KZO27" s="138"/>
      <c r="KZP27" s="138"/>
      <c r="KZQ27" s="138"/>
      <c r="KZR27" s="138"/>
      <c r="KZS27" s="138"/>
      <c r="KZT27" s="138"/>
      <c r="KZU27" s="138"/>
      <c r="KZV27" s="138"/>
      <c r="KZW27" s="138"/>
      <c r="KZX27" s="138"/>
      <c r="KZY27" s="138"/>
      <c r="KZZ27" s="138"/>
      <c r="LAA27" s="138"/>
      <c r="LAB27" s="138"/>
      <c r="LAC27" s="138"/>
      <c r="LAD27" s="138"/>
      <c r="LAE27" s="138"/>
      <c r="LAF27" s="138"/>
      <c r="LAG27" s="138"/>
      <c r="LAH27" s="138"/>
      <c r="LAI27" s="138"/>
      <c r="LAJ27" s="138"/>
      <c r="LAK27" s="138"/>
      <c r="LAL27" s="138"/>
      <c r="LAM27" s="138"/>
      <c r="LAN27" s="138"/>
      <c r="LAO27" s="138"/>
      <c r="LAP27" s="138"/>
      <c r="LAQ27" s="138"/>
      <c r="LAR27" s="138"/>
      <c r="LAS27" s="138"/>
      <c r="LAT27" s="138"/>
      <c r="LAU27" s="138"/>
      <c r="LAV27" s="138"/>
      <c r="LAW27" s="138"/>
      <c r="LAX27" s="138"/>
      <c r="LAY27" s="138"/>
      <c r="LAZ27" s="138"/>
      <c r="LBA27" s="138"/>
      <c r="LBB27" s="138"/>
      <c r="LBC27" s="138"/>
      <c r="LBD27" s="138"/>
      <c r="LBE27" s="138"/>
      <c r="LBF27" s="138"/>
      <c r="LBG27" s="138"/>
      <c r="LBH27" s="138"/>
      <c r="LBI27" s="138"/>
      <c r="LBJ27" s="138"/>
      <c r="LBK27" s="138"/>
      <c r="LBL27" s="138"/>
      <c r="LBM27" s="138"/>
      <c r="LBN27" s="138"/>
      <c r="LBO27" s="138"/>
      <c r="LBP27" s="138"/>
      <c r="LBQ27" s="138"/>
      <c r="LBR27" s="138"/>
      <c r="LBS27" s="138"/>
      <c r="LBT27" s="138"/>
      <c r="LBU27" s="138"/>
      <c r="LBV27" s="138"/>
      <c r="LBW27" s="138"/>
      <c r="LBX27" s="138"/>
      <c r="LBY27" s="138"/>
      <c r="LBZ27" s="138"/>
      <c r="LCA27" s="138"/>
      <c r="LCB27" s="138"/>
      <c r="LCC27" s="138"/>
      <c r="LCD27" s="138"/>
      <c r="LCE27" s="138"/>
      <c r="LCF27" s="138"/>
      <c r="LCG27" s="138"/>
      <c r="LCH27" s="138"/>
      <c r="LCI27" s="138"/>
      <c r="LCJ27" s="138"/>
      <c r="LCK27" s="138"/>
      <c r="LCL27" s="138"/>
      <c r="LCM27" s="138"/>
      <c r="LCN27" s="138"/>
      <c r="LCO27" s="138"/>
      <c r="LCP27" s="138"/>
      <c r="LCQ27" s="138"/>
      <c r="LCR27" s="138"/>
      <c r="LCS27" s="138"/>
      <c r="LCT27" s="138"/>
      <c r="LCU27" s="138"/>
      <c r="LCV27" s="138"/>
      <c r="LCW27" s="138"/>
      <c r="LCX27" s="138"/>
      <c r="LCY27" s="138"/>
      <c r="LCZ27" s="138"/>
      <c r="LDA27" s="138"/>
      <c r="LDB27" s="138"/>
      <c r="LDC27" s="138"/>
      <c r="LDD27" s="138"/>
      <c r="LDE27" s="138"/>
      <c r="LDF27" s="138"/>
      <c r="LDG27" s="138"/>
      <c r="LDH27" s="138"/>
      <c r="LDI27" s="138"/>
      <c r="LDJ27" s="138"/>
      <c r="LDK27" s="138"/>
      <c r="LDL27" s="138"/>
      <c r="LDM27" s="138"/>
      <c r="LDN27" s="138"/>
      <c r="LDO27" s="138"/>
      <c r="LDP27" s="138"/>
      <c r="LDQ27" s="138"/>
      <c r="LDR27" s="138"/>
      <c r="LDS27" s="138"/>
      <c r="LDT27" s="138"/>
      <c r="LDU27" s="138"/>
      <c r="LDV27" s="138"/>
      <c r="LDW27" s="138"/>
      <c r="LDX27" s="138"/>
      <c r="LDY27" s="138"/>
      <c r="LDZ27" s="138"/>
      <c r="LEA27" s="138"/>
      <c r="LEB27" s="138"/>
      <c r="LEC27" s="138"/>
      <c r="LED27" s="138"/>
      <c r="LEE27" s="138"/>
      <c r="LEF27" s="138"/>
      <c r="LEG27" s="138"/>
      <c r="LEH27" s="138"/>
      <c r="LEI27" s="138"/>
      <c r="LEJ27" s="138"/>
      <c r="LEK27" s="138"/>
      <c r="LEL27" s="138"/>
      <c r="LEM27" s="138"/>
      <c r="LEN27" s="138"/>
      <c r="LEO27" s="138"/>
      <c r="LEP27" s="138"/>
      <c r="LEQ27" s="138"/>
      <c r="LER27" s="138"/>
      <c r="LES27" s="138"/>
      <c r="LET27" s="138"/>
      <c r="LEU27" s="138"/>
      <c r="LEV27" s="138"/>
      <c r="LEW27" s="138"/>
      <c r="LEX27" s="138"/>
      <c r="LEY27" s="138"/>
      <c r="LEZ27" s="138"/>
      <c r="LFA27" s="138"/>
      <c r="LFB27" s="138"/>
      <c r="LFC27" s="138"/>
      <c r="LFD27" s="138"/>
      <c r="LFE27" s="138"/>
      <c r="LFF27" s="138"/>
      <c r="LFG27" s="138"/>
      <c r="LFH27" s="138"/>
      <c r="LFI27" s="138"/>
      <c r="LFJ27" s="138"/>
      <c r="LFK27" s="138"/>
      <c r="LFL27" s="138"/>
      <c r="LFM27" s="138"/>
      <c r="LFN27" s="138"/>
      <c r="LFO27" s="138"/>
      <c r="LFP27" s="138"/>
      <c r="LFQ27" s="138"/>
      <c r="LFR27" s="138"/>
      <c r="LFS27" s="138"/>
      <c r="LFT27" s="138"/>
      <c r="LFU27" s="138"/>
      <c r="LFV27" s="138"/>
      <c r="LFW27" s="138"/>
      <c r="LFX27" s="138"/>
      <c r="LFY27" s="138"/>
      <c r="LFZ27" s="138"/>
      <c r="LGA27" s="138"/>
      <c r="LGB27" s="138"/>
      <c r="LGC27" s="138"/>
      <c r="LGD27" s="138"/>
      <c r="LGE27" s="138"/>
      <c r="LGF27" s="138"/>
      <c r="LGG27" s="138"/>
      <c r="LGH27" s="138"/>
      <c r="LGI27" s="138"/>
      <c r="LGJ27" s="138"/>
      <c r="LGK27" s="138"/>
      <c r="LGL27" s="138"/>
      <c r="LGM27" s="138"/>
      <c r="LGN27" s="138"/>
      <c r="LGO27" s="138"/>
      <c r="LGP27" s="138"/>
      <c r="LGQ27" s="138"/>
      <c r="LGR27" s="138"/>
      <c r="LGS27" s="138"/>
      <c r="LGT27" s="138"/>
      <c r="LGU27" s="138"/>
      <c r="LGV27" s="138"/>
      <c r="LGW27" s="138"/>
      <c r="LGX27" s="138"/>
      <c r="LGY27" s="138"/>
      <c r="LGZ27" s="138"/>
      <c r="LHA27" s="138"/>
      <c r="LHB27" s="138"/>
      <c r="LHC27" s="138"/>
      <c r="LHD27" s="138"/>
      <c r="LHE27" s="138"/>
      <c r="LHF27" s="138"/>
      <c r="LHG27" s="138"/>
      <c r="LHH27" s="138"/>
      <c r="LHI27" s="138"/>
      <c r="LHJ27" s="138"/>
      <c r="LHK27" s="138"/>
      <c r="LHL27" s="138"/>
      <c r="LHM27" s="138"/>
      <c r="LHN27" s="138"/>
      <c r="LHO27" s="138"/>
      <c r="LHP27" s="138"/>
      <c r="LHQ27" s="138"/>
      <c r="LHR27" s="138"/>
      <c r="LHS27" s="138"/>
      <c r="LHT27" s="138"/>
      <c r="LHU27" s="138"/>
      <c r="LHV27" s="138"/>
      <c r="LHW27" s="138"/>
      <c r="LHX27" s="138"/>
      <c r="LHY27" s="138"/>
      <c r="LHZ27" s="138"/>
      <c r="LIA27" s="138"/>
      <c r="LIB27" s="138"/>
      <c r="LIC27" s="138"/>
      <c r="LID27" s="138"/>
      <c r="LIE27" s="138"/>
      <c r="LIF27" s="138"/>
      <c r="LIG27" s="138"/>
      <c r="LIH27" s="138"/>
      <c r="LII27" s="138"/>
      <c r="LIJ27" s="138"/>
      <c r="LIK27" s="138"/>
      <c r="LIL27" s="138"/>
      <c r="LIM27" s="138"/>
      <c r="LIN27" s="138"/>
      <c r="LIO27" s="138"/>
      <c r="LIP27" s="138"/>
      <c r="LIQ27" s="138"/>
      <c r="LIR27" s="138"/>
      <c r="LIS27" s="138"/>
      <c r="LIT27" s="138"/>
      <c r="LIU27" s="138"/>
      <c r="LIV27" s="138"/>
      <c r="LIW27" s="138"/>
      <c r="LIX27" s="138"/>
      <c r="LIY27" s="138"/>
      <c r="LIZ27" s="138"/>
      <c r="LJA27" s="138"/>
      <c r="LJB27" s="138"/>
      <c r="LJC27" s="138"/>
      <c r="LJD27" s="138"/>
      <c r="LJE27" s="138"/>
      <c r="LJF27" s="138"/>
      <c r="LJG27" s="138"/>
      <c r="LJH27" s="138"/>
      <c r="LJI27" s="138"/>
      <c r="LJJ27" s="138"/>
      <c r="LJK27" s="138"/>
      <c r="LJL27" s="138"/>
      <c r="LJM27" s="138"/>
      <c r="LJN27" s="138"/>
      <c r="LJO27" s="138"/>
      <c r="LJP27" s="138"/>
      <c r="LJQ27" s="138"/>
      <c r="LJR27" s="138"/>
      <c r="LJS27" s="138"/>
      <c r="LJT27" s="138"/>
      <c r="LJU27" s="138"/>
      <c r="LJV27" s="138"/>
      <c r="LJW27" s="138"/>
      <c r="LJX27" s="138"/>
      <c r="LJY27" s="138"/>
      <c r="LJZ27" s="138"/>
      <c r="LKA27" s="138"/>
      <c r="LKB27" s="138"/>
      <c r="LKC27" s="138"/>
      <c r="LKD27" s="138"/>
      <c r="LKE27" s="138"/>
      <c r="LKF27" s="138"/>
      <c r="LKG27" s="138"/>
      <c r="LKH27" s="138"/>
      <c r="LKI27" s="138"/>
      <c r="LKJ27" s="138"/>
      <c r="LKK27" s="138"/>
      <c r="LKL27" s="138"/>
      <c r="LKM27" s="138"/>
      <c r="LKN27" s="138"/>
      <c r="LKO27" s="138"/>
      <c r="LKP27" s="138"/>
      <c r="LKQ27" s="138"/>
      <c r="LKR27" s="138"/>
      <c r="LKS27" s="138"/>
      <c r="LKT27" s="138"/>
      <c r="LKU27" s="138"/>
      <c r="LKV27" s="138"/>
      <c r="LKW27" s="138"/>
      <c r="LKX27" s="138"/>
      <c r="LKY27" s="138"/>
      <c r="LKZ27" s="138"/>
      <c r="LLA27" s="138"/>
      <c r="LLB27" s="138"/>
      <c r="LLC27" s="138"/>
      <c r="LLD27" s="138"/>
      <c r="LLE27" s="138"/>
      <c r="LLF27" s="138"/>
      <c r="LLG27" s="138"/>
      <c r="LLH27" s="138"/>
      <c r="LLI27" s="138"/>
      <c r="LLJ27" s="138"/>
      <c r="LLK27" s="138"/>
      <c r="LLL27" s="138"/>
      <c r="LLM27" s="138"/>
      <c r="LLN27" s="138"/>
      <c r="LLO27" s="138"/>
      <c r="LLP27" s="138"/>
      <c r="LLQ27" s="138"/>
      <c r="LLR27" s="138"/>
      <c r="LLS27" s="138"/>
      <c r="LLT27" s="138"/>
      <c r="LLU27" s="138"/>
      <c r="LLV27" s="138"/>
      <c r="LLW27" s="138"/>
      <c r="LLX27" s="138"/>
      <c r="LLY27" s="138"/>
      <c r="LLZ27" s="138"/>
      <c r="LMA27" s="138"/>
      <c r="LMB27" s="138"/>
      <c r="LMC27" s="138"/>
      <c r="LMD27" s="138"/>
      <c r="LME27" s="138"/>
      <c r="LMF27" s="138"/>
      <c r="LMG27" s="138"/>
      <c r="LMH27" s="138"/>
      <c r="LMI27" s="138"/>
      <c r="LMJ27" s="138"/>
      <c r="LMK27" s="138"/>
      <c r="LML27" s="138"/>
      <c r="LMM27" s="138"/>
      <c r="LMN27" s="138"/>
      <c r="LMO27" s="138"/>
      <c r="LMP27" s="138"/>
      <c r="LMQ27" s="138"/>
      <c r="LMR27" s="138"/>
      <c r="LMS27" s="138"/>
      <c r="LMT27" s="138"/>
      <c r="LMU27" s="138"/>
      <c r="LMV27" s="138"/>
      <c r="LMW27" s="138"/>
      <c r="LMX27" s="138"/>
      <c r="LMY27" s="138"/>
      <c r="LMZ27" s="138"/>
      <c r="LNA27" s="138"/>
      <c r="LNB27" s="138"/>
      <c r="LNC27" s="138"/>
      <c r="LND27" s="138"/>
      <c r="LNE27" s="138"/>
      <c r="LNF27" s="138"/>
      <c r="LNG27" s="138"/>
      <c r="LNH27" s="138"/>
      <c r="LNI27" s="138"/>
      <c r="LNJ27" s="138"/>
      <c r="LNK27" s="138"/>
      <c r="LNL27" s="138"/>
      <c r="LNM27" s="138"/>
      <c r="LNN27" s="138"/>
      <c r="LNO27" s="138"/>
      <c r="LNP27" s="138"/>
      <c r="LNQ27" s="138"/>
      <c r="LNR27" s="138"/>
      <c r="LNS27" s="138"/>
      <c r="LNT27" s="138"/>
      <c r="LNU27" s="138"/>
      <c r="LNV27" s="138"/>
      <c r="LNW27" s="138"/>
      <c r="LNX27" s="138"/>
      <c r="LNY27" s="138"/>
      <c r="LNZ27" s="138"/>
      <c r="LOA27" s="138"/>
      <c r="LOB27" s="138"/>
      <c r="LOC27" s="138"/>
      <c r="LOD27" s="138"/>
      <c r="LOE27" s="138"/>
      <c r="LOF27" s="138"/>
      <c r="LOG27" s="138"/>
      <c r="LOH27" s="138"/>
      <c r="LOI27" s="138"/>
      <c r="LOJ27" s="138"/>
      <c r="LOK27" s="138"/>
      <c r="LOL27" s="138"/>
      <c r="LOM27" s="138"/>
      <c r="LON27" s="138"/>
      <c r="LOO27" s="138"/>
      <c r="LOP27" s="138"/>
      <c r="LOQ27" s="138"/>
      <c r="LOR27" s="138"/>
      <c r="LOS27" s="138"/>
      <c r="LOT27" s="138"/>
      <c r="LOU27" s="138"/>
      <c r="LOV27" s="138"/>
      <c r="LOW27" s="138"/>
      <c r="LOX27" s="138"/>
      <c r="LOY27" s="138"/>
      <c r="LOZ27" s="138"/>
      <c r="LPA27" s="138"/>
      <c r="LPB27" s="138"/>
      <c r="LPC27" s="138"/>
      <c r="LPD27" s="138"/>
      <c r="LPE27" s="138"/>
      <c r="LPF27" s="138"/>
      <c r="LPG27" s="138"/>
      <c r="LPH27" s="138"/>
      <c r="LPI27" s="138"/>
      <c r="LPJ27" s="138"/>
      <c r="LPK27" s="138"/>
      <c r="LPL27" s="138"/>
      <c r="LPM27" s="138"/>
      <c r="LPN27" s="138"/>
      <c r="LPO27" s="138"/>
      <c r="LPP27" s="138"/>
      <c r="LPQ27" s="138"/>
      <c r="LPR27" s="138"/>
      <c r="LPS27" s="138"/>
      <c r="LPT27" s="138"/>
      <c r="LPU27" s="138"/>
      <c r="LPV27" s="138"/>
      <c r="LPW27" s="138"/>
      <c r="LPX27" s="138"/>
      <c r="LPY27" s="138"/>
      <c r="LPZ27" s="138"/>
      <c r="LQA27" s="138"/>
      <c r="LQB27" s="138"/>
      <c r="LQC27" s="138"/>
      <c r="LQD27" s="138"/>
      <c r="LQE27" s="138"/>
      <c r="LQF27" s="138"/>
      <c r="LQG27" s="138"/>
      <c r="LQH27" s="138"/>
      <c r="LQI27" s="138"/>
      <c r="LQJ27" s="138"/>
      <c r="LQK27" s="138"/>
      <c r="LQL27" s="138"/>
      <c r="LQM27" s="138"/>
      <c r="LQN27" s="138"/>
      <c r="LQO27" s="138"/>
      <c r="LQP27" s="138"/>
      <c r="LQQ27" s="138"/>
      <c r="LQR27" s="138"/>
      <c r="LQS27" s="138"/>
      <c r="LQT27" s="138"/>
      <c r="LQU27" s="138"/>
      <c r="LQV27" s="138"/>
      <c r="LQW27" s="138"/>
      <c r="LQX27" s="138"/>
      <c r="LQY27" s="138"/>
      <c r="LQZ27" s="138"/>
      <c r="LRA27" s="138"/>
      <c r="LRB27" s="138"/>
      <c r="LRC27" s="138"/>
      <c r="LRD27" s="138"/>
      <c r="LRE27" s="138"/>
      <c r="LRF27" s="138"/>
      <c r="LRG27" s="138"/>
      <c r="LRH27" s="138"/>
      <c r="LRI27" s="138"/>
      <c r="LRJ27" s="138"/>
      <c r="LRK27" s="138"/>
      <c r="LRL27" s="138"/>
      <c r="LRM27" s="138"/>
      <c r="LRN27" s="138"/>
      <c r="LRO27" s="138"/>
      <c r="LRP27" s="138"/>
      <c r="LRQ27" s="138"/>
      <c r="LRR27" s="138"/>
      <c r="LRS27" s="138"/>
      <c r="LRT27" s="138"/>
      <c r="LRU27" s="138"/>
      <c r="LRV27" s="138"/>
      <c r="LRW27" s="138"/>
      <c r="LRX27" s="138"/>
      <c r="LRY27" s="138"/>
      <c r="LRZ27" s="138"/>
      <c r="LSA27" s="138"/>
      <c r="LSB27" s="138"/>
      <c r="LSC27" s="138"/>
      <c r="LSD27" s="138"/>
      <c r="LSE27" s="138"/>
      <c r="LSF27" s="138"/>
      <c r="LSG27" s="138"/>
      <c r="LSH27" s="138"/>
      <c r="LSI27" s="138"/>
      <c r="LSJ27" s="138"/>
      <c r="LSK27" s="138"/>
      <c r="LSL27" s="138"/>
      <c r="LSM27" s="138"/>
      <c r="LSN27" s="138"/>
      <c r="LSO27" s="138"/>
      <c r="LSP27" s="138"/>
      <c r="LSQ27" s="138"/>
      <c r="LSR27" s="138"/>
      <c r="LSS27" s="138"/>
      <c r="LST27" s="138"/>
      <c r="LSU27" s="138"/>
      <c r="LSV27" s="138"/>
      <c r="LSW27" s="138"/>
      <c r="LSX27" s="138"/>
      <c r="LSY27" s="138"/>
      <c r="LSZ27" s="138"/>
      <c r="LTA27" s="138"/>
      <c r="LTB27" s="138"/>
      <c r="LTC27" s="138"/>
      <c r="LTD27" s="138"/>
      <c r="LTE27" s="138"/>
      <c r="LTF27" s="138"/>
      <c r="LTG27" s="138"/>
      <c r="LTH27" s="138"/>
      <c r="LTI27" s="138"/>
      <c r="LTJ27" s="138"/>
      <c r="LTK27" s="138"/>
      <c r="LTL27" s="138"/>
      <c r="LTM27" s="138"/>
      <c r="LTN27" s="138"/>
      <c r="LTO27" s="138"/>
      <c r="LTP27" s="138"/>
      <c r="LTQ27" s="138"/>
      <c r="LTR27" s="138"/>
      <c r="LTS27" s="138"/>
      <c r="LTT27" s="138"/>
      <c r="LTU27" s="138"/>
      <c r="LTV27" s="138"/>
      <c r="LTW27" s="138"/>
      <c r="LTX27" s="138"/>
      <c r="LTY27" s="138"/>
      <c r="LTZ27" s="138"/>
      <c r="LUA27" s="138"/>
      <c r="LUB27" s="138"/>
      <c r="LUC27" s="138"/>
      <c r="LUD27" s="138"/>
      <c r="LUE27" s="138"/>
      <c r="LUF27" s="138"/>
      <c r="LUG27" s="138"/>
      <c r="LUH27" s="138"/>
      <c r="LUI27" s="138"/>
      <c r="LUJ27" s="138"/>
      <c r="LUK27" s="138"/>
      <c r="LUL27" s="138"/>
      <c r="LUM27" s="138"/>
      <c r="LUN27" s="138"/>
      <c r="LUO27" s="138"/>
      <c r="LUP27" s="138"/>
      <c r="LUQ27" s="138"/>
      <c r="LUR27" s="138"/>
      <c r="LUS27" s="138"/>
      <c r="LUT27" s="138"/>
      <c r="LUU27" s="138"/>
      <c r="LUV27" s="138"/>
      <c r="LUW27" s="138"/>
      <c r="LUX27" s="138"/>
      <c r="LUY27" s="138"/>
      <c r="LUZ27" s="138"/>
      <c r="LVA27" s="138"/>
      <c r="LVB27" s="138"/>
      <c r="LVC27" s="138"/>
      <c r="LVD27" s="138"/>
      <c r="LVE27" s="138"/>
      <c r="LVF27" s="138"/>
      <c r="LVG27" s="138"/>
      <c r="LVH27" s="138"/>
      <c r="LVI27" s="138"/>
      <c r="LVJ27" s="138"/>
      <c r="LVK27" s="138"/>
      <c r="LVL27" s="138"/>
      <c r="LVM27" s="138"/>
      <c r="LVN27" s="138"/>
      <c r="LVO27" s="138"/>
      <c r="LVP27" s="138"/>
      <c r="LVQ27" s="138"/>
      <c r="LVR27" s="138"/>
      <c r="LVS27" s="138"/>
      <c r="LVT27" s="138"/>
      <c r="LVU27" s="138"/>
      <c r="LVV27" s="138"/>
      <c r="LVW27" s="138"/>
      <c r="LVX27" s="138"/>
      <c r="LVY27" s="138"/>
      <c r="LVZ27" s="138"/>
      <c r="LWA27" s="138"/>
      <c r="LWB27" s="138"/>
      <c r="LWC27" s="138"/>
      <c r="LWD27" s="138"/>
      <c r="LWE27" s="138"/>
      <c r="LWF27" s="138"/>
      <c r="LWG27" s="138"/>
      <c r="LWH27" s="138"/>
      <c r="LWI27" s="138"/>
      <c r="LWJ27" s="138"/>
      <c r="LWK27" s="138"/>
      <c r="LWL27" s="138"/>
      <c r="LWM27" s="138"/>
      <c r="LWN27" s="138"/>
      <c r="LWO27" s="138"/>
      <c r="LWP27" s="138"/>
      <c r="LWQ27" s="138"/>
      <c r="LWR27" s="138"/>
      <c r="LWS27" s="138"/>
      <c r="LWT27" s="138"/>
      <c r="LWU27" s="138"/>
      <c r="LWV27" s="138"/>
      <c r="LWW27" s="138"/>
      <c r="LWX27" s="138"/>
      <c r="LWY27" s="138"/>
      <c r="LWZ27" s="138"/>
      <c r="LXA27" s="138"/>
      <c r="LXB27" s="138"/>
      <c r="LXC27" s="138"/>
      <c r="LXD27" s="138"/>
      <c r="LXE27" s="138"/>
      <c r="LXF27" s="138"/>
      <c r="LXG27" s="138"/>
      <c r="LXH27" s="138"/>
      <c r="LXI27" s="138"/>
      <c r="LXJ27" s="138"/>
      <c r="LXK27" s="138"/>
      <c r="LXL27" s="138"/>
      <c r="LXM27" s="138"/>
      <c r="LXN27" s="138"/>
      <c r="LXO27" s="138"/>
      <c r="LXP27" s="138"/>
      <c r="LXQ27" s="138"/>
      <c r="LXR27" s="138"/>
      <c r="LXS27" s="138"/>
      <c r="LXT27" s="138"/>
      <c r="LXU27" s="138"/>
      <c r="LXV27" s="138"/>
      <c r="LXW27" s="138"/>
      <c r="LXX27" s="138"/>
      <c r="LXY27" s="138"/>
      <c r="LXZ27" s="138"/>
      <c r="LYA27" s="138"/>
      <c r="LYB27" s="138"/>
      <c r="LYC27" s="138"/>
      <c r="LYD27" s="138"/>
      <c r="LYE27" s="138"/>
      <c r="LYF27" s="138"/>
      <c r="LYG27" s="138"/>
      <c r="LYH27" s="138"/>
      <c r="LYI27" s="138"/>
      <c r="LYJ27" s="138"/>
      <c r="LYK27" s="138"/>
      <c r="LYL27" s="138"/>
      <c r="LYM27" s="138"/>
      <c r="LYN27" s="138"/>
      <c r="LYO27" s="138"/>
      <c r="LYP27" s="138"/>
      <c r="LYQ27" s="138"/>
      <c r="LYR27" s="138"/>
      <c r="LYS27" s="138"/>
      <c r="LYT27" s="138"/>
      <c r="LYU27" s="138"/>
      <c r="LYV27" s="138"/>
      <c r="LYW27" s="138"/>
      <c r="LYX27" s="138"/>
      <c r="LYY27" s="138"/>
      <c r="LYZ27" s="138"/>
      <c r="LZA27" s="138"/>
      <c r="LZB27" s="138"/>
      <c r="LZC27" s="138"/>
      <c r="LZD27" s="138"/>
      <c r="LZE27" s="138"/>
      <c r="LZF27" s="138"/>
      <c r="LZG27" s="138"/>
      <c r="LZH27" s="138"/>
      <c r="LZI27" s="138"/>
      <c r="LZJ27" s="138"/>
      <c r="LZK27" s="138"/>
      <c r="LZL27" s="138"/>
      <c r="LZM27" s="138"/>
      <c r="LZN27" s="138"/>
      <c r="LZO27" s="138"/>
      <c r="LZP27" s="138"/>
      <c r="LZQ27" s="138"/>
      <c r="LZR27" s="138"/>
      <c r="LZS27" s="138"/>
      <c r="LZT27" s="138"/>
      <c r="LZU27" s="138"/>
      <c r="LZV27" s="138"/>
      <c r="LZW27" s="138"/>
      <c r="LZX27" s="138"/>
      <c r="LZY27" s="138"/>
      <c r="LZZ27" s="138"/>
      <c r="MAA27" s="138"/>
      <c r="MAB27" s="138"/>
      <c r="MAC27" s="138"/>
      <c r="MAD27" s="138"/>
      <c r="MAE27" s="138"/>
      <c r="MAF27" s="138"/>
      <c r="MAG27" s="138"/>
      <c r="MAH27" s="138"/>
      <c r="MAI27" s="138"/>
      <c r="MAJ27" s="138"/>
      <c r="MAK27" s="138"/>
      <c r="MAL27" s="138"/>
      <c r="MAM27" s="138"/>
      <c r="MAN27" s="138"/>
      <c r="MAO27" s="138"/>
      <c r="MAP27" s="138"/>
      <c r="MAQ27" s="138"/>
      <c r="MAR27" s="138"/>
      <c r="MAS27" s="138"/>
      <c r="MAT27" s="138"/>
      <c r="MAU27" s="138"/>
      <c r="MAV27" s="138"/>
      <c r="MAW27" s="138"/>
      <c r="MAX27" s="138"/>
      <c r="MAY27" s="138"/>
      <c r="MAZ27" s="138"/>
      <c r="MBA27" s="138"/>
      <c r="MBB27" s="138"/>
      <c r="MBC27" s="138"/>
      <c r="MBD27" s="138"/>
      <c r="MBE27" s="138"/>
      <c r="MBF27" s="138"/>
      <c r="MBG27" s="138"/>
      <c r="MBH27" s="138"/>
      <c r="MBI27" s="138"/>
      <c r="MBJ27" s="138"/>
      <c r="MBK27" s="138"/>
      <c r="MBL27" s="138"/>
      <c r="MBM27" s="138"/>
      <c r="MBN27" s="138"/>
      <c r="MBO27" s="138"/>
      <c r="MBP27" s="138"/>
      <c r="MBQ27" s="138"/>
      <c r="MBR27" s="138"/>
      <c r="MBS27" s="138"/>
      <c r="MBT27" s="138"/>
      <c r="MBU27" s="138"/>
      <c r="MBV27" s="138"/>
      <c r="MBW27" s="138"/>
      <c r="MBX27" s="138"/>
      <c r="MBY27" s="138"/>
      <c r="MBZ27" s="138"/>
      <c r="MCA27" s="138"/>
      <c r="MCB27" s="138"/>
      <c r="MCC27" s="138"/>
      <c r="MCD27" s="138"/>
      <c r="MCE27" s="138"/>
      <c r="MCF27" s="138"/>
      <c r="MCG27" s="138"/>
      <c r="MCH27" s="138"/>
      <c r="MCI27" s="138"/>
      <c r="MCJ27" s="138"/>
      <c r="MCK27" s="138"/>
      <c r="MCL27" s="138"/>
      <c r="MCM27" s="138"/>
      <c r="MCN27" s="138"/>
      <c r="MCO27" s="138"/>
      <c r="MCP27" s="138"/>
      <c r="MCQ27" s="138"/>
      <c r="MCR27" s="138"/>
      <c r="MCS27" s="138"/>
      <c r="MCT27" s="138"/>
      <c r="MCU27" s="138"/>
      <c r="MCV27" s="138"/>
      <c r="MCW27" s="138"/>
      <c r="MCX27" s="138"/>
      <c r="MCY27" s="138"/>
      <c r="MCZ27" s="138"/>
      <c r="MDA27" s="138"/>
      <c r="MDB27" s="138"/>
      <c r="MDC27" s="138"/>
      <c r="MDD27" s="138"/>
      <c r="MDE27" s="138"/>
      <c r="MDF27" s="138"/>
      <c r="MDG27" s="138"/>
      <c r="MDH27" s="138"/>
      <c r="MDI27" s="138"/>
      <c r="MDJ27" s="138"/>
      <c r="MDK27" s="138"/>
      <c r="MDL27" s="138"/>
      <c r="MDM27" s="138"/>
      <c r="MDN27" s="138"/>
      <c r="MDO27" s="138"/>
      <c r="MDP27" s="138"/>
      <c r="MDQ27" s="138"/>
      <c r="MDR27" s="138"/>
      <c r="MDS27" s="138"/>
      <c r="MDT27" s="138"/>
      <c r="MDU27" s="138"/>
      <c r="MDV27" s="138"/>
      <c r="MDW27" s="138"/>
      <c r="MDX27" s="138"/>
      <c r="MDY27" s="138"/>
      <c r="MDZ27" s="138"/>
      <c r="MEA27" s="138"/>
      <c r="MEB27" s="138"/>
      <c r="MEC27" s="138"/>
      <c r="MED27" s="138"/>
      <c r="MEE27" s="138"/>
      <c r="MEF27" s="138"/>
      <c r="MEG27" s="138"/>
      <c r="MEH27" s="138"/>
      <c r="MEI27" s="138"/>
      <c r="MEJ27" s="138"/>
      <c r="MEK27" s="138"/>
      <c r="MEL27" s="138"/>
      <c r="MEM27" s="138"/>
      <c r="MEN27" s="138"/>
      <c r="MEO27" s="138"/>
      <c r="MEP27" s="138"/>
      <c r="MEQ27" s="138"/>
      <c r="MER27" s="138"/>
      <c r="MES27" s="138"/>
      <c r="MET27" s="138"/>
      <c r="MEU27" s="138"/>
      <c r="MEV27" s="138"/>
      <c r="MEW27" s="138"/>
      <c r="MEX27" s="138"/>
      <c r="MEY27" s="138"/>
      <c r="MEZ27" s="138"/>
      <c r="MFA27" s="138"/>
      <c r="MFB27" s="138"/>
      <c r="MFC27" s="138"/>
      <c r="MFD27" s="138"/>
      <c r="MFE27" s="138"/>
      <c r="MFF27" s="138"/>
      <c r="MFG27" s="138"/>
      <c r="MFH27" s="138"/>
      <c r="MFI27" s="138"/>
      <c r="MFJ27" s="138"/>
      <c r="MFK27" s="138"/>
      <c r="MFL27" s="138"/>
      <c r="MFM27" s="138"/>
      <c r="MFN27" s="138"/>
      <c r="MFO27" s="138"/>
      <c r="MFP27" s="138"/>
      <c r="MFQ27" s="138"/>
      <c r="MFR27" s="138"/>
      <c r="MFS27" s="138"/>
      <c r="MFT27" s="138"/>
      <c r="MFU27" s="138"/>
      <c r="MFV27" s="138"/>
      <c r="MFW27" s="138"/>
      <c r="MFX27" s="138"/>
      <c r="MFY27" s="138"/>
      <c r="MFZ27" s="138"/>
      <c r="MGA27" s="138"/>
      <c r="MGB27" s="138"/>
      <c r="MGC27" s="138"/>
      <c r="MGD27" s="138"/>
      <c r="MGE27" s="138"/>
      <c r="MGF27" s="138"/>
      <c r="MGG27" s="138"/>
      <c r="MGH27" s="138"/>
      <c r="MGI27" s="138"/>
      <c r="MGJ27" s="138"/>
      <c r="MGK27" s="138"/>
      <c r="MGL27" s="138"/>
      <c r="MGM27" s="138"/>
      <c r="MGN27" s="138"/>
      <c r="MGO27" s="138"/>
      <c r="MGP27" s="138"/>
      <c r="MGQ27" s="138"/>
      <c r="MGR27" s="138"/>
      <c r="MGS27" s="138"/>
      <c r="MGT27" s="138"/>
      <c r="MGU27" s="138"/>
      <c r="MGV27" s="138"/>
      <c r="MGW27" s="138"/>
      <c r="MGX27" s="138"/>
      <c r="MGY27" s="138"/>
      <c r="MGZ27" s="138"/>
      <c r="MHA27" s="138"/>
      <c r="MHB27" s="138"/>
      <c r="MHC27" s="138"/>
      <c r="MHD27" s="138"/>
      <c r="MHE27" s="138"/>
      <c r="MHF27" s="138"/>
      <c r="MHG27" s="138"/>
      <c r="MHH27" s="138"/>
      <c r="MHI27" s="138"/>
      <c r="MHJ27" s="138"/>
      <c r="MHK27" s="138"/>
      <c r="MHL27" s="138"/>
      <c r="MHM27" s="138"/>
      <c r="MHN27" s="138"/>
      <c r="MHO27" s="138"/>
      <c r="MHP27" s="138"/>
      <c r="MHQ27" s="138"/>
      <c r="MHR27" s="138"/>
      <c r="MHS27" s="138"/>
      <c r="MHT27" s="138"/>
      <c r="MHU27" s="138"/>
      <c r="MHV27" s="138"/>
      <c r="MHW27" s="138"/>
      <c r="MHX27" s="138"/>
      <c r="MHY27" s="138"/>
      <c r="MHZ27" s="138"/>
      <c r="MIA27" s="138"/>
      <c r="MIB27" s="138"/>
      <c r="MIC27" s="138"/>
      <c r="MID27" s="138"/>
      <c r="MIE27" s="138"/>
      <c r="MIF27" s="138"/>
      <c r="MIG27" s="138"/>
      <c r="MIH27" s="138"/>
      <c r="MII27" s="138"/>
      <c r="MIJ27" s="138"/>
      <c r="MIK27" s="138"/>
      <c r="MIL27" s="138"/>
      <c r="MIM27" s="138"/>
      <c r="MIN27" s="138"/>
      <c r="MIO27" s="138"/>
      <c r="MIP27" s="138"/>
      <c r="MIQ27" s="138"/>
      <c r="MIR27" s="138"/>
      <c r="MIS27" s="138"/>
      <c r="MIT27" s="138"/>
      <c r="MIU27" s="138"/>
      <c r="MIV27" s="138"/>
      <c r="MIW27" s="138"/>
      <c r="MIX27" s="138"/>
      <c r="MIY27" s="138"/>
      <c r="MIZ27" s="138"/>
      <c r="MJA27" s="138"/>
      <c r="MJB27" s="138"/>
      <c r="MJC27" s="138"/>
      <c r="MJD27" s="138"/>
      <c r="MJE27" s="138"/>
      <c r="MJF27" s="138"/>
      <c r="MJG27" s="138"/>
      <c r="MJH27" s="138"/>
      <c r="MJI27" s="138"/>
      <c r="MJJ27" s="138"/>
      <c r="MJK27" s="138"/>
      <c r="MJL27" s="138"/>
      <c r="MJM27" s="138"/>
      <c r="MJN27" s="138"/>
      <c r="MJO27" s="138"/>
      <c r="MJP27" s="138"/>
      <c r="MJQ27" s="138"/>
      <c r="MJR27" s="138"/>
      <c r="MJS27" s="138"/>
      <c r="MJT27" s="138"/>
      <c r="MJU27" s="138"/>
      <c r="MJV27" s="138"/>
      <c r="MJW27" s="138"/>
      <c r="MJX27" s="138"/>
      <c r="MJY27" s="138"/>
      <c r="MJZ27" s="138"/>
      <c r="MKA27" s="138"/>
      <c r="MKB27" s="138"/>
      <c r="MKC27" s="138"/>
      <c r="MKD27" s="138"/>
      <c r="MKE27" s="138"/>
      <c r="MKF27" s="138"/>
      <c r="MKG27" s="138"/>
      <c r="MKH27" s="138"/>
      <c r="MKI27" s="138"/>
      <c r="MKJ27" s="138"/>
      <c r="MKK27" s="138"/>
      <c r="MKL27" s="138"/>
      <c r="MKM27" s="138"/>
      <c r="MKN27" s="138"/>
      <c r="MKO27" s="138"/>
      <c r="MKP27" s="138"/>
      <c r="MKQ27" s="138"/>
      <c r="MKR27" s="138"/>
      <c r="MKS27" s="138"/>
      <c r="MKT27" s="138"/>
      <c r="MKU27" s="138"/>
      <c r="MKV27" s="138"/>
      <c r="MKW27" s="138"/>
      <c r="MKX27" s="138"/>
      <c r="MKY27" s="138"/>
      <c r="MKZ27" s="138"/>
      <c r="MLA27" s="138"/>
      <c r="MLB27" s="138"/>
      <c r="MLC27" s="138"/>
      <c r="MLD27" s="138"/>
      <c r="MLE27" s="138"/>
      <c r="MLF27" s="138"/>
      <c r="MLG27" s="138"/>
      <c r="MLH27" s="138"/>
      <c r="MLI27" s="138"/>
      <c r="MLJ27" s="138"/>
      <c r="MLK27" s="138"/>
      <c r="MLL27" s="138"/>
      <c r="MLM27" s="138"/>
      <c r="MLN27" s="138"/>
      <c r="MLO27" s="138"/>
      <c r="MLP27" s="138"/>
      <c r="MLQ27" s="138"/>
      <c r="MLR27" s="138"/>
      <c r="MLS27" s="138"/>
      <c r="MLT27" s="138"/>
      <c r="MLU27" s="138"/>
      <c r="MLV27" s="138"/>
      <c r="MLW27" s="138"/>
      <c r="MLX27" s="138"/>
      <c r="MLY27" s="138"/>
      <c r="MLZ27" s="138"/>
      <c r="MMA27" s="138"/>
      <c r="MMB27" s="138"/>
      <c r="MMC27" s="138"/>
      <c r="MMD27" s="138"/>
      <c r="MME27" s="138"/>
      <c r="MMF27" s="138"/>
      <c r="MMG27" s="138"/>
      <c r="MMH27" s="138"/>
      <c r="MMI27" s="138"/>
      <c r="MMJ27" s="138"/>
      <c r="MMK27" s="138"/>
      <c r="MML27" s="138"/>
      <c r="MMM27" s="138"/>
      <c r="MMN27" s="138"/>
      <c r="MMO27" s="138"/>
      <c r="MMP27" s="138"/>
      <c r="MMQ27" s="138"/>
      <c r="MMR27" s="138"/>
      <c r="MMS27" s="138"/>
      <c r="MMT27" s="138"/>
      <c r="MMU27" s="138"/>
      <c r="MMV27" s="138"/>
      <c r="MMW27" s="138"/>
      <c r="MMX27" s="138"/>
      <c r="MMY27" s="138"/>
      <c r="MMZ27" s="138"/>
      <c r="MNA27" s="138"/>
      <c r="MNB27" s="138"/>
      <c r="MNC27" s="138"/>
      <c r="MND27" s="138"/>
      <c r="MNE27" s="138"/>
      <c r="MNF27" s="138"/>
      <c r="MNG27" s="138"/>
      <c r="MNH27" s="138"/>
      <c r="MNI27" s="138"/>
      <c r="MNJ27" s="138"/>
      <c r="MNK27" s="138"/>
      <c r="MNL27" s="138"/>
      <c r="MNM27" s="138"/>
      <c r="MNN27" s="138"/>
      <c r="MNO27" s="138"/>
      <c r="MNP27" s="138"/>
      <c r="MNQ27" s="138"/>
      <c r="MNR27" s="138"/>
      <c r="MNS27" s="138"/>
      <c r="MNT27" s="138"/>
      <c r="MNU27" s="138"/>
      <c r="MNV27" s="138"/>
      <c r="MNW27" s="138"/>
      <c r="MNX27" s="138"/>
      <c r="MNY27" s="138"/>
      <c r="MNZ27" s="138"/>
      <c r="MOA27" s="138"/>
      <c r="MOB27" s="138"/>
      <c r="MOC27" s="138"/>
      <c r="MOD27" s="138"/>
      <c r="MOE27" s="138"/>
      <c r="MOF27" s="138"/>
      <c r="MOG27" s="138"/>
      <c r="MOH27" s="138"/>
      <c r="MOI27" s="138"/>
      <c r="MOJ27" s="138"/>
      <c r="MOK27" s="138"/>
      <c r="MOL27" s="138"/>
      <c r="MOM27" s="138"/>
      <c r="MON27" s="138"/>
      <c r="MOO27" s="138"/>
      <c r="MOP27" s="138"/>
      <c r="MOQ27" s="138"/>
      <c r="MOR27" s="138"/>
      <c r="MOS27" s="138"/>
      <c r="MOT27" s="138"/>
      <c r="MOU27" s="138"/>
      <c r="MOV27" s="138"/>
      <c r="MOW27" s="138"/>
      <c r="MOX27" s="138"/>
      <c r="MOY27" s="138"/>
      <c r="MOZ27" s="138"/>
      <c r="MPA27" s="138"/>
      <c r="MPB27" s="138"/>
      <c r="MPC27" s="138"/>
      <c r="MPD27" s="138"/>
      <c r="MPE27" s="138"/>
      <c r="MPF27" s="138"/>
      <c r="MPG27" s="138"/>
      <c r="MPH27" s="138"/>
      <c r="MPI27" s="138"/>
      <c r="MPJ27" s="138"/>
      <c r="MPK27" s="138"/>
      <c r="MPL27" s="138"/>
      <c r="MPM27" s="138"/>
      <c r="MPN27" s="138"/>
      <c r="MPO27" s="138"/>
      <c r="MPP27" s="138"/>
      <c r="MPQ27" s="138"/>
      <c r="MPR27" s="138"/>
      <c r="MPS27" s="138"/>
      <c r="MPT27" s="138"/>
      <c r="MPU27" s="138"/>
      <c r="MPV27" s="138"/>
      <c r="MPW27" s="138"/>
      <c r="MPX27" s="138"/>
      <c r="MPY27" s="138"/>
      <c r="MPZ27" s="138"/>
      <c r="MQA27" s="138"/>
      <c r="MQB27" s="138"/>
      <c r="MQC27" s="138"/>
      <c r="MQD27" s="138"/>
      <c r="MQE27" s="138"/>
      <c r="MQF27" s="138"/>
      <c r="MQG27" s="138"/>
      <c r="MQH27" s="138"/>
      <c r="MQI27" s="138"/>
      <c r="MQJ27" s="138"/>
      <c r="MQK27" s="138"/>
      <c r="MQL27" s="138"/>
      <c r="MQM27" s="138"/>
      <c r="MQN27" s="138"/>
      <c r="MQO27" s="138"/>
      <c r="MQP27" s="138"/>
      <c r="MQQ27" s="138"/>
      <c r="MQR27" s="138"/>
      <c r="MQS27" s="138"/>
      <c r="MQT27" s="138"/>
      <c r="MQU27" s="138"/>
      <c r="MQV27" s="138"/>
      <c r="MQW27" s="138"/>
      <c r="MQX27" s="138"/>
      <c r="MQY27" s="138"/>
      <c r="MQZ27" s="138"/>
      <c r="MRA27" s="138"/>
      <c r="MRB27" s="138"/>
      <c r="MRC27" s="138"/>
      <c r="MRD27" s="138"/>
      <c r="MRE27" s="138"/>
      <c r="MRF27" s="138"/>
      <c r="MRG27" s="138"/>
      <c r="MRH27" s="138"/>
      <c r="MRI27" s="138"/>
      <c r="MRJ27" s="138"/>
      <c r="MRK27" s="138"/>
      <c r="MRL27" s="138"/>
      <c r="MRM27" s="138"/>
      <c r="MRN27" s="138"/>
      <c r="MRO27" s="138"/>
      <c r="MRP27" s="138"/>
      <c r="MRQ27" s="138"/>
      <c r="MRR27" s="138"/>
      <c r="MRS27" s="138"/>
      <c r="MRT27" s="138"/>
      <c r="MRU27" s="138"/>
      <c r="MRV27" s="138"/>
      <c r="MRW27" s="138"/>
      <c r="MRX27" s="138"/>
      <c r="MRY27" s="138"/>
      <c r="MRZ27" s="138"/>
      <c r="MSA27" s="138"/>
      <c r="MSB27" s="138"/>
      <c r="MSC27" s="138"/>
      <c r="MSD27" s="138"/>
      <c r="MSE27" s="138"/>
      <c r="MSF27" s="138"/>
      <c r="MSG27" s="138"/>
      <c r="MSH27" s="138"/>
      <c r="MSI27" s="138"/>
      <c r="MSJ27" s="138"/>
      <c r="MSK27" s="138"/>
      <c r="MSL27" s="138"/>
      <c r="MSM27" s="138"/>
      <c r="MSN27" s="138"/>
      <c r="MSO27" s="138"/>
      <c r="MSP27" s="138"/>
      <c r="MSQ27" s="138"/>
      <c r="MSR27" s="138"/>
      <c r="MSS27" s="138"/>
      <c r="MST27" s="138"/>
      <c r="MSU27" s="138"/>
      <c r="MSV27" s="138"/>
      <c r="MSW27" s="138"/>
      <c r="MSX27" s="138"/>
      <c r="MSY27" s="138"/>
      <c r="MSZ27" s="138"/>
      <c r="MTA27" s="138"/>
      <c r="MTB27" s="138"/>
      <c r="MTC27" s="138"/>
      <c r="MTD27" s="138"/>
      <c r="MTE27" s="138"/>
      <c r="MTF27" s="138"/>
      <c r="MTG27" s="138"/>
      <c r="MTH27" s="138"/>
      <c r="MTI27" s="138"/>
      <c r="MTJ27" s="138"/>
      <c r="MTK27" s="138"/>
      <c r="MTL27" s="138"/>
      <c r="MTM27" s="138"/>
      <c r="MTN27" s="138"/>
      <c r="MTO27" s="138"/>
      <c r="MTP27" s="138"/>
      <c r="MTQ27" s="138"/>
      <c r="MTR27" s="138"/>
      <c r="MTS27" s="138"/>
      <c r="MTT27" s="138"/>
      <c r="MTU27" s="138"/>
      <c r="MTV27" s="138"/>
      <c r="MTW27" s="138"/>
      <c r="MTX27" s="138"/>
      <c r="MTY27" s="138"/>
      <c r="MTZ27" s="138"/>
      <c r="MUA27" s="138"/>
      <c r="MUB27" s="138"/>
      <c r="MUC27" s="138"/>
      <c r="MUD27" s="138"/>
      <c r="MUE27" s="138"/>
      <c r="MUF27" s="138"/>
      <c r="MUG27" s="138"/>
      <c r="MUH27" s="138"/>
      <c r="MUI27" s="138"/>
      <c r="MUJ27" s="138"/>
      <c r="MUK27" s="138"/>
      <c r="MUL27" s="138"/>
      <c r="MUM27" s="138"/>
      <c r="MUN27" s="138"/>
      <c r="MUO27" s="138"/>
      <c r="MUP27" s="138"/>
      <c r="MUQ27" s="138"/>
      <c r="MUR27" s="138"/>
      <c r="MUS27" s="138"/>
      <c r="MUT27" s="138"/>
      <c r="MUU27" s="138"/>
      <c r="MUV27" s="138"/>
      <c r="MUW27" s="138"/>
      <c r="MUX27" s="138"/>
      <c r="MUY27" s="138"/>
      <c r="MUZ27" s="138"/>
      <c r="MVA27" s="138"/>
      <c r="MVB27" s="138"/>
      <c r="MVC27" s="138"/>
      <c r="MVD27" s="138"/>
      <c r="MVE27" s="138"/>
      <c r="MVF27" s="138"/>
      <c r="MVG27" s="138"/>
      <c r="MVH27" s="138"/>
      <c r="MVI27" s="138"/>
      <c r="MVJ27" s="138"/>
      <c r="MVK27" s="138"/>
      <c r="MVL27" s="138"/>
      <c r="MVM27" s="138"/>
      <c r="MVN27" s="138"/>
      <c r="MVO27" s="138"/>
      <c r="MVP27" s="138"/>
      <c r="MVQ27" s="138"/>
      <c r="MVR27" s="138"/>
      <c r="MVS27" s="138"/>
      <c r="MVT27" s="138"/>
      <c r="MVU27" s="138"/>
      <c r="MVV27" s="138"/>
      <c r="MVW27" s="138"/>
      <c r="MVX27" s="138"/>
      <c r="MVY27" s="138"/>
      <c r="MVZ27" s="138"/>
      <c r="MWA27" s="138"/>
      <c r="MWB27" s="138"/>
      <c r="MWC27" s="138"/>
      <c r="MWD27" s="138"/>
      <c r="MWE27" s="138"/>
      <c r="MWF27" s="138"/>
      <c r="MWG27" s="138"/>
      <c r="MWH27" s="138"/>
      <c r="MWI27" s="138"/>
      <c r="MWJ27" s="138"/>
      <c r="MWK27" s="138"/>
      <c r="MWL27" s="138"/>
      <c r="MWM27" s="138"/>
      <c r="MWN27" s="138"/>
      <c r="MWO27" s="138"/>
      <c r="MWP27" s="138"/>
      <c r="MWQ27" s="138"/>
      <c r="MWR27" s="138"/>
      <c r="MWS27" s="138"/>
      <c r="MWT27" s="138"/>
      <c r="MWU27" s="138"/>
      <c r="MWV27" s="138"/>
      <c r="MWW27" s="138"/>
      <c r="MWX27" s="138"/>
      <c r="MWY27" s="138"/>
      <c r="MWZ27" s="138"/>
      <c r="MXA27" s="138"/>
      <c r="MXB27" s="138"/>
      <c r="MXC27" s="138"/>
      <c r="MXD27" s="138"/>
      <c r="MXE27" s="138"/>
      <c r="MXF27" s="138"/>
      <c r="MXG27" s="138"/>
      <c r="MXH27" s="138"/>
      <c r="MXI27" s="138"/>
      <c r="MXJ27" s="138"/>
      <c r="MXK27" s="138"/>
      <c r="MXL27" s="138"/>
      <c r="MXM27" s="138"/>
      <c r="MXN27" s="138"/>
      <c r="MXO27" s="138"/>
      <c r="MXP27" s="138"/>
      <c r="MXQ27" s="138"/>
      <c r="MXR27" s="138"/>
      <c r="MXS27" s="138"/>
      <c r="MXT27" s="138"/>
      <c r="MXU27" s="138"/>
      <c r="MXV27" s="138"/>
      <c r="MXW27" s="138"/>
      <c r="MXX27" s="138"/>
      <c r="MXY27" s="138"/>
      <c r="MXZ27" s="138"/>
      <c r="MYA27" s="138"/>
      <c r="MYB27" s="138"/>
      <c r="MYC27" s="138"/>
      <c r="MYD27" s="138"/>
      <c r="MYE27" s="138"/>
      <c r="MYF27" s="138"/>
      <c r="MYG27" s="138"/>
      <c r="MYH27" s="138"/>
      <c r="MYI27" s="138"/>
      <c r="MYJ27" s="138"/>
      <c r="MYK27" s="138"/>
      <c r="MYL27" s="138"/>
      <c r="MYM27" s="138"/>
      <c r="MYN27" s="138"/>
      <c r="MYO27" s="138"/>
      <c r="MYP27" s="138"/>
      <c r="MYQ27" s="138"/>
      <c r="MYR27" s="138"/>
      <c r="MYS27" s="138"/>
      <c r="MYT27" s="138"/>
      <c r="MYU27" s="138"/>
      <c r="MYV27" s="138"/>
      <c r="MYW27" s="138"/>
      <c r="MYX27" s="138"/>
      <c r="MYY27" s="138"/>
      <c r="MYZ27" s="138"/>
      <c r="MZA27" s="138"/>
      <c r="MZB27" s="138"/>
      <c r="MZC27" s="138"/>
      <c r="MZD27" s="138"/>
      <c r="MZE27" s="138"/>
      <c r="MZF27" s="138"/>
      <c r="MZG27" s="138"/>
      <c r="MZH27" s="138"/>
      <c r="MZI27" s="138"/>
      <c r="MZJ27" s="138"/>
      <c r="MZK27" s="138"/>
      <c r="MZL27" s="138"/>
      <c r="MZM27" s="138"/>
      <c r="MZN27" s="138"/>
      <c r="MZO27" s="138"/>
      <c r="MZP27" s="138"/>
      <c r="MZQ27" s="138"/>
      <c r="MZR27" s="138"/>
      <c r="MZS27" s="138"/>
      <c r="MZT27" s="138"/>
      <c r="MZU27" s="138"/>
      <c r="MZV27" s="138"/>
      <c r="MZW27" s="138"/>
      <c r="MZX27" s="138"/>
      <c r="MZY27" s="138"/>
      <c r="MZZ27" s="138"/>
      <c r="NAA27" s="138"/>
      <c r="NAB27" s="138"/>
      <c r="NAC27" s="138"/>
      <c r="NAD27" s="138"/>
      <c r="NAE27" s="138"/>
      <c r="NAF27" s="138"/>
      <c r="NAG27" s="138"/>
      <c r="NAH27" s="138"/>
      <c r="NAI27" s="138"/>
      <c r="NAJ27" s="138"/>
      <c r="NAK27" s="138"/>
      <c r="NAL27" s="138"/>
      <c r="NAM27" s="138"/>
      <c r="NAN27" s="138"/>
      <c r="NAO27" s="138"/>
      <c r="NAP27" s="138"/>
      <c r="NAQ27" s="138"/>
      <c r="NAR27" s="138"/>
      <c r="NAS27" s="138"/>
      <c r="NAT27" s="138"/>
      <c r="NAU27" s="138"/>
      <c r="NAV27" s="138"/>
      <c r="NAW27" s="138"/>
      <c r="NAX27" s="138"/>
      <c r="NAY27" s="138"/>
      <c r="NAZ27" s="138"/>
      <c r="NBA27" s="138"/>
      <c r="NBB27" s="138"/>
      <c r="NBC27" s="138"/>
      <c r="NBD27" s="138"/>
      <c r="NBE27" s="138"/>
      <c r="NBF27" s="138"/>
      <c r="NBG27" s="138"/>
      <c r="NBH27" s="138"/>
      <c r="NBI27" s="138"/>
      <c r="NBJ27" s="138"/>
      <c r="NBK27" s="138"/>
      <c r="NBL27" s="138"/>
      <c r="NBM27" s="138"/>
      <c r="NBN27" s="138"/>
      <c r="NBO27" s="138"/>
      <c r="NBP27" s="138"/>
      <c r="NBQ27" s="138"/>
      <c r="NBR27" s="138"/>
      <c r="NBS27" s="138"/>
      <c r="NBT27" s="138"/>
      <c r="NBU27" s="138"/>
      <c r="NBV27" s="138"/>
      <c r="NBW27" s="138"/>
      <c r="NBX27" s="138"/>
      <c r="NBY27" s="138"/>
      <c r="NBZ27" s="138"/>
      <c r="NCA27" s="138"/>
      <c r="NCB27" s="138"/>
      <c r="NCC27" s="138"/>
      <c r="NCD27" s="138"/>
      <c r="NCE27" s="138"/>
      <c r="NCF27" s="138"/>
      <c r="NCG27" s="138"/>
      <c r="NCH27" s="138"/>
      <c r="NCI27" s="138"/>
      <c r="NCJ27" s="138"/>
      <c r="NCK27" s="138"/>
      <c r="NCL27" s="138"/>
      <c r="NCM27" s="138"/>
      <c r="NCN27" s="138"/>
      <c r="NCO27" s="138"/>
      <c r="NCP27" s="138"/>
      <c r="NCQ27" s="138"/>
      <c r="NCR27" s="138"/>
      <c r="NCS27" s="138"/>
      <c r="NCT27" s="138"/>
      <c r="NCU27" s="138"/>
      <c r="NCV27" s="138"/>
      <c r="NCW27" s="138"/>
      <c r="NCX27" s="138"/>
      <c r="NCY27" s="138"/>
      <c r="NCZ27" s="138"/>
      <c r="NDA27" s="138"/>
      <c r="NDB27" s="138"/>
      <c r="NDC27" s="138"/>
      <c r="NDD27" s="138"/>
      <c r="NDE27" s="138"/>
      <c r="NDF27" s="138"/>
      <c r="NDG27" s="138"/>
      <c r="NDH27" s="138"/>
      <c r="NDI27" s="138"/>
      <c r="NDJ27" s="138"/>
      <c r="NDK27" s="138"/>
      <c r="NDL27" s="138"/>
      <c r="NDM27" s="138"/>
      <c r="NDN27" s="138"/>
      <c r="NDO27" s="138"/>
      <c r="NDP27" s="138"/>
      <c r="NDQ27" s="138"/>
      <c r="NDR27" s="138"/>
      <c r="NDS27" s="138"/>
      <c r="NDT27" s="138"/>
      <c r="NDU27" s="138"/>
      <c r="NDV27" s="138"/>
      <c r="NDW27" s="138"/>
      <c r="NDX27" s="138"/>
      <c r="NDY27" s="138"/>
      <c r="NDZ27" s="138"/>
      <c r="NEA27" s="138"/>
      <c r="NEB27" s="138"/>
      <c r="NEC27" s="138"/>
      <c r="NED27" s="138"/>
      <c r="NEE27" s="138"/>
      <c r="NEF27" s="138"/>
      <c r="NEG27" s="138"/>
      <c r="NEH27" s="138"/>
      <c r="NEI27" s="138"/>
      <c r="NEJ27" s="138"/>
      <c r="NEK27" s="138"/>
      <c r="NEL27" s="138"/>
      <c r="NEM27" s="138"/>
      <c r="NEN27" s="138"/>
      <c r="NEO27" s="138"/>
      <c r="NEP27" s="138"/>
      <c r="NEQ27" s="138"/>
      <c r="NER27" s="138"/>
      <c r="NES27" s="138"/>
      <c r="NET27" s="138"/>
      <c r="NEU27" s="138"/>
      <c r="NEV27" s="138"/>
      <c r="NEW27" s="138"/>
      <c r="NEX27" s="138"/>
      <c r="NEY27" s="138"/>
      <c r="NEZ27" s="138"/>
      <c r="NFA27" s="138"/>
      <c r="NFB27" s="138"/>
      <c r="NFC27" s="138"/>
      <c r="NFD27" s="138"/>
      <c r="NFE27" s="138"/>
      <c r="NFF27" s="138"/>
      <c r="NFG27" s="138"/>
      <c r="NFH27" s="138"/>
      <c r="NFI27" s="138"/>
      <c r="NFJ27" s="138"/>
      <c r="NFK27" s="138"/>
      <c r="NFL27" s="138"/>
      <c r="NFM27" s="138"/>
      <c r="NFN27" s="138"/>
      <c r="NFO27" s="138"/>
      <c r="NFP27" s="138"/>
      <c r="NFQ27" s="138"/>
      <c r="NFR27" s="138"/>
      <c r="NFS27" s="138"/>
      <c r="NFT27" s="138"/>
      <c r="NFU27" s="138"/>
      <c r="NFV27" s="138"/>
      <c r="NFW27" s="138"/>
      <c r="NFX27" s="138"/>
      <c r="NFY27" s="138"/>
      <c r="NFZ27" s="138"/>
      <c r="NGA27" s="138"/>
      <c r="NGB27" s="138"/>
      <c r="NGC27" s="138"/>
      <c r="NGD27" s="138"/>
      <c r="NGE27" s="138"/>
      <c r="NGF27" s="138"/>
      <c r="NGG27" s="138"/>
      <c r="NGH27" s="138"/>
      <c r="NGI27" s="138"/>
      <c r="NGJ27" s="138"/>
      <c r="NGK27" s="138"/>
      <c r="NGL27" s="138"/>
      <c r="NGM27" s="138"/>
      <c r="NGN27" s="138"/>
      <c r="NGO27" s="138"/>
      <c r="NGP27" s="138"/>
      <c r="NGQ27" s="138"/>
      <c r="NGR27" s="138"/>
      <c r="NGS27" s="138"/>
      <c r="NGT27" s="138"/>
      <c r="NGU27" s="138"/>
      <c r="NGV27" s="138"/>
      <c r="NGW27" s="138"/>
      <c r="NGX27" s="138"/>
      <c r="NGY27" s="138"/>
      <c r="NGZ27" s="138"/>
      <c r="NHA27" s="138"/>
      <c r="NHB27" s="138"/>
      <c r="NHC27" s="138"/>
      <c r="NHD27" s="138"/>
      <c r="NHE27" s="138"/>
      <c r="NHF27" s="138"/>
      <c r="NHG27" s="138"/>
      <c r="NHH27" s="138"/>
      <c r="NHI27" s="138"/>
      <c r="NHJ27" s="138"/>
      <c r="NHK27" s="138"/>
      <c r="NHL27" s="138"/>
      <c r="NHM27" s="138"/>
      <c r="NHN27" s="138"/>
      <c r="NHO27" s="138"/>
      <c r="NHP27" s="138"/>
      <c r="NHQ27" s="138"/>
      <c r="NHR27" s="138"/>
      <c r="NHS27" s="138"/>
      <c r="NHT27" s="138"/>
      <c r="NHU27" s="138"/>
      <c r="NHV27" s="138"/>
      <c r="NHW27" s="138"/>
      <c r="NHX27" s="138"/>
      <c r="NHY27" s="138"/>
      <c r="NHZ27" s="138"/>
      <c r="NIA27" s="138"/>
      <c r="NIB27" s="138"/>
      <c r="NIC27" s="138"/>
      <c r="NID27" s="138"/>
      <c r="NIE27" s="138"/>
      <c r="NIF27" s="138"/>
      <c r="NIG27" s="138"/>
      <c r="NIH27" s="138"/>
      <c r="NII27" s="138"/>
      <c r="NIJ27" s="138"/>
      <c r="NIK27" s="138"/>
      <c r="NIL27" s="138"/>
      <c r="NIM27" s="138"/>
      <c r="NIN27" s="138"/>
      <c r="NIO27" s="138"/>
      <c r="NIP27" s="138"/>
      <c r="NIQ27" s="138"/>
      <c r="NIR27" s="138"/>
      <c r="NIS27" s="138"/>
      <c r="NIT27" s="138"/>
      <c r="NIU27" s="138"/>
      <c r="NIV27" s="138"/>
      <c r="NIW27" s="138"/>
      <c r="NIX27" s="138"/>
      <c r="NIY27" s="138"/>
      <c r="NIZ27" s="138"/>
      <c r="NJA27" s="138"/>
      <c r="NJB27" s="138"/>
      <c r="NJC27" s="138"/>
      <c r="NJD27" s="138"/>
      <c r="NJE27" s="138"/>
      <c r="NJF27" s="138"/>
      <c r="NJG27" s="138"/>
      <c r="NJH27" s="138"/>
      <c r="NJI27" s="138"/>
      <c r="NJJ27" s="138"/>
      <c r="NJK27" s="138"/>
      <c r="NJL27" s="138"/>
      <c r="NJM27" s="138"/>
      <c r="NJN27" s="138"/>
      <c r="NJO27" s="138"/>
      <c r="NJP27" s="138"/>
      <c r="NJQ27" s="138"/>
      <c r="NJR27" s="138"/>
      <c r="NJS27" s="138"/>
      <c r="NJT27" s="138"/>
      <c r="NJU27" s="138"/>
      <c r="NJV27" s="138"/>
      <c r="NJW27" s="138"/>
      <c r="NJX27" s="138"/>
      <c r="NJY27" s="138"/>
      <c r="NJZ27" s="138"/>
      <c r="NKA27" s="138"/>
      <c r="NKB27" s="138"/>
      <c r="NKC27" s="138"/>
      <c r="NKD27" s="138"/>
      <c r="NKE27" s="138"/>
      <c r="NKF27" s="138"/>
      <c r="NKG27" s="138"/>
      <c r="NKH27" s="138"/>
      <c r="NKI27" s="138"/>
      <c r="NKJ27" s="138"/>
      <c r="NKK27" s="138"/>
      <c r="NKL27" s="138"/>
      <c r="NKM27" s="138"/>
      <c r="NKN27" s="138"/>
      <c r="NKO27" s="138"/>
      <c r="NKP27" s="138"/>
      <c r="NKQ27" s="138"/>
      <c r="NKR27" s="138"/>
      <c r="NKS27" s="138"/>
      <c r="NKT27" s="138"/>
      <c r="NKU27" s="138"/>
      <c r="NKV27" s="138"/>
      <c r="NKW27" s="138"/>
      <c r="NKX27" s="138"/>
      <c r="NKY27" s="138"/>
      <c r="NKZ27" s="138"/>
      <c r="NLA27" s="138"/>
      <c r="NLB27" s="138"/>
      <c r="NLC27" s="138"/>
      <c r="NLD27" s="138"/>
      <c r="NLE27" s="138"/>
      <c r="NLF27" s="138"/>
      <c r="NLG27" s="138"/>
      <c r="NLH27" s="138"/>
      <c r="NLI27" s="138"/>
      <c r="NLJ27" s="138"/>
      <c r="NLK27" s="138"/>
      <c r="NLL27" s="138"/>
      <c r="NLM27" s="138"/>
      <c r="NLN27" s="138"/>
      <c r="NLO27" s="138"/>
      <c r="NLP27" s="138"/>
      <c r="NLQ27" s="138"/>
      <c r="NLR27" s="138"/>
      <c r="NLS27" s="138"/>
      <c r="NLT27" s="138"/>
      <c r="NLU27" s="138"/>
      <c r="NLV27" s="138"/>
      <c r="NLW27" s="138"/>
      <c r="NLX27" s="138"/>
      <c r="NLY27" s="138"/>
      <c r="NLZ27" s="138"/>
      <c r="NMA27" s="138"/>
      <c r="NMB27" s="138"/>
      <c r="NMC27" s="138"/>
      <c r="NMD27" s="138"/>
      <c r="NME27" s="138"/>
      <c r="NMF27" s="138"/>
      <c r="NMG27" s="138"/>
      <c r="NMH27" s="138"/>
      <c r="NMI27" s="138"/>
      <c r="NMJ27" s="138"/>
      <c r="NMK27" s="138"/>
      <c r="NML27" s="138"/>
      <c r="NMM27" s="138"/>
      <c r="NMN27" s="138"/>
      <c r="NMO27" s="138"/>
      <c r="NMP27" s="138"/>
      <c r="NMQ27" s="138"/>
      <c r="NMR27" s="138"/>
      <c r="NMS27" s="138"/>
      <c r="NMT27" s="138"/>
      <c r="NMU27" s="138"/>
      <c r="NMV27" s="138"/>
      <c r="NMW27" s="138"/>
      <c r="NMX27" s="138"/>
      <c r="NMY27" s="138"/>
      <c r="NMZ27" s="138"/>
      <c r="NNA27" s="138"/>
      <c r="NNB27" s="138"/>
      <c r="NNC27" s="138"/>
      <c r="NND27" s="138"/>
      <c r="NNE27" s="138"/>
      <c r="NNF27" s="138"/>
      <c r="NNG27" s="138"/>
      <c r="NNH27" s="138"/>
      <c r="NNI27" s="138"/>
      <c r="NNJ27" s="138"/>
      <c r="NNK27" s="138"/>
      <c r="NNL27" s="138"/>
      <c r="NNM27" s="138"/>
      <c r="NNN27" s="138"/>
      <c r="NNO27" s="138"/>
      <c r="NNP27" s="138"/>
      <c r="NNQ27" s="138"/>
      <c r="NNR27" s="138"/>
      <c r="NNS27" s="138"/>
      <c r="NNT27" s="138"/>
      <c r="NNU27" s="138"/>
      <c r="NNV27" s="138"/>
      <c r="NNW27" s="138"/>
      <c r="NNX27" s="138"/>
      <c r="NNY27" s="138"/>
      <c r="NNZ27" s="138"/>
      <c r="NOA27" s="138"/>
      <c r="NOB27" s="138"/>
      <c r="NOC27" s="138"/>
      <c r="NOD27" s="138"/>
      <c r="NOE27" s="138"/>
      <c r="NOF27" s="138"/>
      <c r="NOG27" s="138"/>
      <c r="NOH27" s="138"/>
      <c r="NOI27" s="138"/>
      <c r="NOJ27" s="138"/>
      <c r="NOK27" s="138"/>
      <c r="NOL27" s="138"/>
      <c r="NOM27" s="138"/>
      <c r="NON27" s="138"/>
      <c r="NOO27" s="138"/>
      <c r="NOP27" s="138"/>
      <c r="NOQ27" s="138"/>
      <c r="NOR27" s="138"/>
      <c r="NOS27" s="138"/>
      <c r="NOT27" s="138"/>
      <c r="NOU27" s="138"/>
      <c r="NOV27" s="138"/>
      <c r="NOW27" s="138"/>
      <c r="NOX27" s="138"/>
      <c r="NOY27" s="138"/>
      <c r="NOZ27" s="138"/>
      <c r="NPA27" s="138"/>
      <c r="NPB27" s="138"/>
      <c r="NPC27" s="138"/>
      <c r="NPD27" s="138"/>
      <c r="NPE27" s="138"/>
      <c r="NPF27" s="138"/>
      <c r="NPG27" s="138"/>
      <c r="NPH27" s="138"/>
      <c r="NPI27" s="138"/>
      <c r="NPJ27" s="138"/>
      <c r="NPK27" s="138"/>
      <c r="NPL27" s="138"/>
      <c r="NPM27" s="138"/>
      <c r="NPN27" s="138"/>
      <c r="NPO27" s="138"/>
      <c r="NPP27" s="138"/>
      <c r="NPQ27" s="138"/>
      <c r="NPR27" s="138"/>
      <c r="NPS27" s="138"/>
      <c r="NPT27" s="138"/>
      <c r="NPU27" s="138"/>
      <c r="NPV27" s="138"/>
      <c r="NPW27" s="138"/>
      <c r="NPX27" s="138"/>
      <c r="NPY27" s="138"/>
      <c r="NPZ27" s="138"/>
      <c r="NQA27" s="138"/>
      <c r="NQB27" s="138"/>
      <c r="NQC27" s="138"/>
      <c r="NQD27" s="138"/>
      <c r="NQE27" s="138"/>
      <c r="NQF27" s="138"/>
      <c r="NQG27" s="138"/>
      <c r="NQH27" s="138"/>
      <c r="NQI27" s="138"/>
      <c r="NQJ27" s="138"/>
      <c r="NQK27" s="138"/>
      <c r="NQL27" s="138"/>
      <c r="NQM27" s="138"/>
      <c r="NQN27" s="138"/>
      <c r="NQO27" s="138"/>
      <c r="NQP27" s="138"/>
      <c r="NQQ27" s="138"/>
      <c r="NQR27" s="138"/>
      <c r="NQS27" s="138"/>
      <c r="NQT27" s="138"/>
      <c r="NQU27" s="138"/>
      <c r="NQV27" s="138"/>
      <c r="NQW27" s="138"/>
      <c r="NQX27" s="138"/>
      <c r="NQY27" s="138"/>
      <c r="NQZ27" s="138"/>
      <c r="NRA27" s="138"/>
      <c r="NRB27" s="138"/>
      <c r="NRC27" s="138"/>
      <c r="NRD27" s="138"/>
      <c r="NRE27" s="138"/>
      <c r="NRF27" s="138"/>
      <c r="NRG27" s="138"/>
      <c r="NRH27" s="138"/>
      <c r="NRI27" s="138"/>
      <c r="NRJ27" s="138"/>
      <c r="NRK27" s="138"/>
      <c r="NRL27" s="138"/>
      <c r="NRM27" s="138"/>
      <c r="NRN27" s="138"/>
      <c r="NRO27" s="138"/>
      <c r="NRP27" s="138"/>
      <c r="NRQ27" s="138"/>
      <c r="NRR27" s="138"/>
      <c r="NRS27" s="138"/>
      <c r="NRT27" s="138"/>
      <c r="NRU27" s="138"/>
      <c r="NRV27" s="138"/>
      <c r="NRW27" s="138"/>
      <c r="NRX27" s="138"/>
      <c r="NRY27" s="138"/>
      <c r="NRZ27" s="138"/>
      <c r="NSA27" s="138"/>
      <c r="NSB27" s="138"/>
      <c r="NSC27" s="138"/>
      <c r="NSD27" s="138"/>
      <c r="NSE27" s="138"/>
      <c r="NSF27" s="138"/>
      <c r="NSG27" s="138"/>
      <c r="NSH27" s="138"/>
      <c r="NSI27" s="138"/>
      <c r="NSJ27" s="138"/>
      <c r="NSK27" s="138"/>
      <c r="NSL27" s="138"/>
      <c r="NSM27" s="138"/>
      <c r="NSN27" s="138"/>
      <c r="NSO27" s="138"/>
      <c r="NSP27" s="138"/>
      <c r="NSQ27" s="138"/>
      <c r="NSR27" s="138"/>
      <c r="NSS27" s="138"/>
      <c r="NST27" s="138"/>
      <c r="NSU27" s="138"/>
      <c r="NSV27" s="138"/>
      <c r="NSW27" s="138"/>
      <c r="NSX27" s="138"/>
      <c r="NSY27" s="138"/>
      <c r="NSZ27" s="138"/>
      <c r="NTA27" s="138"/>
      <c r="NTB27" s="138"/>
      <c r="NTC27" s="138"/>
      <c r="NTD27" s="138"/>
      <c r="NTE27" s="138"/>
      <c r="NTF27" s="138"/>
      <c r="NTG27" s="138"/>
      <c r="NTH27" s="138"/>
      <c r="NTI27" s="138"/>
      <c r="NTJ27" s="138"/>
      <c r="NTK27" s="138"/>
      <c r="NTL27" s="138"/>
      <c r="NTM27" s="138"/>
      <c r="NTN27" s="138"/>
      <c r="NTO27" s="138"/>
      <c r="NTP27" s="138"/>
      <c r="NTQ27" s="138"/>
      <c r="NTR27" s="138"/>
      <c r="NTS27" s="138"/>
      <c r="NTT27" s="138"/>
      <c r="NTU27" s="138"/>
      <c r="NTV27" s="138"/>
      <c r="NTW27" s="138"/>
      <c r="NTX27" s="138"/>
      <c r="NTY27" s="138"/>
      <c r="NTZ27" s="138"/>
      <c r="NUA27" s="138"/>
      <c r="NUB27" s="138"/>
      <c r="NUC27" s="138"/>
      <c r="NUD27" s="138"/>
      <c r="NUE27" s="138"/>
      <c r="NUF27" s="138"/>
      <c r="NUG27" s="138"/>
      <c r="NUH27" s="138"/>
      <c r="NUI27" s="138"/>
      <c r="NUJ27" s="138"/>
      <c r="NUK27" s="138"/>
      <c r="NUL27" s="138"/>
      <c r="NUM27" s="138"/>
      <c r="NUN27" s="138"/>
      <c r="NUO27" s="138"/>
      <c r="NUP27" s="138"/>
      <c r="NUQ27" s="138"/>
      <c r="NUR27" s="138"/>
      <c r="NUS27" s="138"/>
      <c r="NUT27" s="138"/>
      <c r="NUU27" s="138"/>
      <c r="NUV27" s="138"/>
      <c r="NUW27" s="138"/>
      <c r="NUX27" s="138"/>
      <c r="NUY27" s="138"/>
      <c r="NUZ27" s="138"/>
      <c r="NVA27" s="138"/>
      <c r="NVB27" s="138"/>
      <c r="NVC27" s="138"/>
      <c r="NVD27" s="138"/>
      <c r="NVE27" s="138"/>
      <c r="NVF27" s="138"/>
      <c r="NVG27" s="138"/>
      <c r="NVH27" s="138"/>
      <c r="NVI27" s="138"/>
      <c r="NVJ27" s="138"/>
      <c r="NVK27" s="138"/>
      <c r="NVL27" s="138"/>
      <c r="NVM27" s="138"/>
      <c r="NVN27" s="138"/>
      <c r="NVO27" s="138"/>
      <c r="NVP27" s="138"/>
      <c r="NVQ27" s="138"/>
      <c r="NVR27" s="138"/>
      <c r="NVS27" s="138"/>
      <c r="NVT27" s="138"/>
      <c r="NVU27" s="138"/>
      <c r="NVV27" s="138"/>
      <c r="NVW27" s="138"/>
      <c r="NVX27" s="138"/>
      <c r="NVY27" s="138"/>
      <c r="NVZ27" s="138"/>
      <c r="NWA27" s="138"/>
      <c r="NWB27" s="138"/>
      <c r="NWC27" s="138"/>
      <c r="NWD27" s="138"/>
      <c r="NWE27" s="138"/>
      <c r="NWF27" s="138"/>
      <c r="NWG27" s="138"/>
      <c r="NWH27" s="138"/>
      <c r="NWI27" s="138"/>
      <c r="NWJ27" s="138"/>
      <c r="NWK27" s="138"/>
      <c r="NWL27" s="138"/>
      <c r="NWM27" s="138"/>
      <c r="NWN27" s="138"/>
      <c r="NWO27" s="138"/>
      <c r="NWP27" s="138"/>
      <c r="NWQ27" s="138"/>
      <c r="NWR27" s="138"/>
      <c r="NWS27" s="138"/>
      <c r="NWT27" s="138"/>
      <c r="NWU27" s="138"/>
      <c r="NWV27" s="138"/>
      <c r="NWW27" s="138"/>
      <c r="NWX27" s="138"/>
      <c r="NWY27" s="138"/>
      <c r="NWZ27" s="138"/>
      <c r="NXA27" s="138"/>
      <c r="NXB27" s="138"/>
      <c r="NXC27" s="138"/>
      <c r="NXD27" s="138"/>
      <c r="NXE27" s="138"/>
      <c r="NXF27" s="138"/>
      <c r="NXG27" s="138"/>
      <c r="NXH27" s="138"/>
      <c r="NXI27" s="138"/>
      <c r="NXJ27" s="138"/>
      <c r="NXK27" s="138"/>
      <c r="NXL27" s="138"/>
      <c r="NXM27" s="138"/>
      <c r="NXN27" s="138"/>
      <c r="NXO27" s="138"/>
      <c r="NXP27" s="138"/>
      <c r="NXQ27" s="138"/>
      <c r="NXR27" s="138"/>
      <c r="NXS27" s="138"/>
      <c r="NXT27" s="138"/>
      <c r="NXU27" s="138"/>
      <c r="NXV27" s="138"/>
      <c r="NXW27" s="138"/>
      <c r="NXX27" s="138"/>
      <c r="NXY27" s="138"/>
      <c r="NXZ27" s="138"/>
      <c r="NYA27" s="138"/>
      <c r="NYB27" s="138"/>
      <c r="NYC27" s="138"/>
      <c r="NYD27" s="138"/>
      <c r="NYE27" s="138"/>
      <c r="NYF27" s="138"/>
      <c r="NYG27" s="138"/>
      <c r="NYH27" s="138"/>
      <c r="NYI27" s="138"/>
      <c r="NYJ27" s="138"/>
      <c r="NYK27" s="138"/>
      <c r="NYL27" s="138"/>
      <c r="NYM27" s="138"/>
      <c r="NYN27" s="138"/>
      <c r="NYO27" s="138"/>
      <c r="NYP27" s="138"/>
      <c r="NYQ27" s="138"/>
      <c r="NYR27" s="138"/>
      <c r="NYS27" s="138"/>
      <c r="NYT27" s="138"/>
      <c r="NYU27" s="138"/>
      <c r="NYV27" s="138"/>
      <c r="NYW27" s="138"/>
      <c r="NYX27" s="138"/>
      <c r="NYY27" s="138"/>
      <c r="NYZ27" s="138"/>
      <c r="NZA27" s="138"/>
      <c r="NZB27" s="138"/>
      <c r="NZC27" s="138"/>
      <c r="NZD27" s="138"/>
      <c r="NZE27" s="138"/>
      <c r="NZF27" s="138"/>
      <c r="NZG27" s="138"/>
      <c r="NZH27" s="138"/>
      <c r="NZI27" s="138"/>
      <c r="NZJ27" s="138"/>
      <c r="NZK27" s="138"/>
      <c r="NZL27" s="138"/>
      <c r="NZM27" s="138"/>
      <c r="NZN27" s="138"/>
      <c r="NZO27" s="138"/>
      <c r="NZP27" s="138"/>
      <c r="NZQ27" s="138"/>
      <c r="NZR27" s="138"/>
      <c r="NZS27" s="138"/>
      <c r="NZT27" s="138"/>
      <c r="NZU27" s="138"/>
      <c r="NZV27" s="138"/>
      <c r="NZW27" s="138"/>
      <c r="NZX27" s="138"/>
      <c r="NZY27" s="138"/>
      <c r="NZZ27" s="138"/>
      <c r="OAA27" s="138"/>
      <c r="OAB27" s="138"/>
      <c r="OAC27" s="138"/>
      <c r="OAD27" s="138"/>
      <c r="OAE27" s="138"/>
      <c r="OAF27" s="138"/>
      <c r="OAG27" s="138"/>
      <c r="OAH27" s="138"/>
      <c r="OAI27" s="138"/>
      <c r="OAJ27" s="138"/>
      <c r="OAK27" s="138"/>
      <c r="OAL27" s="138"/>
      <c r="OAM27" s="138"/>
      <c r="OAN27" s="138"/>
      <c r="OAO27" s="138"/>
      <c r="OAP27" s="138"/>
      <c r="OAQ27" s="138"/>
      <c r="OAR27" s="138"/>
      <c r="OAS27" s="138"/>
      <c r="OAT27" s="138"/>
      <c r="OAU27" s="138"/>
      <c r="OAV27" s="138"/>
      <c r="OAW27" s="138"/>
      <c r="OAX27" s="138"/>
      <c r="OAY27" s="138"/>
      <c r="OAZ27" s="138"/>
      <c r="OBA27" s="138"/>
      <c r="OBB27" s="138"/>
      <c r="OBC27" s="138"/>
      <c r="OBD27" s="138"/>
      <c r="OBE27" s="138"/>
      <c r="OBF27" s="138"/>
      <c r="OBG27" s="138"/>
      <c r="OBH27" s="138"/>
      <c r="OBI27" s="138"/>
      <c r="OBJ27" s="138"/>
      <c r="OBK27" s="138"/>
      <c r="OBL27" s="138"/>
      <c r="OBM27" s="138"/>
      <c r="OBN27" s="138"/>
      <c r="OBO27" s="138"/>
      <c r="OBP27" s="138"/>
      <c r="OBQ27" s="138"/>
      <c r="OBR27" s="138"/>
      <c r="OBS27" s="138"/>
      <c r="OBT27" s="138"/>
      <c r="OBU27" s="138"/>
      <c r="OBV27" s="138"/>
      <c r="OBW27" s="138"/>
      <c r="OBX27" s="138"/>
      <c r="OBY27" s="138"/>
      <c r="OBZ27" s="138"/>
      <c r="OCA27" s="138"/>
      <c r="OCB27" s="138"/>
      <c r="OCC27" s="138"/>
      <c r="OCD27" s="138"/>
      <c r="OCE27" s="138"/>
      <c r="OCF27" s="138"/>
      <c r="OCG27" s="138"/>
      <c r="OCH27" s="138"/>
      <c r="OCI27" s="138"/>
      <c r="OCJ27" s="138"/>
      <c r="OCK27" s="138"/>
      <c r="OCL27" s="138"/>
      <c r="OCM27" s="138"/>
      <c r="OCN27" s="138"/>
      <c r="OCO27" s="138"/>
      <c r="OCP27" s="138"/>
      <c r="OCQ27" s="138"/>
      <c r="OCR27" s="138"/>
      <c r="OCS27" s="138"/>
      <c r="OCT27" s="138"/>
      <c r="OCU27" s="138"/>
      <c r="OCV27" s="138"/>
      <c r="OCW27" s="138"/>
      <c r="OCX27" s="138"/>
      <c r="OCY27" s="138"/>
      <c r="OCZ27" s="138"/>
      <c r="ODA27" s="138"/>
      <c r="ODB27" s="138"/>
      <c r="ODC27" s="138"/>
      <c r="ODD27" s="138"/>
      <c r="ODE27" s="138"/>
      <c r="ODF27" s="138"/>
      <c r="ODG27" s="138"/>
      <c r="ODH27" s="138"/>
      <c r="ODI27" s="138"/>
      <c r="ODJ27" s="138"/>
      <c r="ODK27" s="138"/>
      <c r="ODL27" s="138"/>
      <c r="ODM27" s="138"/>
      <c r="ODN27" s="138"/>
      <c r="ODO27" s="138"/>
      <c r="ODP27" s="138"/>
      <c r="ODQ27" s="138"/>
      <c r="ODR27" s="138"/>
      <c r="ODS27" s="138"/>
      <c r="ODT27" s="138"/>
      <c r="ODU27" s="138"/>
      <c r="ODV27" s="138"/>
      <c r="ODW27" s="138"/>
      <c r="ODX27" s="138"/>
      <c r="ODY27" s="138"/>
      <c r="ODZ27" s="138"/>
      <c r="OEA27" s="138"/>
      <c r="OEB27" s="138"/>
      <c r="OEC27" s="138"/>
      <c r="OED27" s="138"/>
      <c r="OEE27" s="138"/>
      <c r="OEF27" s="138"/>
      <c r="OEG27" s="138"/>
      <c r="OEH27" s="138"/>
      <c r="OEI27" s="138"/>
      <c r="OEJ27" s="138"/>
      <c r="OEK27" s="138"/>
      <c r="OEL27" s="138"/>
      <c r="OEM27" s="138"/>
      <c r="OEN27" s="138"/>
      <c r="OEO27" s="138"/>
      <c r="OEP27" s="138"/>
      <c r="OEQ27" s="138"/>
      <c r="OER27" s="138"/>
      <c r="OES27" s="138"/>
      <c r="OET27" s="138"/>
      <c r="OEU27" s="138"/>
      <c r="OEV27" s="138"/>
      <c r="OEW27" s="138"/>
      <c r="OEX27" s="138"/>
      <c r="OEY27" s="138"/>
      <c r="OEZ27" s="138"/>
      <c r="OFA27" s="138"/>
      <c r="OFB27" s="138"/>
      <c r="OFC27" s="138"/>
      <c r="OFD27" s="138"/>
      <c r="OFE27" s="138"/>
      <c r="OFF27" s="138"/>
      <c r="OFG27" s="138"/>
      <c r="OFH27" s="138"/>
      <c r="OFI27" s="138"/>
      <c r="OFJ27" s="138"/>
      <c r="OFK27" s="138"/>
      <c r="OFL27" s="138"/>
      <c r="OFM27" s="138"/>
      <c r="OFN27" s="138"/>
      <c r="OFO27" s="138"/>
      <c r="OFP27" s="138"/>
      <c r="OFQ27" s="138"/>
      <c r="OFR27" s="138"/>
      <c r="OFS27" s="138"/>
      <c r="OFT27" s="138"/>
      <c r="OFU27" s="138"/>
      <c r="OFV27" s="138"/>
      <c r="OFW27" s="138"/>
      <c r="OFX27" s="138"/>
      <c r="OFY27" s="138"/>
      <c r="OFZ27" s="138"/>
      <c r="OGA27" s="138"/>
      <c r="OGB27" s="138"/>
      <c r="OGC27" s="138"/>
      <c r="OGD27" s="138"/>
      <c r="OGE27" s="138"/>
      <c r="OGF27" s="138"/>
      <c r="OGG27" s="138"/>
      <c r="OGH27" s="138"/>
      <c r="OGI27" s="138"/>
      <c r="OGJ27" s="138"/>
      <c r="OGK27" s="138"/>
      <c r="OGL27" s="138"/>
      <c r="OGM27" s="138"/>
      <c r="OGN27" s="138"/>
      <c r="OGO27" s="138"/>
      <c r="OGP27" s="138"/>
      <c r="OGQ27" s="138"/>
      <c r="OGR27" s="138"/>
      <c r="OGS27" s="138"/>
      <c r="OGT27" s="138"/>
      <c r="OGU27" s="138"/>
      <c r="OGV27" s="138"/>
      <c r="OGW27" s="138"/>
      <c r="OGX27" s="138"/>
      <c r="OGY27" s="138"/>
      <c r="OGZ27" s="138"/>
      <c r="OHA27" s="138"/>
      <c r="OHB27" s="138"/>
      <c r="OHC27" s="138"/>
      <c r="OHD27" s="138"/>
      <c r="OHE27" s="138"/>
      <c r="OHF27" s="138"/>
      <c r="OHG27" s="138"/>
      <c r="OHH27" s="138"/>
      <c r="OHI27" s="138"/>
      <c r="OHJ27" s="138"/>
      <c r="OHK27" s="138"/>
      <c r="OHL27" s="138"/>
      <c r="OHM27" s="138"/>
      <c r="OHN27" s="138"/>
      <c r="OHO27" s="138"/>
      <c r="OHP27" s="138"/>
      <c r="OHQ27" s="138"/>
      <c r="OHR27" s="138"/>
      <c r="OHS27" s="138"/>
      <c r="OHT27" s="138"/>
      <c r="OHU27" s="138"/>
      <c r="OHV27" s="138"/>
      <c r="OHW27" s="138"/>
      <c r="OHX27" s="138"/>
      <c r="OHY27" s="138"/>
      <c r="OHZ27" s="138"/>
      <c r="OIA27" s="138"/>
      <c r="OIB27" s="138"/>
      <c r="OIC27" s="138"/>
      <c r="OID27" s="138"/>
      <c r="OIE27" s="138"/>
      <c r="OIF27" s="138"/>
      <c r="OIG27" s="138"/>
      <c r="OIH27" s="138"/>
      <c r="OII27" s="138"/>
      <c r="OIJ27" s="138"/>
      <c r="OIK27" s="138"/>
      <c r="OIL27" s="138"/>
      <c r="OIM27" s="138"/>
      <c r="OIN27" s="138"/>
      <c r="OIO27" s="138"/>
      <c r="OIP27" s="138"/>
      <c r="OIQ27" s="138"/>
      <c r="OIR27" s="138"/>
      <c r="OIS27" s="138"/>
      <c r="OIT27" s="138"/>
      <c r="OIU27" s="138"/>
      <c r="OIV27" s="138"/>
      <c r="OIW27" s="138"/>
      <c r="OIX27" s="138"/>
      <c r="OIY27" s="138"/>
      <c r="OIZ27" s="138"/>
      <c r="OJA27" s="138"/>
      <c r="OJB27" s="138"/>
      <c r="OJC27" s="138"/>
      <c r="OJD27" s="138"/>
      <c r="OJE27" s="138"/>
      <c r="OJF27" s="138"/>
      <c r="OJG27" s="138"/>
      <c r="OJH27" s="138"/>
      <c r="OJI27" s="138"/>
      <c r="OJJ27" s="138"/>
      <c r="OJK27" s="138"/>
      <c r="OJL27" s="138"/>
      <c r="OJM27" s="138"/>
      <c r="OJN27" s="138"/>
      <c r="OJO27" s="138"/>
      <c r="OJP27" s="138"/>
      <c r="OJQ27" s="138"/>
      <c r="OJR27" s="138"/>
      <c r="OJS27" s="138"/>
      <c r="OJT27" s="138"/>
      <c r="OJU27" s="138"/>
      <c r="OJV27" s="138"/>
      <c r="OJW27" s="138"/>
      <c r="OJX27" s="138"/>
      <c r="OJY27" s="138"/>
      <c r="OJZ27" s="138"/>
      <c r="OKA27" s="138"/>
      <c r="OKB27" s="138"/>
      <c r="OKC27" s="138"/>
      <c r="OKD27" s="138"/>
      <c r="OKE27" s="138"/>
      <c r="OKF27" s="138"/>
      <c r="OKG27" s="138"/>
      <c r="OKH27" s="138"/>
      <c r="OKI27" s="138"/>
      <c r="OKJ27" s="138"/>
      <c r="OKK27" s="138"/>
      <c r="OKL27" s="138"/>
      <c r="OKM27" s="138"/>
      <c r="OKN27" s="138"/>
      <c r="OKO27" s="138"/>
      <c r="OKP27" s="138"/>
      <c r="OKQ27" s="138"/>
      <c r="OKR27" s="138"/>
      <c r="OKS27" s="138"/>
      <c r="OKT27" s="138"/>
      <c r="OKU27" s="138"/>
      <c r="OKV27" s="138"/>
      <c r="OKW27" s="138"/>
      <c r="OKX27" s="138"/>
      <c r="OKY27" s="138"/>
      <c r="OKZ27" s="138"/>
      <c r="OLA27" s="138"/>
      <c r="OLB27" s="138"/>
      <c r="OLC27" s="138"/>
      <c r="OLD27" s="138"/>
      <c r="OLE27" s="138"/>
      <c r="OLF27" s="138"/>
      <c r="OLG27" s="138"/>
      <c r="OLH27" s="138"/>
      <c r="OLI27" s="138"/>
      <c r="OLJ27" s="138"/>
      <c r="OLK27" s="138"/>
      <c r="OLL27" s="138"/>
      <c r="OLM27" s="138"/>
      <c r="OLN27" s="138"/>
      <c r="OLO27" s="138"/>
      <c r="OLP27" s="138"/>
      <c r="OLQ27" s="138"/>
      <c r="OLR27" s="138"/>
      <c r="OLS27" s="138"/>
      <c r="OLT27" s="138"/>
      <c r="OLU27" s="138"/>
      <c r="OLV27" s="138"/>
      <c r="OLW27" s="138"/>
      <c r="OLX27" s="138"/>
      <c r="OLY27" s="138"/>
      <c r="OLZ27" s="138"/>
      <c r="OMA27" s="138"/>
      <c r="OMB27" s="138"/>
      <c r="OMC27" s="138"/>
      <c r="OMD27" s="138"/>
      <c r="OME27" s="138"/>
      <c r="OMF27" s="138"/>
      <c r="OMG27" s="138"/>
      <c r="OMH27" s="138"/>
      <c r="OMI27" s="138"/>
      <c r="OMJ27" s="138"/>
      <c r="OMK27" s="138"/>
      <c r="OML27" s="138"/>
      <c r="OMM27" s="138"/>
      <c r="OMN27" s="138"/>
      <c r="OMO27" s="138"/>
      <c r="OMP27" s="138"/>
      <c r="OMQ27" s="138"/>
      <c r="OMR27" s="138"/>
      <c r="OMS27" s="138"/>
      <c r="OMT27" s="138"/>
      <c r="OMU27" s="138"/>
      <c r="OMV27" s="138"/>
      <c r="OMW27" s="138"/>
      <c r="OMX27" s="138"/>
      <c r="OMY27" s="138"/>
      <c r="OMZ27" s="138"/>
      <c r="ONA27" s="138"/>
      <c r="ONB27" s="138"/>
      <c r="ONC27" s="138"/>
      <c r="OND27" s="138"/>
      <c r="ONE27" s="138"/>
      <c r="ONF27" s="138"/>
      <c r="ONG27" s="138"/>
      <c r="ONH27" s="138"/>
      <c r="ONI27" s="138"/>
      <c r="ONJ27" s="138"/>
      <c r="ONK27" s="138"/>
      <c r="ONL27" s="138"/>
      <c r="ONM27" s="138"/>
      <c r="ONN27" s="138"/>
      <c r="ONO27" s="138"/>
      <c r="ONP27" s="138"/>
      <c r="ONQ27" s="138"/>
      <c r="ONR27" s="138"/>
      <c r="ONS27" s="138"/>
      <c r="ONT27" s="138"/>
      <c r="ONU27" s="138"/>
      <c r="ONV27" s="138"/>
      <c r="ONW27" s="138"/>
      <c r="ONX27" s="138"/>
      <c r="ONY27" s="138"/>
      <c r="ONZ27" s="138"/>
      <c r="OOA27" s="138"/>
      <c r="OOB27" s="138"/>
      <c r="OOC27" s="138"/>
      <c r="OOD27" s="138"/>
      <c r="OOE27" s="138"/>
      <c r="OOF27" s="138"/>
      <c r="OOG27" s="138"/>
      <c r="OOH27" s="138"/>
      <c r="OOI27" s="138"/>
      <c r="OOJ27" s="138"/>
      <c r="OOK27" s="138"/>
      <c r="OOL27" s="138"/>
      <c r="OOM27" s="138"/>
      <c r="OON27" s="138"/>
      <c r="OOO27" s="138"/>
      <c r="OOP27" s="138"/>
      <c r="OOQ27" s="138"/>
      <c r="OOR27" s="138"/>
      <c r="OOS27" s="138"/>
      <c r="OOT27" s="138"/>
      <c r="OOU27" s="138"/>
      <c r="OOV27" s="138"/>
      <c r="OOW27" s="138"/>
      <c r="OOX27" s="138"/>
      <c r="OOY27" s="138"/>
      <c r="OOZ27" s="138"/>
      <c r="OPA27" s="138"/>
      <c r="OPB27" s="138"/>
      <c r="OPC27" s="138"/>
      <c r="OPD27" s="138"/>
      <c r="OPE27" s="138"/>
      <c r="OPF27" s="138"/>
      <c r="OPG27" s="138"/>
      <c r="OPH27" s="138"/>
      <c r="OPI27" s="138"/>
      <c r="OPJ27" s="138"/>
      <c r="OPK27" s="138"/>
      <c r="OPL27" s="138"/>
      <c r="OPM27" s="138"/>
      <c r="OPN27" s="138"/>
      <c r="OPO27" s="138"/>
      <c r="OPP27" s="138"/>
      <c r="OPQ27" s="138"/>
      <c r="OPR27" s="138"/>
      <c r="OPS27" s="138"/>
      <c r="OPT27" s="138"/>
      <c r="OPU27" s="138"/>
      <c r="OPV27" s="138"/>
      <c r="OPW27" s="138"/>
      <c r="OPX27" s="138"/>
      <c r="OPY27" s="138"/>
      <c r="OPZ27" s="138"/>
      <c r="OQA27" s="138"/>
      <c r="OQB27" s="138"/>
      <c r="OQC27" s="138"/>
      <c r="OQD27" s="138"/>
      <c r="OQE27" s="138"/>
      <c r="OQF27" s="138"/>
      <c r="OQG27" s="138"/>
      <c r="OQH27" s="138"/>
      <c r="OQI27" s="138"/>
      <c r="OQJ27" s="138"/>
      <c r="OQK27" s="138"/>
      <c r="OQL27" s="138"/>
      <c r="OQM27" s="138"/>
      <c r="OQN27" s="138"/>
      <c r="OQO27" s="138"/>
      <c r="OQP27" s="138"/>
      <c r="OQQ27" s="138"/>
      <c r="OQR27" s="138"/>
      <c r="OQS27" s="138"/>
      <c r="OQT27" s="138"/>
      <c r="OQU27" s="138"/>
      <c r="OQV27" s="138"/>
      <c r="OQW27" s="138"/>
      <c r="OQX27" s="138"/>
      <c r="OQY27" s="138"/>
      <c r="OQZ27" s="138"/>
      <c r="ORA27" s="138"/>
      <c r="ORB27" s="138"/>
      <c r="ORC27" s="138"/>
      <c r="ORD27" s="138"/>
      <c r="ORE27" s="138"/>
      <c r="ORF27" s="138"/>
      <c r="ORG27" s="138"/>
      <c r="ORH27" s="138"/>
      <c r="ORI27" s="138"/>
      <c r="ORJ27" s="138"/>
      <c r="ORK27" s="138"/>
      <c r="ORL27" s="138"/>
      <c r="ORM27" s="138"/>
      <c r="ORN27" s="138"/>
      <c r="ORO27" s="138"/>
      <c r="ORP27" s="138"/>
      <c r="ORQ27" s="138"/>
      <c r="ORR27" s="138"/>
      <c r="ORS27" s="138"/>
      <c r="ORT27" s="138"/>
      <c r="ORU27" s="138"/>
      <c r="ORV27" s="138"/>
      <c r="ORW27" s="138"/>
      <c r="ORX27" s="138"/>
      <c r="ORY27" s="138"/>
      <c r="ORZ27" s="138"/>
      <c r="OSA27" s="138"/>
      <c r="OSB27" s="138"/>
      <c r="OSC27" s="138"/>
      <c r="OSD27" s="138"/>
      <c r="OSE27" s="138"/>
      <c r="OSF27" s="138"/>
      <c r="OSG27" s="138"/>
      <c r="OSH27" s="138"/>
      <c r="OSI27" s="138"/>
      <c r="OSJ27" s="138"/>
      <c r="OSK27" s="138"/>
      <c r="OSL27" s="138"/>
      <c r="OSM27" s="138"/>
      <c r="OSN27" s="138"/>
      <c r="OSO27" s="138"/>
      <c r="OSP27" s="138"/>
      <c r="OSQ27" s="138"/>
      <c r="OSR27" s="138"/>
      <c r="OSS27" s="138"/>
      <c r="OST27" s="138"/>
      <c r="OSU27" s="138"/>
      <c r="OSV27" s="138"/>
      <c r="OSW27" s="138"/>
      <c r="OSX27" s="138"/>
      <c r="OSY27" s="138"/>
      <c r="OSZ27" s="138"/>
      <c r="OTA27" s="138"/>
      <c r="OTB27" s="138"/>
      <c r="OTC27" s="138"/>
      <c r="OTD27" s="138"/>
      <c r="OTE27" s="138"/>
      <c r="OTF27" s="138"/>
      <c r="OTG27" s="138"/>
      <c r="OTH27" s="138"/>
      <c r="OTI27" s="138"/>
      <c r="OTJ27" s="138"/>
      <c r="OTK27" s="138"/>
      <c r="OTL27" s="138"/>
      <c r="OTM27" s="138"/>
      <c r="OTN27" s="138"/>
      <c r="OTO27" s="138"/>
      <c r="OTP27" s="138"/>
      <c r="OTQ27" s="138"/>
      <c r="OTR27" s="138"/>
      <c r="OTS27" s="138"/>
      <c r="OTT27" s="138"/>
      <c r="OTU27" s="138"/>
      <c r="OTV27" s="138"/>
      <c r="OTW27" s="138"/>
      <c r="OTX27" s="138"/>
      <c r="OTY27" s="138"/>
      <c r="OTZ27" s="138"/>
      <c r="OUA27" s="138"/>
      <c r="OUB27" s="138"/>
      <c r="OUC27" s="138"/>
      <c r="OUD27" s="138"/>
      <c r="OUE27" s="138"/>
      <c r="OUF27" s="138"/>
      <c r="OUG27" s="138"/>
      <c r="OUH27" s="138"/>
      <c r="OUI27" s="138"/>
      <c r="OUJ27" s="138"/>
      <c r="OUK27" s="138"/>
      <c r="OUL27" s="138"/>
      <c r="OUM27" s="138"/>
      <c r="OUN27" s="138"/>
      <c r="OUO27" s="138"/>
      <c r="OUP27" s="138"/>
      <c r="OUQ27" s="138"/>
      <c r="OUR27" s="138"/>
      <c r="OUS27" s="138"/>
      <c r="OUT27" s="138"/>
      <c r="OUU27" s="138"/>
      <c r="OUV27" s="138"/>
      <c r="OUW27" s="138"/>
      <c r="OUX27" s="138"/>
      <c r="OUY27" s="138"/>
      <c r="OUZ27" s="138"/>
      <c r="OVA27" s="138"/>
      <c r="OVB27" s="138"/>
      <c r="OVC27" s="138"/>
      <c r="OVD27" s="138"/>
      <c r="OVE27" s="138"/>
      <c r="OVF27" s="138"/>
      <c r="OVG27" s="138"/>
      <c r="OVH27" s="138"/>
      <c r="OVI27" s="138"/>
      <c r="OVJ27" s="138"/>
      <c r="OVK27" s="138"/>
      <c r="OVL27" s="138"/>
      <c r="OVM27" s="138"/>
      <c r="OVN27" s="138"/>
      <c r="OVO27" s="138"/>
      <c r="OVP27" s="138"/>
      <c r="OVQ27" s="138"/>
      <c r="OVR27" s="138"/>
      <c r="OVS27" s="138"/>
      <c r="OVT27" s="138"/>
      <c r="OVU27" s="138"/>
      <c r="OVV27" s="138"/>
      <c r="OVW27" s="138"/>
      <c r="OVX27" s="138"/>
      <c r="OVY27" s="138"/>
      <c r="OVZ27" s="138"/>
      <c r="OWA27" s="138"/>
      <c r="OWB27" s="138"/>
      <c r="OWC27" s="138"/>
      <c r="OWD27" s="138"/>
      <c r="OWE27" s="138"/>
      <c r="OWF27" s="138"/>
      <c r="OWG27" s="138"/>
      <c r="OWH27" s="138"/>
      <c r="OWI27" s="138"/>
      <c r="OWJ27" s="138"/>
      <c r="OWK27" s="138"/>
      <c r="OWL27" s="138"/>
      <c r="OWM27" s="138"/>
      <c r="OWN27" s="138"/>
      <c r="OWO27" s="138"/>
      <c r="OWP27" s="138"/>
      <c r="OWQ27" s="138"/>
      <c r="OWR27" s="138"/>
      <c r="OWS27" s="138"/>
      <c r="OWT27" s="138"/>
      <c r="OWU27" s="138"/>
      <c r="OWV27" s="138"/>
      <c r="OWW27" s="138"/>
      <c r="OWX27" s="138"/>
      <c r="OWY27" s="138"/>
      <c r="OWZ27" s="138"/>
      <c r="OXA27" s="138"/>
      <c r="OXB27" s="138"/>
      <c r="OXC27" s="138"/>
      <c r="OXD27" s="138"/>
      <c r="OXE27" s="138"/>
      <c r="OXF27" s="138"/>
      <c r="OXG27" s="138"/>
      <c r="OXH27" s="138"/>
      <c r="OXI27" s="138"/>
      <c r="OXJ27" s="138"/>
      <c r="OXK27" s="138"/>
      <c r="OXL27" s="138"/>
      <c r="OXM27" s="138"/>
      <c r="OXN27" s="138"/>
      <c r="OXO27" s="138"/>
      <c r="OXP27" s="138"/>
      <c r="OXQ27" s="138"/>
      <c r="OXR27" s="138"/>
      <c r="OXS27" s="138"/>
      <c r="OXT27" s="138"/>
      <c r="OXU27" s="138"/>
      <c r="OXV27" s="138"/>
      <c r="OXW27" s="138"/>
      <c r="OXX27" s="138"/>
      <c r="OXY27" s="138"/>
      <c r="OXZ27" s="138"/>
      <c r="OYA27" s="138"/>
      <c r="OYB27" s="138"/>
      <c r="OYC27" s="138"/>
      <c r="OYD27" s="138"/>
      <c r="OYE27" s="138"/>
      <c r="OYF27" s="138"/>
      <c r="OYG27" s="138"/>
      <c r="OYH27" s="138"/>
      <c r="OYI27" s="138"/>
      <c r="OYJ27" s="138"/>
      <c r="OYK27" s="138"/>
      <c r="OYL27" s="138"/>
      <c r="OYM27" s="138"/>
      <c r="OYN27" s="138"/>
      <c r="OYO27" s="138"/>
      <c r="OYP27" s="138"/>
      <c r="OYQ27" s="138"/>
      <c r="OYR27" s="138"/>
      <c r="OYS27" s="138"/>
      <c r="OYT27" s="138"/>
      <c r="OYU27" s="138"/>
      <c r="OYV27" s="138"/>
      <c r="OYW27" s="138"/>
      <c r="OYX27" s="138"/>
      <c r="OYY27" s="138"/>
      <c r="OYZ27" s="138"/>
      <c r="OZA27" s="138"/>
      <c r="OZB27" s="138"/>
      <c r="OZC27" s="138"/>
      <c r="OZD27" s="138"/>
      <c r="OZE27" s="138"/>
      <c r="OZF27" s="138"/>
      <c r="OZG27" s="138"/>
      <c r="OZH27" s="138"/>
      <c r="OZI27" s="138"/>
      <c r="OZJ27" s="138"/>
      <c r="OZK27" s="138"/>
      <c r="OZL27" s="138"/>
      <c r="OZM27" s="138"/>
      <c r="OZN27" s="138"/>
      <c r="OZO27" s="138"/>
      <c r="OZP27" s="138"/>
      <c r="OZQ27" s="138"/>
      <c r="OZR27" s="138"/>
      <c r="OZS27" s="138"/>
      <c r="OZT27" s="138"/>
      <c r="OZU27" s="138"/>
      <c r="OZV27" s="138"/>
      <c r="OZW27" s="138"/>
      <c r="OZX27" s="138"/>
      <c r="OZY27" s="138"/>
      <c r="OZZ27" s="138"/>
      <c r="PAA27" s="138"/>
      <c r="PAB27" s="138"/>
      <c r="PAC27" s="138"/>
      <c r="PAD27" s="138"/>
      <c r="PAE27" s="138"/>
      <c r="PAF27" s="138"/>
      <c r="PAG27" s="138"/>
      <c r="PAH27" s="138"/>
      <c r="PAI27" s="138"/>
      <c r="PAJ27" s="138"/>
      <c r="PAK27" s="138"/>
      <c r="PAL27" s="138"/>
      <c r="PAM27" s="138"/>
      <c r="PAN27" s="138"/>
      <c r="PAO27" s="138"/>
      <c r="PAP27" s="138"/>
      <c r="PAQ27" s="138"/>
      <c r="PAR27" s="138"/>
      <c r="PAS27" s="138"/>
      <c r="PAT27" s="138"/>
      <c r="PAU27" s="138"/>
      <c r="PAV27" s="138"/>
      <c r="PAW27" s="138"/>
      <c r="PAX27" s="138"/>
      <c r="PAY27" s="138"/>
      <c r="PAZ27" s="138"/>
      <c r="PBA27" s="138"/>
      <c r="PBB27" s="138"/>
      <c r="PBC27" s="138"/>
      <c r="PBD27" s="138"/>
      <c r="PBE27" s="138"/>
      <c r="PBF27" s="138"/>
      <c r="PBG27" s="138"/>
      <c r="PBH27" s="138"/>
      <c r="PBI27" s="138"/>
      <c r="PBJ27" s="138"/>
      <c r="PBK27" s="138"/>
      <c r="PBL27" s="138"/>
      <c r="PBM27" s="138"/>
      <c r="PBN27" s="138"/>
      <c r="PBO27" s="138"/>
      <c r="PBP27" s="138"/>
      <c r="PBQ27" s="138"/>
      <c r="PBR27" s="138"/>
      <c r="PBS27" s="138"/>
      <c r="PBT27" s="138"/>
      <c r="PBU27" s="138"/>
      <c r="PBV27" s="138"/>
      <c r="PBW27" s="138"/>
      <c r="PBX27" s="138"/>
      <c r="PBY27" s="138"/>
      <c r="PBZ27" s="138"/>
      <c r="PCA27" s="138"/>
      <c r="PCB27" s="138"/>
      <c r="PCC27" s="138"/>
      <c r="PCD27" s="138"/>
      <c r="PCE27" s="138"/>
      <c r="PCF27" s="138"/>
      <c r="PCG27" s="138"/>
      <c r="PCH27" s="138"/>
      <c r="PCI27" s="138"/>
      <c r="PCJ27" s="138"/>
      <c r="PCK27" s="138"/>
      <c r="PCL27" s="138"/>
      <c r="PCM27" s="138"/>
      <c r="PCN27" s="138"/>
      <c r="PCO27" s="138"/>
      <c r="PCP27" s="138"/>
      <c r="PCQ27" s="138"/>
      <c r="PCR27" s="138"/>
      <c r="PCS27" s="138"/>
      <c r="PCT27" s="138"/>
      <c r="PCU27" s="138"/>
      <c r="PCV27" s="138"/>
      <c r="PCW27" s="138"/>
      <c r="PCX27" s="138"/>
      <c r="PCY27" s="138"/>
      <c r="PCZ27" s="138"/>
      <c r="PDA27" s="138"/>
      <c r="PDB27" s="138"/>
      <c r="PDC27" s="138"/>
      <c r="PDD27" s="138"/>
      <c r="PDE27" s="138"/>
      <c r="PDF27" s="138"/>
      <c r="PDG27" s="138"/>
      <c r="PDH27" s="138"/>
      <c r="PDI27" s="138"/>
      <c r="PDJ27" s="138"/>
      <c r="PDK27" s="138"/>
      <c r="PDL27" s="138"/>
      <c r="PDM27" s="138"/>
      <c r="PDN27" s="138"/>
      <c r="PDO27" s="138"/>
      <c r="PDP27" s="138"/>
      <c r="PDQ27" s="138"/>
      <c r="PDR27" s="138"/>
      <c r="PDS27" s="138"/>
      <c r="PDT27" s="138"/>
      <c r="PDU27" s="138"/>
      <c r="PDV27" s="138"/>
      <c r="PDW27" s="138"/>
      <c r="PDX27" s="138"/>
      <c r="PDY27" s="138"/>
      <c r="PDZ27" s="138"/>
      <c r="PEA27" s="138"/>
      <c r="PEB27" s="138"/>
      <c r="PEC27" s="138"/>
      <c r="PED27" s="138"/>
      <c r="PEE27" s="138"/>
      <c r="PEF27" s="138"/>
      <c r="PEG27" s="138"/>
      <c r="PEH27" s="138"/>
      <c r="PEI27" s="138"/>
      <c r="PEJ27" s="138"/>
      <c r="PEK27" s="138"/>
      <c r="PEL27" s="138"/>
      <c r="PEM27" s="138"/>
      <c r="PEN27" s="138"/>
      <c r="PEO27" s="138"/>
      <c r="PEP27" s="138"/>
      <c r="PEQ27" s="138"/>
      <c r="PER27" s="138"/>
      <c r="PES27" s="138"/>
      <c r="PET27" s="138"/>
      <c r="PEU27" s="138"/>
      <c r="PEV27" s="138"/>
      <c r="PEW27" s="138"/>
      <c r="PEX27" s="138"/>
      <c r="PEY27" s="138"/>
      <c r="PEZ27" s="138"/>
      <c r="PFA27" s="138"/>
      <c r="PFB27" s="138"/>
      <c r="PFC27" s="138"/>
      <c r="PFD27" s="138"/>
      <c r="PFE27" s="138"/>
      <c r="PFF27" s="138"/>
      <c r="PFG27" s="138"/>
      <c r="PFH27" s="138"/>
      <c r="PFI27" s="138"/>
      <c r="PFJ27" s="138"/>
      <c r="PFK27" s="138"/>
      <c r="PFL27" s="138"/>
      <c r="PFM27" s="138"/>
      <c r="PFN27" s="138"/>
      <c r="PFO27" s="138"/>
      <c r="PFP27" s="138"/>
      <c r="PFQ27" s="138"/>
      <c r="PFR27" s="138"/>
      <c r="PFS27" s="138"/>
      <c r="PFT27" s="138"/>
      <c r="PFU27" s="138"/>
      <c r="PFV27" s="138"/>
      <c r="PFW27" s="138"/>
      <c r="PFX27" s="138"/>
      <c r="PFY27" s="138"/>
      <c r="PFZ27" s="138"/>
      <c r="PGA27" s="138"/>
      <c r="PGB27" s="138"/>
      <c r="PGC27" s="138"/>
      <c r="PGD27" s="138"/>
      <c r="PGE27" s="138"/>
      <c r="PGF27" s="138"/>
      <c r="PGG27" s="138"/>
      <c r="PGH27" s="138"/>
      <c r="PGI27" s="138"/>
      <c r="PGJ27" s="138"/>
      <c r="PGK27" s="138"/>
      <c r="PGL27" s="138"/>
      <c r="PGM27" s="138"/>
      <c r="PGN27" s="138"/>
      <c r="PGO27" s="138"/>
      <c r="PGP27" s="138"/>
      <c r="PGQ27" s="138"/>
      <c r="PGR27" s="138"/>
      <c r="PGS27" s="138"/>
      <c r="PGT27" s="138"/>
      <c r="PGU27" s="138"/>
      <c r="PGV27" s="138"/>
      <c r="PGW27" s="138"/>
      <c r="PGX27" s="138"/>
      <c r="PGY27" s="138"/>
      <c r="PGZ27" s="138"/>
      <c r="PHA27" s="138"/>
      <c r="PHB27" s="138"/>
      <c r="PHC27" s="138"/>
      <c r="PHD27" s="138"/>
      <c r="PHE27" s="138"/>
      <c r="PHF27" s="138"/>
      <c r="PHG27" s="138"/>
      <c r="PHH27" s="138"/>
      <c r="PHI27" s="138"/>
      <c r="PHJ27" s="138"/>
      <c r="PHK27" s="138"/>
      <c r="PHL27" s="138"/>
      <c r="PHM27" s="138"/>
      <c r="PHN27" s="138"/>
      <c r="PHO27" s="138"/>
      <c r="PHP27" s="138"/>
      <c r="PHQ27" s="138"/>
      <c r="PHR27" s="138"/>
      <c r="PHS27" s="138"/>
      <c r="PHT27" s="138"/>
      <c r="PHU27" s="138"/>
      <c r="PHV27" s="138"/>
      <c r="PHW27" s="138"/>
      <c r="PHX27" s="138"/>
      <c r="PHY27" s="138"/>
      <c r="PHZ27" s="138"/>
      <c r="PIA27" s="138"/>
      <c r="PIB27" s="138"/>
      <c r="PIC27" s="138"/>
      <c r="PID27" s="138"/>
      <c r="PIE27" s="138"/>
      <c r="PIF27" s="138"/>
      <c r="PIG27" s="138"/>
      <c r="PIH27" s="138"/>
      <c r="PII27" s="138"/>
      <c r="PIJ27" s="138"/>
      <c r="PIK27" s="138"/>
      <c r="PIL27" s="138"/>
      <c r="PIM27" s="138"/>
      <c r="PIN27" s="138"/>
      <c r="PIO27" s="138"/>
      <c r="PIP27" s="138"/>
      <c r="PIQ27" s="138"/>
      <c r="PIR27" s="138"/>
      <c r="PIS27" s="138"/>
      <c r="PIT27" s="138"/>
      <c r="PIU27" s="138"/>
      <c r="PIV27" s="138"/>
      <c r="PIW27" s="138"/>
      <c r="PIX27" s="138"/>
      <c r="PIY27" s="138"/>
      <c r="PIZ27" s="138"/>
      <c r="PJA27" s="138"/>
      <c r="PJB27" s="138"/>
      <c r="PJC27" s="138"/>
      <c r="PJD27" s="138"/>
      <c r="PJE27" s="138"/>
      <c r="PJF27" s="138"/>
      <c r="PJG27" s="138"/>
      <c r="PJH27" s="138"/>
      <c r="PJI27" s="138"/>
      <c r="PJJ27" s="138"/>
      <c r="PJK27" s="138"/>
      <c r="PJL27" s="138"/>
      <c r="PJM27" s="138"/>
      <c r="PJN27" s="138"/>
      <c r="PJO27" s="138"/>
      <c r="PJP27" s="138"/>
      <c r="PJQ27" s="138"/>
      <c r="PJR27" s="138"/>
      <c r="PJS27" s="138"/>
      <c r="PJT27" s="138"/>
      <c r="PJU27" s="138"/>
      <c r="PJV27" s="138"/>
      <c r="PJW27" s="138"/>
      <c r="PJX27" s="138"/>
      <c r="PJY27" s="138"/>
      <c r="PJZ27" s="138"/>
      <c r="PKA27" s="138"/>
      <c r="PKB27" s="138"/>
      <c r="PKC27" s="138"/>
      <c r="PKD27" s="138"/>
      <c r="PKE27" s="138"/>
      <c r="PKF27" s="138"/>
      <c r="PKG27" s="138"/>
      <c r="PKH27" s="138"/>
      <c r="PKI27" s="138"/>
      <c r="PKJ27" s="138"/>
      <c r="PKK27" s="138"/>
      <c r="PKL27" s="138"/>
      <c r="PKM27" s="138"/>
      <c r="PKN27" s="138"/>
      <c r="PKO27" s="138"/>
      <c r="PKP27" s="138"/>
      <c r="PKQ27" s="138"/>
      <c r="PKR27" s="138"/>
      <c r="PKS27" s="138"/>
      <c r="PKT27" s="138"/>
      <c r="PKU27" s="138"/>
      <c r="PKV27" s="138"/>
      <c r="PKW27" s="138"/>
      <c r="PKX27" s="138"/>
      <c r="PKY27" s="138"/>
      <c r="PKZ27" s="138"/>
      <c r="PLA27" s="138"/>
      <c r="PLB27" s="138"/>
      <c r="PLC27" s="138"/>
      <c r="PLD27" s="138"/>
      <c r="PLE27" s="138"/>
      <c r="PLF27" s="138"/>
      <c r="PLG27" s="138"/>
      <c r="PLH27" s="138"/>
      <c r="PLI27" s="138"/>
      <c r="PLJ27" s="138"/>
      <c r="PLK27" s="138"/>
      <c r="PLL27" s="138"/>
      <c r="PLM27" s="138"/>
      <c r="PLN27" s="138"/>
      <c r="PLO27" s="138"/>
      <c r="PLP27" s="138"/>
      <c r="PLQ27" s="138"/>
      <c r="PLR27" s="138"/>
      <c r="PLS27" s="138"/>
      <c r="PLT27" s="138"/>
      <c r="PLU27" s="138"/>
      <c r="PLV27" s="138"/>
      <c r="PLW27" s="138"/>
      <c r="PLX27" s="138"/>
      <c r="PLY27" s="138"/>
      <c r="PLZ27" s="138"/>
      <c r="PMA27" s="138"/>
      <c r="PMB27" s="138"/>
      <c r="PMC27" s="138"/>
      <c r="PMD27" s="138"/>
      <c r="PME27" s="138"/>
      <c r="PMF27" s="138"/>
      <c r="PMG27" s="138"/>
      <c r="PMH27" s="138"/>
      <c r="PMI27" s="138"/>
      <c r="PMJ27" s="138"/>
      <c r="PMK27" s="138"/>
      <c r="PML27" s="138"/>
      <c r="PMM27" s="138"/>
      <c r="PMN27" s="138"/>
      <c r="PMO27" s="138"/>
      <c r="PMP27" s="138"/>
      <c r="PMQ27" s="138"/>
      <c r="PMR27" s="138"/>
      <c r="PMS27" s="138"/>
      <c r="PMT27" s="138"/>
      <c r="PMU27" s="138"/>
      <c r="PMV27" s="138"/>
      <c r="PMW27" s="138"/>
      <c r="PMX27" s="138"/>
      <c r="PMY27" s="138"/>
      <c r="PMZ27" s="138"/>
      <c r="PNA27" s="138"/>
      <c r="PNB27" s="138"/>
      <c r="PNC27" s="138"/>
      <c r="PND27" s="138"/>
      <c r="PNE27" s="138"/>
      <c r="PNF27" s="138"/>
      <c r="PNG27" s="138"/>
      <c r="PNH27" s="138"/>
      <c r="PNI27" s="138"/>
      <c r="PNJ27" s="138"/>
      <c r="PNK27" s="138"/>
      <c r="PNL27" s="138"/>
      <c r="PNM27" s="138"/>
      <c r="PNN27" s="138"/>
      <c r="PNO27" s="138"/>
      <c r="PNP27" s="138"/>
      <c r="PNQ27" s="138"/>
      <c r="PNR27" s="138"/>
      <c r="PNS27" s="138"/>
      <c r="PNT27" s="138"/>
      <c r="PNU27" s="138"/>
      <c r="PNV27" s="138"/>
      <c r="PNW27" s="138"/>
      <c r="PNX27" s="138"/>
      <c r="PNY27" s="138"/>
      <c r="PNZ27" s="138"/>
      <c r="POA27" s="138"/>
      <c r="POB27" s="138"/>
      <c r="POC27" s="138"/>
      <c r="POD27" s="138"/>
      <c r="POE27" s="138"/>
      <c r="POF27" s="138"/>
      <c r="POG27" s="138"/>
      <c r="POH27" s="138"/>
      <c r="POI27" s="138"/>
      <c r="POJ27" s="138"/>
      <c r="POK27" s="138"/>
      <c r="POL27" s="138"/>
      <c r="POM27" s="138"/>
      <c r="PON27" s="138"/>
      <c r="POO27" s="138"/>
      <c r="POP27" s="138"/>
      <c r="POQ27" s="138"/>
      <c r="POR27" s="138"/>
      <c r="POS27" s="138"/>
      <c r="POT27" s="138"/>
      <c r="POU27" s="138"/>
      <c r="POV27" s="138"/>
      <c r="POW27" s="138"/>
      <c r="POX27" s="138"/>
      <c r="POY27" s="138"/>
      <c r="POZ27" s="138"/>
      <c r="PPA27" s="138"/>
      <c r="PPB27" s="138"/>
      <c r="PPC27" s="138"/>
      <c r="PPD27" s="138"/>
      <c r="PPE27" s="138"/>
      <c r="PPF27" s="138"/>
      <c r="PPG27" s="138"/>
      <c r="PPH27" s="138"/>
      <c r="PPI27" s="138"/>
      <c r="PPJ27" s="138"/>
      <c r="PPK27" s="138"/>
      <c r="PPL27" s="138"/>
      <c r="PPM27" s="138"/>
      <c r="PPN27" s="138"/>
      <c r="PPO27" s="138"/>
      <c r="PPP27" s="138"/>
      <c r="PPQ27" s="138"/>
      <c r="PPR27" s="138"/>
      <c r="PPS27" s="138"/>
      <c r="PPT27" s="138"/>
      <c r="PPU27" s="138"/>
      <c r="PPV27" s="138"/>
      <c r="PPW27" s="138"/>
      <c r="PPX27" s="138"/>
      <c r="PPY27" s="138"/>
      <c r="PPZ27" s="138"/>
      <c r="PQA27" s="138"/>
      <c r="PQB27" s="138"/>
      <c r="PQC27" s="138"/>
      <c r="PQD27" s="138"/>
      <c r="PQE27" s="138"/>
      <c r="PQF27" s="138"/>
      <c r="PQG27" s="138"/>
      <c r="PQH27" s="138"/>
      <c r="PQI27" s="138"/>
      <c r="PQJ27" s="138"/>
      <c r="PQK27" s="138"/>
      <c r="PQL27" s="138"/>
      <c r="PQM27" s="138"/>
      <c r="PQN27" s="138"/>
      <c r="PQO27" s="138"/>
      <c r="PQP27" s="138"/>
      <c r="PQQ27" s="138"/>
      <c r="PQR27" s="138"/>
      <c r="PQS27" s="138"/>
      <c r="PQT27" s="138"/>
      <c r="PQU27" s="138"/>
      <c r="PQV27" s="138"/>
      <c r="PQW27" s="138"/>
      <c r="PQX27" s="138"/>
      <c r="PQY27" s="138"/>
      <c r="PQZ27" s="138"/>
      <c r="PRA27" s="138"/>
      <c r="PRB27" s="138"/>
      <c r="PRC27" s="138"/>
      <c r="PRD27" s="138"/>
      <c r="PRE27" s="138"/>
      <c r="PRF27" s="138"/>
      <c r="PRG27" s="138"/>
      <c r="PRH27" s="138"/>
      <c r="PRI27" s="138"/>
      <c r="PRJ27" s="138"/>
      <c r="PRK27" s="138"/>
      <c r="PRL27" s="138"/>
      <c r="PRM27" s="138"/>
      <c r="PRN27" s="138"/>
      <c r="PRO27" s="138"/>
      <c r="PRP27" s="138"/>
      <c r="PRQ27" s="138"/>
      <c r="PRR27" s="138"/>
      <c r="PRS27" s="138"/>
      <c r="PRT27" s="138"/>
      <c r="PRU27" s="138"/>
      <c r="PRV27" s="138"/>
      <c r="PRW27" s="138"/>
      <c r="PRX27" s="138"/>
      <c r="PRY27" s="138"/>
      <c r="PRZ27" s="138"/>
      <c r="PSA27" s="138"/>
      <c r="PSB27" s="138"/>
      <c r="PSC27" s="138"/>
      <c r="PSD27" s="138"/>
      <c r="PSE27" s="138"/>
      <c r="PSF27" s="138"/>
      <c r="PSG27" s="138"/>
      <c r="PSH27" s="138"/>
      <c r="PSI27" s="138"/>
      <c r="PSJ27" s="138"/>
      <c r="PSK27" s="138"/>
      <c r="PSL27" s="138"/>
      <c r="PSM27" s="138"/>
      <c r="PSN27" s="138"/>
      <c r="PSO27" s="138"/>
      <c r="PSP27" s="138"/>
      <c r="PSQ27" s="138"/>
      <c r="PSR27" s="138"/>
      <c r="PSS27" s="138"/>
      <c r="PST27" s="138"/>
      <c r="PSU27" s="138"/>
      <c r="PSV27" s="138"/>
      <c r="PSW27" s="138"/>
      <c r="PSX27" s="138"/>
      <c r="PSY27" s="138"/>
      <c r="PSZ27" s="138"/>
      <c r="PTA27" s="138"/>
      <c r="PTB27" s="138"/>
      <c r="PTC27" s="138"/>
      <c r="PTD27" s="138"/>
      <c r="PTE27" s="138"/>
      <c r="PTF27" s="138"/>
      <c r="PTG27" s="138"/>
      <c r="PTH27" s="138"/>
      <c r="PTI27" s="138"/>
      <c r="PTJ27" s="138"/>
      <c r="PTK27" s="138"/>
      <c r="PTL27" s="138"/>
      <c r="PTM27" s="138"/>
      <c r="PTN27" s="138"/>
      <c r="PTO27" s="138"/>
      <c r="PTP27" s="138"/>
      <c r="PTQ27" s="138"/>
      <c r="PTR27" s="138"/>
      <c r="PTS27" s="138"/>
      <c r="PTT27" s="138"/>
      <c r="PTU27" s="138"/>
      <c r="PTV27" s="138"/>
      <c r="PTW27" s="138"/>
      <c r="PTX27" s="138"/>
      <c r="PTY27" s="138"/>
      <c r="PTZ27" s="138"/>
      <c r="PUA27" s="138"/>
      <c r="PUB27" s="138"/>
      <c r="PUC27" s="138"/>
      <c r="PUD27" s="138"/>
      <c r="PUE27" s="138"/>
      <c r="PUF27" s="138"/>
      <c r="PUG27" s="138"/>
      <c r="PUH27" s="138"/>
      <c r="PUI27" s="138"/>
      <c r="PUJ27" s="138"/>
      <c r="PUK27" s="138"/>
      <c r="PUL27" s="138"/>
      <c r="PUM27" s="138"/>
      <c r="PUN27" s="138"/>
      <c r="PUO27" s="138"/>
      <c r="PUP27" s="138"/>
      <c r="PUQ27" s="138"/>
      <c r="PUR27" s="138"/>
      <c r="PUS27" s="138"/>
      <c r="PUT27" s="138"/>
      <c r="PUU27" s="138"/>
      <c r="PUV27" s="138"/>
      <c r="PUW27" s="138"/>
      <c r="PUX27" s="138"/>
      <c r="PUY27" s="138"/>
      <c r="PUZ27" s="138"/>
      <c r="PVA27" s="138"/>
      <c r="PVB27" s="138"/>
      <c r="PVC27" s="138"/>
      <c r="PVD27" s="138"/>
      <c r="PVE27" s="138"/>
      <c r="PVF27" s="138"/>
      <c r="PVG27" s="138"/>
      <c r="PVH27" s="138"/>
      <c r="PVI27" s="138"/>
      <c r="PVJ27" s="138"/>
      <c r="PVK27" s="138"/>
      <c r="PVL27" s="138"/>
      <c r="PVM27" s="138"/>
      <c r="PVN27" s="138"/>
      <c r="PVO27" s="138"/>
      <c r="PVP27" s="138"/>
      <c r="PVQ27" s="138"/>
      <c r="PVR27" s="138"/>
      <c r="PVS27" s="138"/>
      <c r="PVT27" s="138"/>
      <c r="PVU27" s="138"/>
      <c r="PVV27" s="138"/>
      <c r="PVW27" s="138"/>
      <c r="PVX27" s="138"/>
      <c r="PVY27" s="138"/>
      <c r="PVZ27" s="138"/>
      <c r="PWA27" s="138"/>
      <c r="PWB27" s="138"/>
      <c r="PWC27" s="138"/>
      <c r="PWD27" s="138"/>
      <c r="PWE27" s="138"/>
      <c r="PWF27" s="138"/>
      <c r="PWG27" s="138"/>
      <c r="PWH27" s="138"/>
      <c r="PWI27" s="138"/>
      <c r="PWJ27" s="138"/>
      <c r="PWK27" s="138"/>
      <c r="PWL27" s="138"/>
      <c r="PWM27" s="138"/>
      <c r="PWN27" s="138"/>
      <c r="PWO27" s="138"/>
      <c r="PWP27" s="138"/>
      <c r="PWQ27" s="138"/>
      <c r="PWR27" s="138"/>
      <c r="PWS27" s="138"/>
      <c r="PWT27" s="138"/>
      <c r="PWU27" s="138"/>
      <c r="PWV27" s="138"/>
      <c r="PWW27" s="138"/>
      <c r="PWX27" s="138"/>
      <c r="PWY27" s="138"/>
      <c r="PWZ27" s="138"/>
      <c r="PXA27" s="138"/>
      <c r="PXB27" s="138"/>
      <c r="PXC27" s="138"/>
      <c r="PXD27" s="138"/>
      <c r="PXE27" s="138"/>
      <c r="PXF27" s="138"/>
      <c r="PXG27" s="138"/>
      <c r="PXH27" s="138"/>
      <c r="PXI27" s="138"/>
      <c r="PXJ27" s="138"/>
      <c r="PXK27" s="138"/>
      <c r="PXL27" s="138"/>
      <c r="PXM27" s="138"/>
      <c r="PXN27" s="138"/>
      <c r="PXO27" s="138"/>
      <c r="PXP27" s="138"/>
      <c r="PXQ27" s="138"/>
      <c r="PXR27" s="138"/>
      <c r="PXS27" s="138"/>
      <c r="PXT27" s="138"/>
      <c r="PXU27" s="138"/>
      <c r="PXV27" s="138"/>
      <c r="PXW27" s="138"/>
      <c r="PXX27" s="138"/>
      <c r="PXY27" s="138"/>
      <c r="PXZ27" s="138"/>
      <c r="PYA27" s="138"/>
      <c r="PYB27" s="138"/>
      <c r="PYC27" s="138"/>
      <c r="PYD27" s="138"/>
      <c r="PYE27" s="138"/>
      <c r="PYF27" s="138"/>
      <c r="PYG27" s="138"/>
      <c r="PYH27" s="138"/>
      <c r="PYI27" s="138"/>
      <c r="PYJ27" s="138"/>
      <c r="PYK27" s="138"/>
      <c r="PYL27" s="138"/>
      <c r="PYM27" s="138"/>
      <c r="PYN27" s="138"/>
      <c r="PYO27" s="138"/>
      <c r="PYP27" s="138"/>
      <c r="PYQ27" s="138"/>
      <c r="PYR27" s="138"/>
      <c r="PYS27" s="138"/>
      <c r="PYT27" s="138"/>
      <c r="PYU27" s="138"/>
      <c r="PYV27" s="138"/>
      <c r="PYW27" s="138"/>
      <c r="PYX27" s="138"/>
      <c r="PYY27" s="138"/>
      <c r="PYZ27" s="138"/>
      <c r="PZA27" s="138"/>
      <c r="PZB27" s="138"/>
      <c r="PZC27" s="138"/>
      <c r="PZD27" s="138"/>
      <c r="PZE27" s="138"/>
      <c r="PZF27" s="138"/>
      <c r="PZG27" s="138"/>
      <c r="PZH27" s="138"/>
      <c r="PZI27" s="138"/>
      <c r="PZJ27" s="138"/>
      <c r="PZK27" s="138"/>
      <c r="PZL27" s="138"/>
      <c r="PZM27" s="138"/>
      <c r="PZN27" s="138"/>
      <c r="PZO27" s="138"/>
      <c r="PZP27" s="138"/>
      <c r="PZQ27" s="138"/>
      <c r="PZR27" s="138"/>
      <c r="PZS27" s="138"/>
      <c r="PZT27" s="138"/>
      <c r="PZU27" s="138"/>
      <c r="PZV27" s="138"/>
      <c r="PZW27" s="138"/>
      <c r="PZX27" s="138"/>
      <c r="PZY27" s="138"/>
      <c r="PZZ27" s="138"/>
      <c r="QAA27" s="138"/>
      <c r="QAB27" s="138"/>
      <c r="QAC27" s="138"/>
      <c r="QAD27" s="138"/>
      <c r="QAE27" s="138"/>
      <c r="QAF27" s="138"/>
      <c r="QAG27" s="138"/>
      <c r="QAH27" s="138"/>
      <c r="QAI27" s="138"/>
      <c r="QAJ27" s="138"/>
      <c r="QAK27" s="138"/>
      <c r="QAL27" s="138"/>
      <c r="QAM27" s="138"/>
      <c r="QAN27" s="138"/>
      <c r="QAO27" s="138"/>
      <c r="QAP27" s="138"/>
      <c r="QAQ27" s="138"/>
      <c r="QAR27" s="138"/>
      <c r="QAS27" s="138"/>
      <c r="QAT27" s="138"/>
      <c r="QAU27" s="138"/>
      <c r="QAV27" s="138"/>
      <c r="QAW27" s="138"/>
      <c r="QAX27" s="138"/>
      <c r="QAY27" s="138"/>
      <c r="QAZ27" s="138"/>
      <c r="QBA27" s="138"/>
      <c r="QBB27" s="138"/>
      <c r="QBC27" s="138"/>
      <c r="QBD27" s="138"/>
      <c r="QBE27" s="138"/>
      <c r="QBF27" s="138"/>
      <c r="QBG27" s="138"/>
      <c r="QBH27" s="138"/>
      <c r="QBI27" s="138"/>
      <c r="QBJ27" s="138"/>
      <c r="QBK27" s="138"/>
      <c r="QBL27" s="138"/>
      <c r="QBM27" s="138"/>
      <c r="QBN27" s="138"/>
      <c r="QBO27" s="138"/>
      <c r="QBP27" s="138"/>
      <c r="QBQ27" s="138"/>
      <c r="QBR27" s="138"/>
      <c r="QBS27" s="138"/>
      <c r="QBT27" s="138"/>
      <c r="QBU27" s="138"/>
      <c r="QBV27" s="138"/>
      <c r="QBW27" s="138"/>
      <c r="QBX27" s="138"/>
      <c r="QBY27" s="138"/>
      <c r="QBZ27" s="138"/>
      <c r="QCA27" s="138"/>
      <c r="QCB27" s="138"/>
      <c r="QCC27" s="138"/>
      <c r="QCD27" s="138"/>
      <c r="QCE27" s="138"/>
      <c r="QCF27" s="138"/>
      <c r="QCG27" s="138"/>
      <c r="QCH27" s="138"/>
      <c r="QCI27" s="138"/>
      <c r="QCJ27" s="138"/>
      <c r="QCK27" s="138"/>
      <c r="QCL27" s="138"/>
      <c r="QCM27" s="138"/>
      <c r="QCN27" s="138"/>
      <c r="QCO27" s="138"/>
      <c r="QCP27" s="138"/>
      <c r="QCQ27" s="138"/>
      <c r="QCR27" s="138"/>
      <c r="QCS27" s="138"/>
      <c r="QCT27" s="138"/>
      <c r="QCU27" s="138"/>
      <c r="QCV27" s="138"/>
      <c r="QCW27" s="138"/>
      <c r="QCX27" s="138"/>
      <c r="QCY27" s="138"/>
      <c r="QCZ27" s="138"/>
      <c r="QDA27" s="138"/>
      <c r="QDB27" s="138"/>
      <c r="QDC27" s="138"/>
      <c r="QDD27" s="138"/>
      <c r="QDE27" s="138"/>
      <c r="QDF27" s="138"/>
      <c r="QDG27" s="138"/>
      <c r="QDH27" s="138"/>
      <c r="QDI27" s="138"/>
      <c r="QDJ27" s="138"/>
      <c r="QDK27" s="138"/>
      <c r="QDL27" s="138"/>
      <c r="QDM27" s="138"/>
      <c r="QDN27" s="138"/>
      <c r="QDO27" s="138"/>
      <c r="QDP27" s="138"/>
      <c r="QDQ27" s="138"/>
      <c r="QDR27" s="138"/>
      <c r="QDS27" s="138"/>
      <c r="QDT27" s="138"/>
      <c r="QDU27" s="138"/>
      <c r="QDV27" s="138"/>
      <c r="QDW27" s="138"/>
      <c r="QDX27" s="138"/>
      <c r="QDY27" s="138"/>
      <c r="QDZ27" s="138"/>
      <c r="QEA27" s="138"/>
      <c r="QEB27" s="138"/>
      <c r="QEC27" s="138"/>
      <c r="QED27" s="138"/>
      <c r="QEE27" s="138"/>
      <c r="QEF27" s="138"/>
      <c r="QEG27" s="138"/>
      <c r="QEH27" s="138"/>
      <c r="QEI27" s="138"/>
      <c r="QEJ27" s="138"/>
      <c r="QEK27" s="138"/>
      <c r="QEL27" s="138"/>
      <c r="QEM27" s="138"/>
      <c r="QEN27" s="138"/>
      <c r="QEO27" s="138"/>
      <c r="QEP27" s="138"/>
      <c r="QEQ27" s="138"/>
      <c r="QER27" s="138"/>
      <c r="QES27" s="138"/>
      <c r="QET27" s="138"/>
      <c r="QEU27" s="138"/>
      <c r="QEV27" s="138"/>
      <c r="QEW27" s="138"/>
      <c r="QEX27" s="138"/>
      <c r="QEY27" s="138"/>
      <c r="QEZ27" s="138"/>
      <c r="QFA27" s="138"/>
      <c r="QFB27" s="138"/>
      <c r="QFC27" s="138"/>
      <c r="QFD27" s="138"/>
      <c r="QFE27" s="138"/>
      <c r="QFF27" s="138"/>
      <c r="QFG27" s="138"/>
      <c r="QFH27" s="138"/>
      <c r="QFI27" s="138"/>
      <c r="QFJ27" s="138"/>
      <c r="QFK27" s="138"/>
      <c r="QFL27" s="138"/>
      <c r="QFM27" s="138"/>
      <c r="QFN27" s="138"/>
      <c r="QFO27" s="138"/>
      <c r="QFP27" s="138"/>
      <c r="QFQ27" s="138"/>
      <c r="QFR27" s="138"/>
      <c r="QFS27" s="138"/>
      <c r="QFT27" s="138"/>
      <c r="QFU27" s="138"/>
      <c r="QFV27" s="138"/>
      <c r="QFW27" s="138"/>
      <c r="QFX27" s="138"/>
      <c r="QFY27" s="138"/>
      <c r="QFZ27" s="138"/>
      <c r="QGA27" s="138"/>
      <c r="QGB27" s="138"/>
      <c r="QGC27" s="138"/>
      <c r="QGD27" s="138"/>
      <c r="QGE27" s="138"/>
      <c r="QGF27" s="138"/>
      <c r="QGG27" s="138"/>
      <c r="QGH27" s="138"/>
      <c r="QGI27" s="138"/>
      <c r="QGJ27" s="138"/>
      <c r="QGK27" s="138"/>
      <c r="QGL27" s="138"/>
      <c r="QGM27" s="138"/>
      <c r="QGN27" s="138"/>
      <c r="QGO27" s="138"/>
      <c r="QGP27" s="138"/>
      <c r="QGQ27" s="138"/>
      <c r="QGR27" s="138"/>
      <c r="QGS27" s="138"/>
      <c r="QGT27" s="138"/>
      <c r="QGU27" s="138"/>
      <c r="QGV27" s="138"/>
      <c r="QGW27" s="138"/>
      <c r="QGX27" s="138"/>
      <c r="QGY27" s="138"/>
      <c r="QGZ27" s="138"/>
      <c r="QHA27" s="138"/>
      <c r="QHB27" s="138"/>
      <c r="QHC27" s="138"/>
      <c r="QHD27" s="138"/>
      <c r="QHE27" s="138"/>
      <c r="QHF27" s="138"/>
      <c r="QHG27" s="138"/>
      <c r="QHH27" s="138"/>
      <c r="QHI27" s="138"/>
      <c r="QHJ27" s="138"/>
      <c r="QHK27" s="138"/>
      <c r="QHL27" s="138"/>
      <c r="QHM27" s="138"/>
      <c r="QHN27" s="138"/>
      <c r="QHO27" s="138"/>
      <c r="QHP27" s="138"/>
      <c r="QHQ27" s="138"/>
      <c r="QHR27" s="138"/>
      <c r="QHS27" s="138"/>
      <c r="QHT27" s="138"/>
      <c r="QHU27" s="138"/>
      <c r="QHV27" s="138"/>
      <c r="QHW27" s="138"/>
      <c r="QHX27" s="138"/>
      <c r="QHY27" s="138"/>
      <c r="QHZ27" s="138"/>
      <c r="QIA27" s="138"/>
      <c r="QIB27" s="138"/>
      <c r="QIC27" s="138"/>
      <c r="QID27" s="138"/>
      <c r="QIE27" s="138"/>
      <c r="QIF27" s="138"/>
      <c r="QIG27" s="138"/>
      <c r="QIH27" s="138"/>
      <c r="QII27" s="138"/>
      <c r="QIJ27" s="138"/>
      <c r="QIK27" s="138"/>
      <c r="QIL27" s="138"/>
      <c r="QIM27" s="138"/>
      <c r="QIN27" s="138"/>
      <c r="QIO27" s="138"/>
      <c r="QIP27" s="138"/>
      <c r="QIQ27" s="138"/>
      <c r="QIR27" s="138"/>
      <c r="QIS27" s="138"/>
      <c r="QIT27" s="138"/>
      <c r="QIU27" s="138"/>
      <c r="QIV27" s="138"/>
      <c r="QIW27" s="138"/>
      <c r="QIX27" s="138"/>
      <c r="QIY27" s="138"/>
      <c r="QIZ27" s="138"/>
      <c r="QJA27" s="138"/>
      <c r="QJB27" s="138"/>
      <c r="QJC27" s="138"/>
      <c r="QJD27" s="138"/>
      <c r="QJE27" s="138"/>
      <c r="QJF27" s="138"/>
      <c r="QJG27" s="138"/>
      <c r="QJH27" s="138"/>
      <c r="QJI27" s="138"/>
      <c r="QJJ27" s="138"/>
      <c r="QJK27" s="138"/>
      <c r="QJL27" s="138"/>
      <c r="QJM27" s="138"/>
      <c r="QJN27" s="138"/>
      <c r="QJO27" s="138"/>
      <c r="QJP27" s="138"/>
      <c r="QJQ27" s="138"/>
      <c r="QJR27" s="138"/>
      <c r="QJS27" s="138"/>
      <c r="QJT27" s="138"/>
      <c r="QJU27" s="138"/>
      <c r="QJV27" s="138"/>
      <c r="QJW27" s="138"/>
      <c r="QJX27" s="138"/>
      <c r="QJY27" s="138"/>
      <c r="QJZ27" s="138"/>
      <c r="QKA27" s="138"/>
      <c r="QKB27" s="138"/>
      <c r="QKC27" s="138"/>
      <c r="QKD27" s="138"/>
      <c r="QKE27" s="138"/>
      <c r="QKF27" s="138"/>
      <c r="QKG27" s="138"/>
      <c r="QKH27" s="138"/>
      <c r="QKI27" s="138"/>
      <c r="QKJ27" s="138"/>
      <c r="QKK27" s="138"/>
      <c r="QKL27" s="138"/>
      <c r="QKM27" s="138"/>
      <c r="QKN27" s="138"/>
      <c r="QKO27" s="138"/>
      <c r="QKP27" s="138"/>
      <c r="QKQ27" s="138"/>
      <c r="QKR27" s="138"/>
      <c r="QKS27" s="138"/>
      <c r="QKT27" s="138"/>
      <c r="QKU27" s="138"/>
      <c r="QKV27" s="138"/>
      <c r="QKW27" s="138"/>
      <c r="QKX27" s="138"/>
      <c r="QKY27" s="138"/>
      <c r="QKZ27" s="138"/>
      <c r="QLA27" s="138"/>
      <c r="QLB27" s="138"/>
      <c r="QLC27" s="138"/>
      <c r="QLD27" s="138"/>
      <c r="QLE27" s="138"/>
      <c r="QLF27" s="138"/>
      <c r="QLG27" s="138"/>
      <c r="QLH27" s="138"/>
      <c r="QLI27" s="138"/>
      <c r="QLJ27" s="138"/>
      <c r="QLK27" s="138"/>
      <c r="QLL27" s="138"/>
      <c r="QLM27" s="138"/>
      <c r="QLN27" s="138"/>
      <c r="QLO27" s="138"/>
      <c r="QLP27" s="138"/>
      <c r="QLQ27" s="138"/>
      <c r="QLR27" s="138"/>
      <c r="QLS27" s="138"/>
      <c r="QLT27" s="138"/>
      <c r="QLU27" s="138"/>
      <c r="QLV27" s="138"/>
      <c r="QLW27" s="138"/>
      <c r="QLX27" s="138"/>
      <c r="QLY27" s="138"/>
      <c r="QLZ27" s="138"/>
      <c r="QMA27" s="138"/>
      <c r="QMB27" s="138"/>
      <c r="QMC27" s="138"/>
      <c r="QMD27" s="138"/>
      <c r="QME27" s="138"/>
      <c r="QMF27" s="138"/>
      <c r="QMG27" s="138"/>
      <c r="QMH27" s="138"/>
      <c r="QMI27" s="138"/>
      <c r="QMJ27" s="138"/>
      <c r="QMK27" s="138"/>
      <c r="QML27" s="138"/>
      <c r="QMM27" s="138"/>
      <c r="QMN27" s="138"/>
      <c r="QMO27" s="138"/>
      <c r="QMP27" s="138"/>
      <c r="QMQ27" s="138"/>
      <c r="QMR27" s="138"/>
      <c r="QMS27" s="138"/>
      <c r="QMT27" s="138"/>
      <c r="QMU27" s="138"/>
      <c r="QMV27" s="138"/>
      <c r="QMW27" s="138"/>
      <c r="QMX27" s="138"/>
      <c r="QMY27" s="138"/>
      <c r="QMZ27" s="138"/>
      <c r="QNA27" s="138"/>
      <c r="QNB27" s="138"/>
      <c r="QNC27" s="138"/>
      <c r="QND27" s="138"/>
      <c r="QNE27" s="138"/>
      <c r="QNF27" s="138"/>
      <c r="QNG27" s="138"/>
      <c r="QNH27" s="138"/>
      <c r="QNI27" s="138"/>
      <c r="QNJ27" s="138"/>
      <c r="QNK27" s="138"/>
      <c r="QNL27" s="138"/>
      <c r="QNM27" s="138"/>
      <c r="QNN27" s="138"/>
      <c r="QNO27" s="138"/>
      <c r="QNP27" s="138"/>
      <c r="QNQ27" s="138"/>
      <c r="QNR27" s="138"/>
      <c r="QNS27" s="138"/>
      <c r="QNT27" s="138"/>
      <c r="QNU27" s="138"/>
      <c r="QNV27" s="138"/>
      <c r="QNW27" s="138"/>
      <c r="QNX27" s="138"/>
      <c r="QNY27" s="138"/>
      <c r="QNZ27" s="138"/>
      <c r="QOA27" s="138"/>
      <c r="QOB27" s="138"/>
      <c r="QOC27" s="138"/>
      <c r="QOD27" s="138"/>
      <c r="QOE27" s="138"/>
      <c r="QOF27" s="138"/>
      <c r="QOG27" s="138"/>
      <c r="QOH27" s="138"/>
      <c r="QOI27" s="138"/>
      <c r="QOJ27" s="138"/>
      <c r="QOK27" s="138"/>
      <c r="QOL27" s="138"/>
      <c r="QOM27" s="138"/>
      <c r="QON27" s="138"/>
      <c r="QOO27" s="138"/>
      <c r="QOP27" s="138"/>
      <c r="QOQ27" s="138"/>
      <c r="QOR27" s="138"/>
      <c r="QOS27" s="138"/>
      <c r="QOT27" s="138"/>
      <c r="QOU27" s="138"/>
      <c r="QOV27" s="138"/>
      <c r="QOW27" s="138"/>
      <c r="QOX27" s="138"/>
      <c r="QOY27" s="138"/>
      <c r="QOZ27" s="138"/>
      <c r="QPA27" s="138"/>
      <c r="QPB27" s="138"/>
      <c r="QPC27" s="138"/>
      <c r="QPD27" s="138"/>
      <c r="QPE27" s="138"/>
      <c r="QPF27" s="138"/>
      <c r="QPG27" s="138"/>
      <c r="QPH27" s="138"/>
      <c r="QPI27" s="138"/>
      <c r="QPJ27" s="138"/>
      <c r="QPK27" s="138"/>
      <c r="QPL27" s="138"/>
      <c r="QPM27" s="138"/>
      <c r="QPN27" s="138"/>
      <c r="QPO27" s="138"/>
      <c r="QPP27" s="138"/>
      <c r="QPQ27" s="138"/>
      <c r="QPR27" s="138"/>
      <c r="QPS27" s="138"/>
      <c r="QPT27" s="138"/>
      <c r="QPU27" s="138"/>
      <c r="QPV27" s="138"/>
      <c r="QPW27" s="138"/>
      <c r="QPX27" s="138"/>
      <c r="QPY27" s="138"/>
      <c r="QPZ27" s="138"/>
      <c r="QQA27" s="138"/>
      <c r="QQB27" s="138"/>
      <c r="QQC27" s="138"/>
      <c r="QQD27" s="138"/>
      <c r="QQE27" s="138"/>
      <c r="QQF27" s="138"/>
      <c r="QQG27" s="138"/>
      <c r="QQH27" s="138"/>
      <c r="QQI27" s="138"/>
      <c r="QQJ27" s="138"/>
      <c r="QQK27" s="138"/>
      <c r="QQL27" s="138"/>
      <c r="QQM27" s="138"/>
      <c r="QQN27" s="138"/>
      <c r="QQO27" s="138"/>
      <c r="QQP27" s="138"/>
      <c r="QQQ27" s="138"/>
      <c r="QQR27" s="138"/>
      <c r="QQS27" s="138"/>
      <c r="QQT27" s="138"/>
      <c r="QQU27" s="138"/>
      <c r="QQV27" s="138"/>
      <c r="QQW27" s="138"/>
      <c r="QQX27" s="138"/>
      <c r="QQY27" s="138"/>
      <c r="QQZ27" s="138"/>
      <c r="QRA27" s="138"/>
      <c r="QRB27" s="138"/>
      <c r="QRC27" s="138"/>
      <c r="QRD27" s="138"/>
      <c r="QRE27" s="138"/>
      <c r="QRF27" s="138"/>
      <c r="QRG27" s="138"/>
      <c r="QRH27" s="138"/>
      <c r="QRI27" s="138"/>
      <c r="QRJ27" s="138"/>
      <c r="QRK27" s="138"/>
      <c r="QRL27" s="138"/>
      <c r="QRM27" s="138"/>
      <c r="QRN27" s="138"/>
      <c r="QRO27" s="138"/>
      <c r="QRP27" s="138"/>
      <c r="QRQ27" s="138"/>
      <c r="QRR27" s="138"/>
      <c r="QRS27" s="138"/>
      <c r="QRT27" s="138"/>
      <c r="QRU27" s="138"/>
      <c r="QRV27" s="138"/>
      <c r="QRW27" s="138"/>
      <c r="QRX27" s="138"/>
      <c r="QRY27" s="138"/>
      <c r="QRZ27" s="138"/>
      <c r="QSA27" s="138"/>
      <c r="QSB27" s="138"/>
      <c r="QSC27" s="138"/>
      <c r="QSD27" s="138"/>
      <c r="QSE27" s="138"/>
      <c r="QSF27" s="138"/>
      <c r="QSG27" s="138"/>
      <c r="QSH27" s="138"/>
      <c r="QSI27" s="138"/>
      <c r="QSJ27" s="138"/>
      <c r="QSK27" s="138"/>
      <c r="QSL27" s="138"/>
      <c r="QSM27" s="138"/>
      <c r="QSN27" s="138"/>
      <c r="QSO27" s="138"/>
      <c r="QSP27" s="138"/>
      <c r="QSQ27" s="138"/>
      <c r="QSR27" s="138"/>
      <c r="QSS27" s="138"/>
      <c r="QST27" s="138"/>
      <c r="QSU27" s="138"/>
      <c r="QSV27" s="138"/>
      <c r="QSW27" s="138"/>
      <c r="QSX27" s="138"/>
      <c r="QSY27" s="138"/>
      <c r="QSZ27" s="138"/>
      <c r="QTA27" s="138"/>
      <c r="QTB27" s="138"/>
      <c r="QTC27" s="138"/>
      <c r="QTD27" s="138"/>
      <c r="QTE27" s="138"/>
      <c r="QTF27" s="138"/>
      <c r="QTG27" s="138"/>
      <c r="QTH27" s="138"/>
      <c r="QTI27" s="138"/>
      <c r="QTJ27" s="138"/>
      <c r="QTK27" s="138"/>
      <c r="QTL27" s="138"/>
      <c r="QTM27" s="138"/>
      <c r="QTN27" s="138"/>
      <c r="QTO27" s="138"/>
      <c r="QTP27" s="138"/>
      <c r="QTQ27" s="138"/>
      <c r="QTR27" s="138"/>
      <c r="QTS27" s="138"/>
      <c r="QTT27" s="138"/>
      <c r="QTU27" s="138"/>
      <c r="QTV27" s="138"/>
      <c r="QTW27" s="138"/>
      <c r="QTX27" s="138"/>
      <c r="QTY27" s="138"/>
      <c r="QTZ27" s="138"/>
      <c r="QUA27" s="138"/>
      <c r="QUB27" s="138"/>
      <c r="QUC27" s="138"/>
      <c r="QUD27" s="138"/>
      <c r="QUE27" s="138"/>
      <c r="QUF27" s="138"/>
      <c r="QUG27" s="138"/>
      <c r="QUH27" s="138"/>
      <c r="QUI27" s="138"/>
      <c r="QUJ27" s="138"/>
      <c r="QUK27" s="138"/>
      <c r="QUL27" s="138"/>
      <c r="QUM27" s="138"/>
      <c r="QUN27" s="138"/>
      <c r="QUO27" s="138"/>
      <c r="QUP27" s="138"/>
      <c r="QUQ27" s="138"/>
      <c r="QUR27" s="138"/>
      <c r="QUS27" s="138"/>
      <c r="QUT27" s="138"/>
      <c r="QUU27" s="138"/>
      <c r="QUV27" s="138"/>
      <c r="QUW27" s="138"/>
      <c r="QUX27" s="138"/>
      <c r="QUY27" s="138"/>
      <c r="QUZ27" s="138"/>
      <c r="QVA27" s="138"/>
      <c r="QVB27" s="138"/>
      <c r="QVC27" s="138"/>
      <c r="QVD27" s="138"/>
      <c r="QVE27" s="138"/>
      <c r="QVF27" s="138"/>
      <c r="QVG27" s="138"/>
      <c r="QVH27" s="138"/>
      <c r="QVI27" s="138"/>
      <c r="QVJ27" s="138"/>
      <c r="QVK27" s="138"/>
      <c r="QVL27" s="138"/>
      <c r="QVM27" s="138"/>
      <c r="QVN27" s="138"/>
      <c r="QVO27" s="138"/>
      <c r="QVP27" s="138"/>
      <c r="QVQ27" s="138"/>
      <c r="QVR27" s="138"/>
      <c r="QVS27" s="138"/>
      <c r="QVT27" s="138"/>
      <c r="QVU27" s="138"/>
      <c r="QVV27" s="138"/>
      <c r="QVW27" s="138"/>
      <c r="QVX27" s="138"/>
      <c r="QVY27" s="138"/>
      <c r="QVZ27" s="138"/>
      <c r="QWA27" s="138"/>
      <c r="QWB27" s="138"/>
      <c r="QWC27" s="138"/>
      <c r="QWD27" s="138"/>
      <c r="QWE27" s="138"/>
      <c r="QWF27" s="138"/>
      <c r="QWG27" s="138"/>
      <c r="QWH27" s="138"/>
      <c r="QWI27" s="138"/>
      <c r="QWJ27" s="138"/>
      <c r="QWK27" s="138"/>
      <c r="QWL27" s="138"/>
      <c r="QWM27" s="138"/>
      <c r="QWN27" s="138"/>
      <c r="QWO27" s="138"/>
      <c r="QWP27" s="138"/>
      <c r="QWQ27" s="138"/>
      <c r="QWR27" s="138"/>
      <c r="QWS27" s="138"/>
      <c r="QWT27" s="138"/>
      <c r="QWU27" s="138"/>
      <c r="QWV27" s="138"/>
      <c r="QWW27" s="138"/>
      <c r="QWX27" s="138"/>
      <c r="QWY27" s="138"/>
      <c r="QWZ27" s="138"/>
      <c r="QXA27" s="138"/>
      <c r="QXB27" s="138"/>
      <c r="QXC27" s="138"/>
      <c r="QXD27" s="138"/>
      <c r="QXE27" s="138"/>
      <c r="QXF27" s="138"/>
      <c r="QXG27" s="138"/>
      <c r="QXH27" s="138"/>
      <c r="QXI27" s="138"/>
      <c r="QXJ27" s="138"/>
      <c r="QXK27" s="138"/>
      <c r="QXL27" s="138"/>
      <c r="QXM27" s="138"/>
      <c r="QXN27" s="138"/>
      <c r="QXO27" s="138"/>
      <c r="QXP27" s="138"/>
      <c r="QXQ27" s="138"/>
      <c r="QXR27" s="138"/>
      <c r="QXS27" s="138"/>
      <c r="QXT27" s="138"/>
      <c r="QXU27" s="138"/>
      <c r="QXV27" s="138"/>
      <c r="QXW27" s="138"/>
      <c r="QXX27" s="138"/>
      <c r="QXY27" s="138"/>
      <c r="QXZ27" s="138"/>
      <c r="QYA27" s="138"/>
      <c r="QYB27" s="138"/>
      <c r="QYC27" s="138"/>
      <c r="QYD27" s="138"/>
      <c r="QYE27" s="138"/>
      <c r="QYF27" s="138"/>
      <c r="QYG27" s="138"/>
      <c r="QYH27" s="138"/>
      <c r="QYI27" s="138"/>
      <c r="QYJ27" s="138"/>
      <c r="QYK27" s="138"/>
      <c r="QYL27" s="138"/>
      <c r="QYM27" s="138"/>
      <c r="QYN27" s="138"/>
      <c r="QYO27" s="138"/>
      <c r="QYP27" s="138"/>
      <c r="QYQ27" s="138"/>
      <c r="QYR27" s="138"/>
      <c r="QYS27" s="138"/>
      <c r="QYT27" s="138"/>
      <c r="QYU27" s="138"/>
      <c r="QYV27" s="138"/>
      <c r="QYW27" s="138"/>
      <c r="QYX27" s="138"/>
      <c r="QYY27" s="138"/>
      <c r="QYZ27" s="138"/>
      <c r="QZA27" s="138"/>
      <c r="QZB27" s="138"/>
      <c r="QZC27" s="138"/>
      <c r="QZD27" s="138"/>
      <c r="QZE27" s="138"/>
      <c r="QZF27" s="138"/>
      <c r="QZG27" s="138"/>
      <c r="QZH27" s="138"/>
      <c r="QZI27" s="138"/>
      <c r="QZJ27" s="138"/>
      <c r="QZK27" s="138"/>
      <c r="QZL27" s="138"/>
      <c r="QZM27" s="138"/>
      <c r="QZN27" s="138"/>
      <c r="QZO27" s="138"/>
      <c r="QZP27" s="138"/>
      <c r="QZQ27" s="138"/>
      <c r="QZR27" s="138"/>
      <c r="QZS27" s="138"/>
      <c r="QZT27" s="138"/>
      <c r="QZU27" s="138"/>
      <c r="QZV27" s="138"/>
      <c r="QZW27" s="138"/>
      <c r="QZX27" s="138"/>
      <c r="QZY27" s="138"/>
      <c r="QZZ27" s="138"/>
      <c r="RAA27" s="138"/>
      <c r="RAB27" s="138"/>
      <c r="RAC27" s="138"/>
      <c r="RAD27" s="138"/>
      <c r="RAE27" s="138"/>
      <c r="RAF27" s="138"/>
      <c r="RAG27" s="138"/>
      <c r="RAH27" s="138"/>
      <c r="RAI27" s="138"/>
      <c r="RAJ27" s="138"/>
      <c r="RAK27" s="138"/>
      <c r="RAL27" s="138"/>
      <c r="RAM27" s="138"/>
      <c r="RAN27" s="138"/>
      <c r="RAO27" s="138"/>
      <c r="RAP27" s="138"/>
      <c r="RAQ27" s="138"/>
      <c r="RAR27" s="138"/>
      <c r="RAS27" s="138"/>
      <c r="RAT27" s="138"/>
      <c r="RAU27" s="138"/>
      <c r="RAV27" s="138"/>
      <c r="RAW27" s="138"/>
      <c r="RAX27" s="138"/>
      <c r="RAY27" s="138"/>
      <c r="RAZ27" s="138"/>
      <c r="RBA27" s="138"/>
      <c r="RBB27" s="138"/>
      <c r="RBC27" s="138"/>
      <c r="RBD27" s="138"/>
      <c r="RBE27" s="138"/>
      <c r="RBF27" s="138"/>
      <c r="RBG27" s="138"/>
      <c r="RBH27" s="138"/>
      <c r="RBI27" s="138"/>
      <c r="RBJ27" s="138"/>
      <c r="RBK27" s="138"/>
      <c r="RBL27" s="138"/>
      <c r="RBM27" s="138"/>
      <c r="RBN27" s="138"/>
      <c r="RBO27" s="138"/>
      <c r="RBP27" s="138"/>
      <c r="RBQ27" s="138"/>
      <c r="RBR27" s="138"/>
      <c r="RBS27" s="138"/>
      <c r="RBT27" s="138"/>
      <c r="RBU27" s="138"/>
      <c r="RBV27" s="138"/>
      <c r="RBW27" s="138"/>
      <c r="RBX27" s="138"/>
      <c r="RBY27" s="138"/>
      <c r="RBZ27" s="138"/>
      <c r="RCA27" s="138"/>
      <c r="RCB27" s="138"/>
      <c r="RCC27" s="138"/>
      <c r="RCD27" s="138"/>
      <c r="RCE27" s="138"/>
      <c r="RCF27" s="138"/>
      <c r="RCG27" s="138"/>
      <c r="RCH27" s="138"/>
      <c r="RCI27" s="138"/>
      <c r="RCJ27" s="138"/>
      <c r="RCK27" s="138"/>
      <c r="RCL27" s="138"/>
      <c r="RCM27" s="138"/>
      <c r="RCN27" s="138"/>
      <c r="RCO27" s="138"/>
      <c r="RCP27" s="138"/>
      <c r="RCQ27" s="138"/>
      <c r="RCR27" s="138"/>
      <c r="RCS27" s="138"/>
      <c r="RCT27" s="138"/>
      <c r="RCU27" s="138"/>
      <c r="RCV27" s="138"/>
      <c r="RCW27" s="138"/>
      <c r="RCX27" s="138"/>
      <c r="RCY27" s="138"/>
      <c r="RCZ27" s="138"/>
      <c r="RDA27" s="138"/>
      <c r="RDB27" s="138"/>
      <c r="RDC27" s="138"/>
      <c r="RDD27" s="138"/>
      <c r="RDE27" s="138"/>
      <c r="RDF27" s="138"/>
      <c r="RDG27" s="138"/>
      <c r="RDH27" s="138"/>
      <c r="RDI27" s="138"/>
      <c r="RDJ27" s="138"/>
      <c r="RDK27" s="138"/>
      <c r="RDL27" s="138"/>
      <c r="RDM27" s="138"/>
      <c r="RDN27" s="138"/>
      <c r="RDO27" s="138"/>
      <c r="RDP27" s="138"/>
      <c r="RDQ27" s="138"/>
      <c r="RDR27" s="138"/>
      <c r="RDS27" s="138"/>
      <c r="RDT27" s="138"/>
      <c r="RDU27" s="138"/>
      <c r="RDV27" s="138"/>
      <c r="RDW27" s="138"/>
      <c r="RDX27" s="138"/>
      <c r="RDY27" s="138"/>
      <c r="RDZ27" s="138"/>
      <c r="REA27" s="138"/>
      <c r="REB27" s="138"/>
      <c r="REC27" s="138"/>
      <c r="RED27" s="138"/>
      <c r="REE27" s="138"/>
      <c r="REF27" s="138"/>
      <c r="REG27" s="138"/>
      <c r="REH27" s="138"/>
      <c r="REI27" s="138"/>
      <c r="REJ27" s="138"/>
      <c r="REK27" s="138"/>
      <c r="REL27" s="138"/>
      <c r="REM27" s="138"/>
      <c r="REN27" s="138"/>
      <c r="REO27" s="138"/>
      <c r="REP27" s="138"/>
      <c r="REQ27" s="138"/>
      <c r="RER27" s="138"/>
      <c r="RES27" s="138"/>
      <c r="RET27" s="138"/>
      <c r="REU27" s="138"/>
      <c r="REV27" s="138"/>
      <c r="REW27" s="138"/>
      <c r="REX27" s="138"/>
      <c r="REY27" s="138"/>
      <c r="REZ27" s="138"/>
      <c r="RFA27" s="138"/>
      <c r="RFB27" s="138"/>
      <c r="RFC27" s="138"/>
      <c r="RFD27" s="138"/>
      <c r="RFE27" s="138"/>
      <c r="RFF27" s="138"/>
      <c r="RFG27" s="138"/>
      <c r="RFH27" s="138"/>
      <c r="RFI27" s="138"/>
      <c r="RFJ27" s="138"/>
      <c r="RFK27" s="138"/>
      <c r="RFL27" s="138"/>
      <c r="RFM27" s="138"/>
      <c r="RFN27" s="138"/>
      <c r="RFO27" s="138"/>
      <c r="RFP27" s="138"/>
      <c r="RFQ27" s="138"/>
      <c r="RFR27" s="138"/>
      <c r="RFS27" s="138"/>
      <c r="RFT27" s="138"/>
      <c r="RFU27" s="138"/>
      <c r="RFV27" s="138"/>
      <c r="RFW27" s="138"/>
      <c r="RFX27" s="138"/>
      <c r="RFY27" s="138"/>
      <c r="RFZ27" s="138"/>
      <c r="RGA27" s="138"/>
      <c r="RGB27" s="138"/>
      <c r="RGC27" s="138"/>
      <c r="RGD27" s="138"/>
      <c r="RGE27" s="138"/>
      <c r="RGF27" s="138"/>
      <c r="RGG27" s="138"/>
      <c r="RGH27" s="138"/>
      <c r="RGI27" s="138"/>
      <c r="RGJ27" s="138"/>
      <c r="RGK27" s="138"/>
      <c r="RGL27" s="138"/>
      <c r="RGM27" s="138"/>
      <c r="RGN27" s="138"/>
      <c r="RGO27" s="138"/>
      <c r="RGP27" s="138"/>
      <c r="RGQ27" s="138"/>
      <c r="RGR27" s="138"/>
      <c r="RGS27" s="138"/>
      <c r="RGT27" s="138"/>
      <c r="RGU27" s="138"/>
      <c r="RGV27" s="138"/>
      <c r="RGW27" s="138"/>
      <c r="RGX27" s="138"/>
      <c r="RGY27" s="138"/>
      <c r="RGZ27" s="138"/>
      <c r="RHA27" s="138"/>
      <c r="RHB27" s="138"/>
      <c r="RHC27" s="138"/>
      <c r="RHD27" s="138"/>
      <c r="RHE27" s="138"/>
      <c r="RHF27" s="138"/>
      <c r="RHG27" s="138"/>
      <c r="RHH27" s="138"/>
      <c r="RHI27" s="138"/>
      <c r="RHJ27" s="138"/>
      <c r="RHK27" s="138"/>
      <c r="RHL27" s="138"/>
      <c r="RHM27" s="138"/>
      <c r="RHN27" s="138"/>
      <c r="RHO27" s="138"/>
      <c r="RHP27" s="138"/>
      <c r="RHQ27" s="138"/>
      <c r="RHR27" s="138"/>
      <c r="RHS27" s="138"/>
      <c r="RHT27" s="138"/>
      <c r="RHU27" s="138"/>
      <c r="RHV27" s="138"/>
      <c r="RHW27" s="138"/>
      <c r="RHX27" s="138"/>
      <c r="RHY27" s="138"/>
      <c r="RHZ27" s="138"/>
      <c r="RIA27" s="138"/>
      <c r="RIB27" s="138"/>
      <c r="RIC27" s="138"/>
      <c r="RID27" s="138"/>
      <c r="RIE27" s="138"/>
      <c r="RIF27" s="138"/>
      <c r="RIG27" s="138"/>
      <c r="RIH27" s="138"/>
      <c r="RII27" s="138"/>
      <c r="RIJ27" s="138"/>
      <c r="RIK27" s="138"/>
      <c r="RIL27" s="138"/>
      <c r="RIM27" s="138"/>
      <c r="RIN27" s="138"/>
      <c r="RIO27" s="138"/>
      <c r="RIP27" s="138"/>
      <c r="RIQ27" s="138"/>
      <c r="RIR27" s="138"/>
      <c r="RIS27" s="138"/>
      <c r="RIT27" s="138"/>
      <c r="RIU27" s="138"/>
      <c r="RIV27" s="138"/>
      <c r="RIW27" s="138"/>
      <c r="RIX27" s="138"/>
      <c r="RIY27" s="138"/>
      <c r="RIZ27" s="138"/>
      <c r="RJA27" s="138"/>
      <c r="RJB27" s="138"/>
      <c r="RJC27" s="138"/>
      <c r="RJD27" s="138"/>
      <c r="RJE27" s="138"/>
      <c r="RJF27" s="138"/>
      <c r="RJG27" s="138"/>
      <c r="RJH27" s="138"/>
      <c r="RJI27" s="138"/>
      <c r="RJJ27" s="138"/>
      <c r="RJK27" s="138"/>
      <c r="RJL27" s="138"/>
      <c r="RJM27" s="138"/>
      <c r="RJN27" s="138"/>
      <c r="RJO27" s="138"/>
      <c r="RJP27" s="138"/>
      <c r="RJQ27" s="138"/>
      <c r="RJR27" s="138"/>
      <c r="RJS27" s="138"/>
      <c r="RJT27" s="138"/>
      <c r="RJU27" s="138"/>
      <c r="RJV27" s="138"/>
      <c r="RJW27" s="138"/>
      <c r="RJX27" s="138"/>
      <c r="RJY27" s="138"/>
      <c r="RJZ27" s="138"/>
      <c r="RKA27" s="138"/>
      <c r="RKB27" s="138"/>
      <c r="RKC27" s="138"/>
      <c r="RKD27" s="138"/>
      <c r="RKE27" s="138"/>
      <c r="RKF27" s="138"/>
      <c r="RKG27" s="138"/>
      <c r="RKH27" s="138"/>
      <c r="RKI27" s="138"/>
      <c r="RKJ27" s="138"/>
      <c r="RKK27" s="138"/>
      <c r="RKL27" s="138"/>
      <c r="RKM27" s="138"/>
      <c r="RKN27" s="138"/>
      <c r="RKO27" s="138"/>
      <c r="RKP27" s="138"/>
      <c r="RKQ27" s="138"/>
      <c r="RKR27" s="138"/>
      <c r="RKS27" s="138"/>
      <c r="RKT27" s="138"/>
      <c r="RKU27" s="138"/>
      <c r="RKV27" s="138"/>
      <c r="RKW27" s="138"/>
      <c r="RKX27" s="138"/>
      <c r="RKY27" s="138"/>
      <c r="RKZ27" s="138"/>
      <c r="RLA27" s="138"/>
      <c r="RLB27" s="138"/>
      <c r="RLC27" s="138"/>
      <c r="RLD27" s="138"/>
      <c r="RLE27" s="138"/>
      <c r="RLF27" s="138"/>
      <c r="RLG27" s="138"/>
      <c r="RLH27" s="138"/>
      <c r="RLI27" s="138"/>
      <c r="RLJ27" s="138"/>
      <c r="RLK27" s="138"/>
      <c r="RLL27" s="138"/>
      <c r="RLM27" s="138"/>
      <c r="RLN27" s="138"/>
      <c r="RLO27" s="138"/>
      <c r="RLP27" s="138"/>
      <c r="RLQ27" s="138"/>
      <c r="RLR27" s="138"/>
      <c r="RLS27" s="138"/>
      <c r="RLT27" s="138"/>
      <c r="RLU27" s="138"/>
      <c r="RLV27" s="138"/>
      <c r="RLW27" s="138"/>
      <c r="RLX27" s="138"/>
      <c r="RLY27" s="138"/>
      <c r="RLZ27" s="138"/>
      <c r="RMA27" s="138"/>
      <c r="RMB27" s="138"/>
      <c r="RMC27" s="138"/>
      <c r="RMD27" s="138"/>
      <c r="RME27" s="138"/>
      <c r="RMF27" s="138"/>
      <c r="RMG27" s="138"/>
      <c r="RMH27" s="138"/>
      <c r="RMI27" s="138"/>
      <c r="RMJ27" s="138"/>
      <c r="RMK27" s="138"/>
      <c r="RML27" s="138"/>
      <c r="RMM27" s="138"/>
      <c r="RMN27" s="138"/>
      <c r="RMO27" s="138"/>
      <c r="RMP27" s="138"/>
      <c r="RMQ27" s="138"/>
      <c r="RMR27" s="138"/>
      <c r="RMS27" s="138"/>
      <c r="RMT27" s="138"/>
      <c r="RMU27" s="138"/>
      <c r="RMV27" s="138"/>
      <c r="RMW27" s="138"/>
      <c r="RMX27" s="138"/>
      <c r="RMY27" s="138"/>
      <c r="RMZ27" s="138"/>
      <c r="RNA27" s="138"/>
      <c r="RNB27" s="138"/>
      <c r="RNC27" s="138"/>
      <c r="RND27" s="138"/>
      <c r="RNE27" s="138"/>
      <c r="RNF27" s="138"/>
      <c r="RNG27" s="138"/>
      <c r="RNH27" s="138"/>
      <c r="RNI27" s="138"/>
      <c r="RNJ27" s="138"/>
      <c r="RNK27" s="138"/>
      <c r="RNL27" s="138"/>
      <c r="RNM27" s="138"/>
      <c r="RNN27" s="138"/>
      <c r="RNO27" s="138"/>
      <c r="RNP27" s="138"/>
      <c r="RNQ27" s="138"/>
      <c r="RNR27" s="138"/>
      <c r="RNS27" s="138"/>
      <c r="RNT27" s="138"/>
      <c r="RNU27" s="138"/>
      <c r="RNV27" s="138"/>
      <c r="RNW27" s="138"/>
      <c r="RNX27" s="138"/>
      <c r="RNY27" s="138"/>
      <c r="RNZ27" s="138"/>
      <c r="ROA27" s="138"/>
      <c r="ROB27" s="138"/>
      <c r="ROC27" s="138"/>
      <c r="ROD27" s="138"/>
      <c r="ROE27" s="138"/>
      <c r="ROF27" s="138"/>
      <c r="ROG27" s="138"/>
      <c r="ROH27" s="138"/>
      <c r="ROI27" s="138"/>
      <c r="ROJ27" s="138"/>
      <c r="ROK27" s="138"/>
      <c r="ROL27" s="138"/>
      <c r="ROM27" s="138"/>
      <c r="RON27" s="138"/>
      <c r="ROO27" s="138"/>
      <c r="ROP27" s="138"/>
      <c r="ROQ27" s="138"/>
      <c r="ROR27" s="138"/>
      <c r="ROS27" s="138"/>
      <c r="ROT27" s="138"/>
      <c r="ROU27" s="138"/>
      <c r="ROV27" s="138"/>
      <c r="ROW27" s="138"/>
      <c r="ROX27" s="138"/>
      <c r="ROY27" s="138"/>
      <c r="ROZ27" s="138"/>
      <c r="RPA27" s="138"/>
      <c r="RPB27" s="138"/>
      <c r="RPC27" s="138"/>
      <c r="RPD27" s="138"/>
      <c r="RPE27" s="138"/>
      <c r="RPF27" s="138"/>
      <c r="RPG27" s="138"/>
      <c r="RPH27" s="138"/>
      <c r="RPI27" s="138"/>
      <c r="RPJ27" s="138"/>
      <c r="RPK27" s="138"/>
      <c r="RPL27" s="138"/>
      <c r="RPM27" s="138"/>
      <c r="RPN27" s="138"/>
      <c r="RPO27" s="138"/>
      <c r="RPP27" s="138"/>
      <c r="RPQ27" s="138"/>
      <c r="RPR27" s="138"/>
      <c r="RPS27" s="138"/>
      <c r="RPT27" s="138"/>
      <c r="RPU27" s="138"/>
      <c r="RPV27" s="138"/>
      <c r="RPW27" s="138"/>
      <c r="RPX27" s="138"/>
      <c r="RPY27" s="138"/>
      <c r="RPZ27" s="138"/>
      <c r="RQA27" s="138"/>
      <c r="RQB27" s="138"/>
      <c r="RQC27" s="138"/>
      <c r="RQD27" s="138"/>
      <c r="RQE27" s="138"/>
      <c r="RQF27" s="138"/>
      <c r="RQG27" s="138"/>
      <c r="RQH27" s="138"/>
      <c r="RQI27" s="138"/>
      <c r="RQJ27" s="138"/>
      <c r="RQK27" s="138"/>
      <c r="RQL27" s="138"/>
      <c r="RQM27" s="138"/>
      <c r="RQN27" s="138"/>
      <c r="RQO27" s="138"/>
      <c r="RQP27" s="138"/>
      <c r="RQQ27" s="138"/>
      <c r="RQR27" s="138"/>
      <c r="RQS27" s="138"/>
      <c r="RQT27" s="138"/>
      <c r="RQU27" s="138"/>
      <c r="RQV27" s="138"/>
      <c r="RQW27" s="138"/>
      <c r="RQX27" s="138"/>
      <c r="RQY27" s="138"/>
      <c r="RQZ27" s="138"/>
      <c r="RRA27" s="138"/>
      <c r="RRB27" s="138"/>
      <c r="RRC27" s="138"/>
      <c r="RRD27" s="138"/>
      <c r="RRE27" s="138"/>
      <c r="RRF27" s="138"/>
      <c r="RRG27" s="138"/>
      <c r="RRH27" s="138"/>
      <c r="RRI27" s="138"/>
      <c r="RRJ27" s="138"/>
      <c r="RRK27" s="138"/>
      <c r="RRL27" s="138"/>
      <c r="RRM27" s="138"/>
      <c r="RRN27" s="138"/>
      <c r="RRO27" s="138"/>
      <c r="RRP27" s="138"/>
      <c r="RRQ27" s="138"/>
      <c r="RRR27" s="138"/>
      <c r="RRS27" s="138"/>
      <c r="RRT27" s="138"/>
      <c r="RRU27" s="138"/>
      <c r="RRV27" s="138"/>
      <c r="RRW27" s="138"/>
      <c r="RRX27" s="138"/>
      <c r="RRY27" s="138"/>
      <c r="RRZ27" s="138"/>
      <c r="RSA27" s="138"/>
      <c r="RSB27" s="138"/>
      <c r="RSC27" s="138"/>
      <c r="RSD27" s="138"/>
      <c r="RSE27" s="138"/>
      <c r="RSF27" s="138"/>
      <c r="RSG27" s="138"/>
      <c r="RSH27" s="138"/>
      <c r="RSI27" s="138"/>
      <c r="RSJ27" s="138"/>
      <c r="RSK27" s="138"/>
      <c r="RSL27" s="138"/>
      <c r="RSM27" s="138"/>
      <c r="RSN27" s="138"/>
      <c r="RSO27" s="138"/>
      <c r="RSP27" s="138"/>
      <c r="RSQ27" s="138"/>
      <c r="RSR27" s="138"/>
      <c r="RSS27" s="138"/>
      <c r="RST27" s="138"/>
      <c r="RSU27" s="138"/>
      <c r="RSV27" s="138"/>
      <c r="RSW27" s="138"/>
      <c r="RSX27" s="138"/>
      <c r="RSY27" s="138"/>
      <c r="RSZ27" s="138"/>
      <c r="RTA27" s="138"/>
      <c r="RTB27" s="138"/>
      <c r="RTC27" s="138"/>
      <c r="RTD27" s="138"/>
      <c r="RTE27" s="138"/>
      <c r="RTF27" s="138"/>
      <c r="RTG27" s="138"/>
      <c r="RTH27" s="138"/>
      <c r="RTI27" s="138"/>
      <c r="RTJ27" s="138"/>
      <c r="RTK27" s="138"/>
      <c r="RTL27" s="138"/>
      <c r="RTM27" s="138"/>
      <c r="RTN27" s="138"/>
      <c r="RTO27" s="138"/>
      <c r="RTP27" s="138"/>
      <c r="RTQ27" s="138"/>
      <c r="RTR27" s="138"/>
      <c r="RTS27" s="138"/>
      <c r="RTT27" s="138"/>
      <c r="RTU27" s="138"/>
      <c r="RTV27" s="138"/>
      <c r="RTW27" s="138"/>
      <c r="RTX27" s="138"/>
      <c r="RTY27" s="138"/>
      <c r="RTZ27" s="138"/>
      <c r="RUA27" s="138"/>
      <c r="RUB27" s="138"/>
      <c r="RUC27" s="138"/>
      <c r="RUD27" s="138"/>
      <c r="RUE27" s="138"/>
      <c r="RUF27" s="138"/>
      <c r="RUG27" s="138"/>
      <c r="RUH27" s="138"/>
      <c r="RUI27" s="138"/>
      <c r="RUJ27" s="138"/>
      <c r="RUK27" s="138"/>
      <c r="RUL27" s="138"/>
      <c r="RUM27" s="138"/>
      <c r="RUN27" s="138"/>
      <c r="RUO27" s="138"/>
      <c r="RUP27" s="138"/>
      <c r="RUQ27" s="138"/>
      <c r="RUR27" s="138"/>
      <c r="RUS27" s="138"/>
      <c r="RUT27" s="138"/>
      <c r="RUU27" s="138"/>
      <c r="RUV27" s="138"/>
      <c r="RUW27" s="138"/>
      <c r="RUX27" s="138"/>
      <c r="RUY27" s="138"/>
      <c r="RUZ27" s="138"/>
      <c r="RVA27" s="138"/>
      <c r="RVB27" s="138"/>
      <c r="RVC27" s="138"/>
      <c r="RVD27" s="138"/>
      <c r="RVE27" s="138"/>
      <c r="RVF27" s="138"/>
      <c r="RVG27" s="138"/>
      <c r="RVH27" s="138"/>
      <c r="RVI27" s="138"/>
      <c r="RVJ27" s="138"/>
      <c r="RVK27" s="138"/>
      <c r="RVL27" s="138"/>
      <c r="RVM27" s="138"/>
      <c r="RVN27" s="138"/>
      <c r="RVO27" s="138"/>
      <c r="RVP27" s="138"/>
      <c r="RVQ27" s="138"/>
      <c r="RVR27" s="138"/>
      <c r="RVS27" s="138"/>
      <c r="RVT27" s="138"/>
      <c r="RVU27" s="138"/>
      <c r="RVV27" s="138"/>
      <c r="RVW27" s="138"/>
      <c r="RVX27" s="138"/>
      <c r="RVY27" s="138"/>
      <c r="RVZ27" s="138"/>
      <c r="RWA27" s="138"/>
      <c r="RWB27" s="138"/>
      <c r="RWC27" s="138"/>
      <c r="RWD27" s="138"/>
      <c r="RWE27" s="138"/>
      <c r="RWF27" s="138"/>
      <c r="RWG27" s="138"/>
      <c r="RWH27" s="138"/>
      <c r="RWI27" s="138"/>
      <c r="RWJ27" s="138"/>
      <c r="RWK27" s="138"/>
      <c r="RWL27" s="138"/>
      <c r="RWM27" s="138"/>
      <c r="RWN27" s="138"/>
      <c r="RWO27" s="138"/>
      <c r="RWP27" s="138"/>
      <c r="RWQ27" s="138"/>
      <c r="RWR27" s="138"/>
      <c r="RWS27" s="138"/>
      <c r="RWT27" s="138"/>
      <c r="RWU27" s="138"/>
      <c r="RWV27" s="138"/>
      <c r="RWW27" s="138"/>
      <c r="RWX27" s="138"/>
      <c r="RWY27" s="138"/>
      <c r="RWZ27" s="138"/>
      <c r="RXA27" s="138"/>
      <c r="RXB27" s="138"/>
      <c r="RXC27" s="138"/>
      <c r="RXD27" s="138"/>
      <c r="RXE27" s="138"/>
      <c r="RXF27" s="138"/>
      <c r="RXG27" s="138"/>
      <c r="RXH27" s="138"/>
      <c r="RXI27" s="138"/>
      <c r="RXJ27" s="138"/>
      <c r="RXK27" s="138"/>
      <c r="RXL27" s="138"/>
      <c r="RXM27" s="138"/>
      <c r="RXN27" s="138"/>
      <c r="RXO27" s="138"/>
      <c r="RXP27" s="138"/>
      <c r="RXQ27" s="138"/>
      <c r="RXR27" s="138"/>
      <c r="RXS27" s="138"/>
      <c r="RXT27" s="138"/>
      <c r="RXU27" s="138"/>
      <c r="RXV27" s="138"/>
      <c r="RXW27" s="138"/>
      <c r="RXX27" s="138"/>
      <c r="RXY27" s="138"/>
      <c r="RXZ27" s="138"/>
      <c r="RYA27" s="138"/>
      <c r="RYB27" s="138"/>
      <c r="RYC27" s="138"/>
      <c r="RYD27" s="138"/>
      <c r="RYE27" s="138"/>
      <c r="RYF27" s="138"/>
      <c r="RYG27" s="138"/>
      <c r="RYH27" s="138"/>
      <c r="RYI27" s="138"/>
      <c r="RYJ27" s="138"/>
      <c r="RYK27" s="138"/>
      <c r="RYL27" s="138"/>
      <c r="RYM27" s="138"/>
      <c r="RYN27" s="138"/>
      <c r="RYO27" s="138"/>
      <c r="RYP27" s="138"/>
      <c r="RYQ27" s="138"/>
      <c r="RYR27" s="138"/>
      <c r="RYS27" s="138"/>
      <c r="RYT27" s="138"/>
      <c r="RYU27" s="138"/>
      <c r="RYV27" s="138"/>
      <c r="RYW27" s="138"/>
      <c r="RYX27" s="138"/>
      <c r="RYY27" s="138"/>
      <c r="RYZ27" s="138"/>
      <c r="RZA27" s="138"/>
      <c r="RZB27" s="138"/>
      <c r="RZC27" s="138"/>
      <c r="RZD27" s="138"/>
      <c r="RZE27" s="138"/>
      <c r="RZF27" s="138"/>
      <c r="RZG27" s="138"/>
      <c r="RZH27" s="138"/>
      <c r="RZI27" s="138"/>
      <c r="RZJ27" s="138"/>
      <c r="RZK27" s="138"/>
      <c r="RZL27" s="138"/>
      <c r="RZM27" s="138"/>
      <c r="RZN27" s="138"/>
      <c r="RZO27" s="138"/>
      <c r="RZP27" s="138"/>
      <c r="RZQ27" s="138"/>
      <c r="RZR27" s="138"/>
      <c r="RZS27" s="138"/>
      <c r="RZT27" s="138"/>
      <c r="RZU27" s="138"/>
      <c r="RZV27" s="138"/>
      <c r="RZW27" s="138"/>
      <c r="RZX27" s="138"/>
      <c r="RZY27" s="138"/>
      <c r="RZZ27" s="138"/>
      <c r="SAA27" s="138"/>
      <c r="SAB27" s="138"/>
      <c r="SAC27" s="138"/>
      <c r="SAD27" s="138"/>
      <c r="SAE27" s="138"/>
      <c r="SAF27" s="138"/>
      <c r="SAG27" s="138"/>
      <c r="SAH27" s="138"/>
      <c r="SAI27" s="138"/>
      <c r="SAJ27" s="138"/>
      <c r="SAK27" s="138"/>
      <c r="SAL27" s="138"/>
      <c r="SAM27" s="138"/>
      <c r="SAN27" s="138"/>
      <c r="SAO27" s="138"/>
      <c r="SAP27" s="138"/>
      <c r="SAQ27" s="138"/>
      <c r="SAR27" s="138"/>
      <c r="SAS27" s="138"/>
      <c r="SAT27" s="138"/>
      <c r="SAU27" s="138"/>
      <c r="SAV27" s="138"/>
      <c r="SAW27" s="138"/>
      <c r="SAX27" s="138"/>
      <c r="SAY27" s="138"/>
      <c r="SAZ27" s="138"/>
      <c r="SBA27" s="138"/>
      <c r="SBB27" s="138"/>
      <c r="SBC27" s="138"/>
      <c r="SBD27" s="138"/>
      <c r="SBE27" s="138"/>
      <c r="SBF27" s="138"/>
      <c r="SBG27" s="138"/>
      <c r="SBH27" s="138"/>
      <c r="SBI27" s="138"/>
      <c r="SBJ27" s="138"/>
      <c r="SBK27" s="138"/>
      <c r="SBL27" s="138"/>
      <c r="SBM27" s="138"/>
      <c r="SBN27" s="138"/>
      <c r="SBO27" s="138"/>
      <c r="SBP27" s="138"/>
      <c r="SBQ27" s="138"/>
      <c r="SBR27" s="138"/>
      <c r="SBS27" s="138"/>
      <c r="SBT27" s="138"/>
      <c r="SBU27" s="138"/>
      <c r="SBV27" s="138"/>
      <c r="SBW27" s="138"/>
      <c r="SBX27" s="138"/>
      <c r="SBY27" s="138"/>
      <c r="SBZ27" s="138"/>
      <c r="SCA27" s="138"/>
      <c r="SCB27" s="138"/>
      <c r="SCC27" s="138"/>
      <c r="SCD27" s="138"/>
      <c r="SCE27" s="138"/>
      <c r="SCF27" s="138"/>
      <c r="SCG27" s="138"/>
      <c r="SCH27" s="138"/>
      <c r="SCI27" s="138"/>
      <c r="SCJ27" s="138"/>
      <c r="SCK27" s="138"/>
      <c r="SCL27" s="138"/>
      <c r="SCM27" s="138"/>
      <c r="SCN27" s="138"/>
      <c r="SCO27" s="138"/>
      <c r="SCP27" s="138"/>
      <c r="SCQ27" s="138"/>
      <c r="SCR27" s="138"/>
      <c r="SCS27" s="138"/>
      <c r="SCT27" s="138"/>
      <c r="SCU27" s="138"/>
      <c r="SCV27" s="138"/>
      <c r="SCW27" s="138"/>
      <c r="SCX27" s="138"/>
      <c r="SCY27" s="138"/>
      <c r="SCZ27" s="138"/>
      <c r="SDA27" s="138"/>
      <c r="SDB27" s="138"/>
      <c r="SDC27" s="138"/>
      <c r="SDD27" s="138"/>
      <c r="SDE27" s="138"/>
      <c r="SDF27" s="138"/>
      <c r="SDG27" s="138"/>
      <c r="SDH27" s="138"/>
      <c r="SDI27" s="138"/>
      <c r="SDJ27" s="138"/>
      <c r="SDK27" s="138"/>
      <c r="SDL27" s="138"/>
      <c r="SDM27" s="138"/>
      <c r="SDN27" s="138"/>
      <c r="SDO27" s="138"/>
      <c r="SDP27" s="138"/>
      <c r="SDQ27" s="138"/>
      <c r="SDR27" s="138"/>
      <c r="SDS27" s="138"/>
      <c r="SDT27" s="138"/>
      <c r="SDU27" s="138"/>
      <c r="SDV27" s="138"/>
      <c r="SDW27" s="138"/>
      <c r="SDX27" s="138"/>
      <c r="SDY27" s="138"/>
      <c r="SDZ27" s="138"/>
      <c r="SEA27" s="138"/>
      <c r="SEB27" s="138"/>
      <c r="SEC27" s="138"/>
      <c r="SED27" s="138"/>
      <c r="SEE27" s="138"/>
      <c r="SEF27" s="138"/>
      <c r="SEG27" s="138"/>
      <c r="SEH27" s="138"/>
      <c r="SEI27" s="138"/>
      <c r="SEJ27" s="138"/>
      <c r="SEK27" s="138"/>
      <c r="SEL27" s="138"/>
      <c r="SEM27" s="138"/>
      <c r="SEN27" s="138"/>
      <c r="SEO27" s="138"/>
      <c r="SEP27" s="138"/>
      <c r="SEQ27" s="138"/>
      <c r="SER27" s="138"/>
      <c r="SES27" s="138"/>
      <c r="SET27" s="138"/>
      <c r="SEU27" s="138"/>
      <c r="SEV27" s="138"/>
      <c r="SEW27" s="138"/>
      <c r="SEX27" s="138"/>
      <c r="SEY27" s="138"/>
      <c r="SEZ27" s="138"/>
      <c r="SFA27" s="138"/>
      <c r="SFB27" s="138"/>
      <c r="SFC27" s="138"/>
      <c r="SFD27" s="138"/>
      <c r="SFE27" s="138"/>
      <c r="SFF27" s="138"/>
      <c r="SFG27" s="138"/>
      <c r="SFH27" s="138"/>
      <c r="SFI27" s="138"/>
      <c r="SFJ27" s="138"/>
      <c r="SFK27" s="138"/>
      <c r="SFL27" s="138"/>
      <c r="SFM27" s="138"/>
      <c r="SFN27" s="138"/>
      <c r="SFO27" s="138"/>
      <c r="SFP27" s="138"/>
      <c r="SFQ27" s="138"/>
      <c r="SFR27" s="138"/>
      <c r="SFS27" s="138"/>
      <c r="SFT27" s="138"/>
      <c r="SFU27" s="138"/>
      <c r="SFV27" s="138"/>
      <c r="SFW27" s="138"/>
      <c r="SFX27" s="138"/>
      <c r="SFY27" s="138"/>
      <c r="SFZ27" s="138"/>
      <c r="SGA27" s="138"/>
      <c r="SGB27" s="138"/>
      <c r="SGC27" s="138"/>
      <c r="SGD27" s="138"/>
      <c r="SGE27" s="138"/>
      <c r="SGF27" s="138"/>
      <c r="SGG27" s="138"/>
      <c r="SGH27" s="138"/>
      <c r="SGI27" s="138"/>
      <c r="SGJ27" s="138"/>
      <c r="SGK27" s="138"/>
      <c r="SGL27" s="138"/>
      <c r="SGM27" s="138"/>
      <c r="SGN27" s="138"/>
      <c r="SGO27" s="138"/>
      <c r="SGP27" s="138"/>
      <c r="SGQ27" s="138"/>
      <c r="SGR27" s="138"/>
      <c r="SGS27" s="138"/>
      <c r="SGT27" s="138"/>
      <c r="SGU27" s="138"/>
      <c r="SGV27" s="138"/>
      <c r="SGW27" s="138"/>
      <c r="SGX27" s="138"/>
      <c r="SGY27" s="138"/>
      <c r="SGZ27" s="138"/>
      <c r="SHA27" s="138"/>
      <c r="SHB27" s="138"/>
      <c r="SHC27" s="138"/>
      <c r="SHD27" s="138"/>
      <c r="SHE27" s="138"/>
      <c r="SHF27" s="138"/>
      <c r="SHG27" s="138"/>
      <c r="SHH27" s="138"/>
      <c r="SHI27" s="138"/>
      <c r="SHJ27" s="138"/>
      <c r="SHK27" s="138"/>
      <c r="SHL27" s="138"/>
      <c r="SHM27" s="138"/>
      <c r="SHN27" s="138"/>
      <c r="SHO27" s="138"/>
      <c r="SHP27" s="138"/>
      <c r="SHQ27" s="138"/>
      <c r="SHR27" s="138"/>
      <c r="SHS27" s="138"/>
      <c r="SHT27" s="138"/>
      <c r="SHU27" s="138"/>
      <c r="SHV27" s="138"/>
      <c r="SHW27" s="138"/>
      <c r="SHX27" s="138"/>
      <c r="SHY27" s="138"/>
      <c r="SHZ27" s="138"/>
      <c r="SIA27" s="138"/>
      <c r="SIB27" s="138"/>
      <c r="SIC27" s="138"/>
      <c r="SID27" s="138"/>
      <c r="SIE27" s="138"/>
      <c r="SIF27" s="138"/>
      <c r="SIG27" s="138"/>
      <c r="SIH27" s="138"/>
      <c r="SII27" s="138"/>
      <c r="SIJ27" s="138"/>
      <c r="SIK27" s="138"/>
      <c r="SIL27" s="138"/>
      <c r="SIM27" s="138"/>
      <c r="SIN27" s="138"/>
      <c r="SIO27" s="138"/>
      <c r="SIP27" s="138"/>
      <c r="SIQ27" s="138"/>
      <c r="SIR27" s="138"/>
      <c r="SIS27" s="138"/>
      <c r="SIT27" s="138"/>
      <c r="SIU27" s="138"/>
      <c r="SIV27" s="138"/>
      <c r="SIW27" s="138"/>
      <c r="SIX27" s="138"/>
      <c r="SIY27" s="138"/>
      <c r="SIZ27" s="138"/>
      <c r="SJA27" s="138"/>
      <c r="SJB27" s="138"/>
      <c r="SJC27" s="138"/>
      <c r="SJD27" s="138"/>
      <c r="SJE27" s="138"/>
      <c r="SJF27" s="138"/>
      <c r="SJG27" s="138"/>
      <c r="SJH27" s="138"/>
      <c r="SJI27" s="138"/>
      <c r="SJJ27" s="138"/>
      <c r="SJK27" s="138"/>
      <c r="SJL27" s="138"/>
      <c r="SJM27" s="138"/>
      <c r="SJN27" s="138"/>
      <c r="SJO27" s="138"/>
      <c r="SJP27" s="138"/>
      <c r="SJQ27" s="138"/>
      <c r="SJR27" s="138"/>
      <c r="SJS27" s="138"/>
      <c r="SJT27" s="138"/>
      <c r="SJU27" s="138"/>
      <c r="SJV27" s="138"/>
      <c r="SJW27" s="138"/>
      <c r="SJX27" s="138"/>
      <c r="SJY27" s="138"/>
      <c r="SJZ27" s="138"/>
      <c r="SKA27" s="138"/>
      <c r="SKB27" s="138"/>
      <c r="SKC27" s="138"/>
      <c r="SKD27" s="138"/>
      <c r="SKE27" s="138"/>
      <c r="SKF27" s="138"/>
      <c r="SKG27" s="138"/>
      <c r="SKH27" s="138"/>
      <c r="SKI27" s="138"/>
      <c r="SKJ27" s="138"/>
      <c r="SKK27" s="138"/>
      <c r="SKL27" s="138"/>
      <c r="SKM27" s="138"/>
      <c r="SKN27" s="138"/>
      <c r="SKO27" s="138"/>
      <c r="SKP27" s="138"/>
      <c r="SKQ27" s="138"/>
      <c r="SKR27" s="138"/>
      <c r="SKS27" s="138"/>
      <c r="SKT27" s="138"/>
      <c r="SKU27" s="138"/>
      <c r="SKV27" s="138"/>
      <c r="SKW27" s="138"/>
      <c r="SKX27" s="138"/>
      <c r="SKY27" s="138"/>
      <c r="SKZ27" s="138"/>
      <c r="SLA27" s="138"/>
      <c r="SLB27" s="138"/>
      <c r="SLC27" s="138"/>
      <c r="SLD27" s="138"/>
      <c r="SLE27" s="138"/>
      <c r="SLF27" s="138"/>
      <c r="SLG27" s="138"/>
      <c r="SLH27" s="138"/>
      <c r="SLI27" s="138"/>
      <c r="SLJ27" s="138"/>
      <c r="SLK27" s="138"/>
      <c r="SLL27" s="138"/>
      <c r="SLM27" s="138"/>
      <c r="SLN27" s="138"/>
      <c r="SLO27" s="138"/>
      <c r="SLP27" s="138"/>
      <c r="SLQ27" s="138"/>
      <c r="SLR27" s="138"/>
      <c r="SLS27" s="138"/>
      <c r="SLT27" s="138"/>
      <c r="SLU27" s="138"/>
      <c r="SLV27" s="138"/>
      <c r="SLW27" s="138"/>
      <c r="SLX27" s="138"/>
      <c r="SLY27" s="138"/>
      <c r="SLZ27" s="138"/>
      <c r="SMA27" s="138"/>
      <c r="SMB27" s="138"/>
      <c r="SMC27" s="138"/>
      <c r="SMD27" s="138"/>
      <c r="SME27" s="138"/>
      <c r="SMF27" s="138"/>
      <c r="SMG27" s="138"/>
      <c r="SMH27" s="138"/>
      <c r="SMI27" s="138"/>
      <c r="SMJ27" s="138"/>
      <c r="SMK27" s="138"/>
      <c r="SML27" s="138"/>
      <c r="SMM27" s="138"/>
      <c r="SMN27" s="138"/>
      <c r="SMO27" s="138"/>
      <c r="SMP27" s="138"/>
      <c r="SMQ27" s="138"/>
      <c r="SMR27" s="138"/>
      <c r="SMS27" s="138"/>
      <c r="SMT27" s="138"/>
      <c r="SMU27" s="138"/>
      <c r="SMV27" s="138"/>
      <c r="SMW27" s="138"/>
      <c r="SMX27" s="138"/>
      <c r="SMY27" s="138"/>
      <c r="SMZ27" s="138"/>
      <c r="SNA27" s="138"/>
      <c r="SNB27" s="138"/>
      <c r="SNC27" s="138"/>
      <c r="SND27" s="138"/>
      <c r="SNE27" s="138"/>
      <c r="SNF27" s="138"/>
      <c r="SNG27" s="138"/>
      <c r="SNH27" s="138"/>
      <c r="SNI27" s="138"/>
      <c r="SNJ27" s="138"/>
      <c r="SNK27" s="138"/>
      <c r="SNL27" s="138"/>
      <c r="SNM27" s="138"/>
      <c r="SNN27" s="138"/>
      <c r="SNO27" s="138"/>
      <c r="SNP27" s="138"/>
      <c r="SNQ27" s="138"/>
      <c r="SNR27" s="138"/>
      <c r="SNS27" s="138"/>
      <c r="SNT27" s="138"/>
      <c r="SNU27" s="138"/>
      <c r="SNV27" s="138"/>
      <c r="SNW27" s="138"/>
      <c r="SNX27" s="138"/>
      <c r="SNY27" s="138"/>
      <c r="SNZ27" s="138"/>
      <c r="SOA27" s="138"/>
      <c r="SOB27" s="138"/>
      <c r="SOC27" s="138"/>
      <c r="SOD27" s="138"/>
      <c r="SOE27" s="138"/>
      <c r="SOF27" s="138"/>
      <c r="SOG27" s="138"/>
      <c r="SOH27" s="138"/>
      <c r="SOI27" s="138"/>
      <c r="SOJ27" s="138"/>
      <c r="SOK27" s="138"/>
      <c r="SOL27" s="138"/>
      <c r="SOM27" s="138"/>
      <c r="SON27" s="138"/>
      <c r="SOO27" s="138"/>
      <c r="SOP27" s="138"/>
      <c r="SOQ27" s="138"/>
      <c r="SOR27" s="138"/>
      <c r="SOS27" s="138"/>
      <c r="SOT27" s="138"/>
      <c r="SOU27" s="138"/>
      <c r="SOV27" s="138"/>
      <c r="SOW27" s="138"/>
      <c r="SOX27" s="138"/>
      <c r="SOY27" s="138"/>
      <c r="SOZ27" s="138"/>
      <c r="SPA27" s="138"/>
      <c r="SPB27" s="138"/>
      <c r="SPC27" s="138"/>
      <c r="SPD27" s="138"/>
      <c r="SPE27" s="138"/>
      <c r="SPF27" s="138"/>
      <c r="SPG27" s="138"/>
      <c r="SPH27" s="138"/>
      <c r="SPI27" s="138"/>
      <c r="SPJ27" s="138"/>
      <c r="SPK27" s="138"/>
      <c r="SPL27" s="138"/>
      <c r="SPM27" s="138"/>
      <c r="SPN27" s="138"/>
      <c r="SPO27" s="138"/>
      <c r="SPP27" s="138"/>
      <c r="SPQ27" s="138"/>
      <c r="SPR27" s="138"/>
      <c r="SPS27" s="138"/>
      <c r="SPT27" s="138"/>
      <c r="SPU27" s="138"/>
      <c r="SPV27" s="138"/>
      <c r="SPW27" s="138"/>
      <c r="SPX27" s="138"/>
      <c r="SPY27" s="138"/>
      <c r="SPZ27" s="138"/>
      <c r="SQA27" s="138"/>
      <c r="SQB27" s="138"/>
      <c r="SQC27" s="138"/>
      <c r="SQD27" s="138"/>
      <c r="SQE27" s="138"/>
      <c r="SQF27" s="138"/>
      <c r="SQG27" s="138"/>
      <c r="SQH27" s="138"/>
      <c r="SQI27" s="138"/>
      <c r="SQJ27" s="138"/>
      <c r="SQK27" s="138"/>
      <c r="SQL27" s="138"/>
      <c r="SQM27" s="138"/>
      <c r="SQN27" s="138"/>
      <c r="SQO27" s="138"/>
      <c r="SQP27" s="138"/>
      <c r="SQQ27" s="138"/>
      <c r="SQR27" s="138"/>
      <c r="SQS27" s="138"/>
      <c r="SQT27" s="138"/>
      <c r="SQU27" s="138"/>
      <c r="SQV27" s="138"/>
      <c r="SQW27" s="138"/>
      <c r="SQX27" s="138"/>
      <c r="SQY27" s="138"/>
      <c r="SQZ27" s="138"/>
      <c r="SRA27" s="138"/>
      <c r="SRB27" s="138"/>
      <c r="SRC27" s="138"/>
      <c r="SRD27" s="138"/>
      <c r="SRE27" s="138"/>
      <c r="SRF27" s="138"/>
      <c r="SRG27" s="138"/>
      <c r="SRH27" s="138"/>
      <c r="SRI27" s="138"/>
      <c r="SRJ27" s="138"/>
      <c r="SRK27" s="138"/>
      <c r="SRL27" s="138"/>
      <c r="SRM27" s="138"/>
      <c r="SRN27" s="138"/>
      <c r="SRO27" s="138"/>
      <c r="SRP27" s="138"/>
      <c r="SRQ27" s="138"/>
      <c r="SRR27" s="138"/>
      <c r="SRS27" s="138"/>
      <c r="SRT27" s="138"/>
      <c r="SRU27" s="138"/>
      <c r="SRV27" s="138"/>
      <c r="SRW27" s="138"/>
      <c r="SRX27" s="138"/>
      <c r="SRY27" s="138"/>
      <c r="SRZ27" s="138"/>
      <c r="SSA27" s="138"/>
      <c r="SSB27" s="138"/>
      <c r="SSC27" s="138"/>
      <c r="SSD27" s="138"/>
      <c r="SSE27" s="138"/>
      <c r="SSF27" s="138"/>
      <c r="SSG27" s="138"/>
      <c r="SSH27" s="138"/>
      <c r="SSI27" s="138"/>
      <c r="SSJ27" s="138"/>
      <c r="SSK27" s="138"/>
      <c r="SSL27" s="138"/>
      <c r="SSM27" s="138"/>
      <c r="SSN27" s="138"/>
      <c r="SSO27" s="138"/>
      <c r="SSP27" s="138"/>
      <c r="SSQ27" s="138"/>
      <c r="SSR27" s="138"/>
      <c r="SSS27" s="138"/>
      <c r="SST27" s="138"/>
      <c r="SSU27" s="138"/>
      <c r="SSV27" s="138"/>
      <c r="SSW27" s="138"/>
      <c r="SSX27" s="138"/>
      <c r="SSY27" s="138"/>
      <c r="SSZ27" s="138"/>
      <c r="STA27" s="138"/>
      <c r="STB27" s="138"/>
      <c r="STC27" s="138"/>
      <c r="STD27" s="138"/>
      <c r="STE27" s="138"/>
      <c r="STF27" s="138"/>
      <c r="STG27" s="138"/>
      <c r="STH27" s="138"/>
      <c r="STI27" s="138"/>
      <c r="STJ27" s="138"/>
      <c r="STK27" s="138"/>
      <c r="STL27" s="138"/>
      <c r="STM27" s="138"/>
      <c r="STN27" s="138"/>
      <c r="STO27" s="138"/>
      <c r="STP27" s="138"/>
      <c r="STQ27" s="138"/>
      <c r="STR27" s="138"/>
      <c r="STS27" s="138"/>
      <c r="STT27" s="138"/>
      <c r="STU27" s="138"/>
      <c r="STV27" s="138"/>
      <c r="STW27" s="138"/>
      <c r="STX27" s="138"/>
      <c r="STY27" s="138"/>
      <c r="STZ27" s="138"/>
      <c r="SUA27" s="138"/>
      <c r="SUB27" s="138"/>
      <c r="SUC27" s="138"/>
      <c r="SUD27" s="138"/>
      <c r="SUE27" s="138"/>
      <c r="SUF27" s="138"/>
      <c r="SUG27" s="138"/>
      <c r="SUH27" s="138"/>
      <c r="SUI27" s="138"/>
      <c r="SUJ27" s="138"/>
      <c r="SUK27" s="138"/>
      <c r="SUL27" s="138"/>
      <c r="SUM27" s="138"/>
      <c r="SUN27" s="138"/>
      <c r="SUO27" s="138"/>
      <c r="SUP27" s="138"/>
      <c r="SUQ27" s="138"/>
      <c r="SUR27" s="138"/>
      <c r="SUS27" s="138"/>
      <c r="SUT27" s="138"/>
      <c r="SUU27" s="138"/>
      <c r="SUV27" s="138"/>
      <c r="SUW27" s="138"/>
      <c r="SUX27" s="138"/>
      <c r="SUY27" s="138"/>
      <c r="SUZ27" s="138"/>
      <c r="SVA27" s="138"/>
      <c r="SVB27" s="138"/>
      <c r="SVC27" s="138"/>
      <c r="SVD27" s="138"/>
      <c r="SVE27" s="138"/>
      <c r="SVF27" s="138"/>
      <c r="SVG27" s="138"/>
      <c r="SVH27" s="138"/>
      <c r="SVI27" s="138"/>
      <c r="SVJ27" s="138"/>
      <c r="SVK27" s="138"/>
      <c r="SVL27" s="138"/>
      <c r="SVM27" s="138"/>
      <c r="SVN27" s="138"/>
      <c r="SVO27" s="138"/>
      <c r="SVP27" s="138"/>
      <c r="SVQ27" s="138"/>
      <c r="SVR27" s="138"/>
      <c r="SVS27" s="138"/>
      <c r="SVT27" s="138"/>
      <c r="SVU27" s="138"/>
      <c r="SVV27" s="138"/>
      <c r="SVW27" s="138"/>
      <c r="SVX27" s="138"/>
      <c r="SVY27" s="138"/>
      <c r="SVZ27" s="138"/>
      <c r="SWA27" s="138"/>
      <c r="SWB27" s="138"/>
      <c r="SWC27" s="138"/>
      <c r="SWD27" s="138"/>
      <c r="SWE27" s="138"/>
      <c r="SWF27" s="138"/>
      <c r="SWG27" s="138"/>
      <c r="SWH27" s="138"/>
      <c r="SWI27" s="138"/>
      <c r="SWJ27" s="138"/>
      <c r="SWK27" s="138"/>
      <c r="SWL27" s="138"/>
      <c r="SWM27" s="138"/>
      <c r="SWN27" s="138"/>
      <c r="SWO27" s="138"/>
      <c r="SWP27" s="138"/>
      <c r="SWQ27" s="138"/>
      <c r="SWR27" s="138"/>
      <c r="SWS27" s="138"/>
      <c r="SWT27" s="138"/>
      <c r="SWU27" s="138"/>
      <c r="SWV27" s="138"/>
      <c r="SWW27" s="138"/>
      <c r="SWX27" s="138"/>
      <c r="SWY27" s="138"/>
      <c r="SWZ27" s="138"/>
      <c r="SXA27" s="138"/>
      <c r="SXB27" s="138"/>
      <c r="SXC27" s="138"/>
      <c r="SXD27" s="138"/>
      <c r="SXE27" s="138"/>
      <c r="SXF27" s="138"/>
      <c r="SXG27" s="138"/>
      <c r="SXH27" s="138"/>
      <c r="SXI27" s="138"/>
      <c r="SXJ27" s="138"/>
      <c r="SXK27" s="138"/>
      <c r="SXL27" s="138"/>
      <c r="SXM27" s="138"/>
      <c r="SXN27" s="138"/>
      <c r="SXO27" s="138"/>
      <c r="SXP27" s="138"/>
      <c r="SXQ27" s="138"/>
      <c r="SXR27" s="138"/>
      <c r="SXS27" s="138"/>
      <c r="SXT27" s="138"/>
      <c r="SXU27" s="138"/>
      <c r="SXV27" s="138"/>
      <c r="SXW27" s="138"/>
      <c r="SXX27" s="138"/>
      <c r="SXY27" s="138"/>
      <c r="SXZ27" s="138"/>
      <c r="SYA27" s="138"/>
      <c r="SYB27" s="138"/>
      <c r="SYC27" s="138"/>
      <c r="SYD27" s="138"/>
      <c r="SYE27" s="138"/>
      <c r="SYF27" s="138"/>
      <c r="SYG27" s="138"/>
      <c r="SYH27" s="138"/>
      <c r="SYI27" s="138"/>
      <c r="SYJ27" s="138"/>
      <c r="SYK27" s="138"/>
      <c r="SYL27" s="138"/>
      <c r="SYM27" s="138"/>
      <c r="SYN27" s="138"/>
      <c r="SYO27" s="138"/>
      <c r="SYP27" s="138"/>
      <c r="SYQ27" s="138"/>
      <c r="SYR27" s="138"/>
      <c r="SYS27" s="138"/>
      <c r="SYT27" s="138"/>
      <c r="SYU27" s="138"/>
      <c r="SYV27" s="138"/>
      <c r="SYW27" s="138"/>
      <c r="SYX27" s="138"/>
      <c r="SYY27" s="138"/>
      <c r="SYZ27" s="138"/>
      <c r="SZA27" s="138"/>
      <c r="SZB27" s="138"/>
      <c r="SZC27" s="138"/>
      <c r="SZD27" s="138"/>
      <c r="SZE27" s="138"/>
      <c r="SZF27" s="138"/>
      <c r="SZG27" s="138"/>
      <c r="SZH27" s="138"/>
      <c r="SZI27" s="138"/>
      <c r="SZJ27" s="138"/>
      <c r="SZK27" s="138"/>
      <c r="SZL27" s="138"/>
      <c r="SZM27" s="138"/>
      <c r="SZN27" s="138"/>
      <c r="SZO27" s="138"/>
      <c r="SZP27" s="138"/>
      <c r="SZQ27" s="138"/>
      <c r="SZR27" s="138"/>
      <c r="SZS27" s="138"/>
      <c r="SZT27" s="138"/>
      <c r="SZU27" s="138"/>
      <c r="SZV27" s="138"/>
      <c r="SZW27" s="138"/>
      <c r="SZX27" s="138"/>
      <c r="SZY27" s="138"/>
      <c r="SZZ27" s="138"/>
      <c r="TAA27" s="138"/>
      <c r="TAB27" s="138"/>
      <c r="TAC27" s="138"/>
      <c r="TAD27" s="138"/>
      <c r="TAE27" s="138"/>
      <c r="TAF27" s="138"/>
      <c r="TAG27" s="138"/>
      <c r="TAH27" s="138"/>
      <c r="TAI27" s="138"/>
      <c r="TAJ27" s="138"/>
      <c r="TAK27" s="138"/>
      <c r="TAL27" s="138"/>
      <c r="TAM27" s="138"/>
      <c r="TAN27" s="138"/>
      <c r="TAO27" s="138"/>
      <c r="TAP27" s="138"/>
      <c r="TAQ27" s="138"/>
      <c r="TAR27" s="138"/>
      <c r="TAS27" s="138"/>
      <c r="TAT27" s="138"/>
      <c r="TAU27" s="138"/>
      <c r="TAV27" s="138"/>
      <c r="TAW27" s="138"/>
      <c r="TAX27" s="138"/>
      <c r="TAY27" s="138"/>
      <c r="TAZ27" s="138"/>
      <c r="TBA27" s="138"/>
      <c r="TBB27" s="138"/>
      <c r="TBC27" s="138"/>
      <c r="TBD27" s="138"/>
      <c r="TBE27" s="138"/>
      <c r="TBF27" s="138"/>
      <c r="TBG27" s="138"/>
      <c r="TBH27" s="138"/>
      <c r="TBI27" s="138"/>
      <c r="TBJ27" s="138"/>
      <c r="TBK27" s="138"/>
      <c r="TBL27" s="138"/>
      <c r="TBM27" s="138"/>
      <c r="TBN27" s="138"/>
      <c r="TBO27" s="138"/>
      <c r="TBP27" s="138"/>
      <c r="TBQ27" s="138"/>
      <c r="TBR27" s="138"/>
      <c r="TBS27" s="138"/>
      <c r="TBT27" s="138"/>
      <c r="TBU27" s="138"/>
      <c r="TBV27" s="138"/>
      <c r="TBW27" s="138"/>
      <c r="TBX27" s="138"/>
      <c r="TBY27" s="138"/>
      <c r="TBZ27" s="138"/>
      <c r="TCA27" s="138"/>
      <c r="TCB27" s="138"/>
      <c r="TCC27" s="138"/>
      <c r="TCD27" s="138"/>
      <c r="TCE27" s="138"/>
      <c r="TCF27" s="138"/>
      <c r="TCG27" s="138"/>
      <c r="TCH27" s="138"/>
      <c r="TCI27" s="138"/>
      <c r="TCJ27" s="138"/>
      <c r="TCK27" s="138"/>
      <c r="TCL27" s="138"/>
      <c r="TCM27" s="138"/>
      <c r="TCN27" s="138"/>
      <c r="TCO27" s="138"/>
      <c r="TCP27" s="138"/>
      <c r="TCQ27" s="138"/>
      <c r="TCR27" s="138"/>
      <c r="TCS27" s="138"/>
      <c r="TCT27" s="138"/>
      <c r="TCU27" s="138"/>
      <c r="TCV27" s="138"/>
      <c r="TCW27" s="138"/>
      <c r="TCX27" s="138"/>
      <c r="TCY27" s="138"/>
      <c r="TCZ27" s="138"/>
      <c r="TDA27" s="138"/>
      <c r="TDB27" s="138"/>
      <c r="TDC27" s="138"/>
      <c r="TDD27" s="138"/>
      <c r="TDE27" s="138"/>
      <c r="TDF27" s="138"/>
      <c r="TDG27" s="138"/>
      <c r="TDH27" s="138"/>
      <c r="TDI27" s="138"/>
      <c r="TDJ27" s="138"/>
      <c r="TDK27" s="138"/>
      <c r="TDL27" s="138"/>
      <c r="TDM27" s="138"/>
      <c r="TDN27" s="138"/>
      <c r="TDO27" s="138"/>
      <c r="TDP27" s="138"/>
      <c r="TDQ27" s="138"/>
      <c r="TDR27" s="138"/>
      <c r="TDS27" s="138"/>
      <c r="TDT27" s="138"/>
      <c r="TDU27" s="138"/>
      <c r="TDV27" s="138"/>
      <c r="TDW27" s="138"/>
      <c r="TDX27" s="138"/>
      <c r="TDY27" s="138"/>
      <c r="TDZ27" s="138"/>
      <c r="TEA27" s="138"/>
      <c r="TEB27" s="138"/>
      <c r="TEC27" s="138"/>
      <c r="TED27" s="138"/>
      <c r="TEE27" s="138"/>
      <c r="TEF27" s="138"/>
      <c r="TEG27" s="138"/>
      <c r="TEH27" s="138"/>
      <c r="TEI27" s="138"/>
      <c r="TEJ27" s="138"/>
      <c r="TEK27" s="138"/>
      <c r="TEL27" s="138"/>
      <c r="TEM27" s="138"/>
      <c r="TEN27" s="138"/>
      <c r="TEO27" s="138"/>
      <c r="TEP27" s="138"/>
      <c r="TEQ27" s="138"/>
      <c r="TER27" s="138"/>
      <c r="TES27" s="138"/>
      <c r="TET27" s="138"/>
      <c r="TEU27" s="138"/>
      <c r="TEV27" s="138"/>
      <c r="TEW27" s="138"/>
      <c r="TEX27" s="138"/>
      <c r="TEY27" s="138"/>
      <c r="TEZ27" s="138"/>
      <c r="TFA27" s="138"/>
      <c r="TFB27" s="138"/>
      <c r="TFC27" s="138"/>
      <c r="TFD27" s="138"/>
      <c r="TFE27" s="138"/>
      <c r="TFF27" s="138"/>
      <c r="TFG27" s="138"/>
      <c r="TFH27" s="138"/>
      <c r="TFI27" s="138"/>
      <c r="TFJ27" s="138"/>
      <c r="TFK27" s="138"/>
      <c r="TFL27" s="138"/>
      <c r="TFM27" s="138"/>
      <c r="TFN27" s="138"/>
      <c r="TFO27" s="138"/>
      <c r="TFP27" s="138"/>
      <c r="TFQ27" s="138"/>
      <c r="TFR27" s="138"/>
      <c r="TFS27" s="138"/>
      <c r="TFT27" s="138"/>
      <c r="TFU27" s="138"/>
      <c r="TFV27" s="138"/>
      <c r="TFW27" s="138"/>
      <c r="TFX27" s="138"/>
      <c r="TFY27" s="138"/>
      <c r="TFZ27" s="138"/>
      <c r="TGA27" s="138"/>
      <c r="TGB27" s="138"/>
      <c r="TGC27" s="138"/>
      <c r="TGD27" s="138"/>
      <c r="TGE27" s="138"/>
      <c r="TGF27" s="138"/>
      <c r="TGG27" s="138"/>
      <c r="TGH27" s="138"/>
      <c r="TGI27" s="138"/>
      <c r="TGJ27" s="138"/>
      <c r="TGK27" s="138"/>
      <c r="TGL27" s="138"/>
      <c r="TGM27" s="138"/>
      <c r="TGN27" s="138"/>
      <c r="TGO27" s="138"/>
      <c r="TGP27" s="138"/>
      <c r="TGQ27" s="138"/>
      <c r="TGR27" s="138"/>
      <c r="TGS27" s="138"/>
      <c r="TGT27" s="138"/>
      <c r="TGU27" s="138"/>
      <c r="TGV27" s="138"/>
      <c r="TGW27" s="138"/>
      <c r="TGX27" s="138"/>
      <c r="TGY27" s="138"/>
      <c r="TGZ27" s="138"/>
      <c r="THA27" s="138"/>
      <c r="THB27" s="138"/>
      <c r="THC27" s="138"/>
      <c r="THD27" s="138"/>
      <c r="THE27" s="138"/>
      <c r="THF27" s="138"/>
      <c r="THG27" s="138"/>
      <c r="THH27" s="138"/>
      <c r="THI27" s="138"/>
      <c r="THJ27" s="138"/>
      <c r="THK27" s="138"/>
      <c r="THL27" s="138"/>
      <c r="THM27" s="138"/>
      <c r="THN27" s="138"/>
      <c r="THO27" s="138"/>
      <c r="THP27" s="138"/>
      <c r="THQ27" s="138"/>
      <c r="THR27" s="138"/>
      <c r="THS27" s="138"/>
      <c r="THT27" s="138"/>
      <c r="THU27" s="138"/>
      <c r="THV27" s="138"/>
      <c r="THW27" s="138"/>
      <c r="THX27" s="138"/>
      <c r="THY27" s="138"/>
      <c r="THZ27" s="138"/>
      <c r="TIA27" s="138"/>
      <c r="TIB27" s="138"/>
      <c r="TIC27" s="138"/>
      <c r="TID27" s="138"/>
      <c r="TIE27" s="138"/>
      <c r="TIF27" s="138"/>
      <c r="TIG27" s="138"/>
      <c r="TIH27" s="138"/>
      <c r="TII27" s="138"/>
      <c r="TIJ27" s="138"/>
      <c r="TIK27" s="138"/>
      <c r="TIL27" s="138"/>
      <c r="TIM27" s="138"/>
      <c r="TIN27" s="138"/>
      <c r="TIO27" s="138"/>
      <c r="TIP27" s="138"/>
      <c r="TIQ27" s="138"/>
      <c r="TIR27" s="138"/>
      <c r="TIS27" s="138"/>
      <c r="TIT27" s="138"/>
      <c r="TIU27" s="138"/>
      <c r="TIV27" s="138"/>
      <c r="TIW27" s="138"/>
      <c r="TIX27" s="138"/>
      <c r="TIY27" s="138"/>
      <c r="TIZ27" s="138"/>
      <c r="TJA27" s="138"/>
      <c r="TJB27" s="138"/>
      <c r="TJC27" s="138"/>
      <c r="TJD27" s="138"/>
      <c r="TJE27" s="138"/>
      <c r="TJF27" s="138"/>
      <c r="TJG27" s="138"/>
      <c r="TJH27" s="138"/>
      <c r="TJI27" s="138"/>
      <c r="TJJ27" s="138"/>
      <c r="TJK27" s="138"/>
      <c r="TJL27" s="138"/>
      <c r="TJM27" s="138"/>
      <c r="TJN27" s="138"/>
      <c r="TJO27" s="138"/>
      <c r="TJP27" s="138"/>
      <c r="TJQ27" s="138"/>
      <c r="TJR27" s="138"/>
      <c r="TJS27" s="138"/>
      <c r="TJT27" s="138"/>
      <c r="TJU27" s="138"/>
      <c r="TJV27" s="138"/>
      <c r="TJW27" s="138"/>
      <c r="TJX27" s="138"/>
      <c r="TJY27" s="138"/>
      <c r="TJZ27" s="138"/>
      <c r="TKA27" s="138"/>
      <c r="TKB27" s="138"/>
      <c r="TKC27" s="138"/>
      <c r="TKD27" s="138"/>
      <c r="TKE27" s="138"/>
      <c r="TKF27" s="138"/>
      <c r="TKG27" s="138"/>
      <c r="TKH27" s="138"/>
      <c r="TKI27" s="138"/>
      <c r="TKJ27" s="138"/>
      <c r="TKK27" s="138"/>
      <c r="TKL27" s="138"/>
      <c r="TKM27" s="138"/>
      <c r="TKN27" s="138"/>
      <c r="TKO27" s="138"/>
      <c r="TKP27" s="138"/>
      <c r="TKQ27" s="138"/>
      <c r="TKR27" s="138"/>
      <c r="TKS27" s="138"/>
      <c r="TKT27" s="138"/>
      <c r="TKU27" s="138"/>
      <c r="TKV27" s="138"/>
      <c r="TKW27" s="138"/>
      <c r="TKX27" s="138"/>
      <c r="TKY27" s="138"/>
      <c r="TKZ27" s="138"/>
      <c r="TLA27" s="138"/>
      <c r="TLB27" s="138"/>
      <c r="TLC27" s="138"/>
      <c r="TLD27" s="138"/>
      <c r="TLE27" s="138"/>
      <c r="TLF27" s="138"/>
      <c r="TLG27" s="138"/>
      <c r="TLH27" s="138"/>
      <c r="TLI27" s="138"/>
      <c r="TLJ27" s="138"/>
      <c r="TLK27" s="138"/>
      <c r="TLL27" s="138"/>
      <c r="TLM27" s="138"/>
      <c r="TLN27" s="138"/>
      <c r="TLO27" s="138"/>
      <c r="TLP27" s="138"/>
      <c r="TLQ27" s="138"/>
      <c r="TLR27" s="138"/>
      <c r="TLS27" s="138"/>
      <c r="TLT27" s="138"/>
      <c r="TLU27" s="138"/>
      <c r="TLV27" s="138"/>
      <c r="TLW27" s="138"/>
      <c r="TLX27" s="138"/>
      <c r="TLY27" s="138"/>
      <c r="TLZ27" s="138"/>
      <c r="TMA27" s="138"/>
      <c r="TMB27" s="138"/>
      <c r="TMC27" s="138"/>
      <c r="TMD27" s="138"/>
      <c r="TME27" s="138"/>
      <c r="TMF27" s="138"/>
      <c r="TMG27" s="138"/>
      <c r="TMH27" s="138"/>
      <c r="TMI27" s="138"/>
      <c r="TMJ27" s="138"/>
      <c r="TMK27" s="138"/>
      <c r="TML27" s="138"/>
      <c r="TMM27" s="138"/>
      <c r="TMN27" s="138"/>
      <c r="TMO27" s="138"/>
      <c r="TMP27" s="138"/>
      <c r="TMQ27" s="138"/>
      <c r="TMR27" s="138"/>
      <c r="TMS27" s="138"/>
      <c r="TMT27" s="138"/>
      <c r="TMU27" s="138"/>
      <c r="TMV27" s="138"/>
      <c r="TMW27" s="138"/>
      <c r="TMX27" s="138"/>
      <c r="TMY27" s="138"/>
      <c r="TMZ27" s="138"/>
      <c r="TNA27" s="138"/>
      <c r="TNB27" s="138"/>
      <c r="TNC27" s="138"/>
      <c r="TND27" s="138"/>
      <c r="TNE27" s="138"/>
      <c r="TNF27" s="138"/>
      <c r="TNG27" s="138"/>
      <c r="TNH27" s="138"/>
      <c r="TNI27" s="138"/>
      <c r="TNJ27" s="138"/>
      <c r="TNK27" s="138"/>
      <c r="TNL27" s="138"/>
      <c r="TNM27" s="138"/>
      <c r="TNN27" s="138"/>
      <c r="TNO27" s="138"/>
      <c r="TNP27" s="138"/>
      <c r="TNQ27" s="138"/>
      <c r="TNR27" s="138"/>
      <c r="TNS27" s="138"/>
      <c r="TNT27" s="138"/>
      <c r="TNU27" s="138"/>
      <c r="TNV27" s="138"/>
      <c r="TNW27" s="138"/>
      <c r="TNX27" s="138"/>
      <c r="TNY27" s="138"/>
      <c r="TNZ27" s="138"/>
      <c r="TOA27" s="138"/>
      <c r="TOB27" s="138"/>
      <c r="TOC27" s="138"/>
      <c r="TOD27" s="138"/>
      <c r="TOE27" s="138"/>
      <c r="TOF27" s="138"/>
      <c r="TOG27" s="138"/>
      <c r="TOH27" s="138"/>
      <c r="TOI27" s="138"/>
      <c r="TOJ27" s="138"/>
      <c r="TOK27" s="138"/>
      <c r="TOL27" s="138"/>
      <c r="TOM27" s="138"/>
      <c r="TON27" s="138"/>
      <c r="TOO27" s="138"/>
      <c r="TOP27" s="138"/>
      <c r="TOQ27" s="138"/>
      <c r="TOR27" s="138"/>
      <c r="TOS27" s="138"/>
      <c r="TOT27" s="138"/>
      <c r="TOU27" s="138"/>
      <c r="TOV27" s="138"/>
      <c r="TOW27" s="138"/>
      <c r="TOX27" s="138"/>
      <c r="TOY27" s="138"/>
      <c r="TOZ27" s="138"/>
      <c r="TPA27" s="138"/>
      <c r="TPB27" s="138"/>
      <c r="TPC27" s="138"/>
      <c r="TPD27" s="138"/>
      <c r="TPE27" s="138"/>
      <c r="TPF27" s="138"/>
      <c r="TPG27" s="138"/>
      <c r="TPH27" s="138"/>
      <c r="TPI27" s="138"/>
      <c r="TPJ27" s="138"/>
      <c r="TPK27" s="138"/>
      <c r="TPL27" s="138"/>
      <c r="TPM27" s="138"/>
      <c r="TPN27" s="138"/>
      <c r="TPO27" s="138"/>
      <c r="TPP27" s="138"/>
      <c r="TPQ27" s="138"/>
      <c r="TPR27" s="138"/>
      <c r="TPS27" s="138"/>
      <c r="TPT27" s="138"/>
      <c r="TPU27" s="138"/>
      <c r="TPV27" s="138"/>
      <c r="TPW27" s="138"/>
      <c r="TPX27" s="138"/>
      <c r="TPY27" s="138"/>
      <c r="TPZ27" s="138"/>
      <c r="TQA27" s="138"/>
      <c r="TQB27" s="138"/>
      <c r="TQC27" s="138"/>
      <c r="TQD27" s="138"/>
      <c r="TQE27" s="138"/>
      <c r="TQF27" s="138"/>
      <c r="TQG27" s="138"/>
      <c r="TQH27" s="138"/>
      <c r="TQI27" s="138"/>
      <c r="TQJ27" s="138"/>
      <c r="TQK27" s="138"/>
      <c r="TQL27" s="138"/>
      <c r="TQM27" s="138"/>
      <c r="TQN27" s="138"/>
      <c r="TQO27" s="138"/>
      <c r="TQP27" s="138"/>
      <c r="TQQ27" s="138"/>
      <c r="TQR27" s="138"/>
      <c r="TQS27" s="138"/>
      <c r="TQT27" s="138"/>
      <c r="TQU27" s="138"/>
      <c r="TQV27" s="138"/>
      <c r="TQW27" s="138"/>
      <c r="TQX27" s="138"/>
      <c r="TQY27" s="138"/>
      <c r="TQZ27" s="138"/>
      <c r="TRA27" s="138"/>
      <c r="TRB27" s="138"/>
      <c r="TRC27" s="138"/>
      <c r="TRD27" s="138"/>
      <c r="TRE27" s="138"/>
      <c r="TRF27" s="138"/>
      <c r="TRG27" s="138"/>
      <c r="TRH27" s="138"/>
      <c r="TRI27" s="138"/>
      <c r="TRJ27" s="138"/>
      <c r="TRK27" s="138"/>
      <c r="TRL27" s="138"/>
      <c r="TRM27" s="138"/>
      <c r="TRN27" s="138"/>
      <c r="TRO27" s="138"/>
      <c r="TRP27" s="138"/>
      <c r="TRQ27" s="138"/>
      <c r="TRR27" s="138"/>
      <c r="TRS27" s="138"/>
      <c r="TRT27" s="138"/>
      <c r="TRU27" s="138"/>
      <c r="TRV27" s="138"/>
      <c r="TRW27" s="138"/>
      <c r="TRX27" s="138"/>
      <c r="TRY27" s="138"/>
      <c r="TRZ27" s="138"/>
      <c r="TSA27" s="138"/>
      <c r="TSB27" s="138"/>
      <c r="TSC27" s="138"/>
      <c r="TSD27" s="138"/>
      <c r="TSE27" s="138"/>
      <c r="TSF27" s="138"/>
      <c r="TSG27" s="138"/>
      <c r="TSH27" s="138"/>
      <c r="TSI27" s="138"/>
      <c r="TSJ27" s="138"/>
      <c r="TSK27" s="138"/>
      <c r="TSL27" s="138"/>
      <c r="TSM27" s="138"/>
      <c r="TSN27" s="138"/>
      <c r="TSO27" s="138"/>
      <c r="TSP27" s="138"/>
      <c r="TSQ27" s="138"/>
      <c r="TSR27" s="138"/>
      <c r="TSS27" s="138"/>
      <c r="TST27" s="138"/>
      <c r="TSU27" s="138"/>
      <c r="TSV27" s="138"/>
      <c r="TSW27" s="138"/>
      <c r="TSX27" s="138"/>
      <c r="TSY27" s="138"/>
      <c r="TSZ27" s="138"/>
      <c r="TTA27" s="138"/>
      <c r="TTB27" s="138"/>
      <c r="TTC27" s="138"/>
      <c r="TTD27" s="138"/>
      <c r="TTE27" s="138"/>
      <c r="TTF27" s="138"/>
      <c r="TTG27" s="138"/>
      <c r="TTH27" s="138"/>
      <c r="TTI27" s="138"/>
      <c r="TTJ27" s="138"/>
      <c r="TTK27" s="138"/>
      <c r="TTL27" s="138"/>
      <c r="TTM27" s="138"/>
      <c r="TTN27" s="138"/>
      <c r="TTO27" s="138"/>
      <c r="TTP27" s="138"/>
      <c r="TTQ27" s="138"/>
      <c r="TTR27" s="138"/>
      <c r="TTS27" s="138"/>
      <c r="TTT27" s="138"/>
      <c r="TTU27" s="138"/>
      <c r="TTV27" s="138"/>
      <c r="TTW27" s="138"/>
      <c r="TTX27" s="138"/>
      <c r="TTY27" s="138"/>
      <c r="TTZ27" s="138"/>
      <c r="TUA27" s="138"/>
      <c r="TUB27" s="138"/>
      <c r="TUC27" s="138"/>
      <c r="TUD27" s="138"/>
      <c r="TUE27" s="138"/>
      <c r="TUF27" s="138"/>
      <c r="TUG27" s="138"/>
      <c r="TUH27" s="138"/>
      <c r="TUI27" s="138"/>
      <c r="TUJ27" s="138"/>
      <c r="TUK27" s="138"/>
      <c r="TUL27" s="138"/>
      <c r="TUM27" s="138"/>
      <c r="TUN27" s="138"/>
      <c r="TUO27" s="138"/>
      <c r="TUP27" s="138"/>
      <c r="TUQ27" s="138"/>
      <c r="TUR27" s="138"/>
      <c r="TUS27" s="138"/>
      <c r="TUT27" s="138"/>
      <c r="TUU27" s="138"/>
      <c r="TUV27" s="138"/>
      <c r="TUW27" s="138"/>
      <c r="TUX27" s="138"/>
      <c r="TUY27" s="138"/>
      <c r="TUZ27" s="138"/>
      <c r="TVA27" s="138"/>
      <c r="TVB27" s="138"/>
      <c r="TVC27" s="138"/>
      <c r="TVD27" s="138"/>
      <c r="TVE27" s="138"/>
      <c r="TVF27" s="138"/>
      <c r="TVG27" s="138"/>
      <c r="TVH27" s="138"/>
      <c r="TVI27" s="138"/>
      <c r="TVJ27" s="138"/>
      <c r="TVK27" s="138"/>
      <c r="TVL27" s="138"/>
      <c r="TVM27" s="138"/>
      <c r="TVN27" s="138"/>
      <c r="TVO27" s="138"/>
      <c r="TVP27" s="138"/>
      <c r="TVQ27" s="138"/>
      <c r="TVR27" s="138"/>
      <c r="TVS27" s="138"/>
      <c r="TVT27" s="138"/>
      <c r="TVU27" s="138"/>
      <c r="TVV27" s="138"/>
      <c r="TVW27" s="138"/>
      <c r="TVX27" s="138"/>
      <c r="TVY27" s="138"/>
      <c r="TVZ27" s="138"/>
      <c r="TWA27" s="138"/>
      <c r="TWB27" s="138"/>
      <c r="TWC27" s="138"/>
      <c r="TWD27" s="138"/>
      <c r="TWE27" s="138"/>
      <c r="TWF27" s="138"/>
      <c r="TWG27" s="138"/>
      <c r="TWH27" s="138"/>
      <c r="TWI27" s="138"/>
      <c r="TWJ27" s="138"/>
      <c r="TWK27" s="138"/>
      <c r="TWL27" s="138"/>
      <c r="TWM27" s="138"/>
      <c r="TWN27" s="138"/>
      <c r="TWO27" s="138"/>
      <c r="TWP27" s="138"/>
      <c r="TWQ27" s="138"/>
      <c r="TWR27" s="138"/>
      <c r="TWS27" s="138"/>
      <c r="TWT27" s="138"/>
      <c r="TWU27" s="138"/>
      <c r="TWV27" s="138"/>
      <c r="TWW27" s="138"/>
      <c r="TWX27" s="138"/>
      <c r="TWY27" s="138"/>
      <c r="TWZ27" s="138"/>
      <c r="TXA27" s="138"/>
      <c r="TXB27" s="138"/>
      <c r="TXC27" s="138"/>
      <c r="TXD27" s="138"/>
      <c r="TXE27" s="138"/>
      <c r="TXF27" s="138"/>
      <c r="TXG27" s="138"/>
      <c r="TXH27" s="138"/>
      <c r="TXI27" s="138"/>
      <c r="TXJ27" s="138"/>
      <c r="TXK27" s="138"/>
      <c r="TXL27" s="138"/>
      <c r="TXM27" s="138"/>
      <c r="TXN27" s="138"/>
      <c r="TXO27" s="138"/>
      <c r="TXP27" s="138"/>
      <c r="TXQ27" s="138"/>
      <c r="TXR27" s="138"/>
      <c r="TXS27" s="138"/>
      <c r="TXT27" s="138"/>
      <c r="TXU27" s="138"/>
      <c r="TXV27" s="138"/>
      <c r="TXW27" s="138"/>
      <c r="TXX27" s="138"/>
      <c r="TXY27" s="138"/>
      <c r="TXZ27" s="138"/>
      <c r="TYA27" s="138"/>
      <c r="TYB27" s="138"/>
      <c r="TYC27" s="138"/>
      <c r="TYD27" s="138"/>
      <c r="TYE27" s="138"/>
      <c r="TYF27" s="138"/>
      <c r="TYG27" s="138"/>
      <c r="TYH27" s="138"/>
      <c r="TYI27" s="138"/>
      <c r="TYJ27" s="138"/>
      <c r="TYK27" s="138"/>
      <c r="TYL27" s="138"/>
      <c r="TYM27" s="138"/>
      <c r="TYN27" s="138"/>
      <c r="TYO27" s="138"/>
      <c r="TYP27" s="138"/>
      <c r="TYQ27" s="138"/>
      <c r="TYR27" s="138"/>
      <c r="TYS27" s="138"/>
      <c r="TYT27" s="138"/>
      <c r="TYU27" s="138"/>
      <c r="TYV27" s="138"/>
      <c r="TYW27" s="138"/>
      <c r="TYX27" s="138"/>
      <c r="TYY27" s="138"/>
      <c r="TYZ27" s="138"/>
      <c r="TZA27" s="138"/>
      <c r="TZB27" s="138"/>
      <c r="TZC27" s="138"/>
      <c r="TZD27" s="138"/>
      <c r="TZE27" s="138"/>
      <c r="TZF27" s="138"/>
      <c r="TZG27" s="138"/>
      <c r="TZH27" s="138"/>
      <c r="TZI27" s="138"/>
      <c r="TZJ27" s="138"/>
      <c r="TZK27" s="138"/>
      <c r="TZL27" s="138"/>
      <c r="TZM27" s="138"/>
      <c r="TZN27" s="138"/>
      <c r="TZO27" s="138"/>
      <c r="TZP27" s="138"/>
      <c r="TZQ27" s="138"/>
      <c r="TZR27" s="138"/>
      <c r="TZS27" s="138"/>
      <c r="TZT27" s="138"/>
      <c r="TZU27" s="138"/>
      <c r="TZV27" s="138"/>
      <c r="TZW27" s="138"/>
      <c r="TZX27" s="138"/>
      <c r="TZY27" s="138"/>
      <c r="TZZ27" s="138"/>
      <c r="UAA27" s="138"/>
      <c r="UAB27" s="138"/>
      <c r="UAC27" s="138"/>
      <c r="UAD27" s="138"/>
      <c r="UAE27" s="138"/>
      <c r="UAF27" s="138"/>
      <c r="UAG27" s="138"/>
      <c r="UAH27" s="138"/>
      <c r="UAI27" s="138"/>
      <c r="UAJ27" s="138"/>
      <c r="UAK27" s="138"/>
      <c r="UAL27" s="138"/>
      <c r="UAM27" s="138"/>
      <c r="UAN27" s="138"/>
      <c r="UAO27" s="138"/>
      <c r="UAP27" s="138"/>
      <c r="UAQ27" s="138"/>
      <c r="UAR27" s="138"/>
      <c r="UAS27" s="138"/>
      <c r="UAT27" s="138"/>
      <c r="UAU27" s="138"/>
      <c r="UAV27" s="138"/>
      <c r="UAW27" s="138"/>
      <c r="UAX27" s="138"/>
      <c r="UAY27" s="138"/>
      <c r="UAZ27" s="138"/>
      <c r="UBA27" s="138"/>
      <c r="UBB27" s="138"/>
      <c r="UBC27" s="138"/>
      <c r="UBD27" s="138"/>
      <c r="UBE27" s="138"/>
      <c r="UBF27" s="138"/>
      <c r="UBG27" s="138"/>
      <c r="UBH27" s="138"/>
      <c r="UBI27" s="138"/>
      <c r="UBJ27" s="138"/>
      <c r="UBK27" s="138"/>
      <c r="UBL27" s="138"/>
      <c r="UBM27" s="138"/>
      <c r="UBN27" s="138"/>
      <c r="UBO27" s="138"/>
      <c r="UBP27" s="138"/>
      <c r="UBQ27" s="138"/>
      <c r="UBR27" s="138"/>
      <c r="UBS27" s="138"/>
      <c r="UBT27" s="138"/>
      <c r="UBU27" s="138"/>
      <c r="UBV27" s="138"/>
      <c r="UBW27" s="138"/>
      <c r="UBX27" s="138"/>
      <c r="UBY27" s="138"/>
      <c r="UBZ27" s="138"/>
      <c r="UCA27" s="138"/>
      <c r="UCB27" s="138"/>
      <c r="UCC27" s="138"/>
      <c r="UCD27" s="138"/>
      <c r="UCE27" s="138"/>
      <c r="UCF27" s="138"/>
      <c r="UCG27" s="138"/>
      <c r="UCH27" s="138"/>
      <c r="UCI27" s="138"/>
      <c r="UCJ27" s="138"/>
      <c r="UCK27" s="138"/>
      <c r="UCL27" s="138"/>
      <c r="UCM27" s="138"/>
      <c r="UCN27" s="138"/>
      <c r="UCO27" s="138"/>
      <c r="UCP27" s="138"/>
      <c r="UCQ27" s="138"/>
      <c r="UCR27" s="138"/>
      <c r="UCS27" s="138"/>
      <c r="UCT27" s="138"/>
      <c r="UCU27" s="138"/>
      <c r="UCV27" s="138"/>
      <c r="UCW27" s="138"/>
      <c r="UCX27" s="138"/>
      <c r="UCY27" s="138"/>
      <c r="UCZ27" s="138"/>
      <c r="UDA27" s="138"/>
      <c r="UDB27" s="138"/>
      <c r="UDC27" s="138"/>
      <c r="UDD27" s="138"/>
      <c r="UDE27" s="138"/>
      <c r="UDF27" s="138"/>
      <c r="UDG27" s="138"/>
      <c r="UDH27" s="138"/>
      <c r="UDI27" s="138"/>
      <c r="UDJ27" s="138"/>
      <c r="UDK27" s="138"/>
      <c r="UDL27" s="138"/>
      <c r="UDM27" s="138"/>
      <c r="UDN27" s="138"/>
      <c r="UDO27" s="138"/>
      <c r="UDP27" s="138"/>
      <c r="UDQ27" s="138"/>
      <c r="UDR27" s="138"/>
      <c r="UDS27" s="138"/>
      <c r="UDT27" s="138"/>
      <c r="UDU27" s="138"/>
      <c r="UDV27" s="138"/>
      <c r="UDW27" s="138"/>
      <c r="UDX27" s="138"/>
      <c r="UDY27" s="138"/>
      <c r="UDZ27" s="138"/>
      <c r="UEA27" s="138"/>
      <c r="UEB27" s="138"/>
      <c r="UEC27" s="138"/>
      <c r="UED27" s="138"/>
      <c r="UEE27" s="138"/>
      <c r="UEF27" s="138"/>
      <c r="UEG27" s="138"/>
      <c r="UEH27" s="138"/>
      <c r="UEI27" s="138"/>
      <c r="UEJ27" s="138"/>
      <c r="UEK27" s="138"/>
      <c r="UEL27" s="138"/>
      <c r="UEM27" s="138"/>
      <c r="UEN27" s="138"/>
      <c r="UEO27" s="138"/>
      <c r="UEP27" s="138"/>
      <c r="UEQ27" s="138"/>
      <c r="UER27" s="138"/>
      <c r="UES27" s="138"/>
      <c r="UET27" s="138"/>
      <c r="UEU27" s="138"/>
      <c r="UEV27" s="138"/>
      <c r="UEW27" s="138"/>
      <c r="UEX27" s="138"/>
      <c r="UEY27" s="138"/>
      <c r="UEZ27" s="138"/>
      <c r="UFA27" s="138"/>
      <c r="UFB27" s="138"/>
      <c r="UFC27" s="138"/>
      <c r="UFD27" s="138"/>
      <c r="UFE27" s="138"/>
      <c r="UFF27" s="138"/>
      <c r="UFG27" s="138"/>
      <c r="UFH27" s="138"/>
      <c r="UFI27" s="138"/>
      <c r="UFJ27" s="138"/>
      <c r="UFK27" s="138"/>
      <c r="UFL27" s="138"/>
      <c r="UFM27" s="138"/>
      <c r="UFN27" s="138"/>
      <c r="UFO27" s="138"/>
      <c r="UFP27" s="138"/>
      <c r="UFQ27" s="138"/>
      <c r="UFR27" s="138"/>
      <c r="UFS27" s="138"/>
      <c r="UFT27" s="138"/>
      <c r="UFU27" s="138"/>
      <c r="UFV27" s="138"/>
      <c r="UFW27" s="138"/>
      <c r="UFX27" s="138"/>
      <c r="UFY27" s="138"/>
      <c r="UFZ27" s="138"/>
      <c r="UGA27" s="138"/>
      <c r="UGB27" s="138"/>
      <c r="UGC27" s="138"/>
      <c r="UGD27" s="138"/>
      <c r="UGE27" s="138"/>
      <c r="UGF27" s="138"/>
      <c r="UGG27" s="138"/>
      <c r="UGH27" s="138"/>
      <c r="UGI27" s="138"/>
      <c r="UGJ27" s="138"/>
      <c r="UGK27" s="138"/>
      <c r="UGL27" s="138"/>
      <c r="UGM27" s="138"/>
      <c r="UGN27" s="138"/>
      <c r="UGO27" s="138"/>
      <c r="UGP27" s="138"/>
      <c r="UGQ27" s="138"/>
      <c r="UGR27" s="138"/>
      <c r="UGS27" s="138"/>
      <c r="UGT27" s="138"/>
      <c r="UGU27" s="138"/>
      <c r="UGV27" s="138"/>
      <c r="UGW27" s="138"/>
      <c r="UGX27" s="138"/>
      <c r="UGY27" s="138"/>
      <c r="UGZ27" s="138"/>
      <c r="UHA27" s="138"/>
      <c r="UHB27" s="138"/>
      <c r="UHC27" s="138"/>
      <c r="UHD27" s="138"/>
      <c r="UHE27" s="138"/>
      <c r="UHF27" s="138"/>
      <c r="UHG27" s="138"/>
      <c r="UHH27" s="138"/>
      <c r="UHI27" s="138"/>
      <c r="UHJ27" s="138"/>
      <c r="UHK27" s="138"/>
      <c r="UHL27" s="138"/>
      <c r="UHM27" s="138"/>
      <c r="UHN27" s="138"/>
      <c r="UHO27" s="138"/>
      <c r="UHP27" s="138"/>
      <c r="UHQ27" s="138"/>
      <c r="UHR27" s="138"/>
      <c r="UHS27" s="138"/>
      <c r="UHT27" s="138"/>
      <c r="UHU27" s="138"/>
      <c r="UHV27" s="138"/>
      <c r="UHW27" s="138"/>
      <c r="UHX27" s="138"/>
      <c r="UHY27" s="138"/>
      <c r="UHZ27" s="138"/>
      <c r="UIA27" s="138"/>
      <c r="UIB27" s="138"/>
      <c r="UIC27" s="138"/>
      <c r="UID27" s="138"/>
      <c r="UIE27" s="138"/>
      <c r="UIF27" s="138"/>
      <c r="UIG27" s="138"/>
      <c r="UIH27" s="138"/>
      <c r="UII27" s="138"/>
      <c r="UIJ27" s="138"/>
      <c r="UIK27" s="138"/>
      <c r="UIL27" s="138"/>
      <c r="UIM27" s="138"/>
      <c r="UIN27" s="138"/>
      <c r="UIO27" s="138"/>
      <c r="UIP27" s="138"/>
      <c r="UIQ27" s="138"/>
      <c r="UIR27" s="138"/>
      <c r="UIS27" s="138"/>
      <c r="UIT27" s="138"/>
      <c r="UIU27" s="138"/>
      <c r="UIV27" s="138"/>
      <c r="UIW27" s="138"/>
      <c r="UIX27" s="138"/>
      <c r="UIY27" s="138"/>
      <c r="UIZ27" s="138"/>
      <c r="UJA27" s="138"/>
      <c r="UJB27" s="138"/>
      <c r="UJC27" s="138"/>
      <c r="UJD27" s="138"/>
      <c r="UJE27" s="138"/>
      <c r="UJF27" s="138"/>
      <c r="UJG27" s="138"/>
      <c r="UJH27" s="138"/>
      <c r="UJI27" s="138"/>
      <c r="UJJ27" s="138"/>
      <c r="UJK27" s="138"/>
      <c r="UJL27" s="138"/>
      <c r="UJM27" s="138"/>
      <c r="UJN27" s="138"/>
      <c r="UJO27" s="138"/>
      <c r="UJP27" s="138"/>
      <c r="UJQ27" s="138"/>
      <c r="UJR27" s="138"/>
      <c r="UJS27" s="138"/>
      <c r="UJT27" s="138"/>
      <c r="UJU27" s="138"/>
      <c r="UJV27" s="138"/>
      <c r="UJW27" s="138"/>
      <c r="UJX27" s="138"/>
      <c r="UJY27" s="138"/>
      <c r="UJZ27" s="138"/>
      <c r="UKA27" s="138"/>
      <c r="UKB27" s="138"/>
      <c r="UKC27" s="138"/>
      <c r="UKD27" s="138"/>
      <c r="UKE27" s="138"/>
      <c r="UKF27" s="138"/>
      <c r="UKG27" s="138"/>
      <c r="UKH27" s="138"/>
      <c r="UKI27" s="138"/>
      <c r="UKJ27" s="138"/>
      <c r="UKK27" s="138"/>
      <c r="UKL27" s="138"/>
      <c r="UKM27" s="138"/>
      <c r="UKN27" s="138"/>
      <c r="UKO27" s="138"/>
      <c r="UKP27" s="138"/>
      <c r="UKQ27" s="138"/>
      <c r="UKR27" s="138"/>
      <c r="UKS27" s="138"/>
      <c r="UKT27" s="138"/>
      <c r="UKU27" s="138"/>
      <c r="UKV27" s="138"/>
      <c r="UKW27" s="138"/>
      <c r="UKX27" s="138"/>
      <c r="UKY27" s="138"/>
      <c r="UKZ27" s="138"/>
      <c r="ULA27" s="138"/>
      <c r="ULB27" s="138"/>
      <c r="ULC27" s="138"/>
      <c r="ULD27" s="138"/>
      <c r="ULE27" s="138"/>
      <c r="ULF27" s="138"/>
      <c r="ULG27" s="138"/>
      <c r="ULH27" s="138"/>
      <c r="ULI27" s="138"/>
      <c r="ULJ27" s="138"/>
      <c r="ULK27" s="138"/>
      <c r="ULL27" s="138"/>
      <c r="ULM27" s="138"/>
      <c r="ULN27" s="138"/>
      <c r="ULO27" s="138"/>
      <c r="ULP27" s="138"/>
      <c r="ULQ27" s="138"/>
      <c r="ULR27" s="138"/>
      <c r="ULS27" s="138"/>
      <c r="ULT27" s="138"/>
      <c r="ULU27" s="138"/>
      <c r="ULV27" s="138"/>
      <c r="ULW27" s="138"/>
      <c r="ULX27" s="138"/>
      <c r="ULY27" s="138"/>
      <c r="ULZ27" s="138"/>
      <c r="UMA27" s="138"/>
      <c r="UMB27" s="138"/>
      <c r="UMC27" s="138"/>
      <c r="UMD27" s="138"/>
      <c r="UME27" s="138"/>
      <c r="UMF27" s="138"/>
      <c r="UMG27" s="138"/>
      <c r="UMH27" s="138"/>
      <c r="UMI27" s="138"/>
      <c r="UMJ27" s="138"/>
      <c r="UMK27" s="138"/>
      <c r="UML27" s="138"/>
      <c r="UMM27" s="138"/>
      <c r="UMN27" s="138"/>
      <c r="UMO27" s="138"/>
      <c r="UMP27" s="138"/>
      <c r="UMQ27" s="138"/>
      <c r="UMR27" s="138"/>
      <c r="UMS27" s="138"/>
      <c r="UMT27" s="138"/>
      <c r="UMU27" s="138"/>
      <c r="UMV27" s="138"/>
      <c r="UMW27" s="138"/>
      <c r="UMX27" s="138"/>
      <c r="UMY27" s="138"/>
      <c r="UMZ27" s="138"/>
      <c r="UNA27" s="138"/>
      <c r="UNB27" s="138"/>
      <c r="UNC27" s="138"/>
      <c r="UND27" s="138"/>
      <c r="UNE27" s="138"/>
      <c r="UNF27" s="138"/>
      <c r="UNG27" s="138"/>
      <c r="UNH27" s="138"/>
      <c r="UNI27" s="138"/>
      <c r="UNJ27" s="138"/>
      <c r="UNK27" s="138"/>
      <c r="UNL27" s="138"/>
      <c r="UNM27" s="138"/>
      <c r="UNN27" s="138"/>
      <c r="UNO27" s="138"/>
      <c r="UNP27" s="138"/>
      <c r="UNQ27" s="138"/>
      <c r="UNR27" s="138"/>
      <c r="UNS27" s="138"/>
      <c r="UNT27" s="138"/>
      <c r="UNU27" s="138"/>
      <c r="UNV27" s="138"/>
      <c r="UNW27" s="138"/>
      <c r="UNX27" s="138"/>
      <c r="UNY27" s="138"/>
      <c r="UNZ27" s="138"/>
      <c r="UOA27" s="138"/>
      <c r="UOB27" s="138"/>
      <c r="UOC27" s="138"/>
      <c r="UOD27" s="138"/>
      <c r="UOE27" s="138"/>
      <c r="UOF27" s="138"/>
      <c r="UOG27" s="138"/>
      <c r="UOH27" s="138"/>
      <c r="UOI27" s="138"/>
      <c r="UOJ27" s="138"/>
      <c r="UOK27" s="138"/>
      <c r="UOL27" s="138"/>
      <c r="UOM27" s="138"/>
      <c r="UON27" s="138"/>
      <c r="UOO27" s="138"/>
      <c r="UOP27" s="138"/>
      <c r="UOQ27" s="138"/>
      <c r="UOR27" s="138"/>
      <c r="UOS27" s="138"/>
      <c r="UOT27" s="138"/>
      <c r="UOU27" s="138"/>
      <c r="UOV27" s="138"/>
      <c r="UOW27" s="138"/>
      <c r="UOX27" s="138"/>
      <c r="UOY27" s="138"/>
      <c r="UOZ27" s="138"/>
      <c r="UPA27" s="138"/>
      <c r="UPB27" s="138"/>
      <c r="UPC27" s="138"/>
      <c r="UPD27" s="138"/>
      <c r="UPE27" s="138"/>
      <c r="UPF27" s="138"/>
      <c r="UPG27" s="138"/>
      <c r="UPH27" s="138"/>
      <c r="UPI27" s="138"/>
      <c r="UPJ27" s="138"/>
      <c r="UPK27" s="138"/>
      <c r="UPL27" s="138"/>
      <c r="UPM27" s="138"/>
      <c r="UPN27" s="138"/>
      <c r="UPO27" s="138"/>
      <c r="UPP27" s="138"/>
      <c r="UPQ27" s="138"/>
      <c r="UPR27" s="138"/>
      <c r="UPS27" s="138"/>
      <c r="UPT27" s="138"/>
      <c r="UPU27" s="138"/>
      <c r="UPV27" s="138"/>
      <c r="UPW27" s="138"/>
      <c r="UPX27" s="138"/>
      <c r="UPY27" s="138"/>
      <c r="UPZ27" s="138"/>
      <c r="UQA27" s="138"/>
      <c r="UQB27" s="138"/>
      <c r="UQC27" s="138"/>
      <c r="UQD27" s="138"/>
      <c r="UQE27" s="138"/>
      <c r="UQF27" s="138"/>
      <c r="UQG27" s="138"/>
      <c r="UQH27" s="138"/>
      <c r="UQI27" s="138"/>
      <c r="UQJ27" s="138"/>
      <c r="UQK27" s="138"/>
      <c r="UQL27" s="138"/>
      <c r="UQM27" s="138"/>
      <c r="UQN27" s="138"/>
      <c r="UQO27" s="138"/>
      <c r="UQP27" s="138"/>
      <c r="UQQ27" s="138"/>
      <c r="UQR27" s="138"/>
      <c r="UQS27" s="138"/>
      <c r="UQT27" s="138"/>
      <c r="UQU27" s="138"/>
      <c r="UQV27" s="138"/>
      <c r="UQW27" s="138"/>
      <c r="UQX27" s="138"/>
      <c r="UQY27" s="138"/>
      <c r="UQZ27" s="138"/>
      <c r="URA27" s="138"/>
      <c r="URB27" s="138"/>
      <c r="URC27" s="138"/>
      <c r="URD27" s="138"/>
      <c r="URE27" s="138"/>
      <c r="URF27" s="138"/>
      <c r="URG27" s="138"/>
      <c r="URH27" s="138"/>
      <c r="URI27" s="138"/>
      <c r="URJ27" s="138"/>
      <c r="URK27" s="138"/>
      <c r="URL27" s="138"/>
      <c r="URM27" s="138"/>
      <c r="URN27" s="138"/>
      <c r="URO27" s="138"/>
      <c r="URP27" s="138"/>
      <c r="URQ27" s="138"/>
      <c r="URR27" s="138"/>
      <c r="URS27" s="138"/>
      <c r="URT27" s="138"/>
      <c r="URU27" s="138"/>
      <c r="URV27" s="138"/>
      <c r="URW27" s="138"/>
      <c r="URX27" s="138"/>
      <c r="URY27" s="138"/>
      <c r="URZ27" s="138"/>
      <c r="USA27" s="138"/>
      <c r="USB27" s="138"/>
      <c r="USC27" s="138"/>
      <c r="USD27" s="138"/>
      <c r="USE27" s="138"/>
      <c r="USF27" s="138"/>
      <c r="USG27" s="138"/>
      <c r="USH27" s="138"/>
      <c r="USI27" s="138"/>
      <c r="USJ27" s="138"/>
      <c r="USK27" s="138"/>
      <c r="USL27" s="138"/>
      <c r="USM27" s="138"/>
      <c r="USN27" s="138"/>
      <c r="USO27" s="138"/>
      <c r="USP27" s="138"/>
      <c r="USQ27" s="138"/>
      <c r="USR27" s="138"/>
      <c r="USS27" s="138"/>
      <c r="UST27" s="138"/>
      <c r="USU27" s="138"/>
      <c r="USV27" s="138"/>
      <c r="USW27" s="138"/>
      <c r="USX27" s="138"/>
      <c r="USY27" s="138"/>
      <c r="USZ27" s="138"/>
      <c r="UTA27" s="138"/>
      <c r="UTB27" s="138"/>
      <c r="UTC27" s="138"/>
      <c r="UTD27" s="138"/>
      <c r="UTE27" s="138"/>
      <c r="UTF27" s="138"/>
      <c r="UTG27" s="138"/>
      <c r="UTH27" s="138"/>
      <c r="UTI27" s="138"/>
      <c r="UTJ27" s="138"/>
      <c r="UTK27" s="138"/>
      <c r="UTL27" s="138"/>
      <c r="UTM27" s="138"/>
      <c r="UTN27" s="138"/>
      <c r="UTO27" s="138"/>
      <c r="UTP27" s="138"/>
      <c r="UTQ27" s="138"/>
      <c r="UTR27" s="138"/>
      <c r="UTS27" s="138"/>
      <c r="UTT27" s="138"/>
      <c r="UTU27" s="138"/>
      <c r="UTV27" s="138"/>
      <c r="UTW27" s="138"/>
      <c r="UTX27" s="138"/>
      <c r="UTY27" s="138"/>
      <c r="UTZ27" s="138"/>
      <c r="UUA27" s="138"/>
      <c r="UUB27" s="138"/>
      <c r="UUC27" s="138"/>
      <c r="UUD27" s="138"/>
      <c r="UUE27" s="138"/>
      <c r="UUF27" s="138"/>
      <c r="UUG27" s="138"/>
      <c r="UUH27" s="138"/>
      <c r="UUI27" s="138"/>
      <c r="UUJ27" s="138"/>
      <c r="UUK27" s="138"/>
      <c r="UUL27" s="138"/>
      <c r="UUM27" s="138"/>
      <c r="UUN27" s="138"/>
      <c r="UUO27" s="138"/>
      <c r="UUP27" s="138"/>
      <c r="UUQ27" s="138"/>
      <c r="UUR27" s="138"/>
      <c r="UUS27" s="138"/>
      <c r="UUT27" s="138"/>
      <c r="UUU27" s="138"/>
      <c r="UUV27" s="138"/>
      <c r="UUW27" s="138"/>
      <c r="UUX27" s="138"/>
      <c r="UUY27" s="138"/>
      <c r="UUZ27" s="138"/>
      <c r="UVA27" s="138"/>
      <c r="UVB27" s="138"/>
      <c r="UVC27" s="138"/>
      <c r="UVD27" s="138"/>
      <c r="UVE27" s="138"/>
      <c r="UVF27" s="138"/>
      <c r="UVG27" s="138"/>
      <c r="UVH27" s="138"/>
      <c r="UVI27" s="138"/>
      <c r="UVJ27" s="138"/>
      <c r="UVK27" s="138"/>
      <c r="UVL27" s="138"/>
      <c r="UVM27" s="138"/>
      <c r="UVN27" s="138"/>
      <c r="UVO27" s="138"/>
      <c r="UVP27" s="138"/>
      <c r="UVQ27" s="138"/>
      <c r="UVR27" s="138"/>
      <c r="UVS27" s="138"/>
      <c r="UVT27" s="138"/>
      <c r="UVU27" s="138"/>
      <c r="UVV27" s="138"/>
      <c r="UVW27" s="138"/>
      <c r="UVX27" s="138"/>
      <c r="UVY27" s="138"/>
      <c r="UVZ27" s="138"/>
      <c r="UWA27" s="138"/>
      <c r="UWB27" s="138"/>
      <c r="UWC27" s="138"/>
      <c r="UWD27" s="138"/>
      <c r="UWE27" s="138"/>
      <c r="UWF27" s="138"/>
      <c r="UWG27" s="138"/>
      <c r="UWH27" s="138"/>
      <c r="UWI27" s="138"/>
      <c r="UWJ27" s="138"/>
      <c r="UWK27" s="138"/>
      <c r="UWL27" s="138"/>
      <c r="UWM27" s="138"/>
      <c r="UWN27" s="138"/>
      <c r="UWO27" s="138"/>
      <c r="UWP27" s="138"/>
      <c r="UWQ27" s="138"/>
      <c r="UWR27" s="138"/>
      <c r="UWS27" s="138"/>
      <c r="UWT27" s="138"/>
      <c r="UWU27" s="138"/>
      <c r="UWV27" s="138"/>
      <c r="UWW27" s="138"/>
      <c r="UWX27" s="138"/>
      <c r="UWY27" s="138"/>
      <c r="UWZ27" s="138"/>
      <c r="UXA27" s="138"/>
      <c r="UXB27" s="138"/>
      <c r="UXC27" s="138"/>
      <c r="UXD27" s="138"/>
      <c r="UXE27" s="138"/>
      <c r="UXF27" s="138"/>
      <c r="UXG27" s="138"/>
      <c r="UXH27" s="138"/>
      <c r="UXI27" s="138"/>
      <c r="UXJ27" s="138"/>
      <c r="UXK27" s="138"/>
      <c r="UXL27" s="138"/>
      <c r="UXM27" s="138"/>
      <c r="UXN27" s="138"/>
      <c r="UXO27" s="138"/>
      <c r="UXP27" s="138"/>
      <c r="UXQ27" s="138"/>
      <c r="UXR27" s="138"/>
      <c r="UXS27" s="138"/>
      <c r="UXT27" s="138"/>
      <c r="UXU27" s="138"/>
      <c r="UXV27" s="138"/>
      <c r="UXW27" s="138"/>
      <c r="UXX27" s="138"/>
      <c r="UXY27" s="138"/>
      <c r="UXZ27" s="138"/>
      <c r="UYA27" s="138"/>
      <c r="UYB27" s="138"/>
      <c r="UYC27" s="138"/>
      <c r="UYD27" s="138"/>
      <c r="UYE27" s="138"/>
      <c r="UYF27" s="138"/>
      <c r="UYG27" s="138"/>
      <c r="UYH27" s="138"/>
      <c r="UYI27" s="138"/>
      <c r="UYJ27" s="138"/>
      <c r="UYK27" s="138"/>
      <c r="UYL27" s="138"/>
      <c r="UYM27" s="138"/>
      <c r="UYN27" s="138"/>
      <c r="UYO27" s="138"/>
      <c r="UYP27" s="138"/>
      <c r="UYQ27" s="138"/>
      <c r="UYR27" s="138"/>
      <c r="UYS27" s="138"/>
      <c r="UYT27" s="138"/>
      <c r="UYU27" s="138"/>
      <c r="UYV27" s="138"/>
      <c r="UYW27" s="138"/>
      <c r="UYX27" s="138"/>
      <c r="UYY27" s="138"/>
      <c r="UYZ27" s="138"/>
      <c r="UZA27" s="138"/>
      <c r="UZB27" s="138"/>
      <c r="UZC27" s="138"/>
      <c r="UZD27" s="138"/>
      <c r="UZE27" s="138"/>
      <c r="UZF27" s="138"/>
      <c r="UZG27" s="138"/>
      <c r="UZH27" s="138"/>
      <c r="UZI27" s="138"/>
      <c r="UZJ27" s="138"/>
      <c r="UZK27" s="138"/>
      <c r="UZL27" s="138"/>
      <c r="UZM27" s="138"/>
      <c r="UZN27" s="138"/>
      <c r="UZO27" s="138"/>
      <c r="UZP27" s="138"/>
      <c r="UZQ27" s="138"/>
      <c r="UZR27" s="138"/>
      <c r="UZS27" s="138"/>
      <c r="UZT27" s="138"/>
      <c r="UZU27" s="138"/>
      <c r="UZV27" s="138"/>
      <c r="UZW27" s="138"/>
      <c r="UZX27" s="138"/>
      <c r="UZY27" s="138"/>
      <c r="UZZ27" s="138"/>
      <c r="VAA27" s="138"/>
      <c r="VAB27" s="138"/>
      <c r="VAC27" s="138"/>
      <c r="VAD27" s="138"/>
      <c r="VAE27" s="138"/>
      <c r="VAF27" s="138"/>
      <c r="VAG27" s="138"/>
      <c r="VAH27" s="138"/>
      <c r="VAI27" s="138"/>
      <c r="VAJ27" s="138"/>
      <c r="VAK27" s="138"/>
      <c r="VAL27" s="138"/>
      <c r="VAM27" s="138"/>
      <c r="VAN27" s="138"/>
      <c r="VAO27" s="138"/>
      <c r="VAP27" s="138"/>
      <c r="VAQ27" s="138"/>
      <c r="VAR27" s="138"/>
      <c r="VAS27" s="138"/>
      <c r="VAT27" s="138"/>
      <c r="VAU27" s="138"/>
      <c r="VAV27" s="138"/>
      <c r="VAW27" s="138"/>
      <c r="VAX27" s="138"/>
      <c r="VAY27" s="138"/>
      <c r="VAZ27" s="138"/>
      <c r="VBA27" s="138"/>
      <c r="VBB27" s="138"/>
      <c r="VBC27" s="138"/>
      <c r="VBD27" s="138"/>
      <c r="VBE27" s="138"/>
      <c r="VBF27" s="138"/>
      <c r="VBG27" s="138"/>
      <c r="VBH27" s="138"/>
      <c r="VBI27" s="138"/>
      <c r="VBJ27" s="138"/>
      <c r="VBK27" s="138"/>
      <c r="VBL27" s="138"/>
      <c r="VBM27" s="138"/>
      <c r="VBN27" s="138"/>
      <c r="VBO27" s="138"/>
      <c r="VBP27" s="138"/>
      <c r="VBQ27" s="138"/>
      <c r="VBR27" s="138"/>
      <c r="VBS27" s="138"/>
      <c r="VBT27" s="138"/>
      <c r="VBU27" s="138"/>
      <c r="VBV27" s="138"/>
      <c r="VBW27" s="138"/>
      <c r="VBX27" s="138"/>
      <c r="VBY27" s="138"/>
      <c r="VBZ27" s="138"/>
      <c r="VCA27" s="138"/>
      <c r="VCB27" s="138"/>
      <c r="VCC27" s="138"/>
      <c r="VCD27" s="138"/>
      <c r="VCE27" s="138"/>
      <c r="VCF27" s="138"/>
      <c r="VCG27" s="138"/>
      <c r="VCH27" s="138"/>
      <c r="VCI27" s="138"/>
      <c r="VCJ27" s="138"/>
      <c r="VCK27" s="138"/>
      <c r="VCL27" s="138"/>
      <c r="VCM27" s="138"/>
      <c r="VCN27" s="138"/>
      <c r="VCO27" s="138"/>
      <c r="VCP27" s="138"/>
      <c r="VCQ27" s="138"/>
      <c r="VCR27" s="138"/>
      <c r="VCS27" s="138"/>
      <c r="VCT27" s="138"/>
      <c r="VCU27" s="138"/>
      <c r="VCV27" s="138"/>
      <c r="VCW27" s="138"/>
      <c r="VCX27" s="138"/>
      <c r="VCY27" s="138"/>
      <c r="VCZ27" s="138"/>
      <c r="VDA27" s="138"/>
      <c r="VDB27" s="138"/>
      <c r="VDC27" s="138"/>
      <c r="VDD27" s="138"/>
      <c r="VDE27" s="138"/>
      <c r="VDF27" s="138"/>
      <c r="VDG27" s="138"/>
      <c r="VDH27" s="138"/>
      <c r="VDI27" s="138"/>
      <c r="VDJ27" s="138"/>
      <c r="VDK27" s="138"/>
      <c r="VDL27" s="138"/>
      <c r="VDM27" s="138"/>
      <c r="VDN27" s="138"/>
      <c r="VDO27" s="138"/>
      <c r="VDP27" s="138"/>
      <c r="VDQ27" s="138"/>
      <c r="VDR27" s="138"/>
      <c r="VDS27" s="138"/>
      <c r="VDT27" s="138"/>
      <c r="VDU27" s="138"/>
      <c r="VDV27" s="138"/>
      <c r="VDW27" s="138"/>
      <c r="VDX27" s="138"/>
      <c r="VDY27" s="138"/>
      <c r="VDZ27" s="138"/>
      <c r="VEA27" s="138"/>
      <c r="VEB27" s="138"/>
      <c r="VEC27" s="138"/>
      <c r="VED27" s="138"/>
      <c r="VEE27" s="138"/>
      <c r="VEF27" s="138"/>
      <c r="VEG27" s="138"/>
      <c r="VEH27" s="138"/>
      <c r="VEI27" s="138"/>
      <c r="VEJ27" s="138"/>
      <c r="VEK27" s="138"/>
      <c r="VEL27" s="138"/>
      <c r="VEM27" s="138"/>
      <c r="VEN27" s="138"/>
      <c r="VEO27" s="138"/>
      <c r="VEP27" s="138"/>
      <c r="VEQ27" s="138"/>
      <c r="VER27" s="138"/>
      <c r="VES27" s="138"/>
      <c r="VET27" s="138"/>
      <c r="VEU27" s="138"/>
      <c r="VEV27" s="138"/>
      <c r="VEW27" s="138"/>
      <c r="VEX27" s="138"/>
      <c r="VEY27" s="138"/>
      <c r="VEZ27" s="138"/>
      <c r="VFA27" s="138"/>
      <c r="VFB27" s="138"/>
      <c r="VFC27" s="138"/>
      <c r="VFD27" s="138"/>
      <c r="VFE27" s="138"/>
      <c r="VFF27" s="138"/>
      <c r="VFG27" s="138"/>
      <c r="VFH27" s="138"/>
      <c r="VFI27" s="138"/>
      <c r="VFJ27" s="138"/>
      <c r="VFK27" s="138"/>
      <c r="VFL27" s="138"/>
      <c r="VFM27" s="138"/>
      <c r="VFN27" s="138"/>
      <c r="VFO27" s="138"/>
      <c r="VFP27" s="138"/>
      <c r="VFQ27" s="138"/>
      <c r="VFR27" s="138"/>
      <c r="VFS27" s="138"/>
      <c r="VFT27" s="138"/>
      <c r="VFU27" s="138"/>
      <c r="VFV27" s="138"/>
      <c r="VFW27" s="138"/>
      <c r="VFX27" s="138"/>
      <c r="VFY27" s="138"/>
      <c r="VFZ27" s="138"/>
      <c r="VGA27" s="138"/>
      <c r="VGB27" s="138"/>
      <c r="VGC27" s="138"/>
      <c r="VGD27" s="138"/>
      <c r="VGE27" s="138"/>
      <c r="VGF27" s="138"/>
      <c r="VGG27" s="138"/>
      <c r="VGH27" s="138"/>
      <c r="VGI27" s="138"/>
      <c r="VGJ27" s="138"/>
      <c r="VGK27" s="138"/>
      <c r="VGL27" s="138"/>
      <c r="VGM27" s="138"/>
      <c r="VGN27" s="138"/>
      <c r="VGO27" s="138"/>
      <c r="VGP27" s="138"/>
      <c r="VGQ27" s="138"/>
      <c r="VGR27" s="138"/>
      <c r="VGS27" s="138"/>
      <c r="VGT27" s="138"/>
      <c r="VGU27" s="138"/>
      <c r="VGV27" s="138"/>
      <c r="VGW27" s="138"/>
      <c r="VGX27" s="138"/>
      <c r="VGY27" s="138"/>
      <c r="VGZ27" s="138"/>
      <c r="VHA27" s="138"/>
      <c r="VHB27" s="138"/>
      <c r="VHC27" s="138"/>
      <c r="VHD27" s="138"/>
      <c r="VHE27" s="138"/>
      <c r="VHF27" s="138"/>
      <c r="VHG27" s="138"/>
      <c r="VHH27" s="138"/>
      <c r="VHI27" s="138"/>
      <c r="VHJ27" s="138"/>
      <c r="VHK27" s="138"/>
      <c r="VHL27" s="138"/>
      <c r="VHM27" s="138"/>
      <c r="VHN27" s="138"/>
      <c r="VHO27" s="138"/>
      <c r="VHP27" s="138"/>
      <c r="VHQ27" s="138"/>
      <c r="VHR27" s="138"/>
      <c r="VHS27" s="138"/>
      <c r="VHT27" s="138"/>
      <c r="VHU27" s="138"/>
      <c r="VHV27" s="138"/>
      <c r="VHW27" s="138"/>
      <c r="VHX27" s="138"/>
      <c r="VHY27" s="138"/>
      <c r="VHZ27" s="138"/>
      <c r="VIA27" s="138"/>
      <c r="VIB27" s="138"/>
      <c r="VIC27" s="138"/>
      <c r="VID27" s="138"/>
      <c r="VIE27" s="138"/>
      <c r="VIF27" s="138"/>
      <c r="VIG27" s="138"/>
      <c r="VIH27" s="138"/>
      <c r="VII27" s="138"/>
      <c r="VIJ27" s="138"/>
      <c r="VIK27" s="138"/>
      <c r="VIL27" s="138"/>
      <c r="VIM27" s="138"/>
      <c r="VIN27" s="138"/>
      <c r="VIO27" s="138"/>
      <c r="VIP27" s="138"/>
      <c r="VIQ27" s="138"/>
      <c r="VIR27" s="138"/>
      <c r="VIS27" s="138"/>
      <c r="VIT27" s="138"/>
      <c r="VIU27" s="138"/>
      <c r="VIV27" s="138"/>
      <c r="VIW27" s="138"/>
      <c r="VIX27" s="138"/>
      <c r="VIY27" s="138"/>
      <c r="VIZ27" s="138"/>
      <c r="VJA27" s="138"/>
      <c r="VJB27" s="138"/>
      <c r="VJC27" s="138"/>
      <c r="VJD27" s="138"/>
      <c r="VJE27" s="138"/>
      <c r="VJF27" s="138"/>
      <c r="VJG27" s="138"/>
      <c r="VJH27" s="138"/>
      <c r="VJI27" s="138"/>
      <c r="VJJ27" s="138"/>
      <c r="VJK27" s="138"/>
      <c r="VJL27" s="138"/>
      <c r="VJM27" s="138"/>
      <c r="VJN27" s="138"/>
      <c r="VJO27" s="138"/>
      <c r="VJP27" s="138"/>
      <c r="VJQ27" s="138"/>
      <c r="VJR27" s="138"/>
      <c r="VJS27" s="138"/>
      <c r="VJT27" s="138"/>
      <c r="VJU27" s="138"/>
      <c r="VJV27" s="138"/>
      <c r="VJW27" s="138"/>
      <c r="VJX27" s="138"/>
      <c r="VJY27" s="138"/>
      <c r="VJZ27" s="138"/>
      <c r="VKA27" s="138"/>
      <c r="VKB27" s="138"/>
      <c r="VKC27" s="138"/>
      <c r="VKD27" s="138"/>
      <c r="VKE27" s="138"/>
      <c r="VKF27" s="138"/>
      <c r="VKG27" s="138"/>
      <c r="VKH27" s="138"/>
      <c r="VKI27" s="138"/>
      <c r="VKJ27" s="138"/>
      <c r="VKK27" s="138"/>
      <c r="VKL27" s="138"/>
      <c r="VKM27" s="138"/>
      <c r="VKN27" s="138"/>
      <c r="VKO27" s="138"/>
      <c r="VKP27" s="138"/>
      <c r="VKQ27" s="138"/>
      <c r="VKR27" s="138"/>
      <c r="VKS27" s="138"/>
      <c r="VKT27" s="138"/>
      <c r="VKU27" s="138"/>
      <c r="VKV27" s="138"/>
      <c r="VKW27" s="138"/>
      <c r="VKX27" s="138"/>
      <c r="VKY27" s="138"/>
      <c r="VKZ27" s="138"/>
      <c r="VLA27" s="138"/>
      <c r="VLB27" s="138"/>
      <c r="VLC27" s="138"/>
      <c r="VLD27" s="138"/>
      <c r="VLE27" s="138"/>
      <c r="VLF27" s="138"/>
      <c r="VLG27" s="138"/>
      <c r="VLH27" s="138"/>
      <c r="VLI27" s="138"/>
      <c r="VLJ27" s="138"/>
      <c r="VLK27" s="138"/>
      <c r="VLL27" s="138"/>
      <c r="VLM27" s="138"/>
      <c r="VLN27" s="138"/>
      <c r="VLO27" s="138"/>
      <c r="VLP27" s="138"/>
      <c r="VLQ27" s="138"/>
      <c r="VLR27" s="138"/>
      <c r="VLS27" s="138"/>
      <c r="VLT27" s="138"/>
      <c r="VLU27" s="138"/>
      <c r="VLV27" s="138"/>
      <c r="VLW27" s="138"/>
      <c r="VLX27" s="138"/>
      <c r="VLY27" s="138"/>
      <c r="VLZ27" s="138"/>
      <c r="VMA27" s="138"/>
      <c r="VMB27" s="138"/>
      <c r="VMC27" s="138"/>
      <c r="VMD27" s="138"/>
      <c r="VME27" s="138"/>
      <c r="VMF27" s="138"/>
      <c r="VMG27" s="138"/>
      <c r="VMH27" s="138"/>
      <c r="VMI27" s="138"/>
      <c r="VMJ27" s="138"/>
      <c r="VMK27" s="138"/>
      <c r="VML27" s="138"/>
      <c r="VMM27" s="138"/>
      <c r="VMN27" s="138"/>
      <c r="VMO27" s="138"/>
      <c r="VMP27" s="138"/>
      <c r="VMQ27" s="138"/>
      <c r="VMR27" s="138"/>
      <c r="VMS27" s="138"/>
      <c r="VMT27" s="138"/>
      <c r="VMU27" s="138"/>
      <c r="VMV27" s="138"/>
      <c r="VMW27" s="138"/>
      <c r="VMX27" s="138"/>
      <c r="VMY27" s="138"/>
      <c r="VMZ27" s="138"/>
      <c r="VNA27" s="138"/>
      <c r="VNB27" s="138"/>
      <c r="VNC27" s="138"/>
      <c r="VND27" s="138"/>
      <c r="VNE27" s="138"/>
      <c r="VNF27" s="138"/>
      <c r="VNG27" s="138"/>
      <c r="VNH27" s="138"/>
      <c r="VNI27" s="138"/>
      <c r="VNJ27" s="138"/>
      <c r="VNK27" s="138"/>
      <c r="VNL27" s="138"/>
      <c r="VNM27" s="138"/>
      <c r="VNN27" s="138"/>
      <c r="VNO27" s="138"/>
      <c r="VNP27" s="138"/>
      <c r="VNQ27" s="138"/>
      <c r="VNR27" s="138"/>
      <c r="VNS27" s="138"/>
      <c r="VNT27" s="138"/>
      <c r="VNU27" s="138"/>
      <c r="VNV27" s="138"/>
      <c r="VNW27" s="138"/>
      <c r="VNX27" s="138"/>
      <c r="VNY27" s="138"/>
      <c r="VNZ27" s="138"/>
      <c r="VOA27" s="138"/>
      <c r="VOB27" s="138"/>
      <c r="VOC27" s="138"/>
      <c r="VOD27" s="138"/>
      <c r="VOE27" s="138"/>
      <c r="VOF27" s="138"/>
      <c r="VOG27" s="138"/>
      <c r="VOH27" s="138"/>
      <c r="VOI27" s="138"/>
      <c r="VOJ27" s="138"/>
      <c r="VOK27" s="138"/>
      <c r="VOL27" s="138"/>
      <c r="VOM27" s="138"/>
      <c r="VON27" s="138"/>
      <c r="VOO27" s="138"/>
      <c r="VOP27" s="138"/>
      <c r="VOQ27" s="138"/>
      <c r="VOR27" s="138"/>
      <c r="VOS27" s="138"/>
      <c r="VOT27" s="138"/>
      <c r="VOU27" s="138"/>
      <c r="VOV27" s="138"/>
      <c r="VOW27" s="138"/>
      <c r="VOX27" s="138"/>
      <c r="VOY27" s="138"/>
      <c r="VOZ27" s="138"/>
      <c r="VPA27" s="138"/>
      <c r="VPB27" s="138"/>
      <c r="VPC27" s="138"/>
      <c r="VPD27" s="138"/>
      <c r="VPE27" s="138"/>
      <c r="VPF27" s="138"/>
      <c r="VPG27" s="138"/>
      <c r="VPH27" s="138"/>
      <c r="VPI27" s="138"/>
      <c r="VPJ27" s="138"/>
      <c r="VPK27" s="138"/>
      <c r="VPL27" s="138"/>
      <c r="VPM27" s="138"/>
      <c r="VPN27" s="138"/>
      <c r="VPO27" s="138"/>
      <c r="VPP27" s="138"/>
      <c r="VPQ27" s="138"/>
      <c r="VPR27" s="138"/>
      <c r="VPS27" s="138"/>
      <c r="VPT27" s="138"/>
      <c r="VPU27" s="138"/>
      <c r="VPV27" s="138"/>
      <c r="VPW27" s="138"/>
      <c r="VPX27" s="138"/>
      <c r="VPY27" s="138"/>
      <c r="VPZ27" s="138"/>
      <c r="VQA27" s="138"/>
      <c r="VQB27" s="138"/>
      <c r="VQC27" s="138"/>
      <c r="VQD27" s="138"/>
      <c r="VQE27" s="138"/>
      <c r="VQF27" s="138"/>
      <c r="VQG27" s="138"/>
      <c r="VQH27" s="138"/>
      <c r="VQI27" s="138"/>
      <c r="VQJ27" s="138"/>
      <c r="VQK27" s="138"/>
      <c r="VQL27" s="138"/>
      <c r="VQM27" s="138"/>
      <c r="VQN27" s="138"/>
      <c r="VQO27" s="138"/>
      <c r="VQP27" s="138"/>
      <c r="VQQ27" s="138"/>
      <c r="VQR27" s="138"/>
      <c r="VQS27" s="138"/>
      <c r="VQT27" s="138"/>
      <c r="VQU27" s="138"/>
      <c r="VQV27" s="138"/>
      <c r="VQW27" s="138"/>
      <c r="VQX27" s="138"/>
      <c r="VQY27" s="138"/>
      <c r="VQZ27" s="138"/>
      <c r="VRA27" s="138"/>
      <c r="VRB27" s="138"/>
      <c r="VRC27" s="138"/>
      <c r="VRD27" s="138"/>
      <c r="VRE27" s="138"/>
      <c r="VRF27" s="138"/>
      <c r="VRG27" s="138"/>
      <c r="VRH27" s="138"/>
      <c r="VRI27" s="138"/>
      <c r="VRJ27" s="138"/>
      <c r="VRK27" s="138"/>
      <c r="VRL27" s="138"/>
      <c r="VRM27" s="138"/>
      <c r="VRN27" s="138"/>
      <c r="VRO27" s="138"/>
      <c r="VRP27" s="138"/>
      <c r="VRQ27" s="138"/>
      <c r="VRR27" s="138"/>
      <c r="VRS27" s="138"/>
      <c r="VRT27" s="138"/>
      <c r="VRU27" s="138"/>
      <c r="VRV27" s="138"/>
      <c r="VRW27" s="138"/>
      <c r="VRX27" s="138"/>
      <c r="VRY27" s="138"/>
      <c r="VRZ27" s="138"/>
      <c r="VSA27" s="138"/>
      <c r="VSB27" s="138"/>
      <c r="VSC27" s="138"/>
      <c r="VSD27" s="138"/>
      <c r="VSE27" s="138"/>
      <c r="VSF27" s="138"/>
      <c r="VSG27" s="138"/>
      <c r="VSH27" s="138"/>
      <c r="VSI27" s="138"/>
      <c r="VSJ27" s="138"/>
      <c r="VSK27" s="138"/>
      <c r="VSL27" s="138"/>
      <c r="VSM27" s="138"/>
      <c r="VSN27" s="138"/>
      <c r="VSO27" s="138"/>
      <c r="VSP27" s="138"/>
      <c r="VSQ27" s="138"/>
      <c r="VSR27" s="138"/>
      <c r="VSS27" s="138"/>
      <c r="VST27" s="138"/>
      <c r="VSU27" s="138"/>
      <c r="VSV27" s="138"/>
      <c r="VSW27" s="138"/>
      <c r="VSX27" s="138"/>
      <c r="VSY27" s="138"/>
      <c r="VSZ27" s="138"/>
      <c r="VTA27" s="138"/>
      <c r="VTB27" s="138"/>
      <c r="VTC27" s="138"/>
      <c r="VTD27" s="138"/>
      <c r="VTE27" s="138"/>
      <c r="VTF27" s="138"/>
      <c r="VTG27" s="138"/>
      <c r="VTH27" s="138"/>
      <c r="VTI27" s="138"/>
      <c r="VTJ27" s="138"/>
      <c r="VTK27" s="138"/>
      <c r="VTL27" s="138"/>
      <c r="VTM27" s="138"/>
      <c r="VTN27" s="138"/>
      <c r="VTO27" s="138"/>
      <c r="VTP27" s="138"/>
      <c r="VTQ27" s="138"/>
      <c r="VTR27" s="138"/>
      <c r="VTS27" s="138"/>
      <c r="VTT27" s="138"/>
      <c r="VTU27" s="138"/>
      <c r="VTV27" s="138"/>
      <c r="VTW27" s="138"/>
      <c r="VTX27" s="138"/>
      <c r="VTY27" s="138"/>
      <c r="VTZ27" s="138"/>
      <c r="VUA27" s="138"/>
      <c r="VUB27" s="138"/>
      <c r="VUC27" s="138"/>
      <c r="VUD27" s="138"/>
      <c r="VUE27" s="138"/>
      <c r="VUF27" s="138"/>
      <c r="VUG27" s="138"/>
      <c r="VUH27" s="138"/>
      <c r="VUI27" s="138"/>
      <c r="VUJ27" s="138"/>
      <c r="VUK27" s="138"/>
      <c r="VUL27" s="138"/>
      <c r="VUM27" s="138"/>
      <c r="VUN27" s="138"/>
      <c r="VUO27" s="138"/>
      <c r="VUP27" s="138"/>
      <c r="VUQ27" s="138"/>
      <c r="VUR27" s="138"/>
      <c r="VUS27" s="138"/>
      <c r="VUT27" s="138"/>
      <c r="VUU27" s="138"/>
      <c r="VUV27" s="138"/>
      <c r="VUW27" s="138"/>
      <c r="VUX27" s="138"/>
      <c r="VUY27" s="138"/>
      <c r="VUZ27" s="138"/>
      <c r="VVA27" s="138"/>
      <c r="VVB27" s="138"/>
      <c r="VVC27" s="138"/>
      <c r="VVD27" s="138"/>
      <c r="VVE27" s="138"/>
      <c r="VVF27" s="138"/>
      <c r="VVG27" s="138"/>
      <c r="VVH27" s="138"/>
      <c r="VVI27" s="138"/>
      <c r="VVJ27" s="138"/>
      <c r="VVK27" s="138"/>
      <c r="VVL27" s="138"/>
      <c r="VVM27" s="138"/>
      <c r="VVN27" s="138"/>
      <c r="VVO27" s="138"/>
      <c r="VVP27" s="138"/>
      <c r="VVQ27" s="138"/>
      <c r="VVR27" s="138"/>
      <c r="VVS27" s="138"/>
      <c r="VVT27" s="138"/>
      <c r="VVU27" s="138"/>
      <c r="VVV27" s="138"/>
      <c r="VVW27" s="138"/>
      <c r="VVX27" s="138"/>
      <c r="VVY27" s="138"/>
      <c r="VVZ27" s="138"/>
      <c r="VWA27" s="138"/>
      <c r="VWB27" s="138"/>
      <c r="VWC27" s="138"/>
      <c r="VWD27" s="138"/>
      <c r="VWE27" s="138"/>
      <c r="VWF27" s="138"/>
      <c r="VWG27" s="138"/>
      <c r="VWH27" s="138"/>
      <c r="VWI27" s="138"/>
      <c r="VWJ27" s="138"/>
      <c r="VWK27" s="138"/>
      <c r="VWL27" s="138"/>
      <c r="VWM27" s="138"/>
      <c r="VWN27" s="138"/>
      <c r="VWO27" s="138"/>
      <c r="VWP27" s="138"/>
      <c r="VWQ27" s="138"/>
      <c r="VWR27" s="138"/>
      <c r="VWS27" s="138"/>
      <c r="VWT27" s="138"/>
      <c r="VWU27" s="138"/>
      <c r="VWV27" s="138"/>
      <c r="VWW27" s="138"/>
      <c r="VWX27" s="138"/>
      <c r="VWY27" s="138"/>
      <c r="VWZ27" s="138"/>
      <c r="VXA27" s="138"/>
      <c r="VXB27" s="138"/>
      <c r="VXC27" s="138"/>
      <c r="VXD27" s="138"/>
      <c r="VXE27" s="138"/>
      <c r="VXF27" s="138"/>
      <c r="VXG27" s="138"/>
      <c r="VXH27" s="138"/>
      <c r="VXI27" s="138"/>
      <c r="VXJ27" s="138"/>
      <c r="VXK27" s="138"/>
      <c r="VXL27" s="138"/>
      <c r="VXM27" s="138"/>
      <c r="VXN27" s="138"/>
      <c r="VXO27" s="138"/>
      <c r="VXP27" s="138"/>
      <c r="VXQ27" s="138"/>
      <c r="VXR27" s="138"/>
      <c r="VXS27" s="138"/>
      <c r="VXT27" s="138"/>
      <c r="VXU27" s="138"/>
      <c r="VXV27" s="138"/>
      <c r="VXW27" s="138"/>
      <c r="VXX27" s="138"/>
      <c r="VXY27" s="138"/>
      <c r="VXZ27" s="138"/>
      <c r="VYA27" s="138"/>
      <c r="VYB27" s="138"/>
      <c r="VYC27" s="138"/>
      <c r="VYD27" s="138"/>
      <c r="VYE27" s="138"/>
      <c r="VYF27" s="138"/>
      <c r="VYG27" s="138"/>
      <c r="VYH27" s="138"/>
      <c r="VYI27" s="138"/>
      <c r="VYJ27" s="138"/>
      <c r="VYK27" s="138"/>
      <c r="VYL27" s="138"/>
      <c r="VYM27" s="138"/>
      <c r="VYN27" s="138"/>
      <c r="VYO27" s="138"/>
      <c r="VYP27" s="138"/>
      <c r="VYQ27" s="138"/>
      <c r="VYR27" s="138"/>
      <c r="VYS27" s="138"/>
      <c r="VYT27" s="138"/>
      <c r="VYU27" s="138"/>
      <c r="VYV27" s="138"/>
      <c r="VYW27" s="138"/>
      <c r="VYX27" s="138"/>
      <c r="VYY27" s="138"/>
      <c r="VYZ27" s="138"/>
      <c r="VZA27" s="138"/>
      <c r="VZB27" s="138"/>
      <c r="VZC27" s="138"/>
      <c r="VZD27" s="138"/>
      <c r="VZE27" s="138"/>
      <c r="VZF27" s="138"/>
      <c r="VZG27" s="138"/>
      <c r="VZH27" s="138"/>
      <c r="VZI27" s="138"/>
      <c r="VZJ27" s="138"/>
      <c r="VZK27" s="138"/>
      <c r="VZL27" s="138"/>
      <c r="VZM27" s="138"/>
      <c r="VZN27" s="138"/>
      <c r="VZO27" s="138"/>
      <c r="VZP27" s="138"/>
      <c r="VZQ27" s="138"/>
      <c r="VZR27" s="138"/>
      <c r="VZS27" s="138"/>
      <c r="VZT27" s="138"/>
      <c r="VZU27" s="138"/>
      <c r="VZV27" s="138"/>
      <c r="VZW27" s="138"/>
      <c r="VZX27" s="138"/>
      <c r="VZY27" s="138"/>
      <c r="VZZ27" s="138"/>
      <c r="WAA27" s="138"/>
      <c r="WAB27" s="138"/>
      <c r="WAC27" s="138"/>
      <c r="WAD27" s="138"/>
      <c r="WAE27" s="138"/>
      <c r="WAF27" s="138"/>
      <c r="WAG27" s="138"/>
      <c r="WAH27" s="138"/>
      <c r="WAI27" s="138"/>
      <c r="WAJ27" s="138"/>
      <c r="WAK27" s="138"/>
      <c r="WAL27" s="138"/>
      <c r="WAM27" s="138"/>
      <c r="WAN27" s="138"/>
      <c r="WAO27" s="138"/>
      <c r="WAP27" s="138"/>
      <c r="WAQ27" s="138"/>
      <c r="WAR27" s="138"/>
      <c r="WAS27" s="138"/>
      <c r="WAT27" s="138"/>
      <c r="WAU27" s="138"/>
      <c r="WAV27" s="138"/>
      <c r="WAW27" s="138"/>
      <c r="WAX27" s="138"/>
      <c r="WAY27" s="138"/>
      <c r="WAZ27" s="138"/>
      <c r="WBA27" s="138"/>
      <c r="WBB27" s="138"/>
      <c r="WBC27" s="138"/>
      <c r="WBD27" s="138"/>
      <c r="WBE27" s="138"/>
      <c r="WBF27" s="138"/>
      <c r="WBG27" s="138"/>
      <c r="WBH27" s="138"/>
      <c r="WBI27" s="138"/>
      <c r="WBJ27" s="138"/>
      <c r="WBK27" s="138"/>
      <c r="WBL27" s="138"/>
      <c r="WBM27" s="138"/>
      <c r="WBN27" s="138"/>
      <c r="WBO27" s="138"/>
      <c r="WBP27" s="138"/>
      <c r="WBQ27" s="138"/>
      <c r="WBR27" s="138"/>
      <c r="WBS27" s="138"/>
      <c r="WBT27" s="138"/>
      <c r="WBU27" s="138"/>
      <c r="WBV27" s="138"/>
      <c r="WBW27" s="138"/>
      <c r="WBX27" s="138"/>
      <c r="WBY27" s="138"/>
      <c r="WBZ27" s="138"/>
      <c r="WCA27" s="138"/>
      <c r="WCB27" s="138"/>
      <c r="WCC27" s="138"/>
      <c r="WCD27" s="138"/>
      <c r="WCE27" s="138"/>
      <c r="WCF27" s="138"/>
      <c r="WCG27" s="138"/>
      <c r="WCH27" s="138"/>
      <c r="WCI27" s="138"/>
      <c r="WCJ27" s="138"/>
      <c r="WCK27" s="138"/>
      <c r="WCL27" s="138"/>
      <c r="WCM27" s="138"/>
      <c r="WCN27" s="138"/>
      <c r="WCO27" s="138"/>
      <c r="WCP27" s="138"/>
      <c r="WCQ27" s="138"/>
      <c r="WCR27" s="138"/>
      <c r="WCS27" s="138"/>
      <c r="WCT27" s="138"/>
      <c r="WCU27" s="138"/>
      <c r="WCV27" s="138"/>
      <c r="WCW27" s="138"/>
      <c r="WCX27" s="138"/>
      <c r="WCY27" s="138"/>
      <c r="WCZ27" s="138"/>
      <c r="WDA27" s="138"/>
      <c r="WDB27" s="138"/>
      <c r="WDC27" s="138"/>
      <c r="WDD27" s="138"/>
      <c r="WDE27" s="138"/>
      <c r="WDF27" s="138"/>
      <c r="WDG27" s="138"/>
      <c r="WDH27" s="138"/>
      <c r="WDI27" s="138"/>
      <c r="WDJ27" s="138"/>
      <c r="WDK27" s="138"/>
      <c r="WDL27" s="138"/>
      <c r="WDM27" s="138"/>
      <c r="WDN27" s="138"/>
      <c r="WDO27" s="138"/>
      <c r="WDP27" s="138"/>
      <c r="WDQ27" s="138"/>
      <c r="WDR27" s="138"/>
      <c r="WDS27" s="138"/>
      <c r="WDT27" s="138"/>
      <c r="WDU27" s="138"/>
      <c r="WDV27" s="138"/>
      <c r="WDW27" s="138"/>
      <c r="WDX27" s="138"/>
      <c r="WDY27" s="138"/>
      <c r="WDZ27" s="138"/>
      <c r="WEA27" s="138"/>
      <c r="WEB27" s="138"/>
      <c r="WEC27" s="138"/>
      <c r="WED27" s="138"/>
      <c r="WEE27" s="138"/>
      <c r="WEF27" s="138"/>
      <c r="WEG27" s="138"/>
      <c r="WEH27" s="138"/>
      <c r="WEI27" s="138"/>
      <c r="WEJ27" s="138"/>
      <c r="WEK27" s="138"/>
      <c r="WEL27" s="138"/>
      <c r="WEM27" s="138"/>
      <c r="WEN27" s="138"/>
      <c r="WEO27" s="138"/>
      <c r="WEP27" s="138"/>
      <c r="WEQ27" s="138"/>
      <c r="WER27" s="138"/>
      <c r="WES27" s="138"/>
      <c r="WET27" s="138"/>
      <c r="WEU27" s="138"/>
      <c r="WEV27" s="138"/>
      <c r="WEW27" s="138"/>
      <c r="WEX27" s="138"/>
      <c r="WEY27" s="138"/>
      <c r="WEZ27" s="138"/>
      <c r="WFA27" s="138"/>
      <c r="WFB27" s="138"/>
      <c r="WFC27" s="138"/>
      <c r="WFD27" s="138"/>
      <c r="WFE27" s="138"/>
      <c r="WFF27" s="138"/>
      <c r="WFG27" s="138"/>
      <c r="WFH27" s="138"/>
      <c r="WFI27" s="138"/>
      <c r="WFJ27" s="138"/>
      <c r="WFK27" s="138"/>
      <c r="WFL27" s="138"/>
      <c r="WFM27" s="138"/>
      <c r="WFN27" s="138"/>
      <c r="WFO27" s="138"/>
      <c r="WFP27" s="138"/>
      <c r="WFQ27" s="138"/>
      <c r="WFR27" s="138"/>
      <c r="WFS27" s="138"/>
      <c r="WFT27" s="138"/>
      <c r="WFU27" s="138"/>
      <c r="WFV27" s="138"/>
      <c r="WFW27" s="138"/>
      <c r="WFX27" s="138"/>
      <c r="WFY27" s="138"/>
      <c r="WFZ27" s="138"/>
      <c r="WGA27" s="138"/>
      <c r="WGB27" s="138"/>
      <c r="WGC27" s="138"/>
      <c r="WGD27" s="138"/>
      <c r="WGE27" s="138"/>
      <c r="WGF27" s="138"/>
      <c r="WGG27" s="138"/>
      <c r="WGH27" s="138"/>
      <c r="WGI27" s="138"/>
      <c r="WGJ27" s="138"/>
      <c r="WGK27" s="138"/>
      <c r="WGL27" s="138"/>
      <c r="WGM27" s="138"/>
      <c r="WGN27" s="138"/>
      <c r="WGO27" s="138"/>
      <c r="WGP27" s="138"/>
      <c r="WGQ27" s="138"/>
      <c r="WGR27" s="138"/>
      <c r="WGS27" s="138"/>
      <c r="WGT27" s="138"/>
      <c r="WGU27" s="138"/>
      <c r="WGV27" s="138"/>
      <c r="WGW27" s="138"/>
      <c r="WGX27" s="138"/>
      <c r="WGY27" s="138"/>
      <c r="WGZ27" s="138"/>
      <c r="WHA27" s="138"/>
      <c r="WHB27" s="138"/>
      <c r="WHC27" s="138"/>
      <c r="WHD27" s="138"/>
      <c r="WHE27" s="138"/>
      <c r="WHF27" s="138"/>
      <c r="WHG27" s="138"/>
      <c r="WHH27" s="138"/>
      <c r="WHI27" s="138"/>
      <c r="WHJ27" s="138"/>
      <c r="WHK27" s="138"/>
      <c r="WHL27" s="138"/>
      <c r="WHM27" s="138"/>
      <c r="WHN27" s="138"/>
      <c r="WHO27" s="138"/>
      <c r="WHP27" s="138"/>
      <c r="WHQ27" s="138"/>
      <c r="WHR27" s="138"/>
      <c r="WHS27" s="138"/>
      <c r="WHT27" s="138"/>
      <c r="WHU27" s="138"/>
      <c r="WHV27" s="138"/>
      <c r="WHW27" s="138"/>
      <c r="WHX27" s="138"/>
      <c r="WHY27" s="138"/>
      <c r="WHZ27" s="138"/>
      <c r="WIA27" s="138"/>
      <c r="WIB27" s="138"/>
      <c r="WIC27" s="138"/>
      <c r="WID27" s="138"/>
      <c r="WIE27" s="138"/>
      <c r="WIF27" s="138"/>
      <c r="WIG27" s="138"/>
      <c r="WIH27" s="138"/>
      <c r="WII27" s="138"/>
      <c r="WIJ27" s="138"/>
      <c r="WIK27" s="138"/>
      <c r="WIL27" s="138"/>
      <c r="WIM27" s="138"/>
      <c r="WIN27" s="138"/>
      <c r="WIO27" s="138"/>
      <c r="WIP27" s="138"/>
      <c r="WIQ27" s="138"/>
      <c r="WIR27" s="138"/>
      <c r="WIS27" s="138"/>
      <c r="WIT27" s="138"/>
      <c r="WIU27" s="138"/>
      <c r="WIV27" s="138"/>
      <c r="WIW27" s="138"/>
      <c r="WIX27" s="138"/>
      <c r="WIY27" s="138"/>
      <c r="WIZ27" s="138"/>
      <c r="WJA27" s="138"/>
      <c r="WJB27" s="138"/>
      <c r="WJC27" s="138"/>
      <c r="WJD27" s="138"/>
      <c r="WJE27" s="138"/>
      <c r="WJF27" s="138"/>
      <c r="WJG27" s="138"/>
      <c r="WJH27" s="138"/>
      <c r="WJI27" s="138"/>
      <c r="WJJ27" s="138"/>
      <c r="WJK27" s="138"/>
      <c r="WJL27" s="138"/>
      <c r="WJM27" s="138"/>
      <c r="WJN27" s="138"/>
      <c r="WJO27" s="138"/>
      <c r="WJP27" s="138"/>
      <c r="WJQ27" s="138"/>
      <c r="WJR27" s="138"/>
      <c r="WJS27" s="138"/>
      <c r="WJT27" s="138"/>
      <c r="WJU27" s="138"/>
      <c r="WJV27" s="138"/>
      <c r="WJW27" s="138"/>
      <c r="WJX27" s="138"/>
      <c r="WJY27" s="138"/>
      <c r="WJZ27" s="138"/>
      <c r="WKA27" s="138"/>
      <c r="WKB27" s="138"/>
      <c r="WKC27" s="138"/>
      <c r="WKD27" s="138"/>
      <c r="WKE27" s="138"/>
      <c r="WKF27" s="138"/>
      <c r="WKG27" s="138"/>
      <c r="WKH27" s="138"/>
      <c r="WKI27" s="138"/>
      <c r="WKJ27" s="138"/>
      <c r="WKK27" s="138"/>
      <c r="WKL27" s="138"/>
      <c r="WKM27" s="138"/>
      <c r="WKN27" s="138"/>
      <c r="WKO27" s="138"/>
      <c r="WKP27" s="138"/>
      <c r="WKQ27" s="138"/>
      <c r="WKR27" s="138"/>
      <c r="WKS27" s="138"/>
      <c r="WKT27" s="138"/>
      <c r="WKU27" s="138"/>
      <c r="WKV27" s="138"/>
      <c r="WKW27" s="138"/>
      <c r="WKX27" s="138"/>
      <c r="WKY27" s="138"/>
      <c r="WKZ27" s="138"/>
      <c r="WLA27" s="138"/>
      <c r="WLB27" s="138"/>
      <c r="WLC27" s="138"/>
      <c r="WLD27" s="138"/>
      <c r="WLE27" s="138"/>
      <c r="WLF27" s="138"/>
      <c r="WLG27" s="138"/>
      <c r="WLH27" s="138"/>
      <c r="WLI27" s="138"/>
      <c r="WLJ27" s="138"/>
      <c r="WLK27" s="138"/>
      <c r="WLL27" s="138"/>
      <c r="WLM27" s="138"/>
      <c r="WLN27" s="138"/>
      <c r="WLO27" s="138"/>
      <c r="WLP27" s="138"/>
      <c r="WLQ27" s="138"/>
      <c r="WLR27" s="138"/>
      <c r="WLS27" s="138"/>
      <c r="WLT27" s="138"/>
      <c r="WLU27" s="138"/>
      <c r="WLV27" s="138"/>
      <c r="WLW27" s="138"/>
      <c r="WLX27" s="138"/>
      <c r="WLY27" s="138"/>
      <c r="WLZ27" s="138"/>
      <c r="WMA27" s="138"/>
      <c r="WMB27" s="138"/>
      <c r="WMC27" s="138"/>
      <c r="WMD27" s="138"/>
      <c r="WME27" s="138"/>
      <c r="WMF27" s="138"/>
      <c r="WMG27" s="138"/>
      <c r="WMH27" s="138"/>
      <c r="WMI27" s="138"/>
      <c r="WMJ27" s="138"/>
      <c r="WMK27" s="138"/>
      <c r="WML27" s="138"/>
      <c r="WMM27" s="138"/>
      <c r="WMN27" s="138"/>
      <c r="WMO27" s="138"/>
      <c r="WMP27" s="138"/>
      <c r="WMQ27" s="138"/>
      <c r="WMR27" s="138"/>
      <c r="WMS27" s="138"/>
      <c r="WMT27" s="138"/>
      <c r="WMU27" s="138"/>
      <c r="WMV27" s="138"/>
      <c r="WMW27" s="138"/>
      <c r="WMX27" s="138"/>
      <c r="WMY27" s="138"/>
      <c r="WMZ27" s="138"/>
      <c r="WNA27" s="138"/>
      <c r="WNB27" s="138"/>
      <c r="WNC27" s="138"/>
      <c r="WND27" s="138"/>
      <c r="WNE27" s="138"/>
      <c r="WNF27" s="138"/>
      <c r="WNG27" s="138"/>
      <c r="WNH27" s="138"/>
      <c r="WNI27" s="138"/>
      <c r="WNJ27" s="138"/>
      <c r="WNK27" s="138"/>
      <c r="WNL27" s="138"/>
      <c r="WNM27" s="138"/>
      <c r="WNN27" s="138"/>
      <c r="WNO27" s="138"/>
      <c r="WNP27" s="138"/>
      <c r="WNQ27" s="138"/>
      <c r="WNR27" s="138"/>
      <c r="WNS27" s="138"/>
      <c r="WNT27" s="138"/>
      <c r="WNU27" s="138"/>
      <c r="WNV27" s="138"/>
      <c r="WNW27" s="138"/>
      <c r="WNX27" s="138"/>
      <c r="WNY27" s="138"/>
      <c r="WNZ27" s="138"/>
      <c r="WOA27" s="138"/>
      <c r="WOB27" s="138"/>
      <c r="WOC27" s="138"/>
      <c r="WOD27" s="138"/>
      <c r="WOE27" s="138"/>
      <c r="WOF27" s="138"/>
      <c r="WOG27" s="138"/>
      <c r="WOH27" s="138"/>
      <c r="WOI27" s="138"/>
      <c r="WOJ27" s="138"/>
      <c r="WOK27" s="138"/>
      <c r="WOL27" s="138"/>
      <c r="WOM27" s="138"/>
      <c r="WON27" s="138"/>
      <c r="WOO27" s="138"/>
      <c r="WOP27" s="138"/>
      <c r="WOQ27" s="138"/>
      <c r="WOR27" s="138"/>
      <c r="WOS27" s="138"/>
      <c r="WOT27" s="138"/>
      <c r="WOU27" s="138"/>
      <c r="WOV27" s="138"/>
      <c r="WOW27" s="138"/>
      <c r="WOX27" s="138"/>
      <c r="WOY27" s="138"/>
      <c r="WOZ27" s="138"/>
      <c r="WPA27" s="138"/>
      <c r="WPB27" s="138"/>
      <c r="WPC27" s="138"/>
      <c r="WPD27" s="138"/>
      <c r="WPE27" s="138"/>
      <c r="WPF27" s="138"/>
      <c r="WPG27" s="138"/>
      <c r="WPH27" s="138"/>
      <c r="WPI27" s="138"/>
      <c r="WPJ27" s="138"/>
      <c r="WPK27" s="138"/>
      <c r="WPL27" s="138"/>
      <c r="WPM27" s="138"/>
      <c r="WPN27" s="138"/>
      <c r="WPO27" s="138"/>
      <c r="WPP27" s="138"/>
      <c r="WPQ27" s="138"/>
      <c r="WPR27" s="138"/>
      <c r="WPS27" s="138"/>
      <c r="WPT27" s="138"/>
      <c r="WPU27" s="138"/>
      <c r="WPV27" s="138"/>
      <c r="WPW27" s="138"/>
      <c r="WPX27" s="138"/>
      <c r="WPY27" s="138"/>
      <c r="WPZ27" s="138"/>
      <c r="WQA27" s="138"/>
      <c r="WQB27" s="138"/>
      <c r="WQC27" s="138"/>
      <c r="WQD27" s="138"/>
      <c r="WQE27" s="138"/>
      <c r="WQF27" s="138"/>
      <c r="WQG27" s="138"/>
      <c r="WQH27" s="138"/>
      <c r="WQI27" s="138"/>
      <c r="WQJ27" s="138"/>
      <c r="WQK27" s="138"/>
      <c r="WQL27" s="138"/>
      <c r="WQM27" s="138"/>
      <c r="WQN27" s="138"/>
      <c r="WQO27" s="138"/>
      <c r="WQP27" s="138"/>
      <c r="WQQ27" s="138"/>
      <c r="WQR27" s="138"/>
      <c r="WQS27" s="138"/>
      <c r="WQT27" s="138"/>
      <c r="WQU27" s="138"/>
      <c r="WQV27" s="138"/>
      <c r="WQW27" s="138"/>
      <c r="WQX27" s="138"/>
      <c r="WQY27" s="138"/>
      <c r="WQZ27" s="138"/>
      <c r="WRA27" s="138"/>
      <c r="WRB27" s="138"/>
      <c r="WRC27" s="138"/>
      <c r="WRD27" s="138"/>
      <c r="WRE27" s="138"/>
      <c r="WRF27" s="138"/>
      <c r="WRG27" s="138"/>
      <c r="WRH27" s="138"/>
      <c r="WRI27" s="138"/>
      <c r="WRJ27" s="138"/>
      <c r="WRK27" s="138"/>
      <c r="WRL27" s="138"/>
      <c r="WRM27" s="138"/>
      <c r="WRN27" s="138"/>
      <c r="WRO27" s="138"/>
      <c r="WRP27" s="138"/>
      <c r="WRQ27" s="138"/>
      <c r="WRR27" s="138"/>
      <c r="WRS27" s="138"/>
      <c r="WRT27" s="138"/>
      <c r="WRU27" s="138"/>
      <c r="WRV27" s="138"/>
      <c r="WRW27" s="138"/>
      <c r="WRX27" s="138"/>
      <c r="WRY27" s="138"/>
      <c r="WRZ27" s="138"/>
      <c r="WSA27" s="138"/>
      <c r="WSB27" s="138"/>
      <c r="WSC27" s="138"/>
      <c r="WSD27" s="138"/>
      <c r="WSE27" s="138"/>
      <c r="WSF27" s="138"/>
      <c r="WSG27" s="138"/>
      <c r="WSH27" s="138"/>
      <c r="WSI27" s="138"/>
      <c r="WSJ27" s="138"/>
      <c r="WSK27" s="138"/>
      <c r="WSL27" s="138"/>
      <c r="WSM27" s="138"/>
      <c r="WSN27" s="138"/>
      <c r="WSO27" s="138"/>
      <c r="WSP27" s="138"/>
      <c r="WSQ27" s="138"/>
      <c r="WSR27" s="138"/>
      <c r="WSS27" s="138"/>
      <c r="WST27" s="138"/>
      <c r="WSU27" s="138"/>
      <c r="WSV27" s="138"/>
      <c r="WSW27" s="138"/>
      <c r="WSX27" s="138"/>
      <c r="WSY27" s="138"/>
      <c r="WSZ27" s="138"/>
      <c r="WTA27" s="138"/>
      <c r="WTB27" s="138"/>
      <c r="WTC27" s="138"/>
      <c r="WTD27" s="138"/>
      <c r="WTE27" s="138"/>
      <c r="WTF27" s="138"/>
      <c r="WTG27" s="138"/>
      <c r="WTH27" s="138"/>
      <c r="WTI27" s="138"/>
      <c r="WTJ27" s="138"/>
      <c r="WTK27" s="138"/>
      <c r="WTL27" s="138"/>
      <c r="WTM27" s="138"/>
      <c r="WTN27" s="138"/>
      <c r="WTO27" s="138"/>
      <c r="WTP27" s="138"/>
      <c r="WTQ27" s="138"/>
      <c r="WTR27" s="138"/>
      <c r="WTS27" s="138"/>
      <c r="WTT27" s="138"/>
      <c r="WTU27" s="138"/>
      <c r="WTV27" s="138"/>
      <c r="WTW27" s="138"/>
      <c r="WTX27" s="138"/>
      <c r="WTY27" s="138"/>
      <c r="WTZ27" s="138"/>
      <c r="WUA27" s="138"/>
      <c r="WUB27" s="138"/>
      <c r="WUC27" s="138"/>
      <c r="WUD27" s="138"/>
      <c r="WUE27" s="138"/>
      <c r="WUF27" s="138"/>
      <c r="WUG27" s="138"/>
      <c r="WUH27" s="138"/>
      <c r="WUI27" s="138"/>
      <c r="WUJ27" s="138"/>
      <c r="WUK27" s="138"/>
      <c r="WUL27" s="138"/>
      <c r="WUM27" s="138"/>
      <c r="WUN27" s="138"/>
      <c r="WUO27" s="138"/>
      <c r="WUP27" s="138"/>
      <c r="WUQ27" s="138"/>
      <c r="WUR27" s="138"/>
      <c r="WUS27" s="138"/>
      <c r="WUT27" s="138"/>
      <c r="WUU27" s="138"/>
      <c r="WUV27" s="138"/>
      <c r="WUW27" s="138"/>
      <c r="WUX27" s="138"/>
      <c r="WUY27" s="138"/>
      <c r="WUZ27" s="138"/>
      <c r="WVA27" s="138"/>
      <c r="WVB27" s="138"/>
      <c r="WVC27" s="138"/>
      <c r="WVD27" s="138"/>
      <c r="WVE27" s="138"/>
      <c r="WVF27" s="138"/>
      <c r="WVG27" s="138"/>
      <c r="WVH27" s="138"/>
      <c r="WVI27" s="138"/>
      <c r="WVJ27" s="138"/>
      <c r="WVK27" s="138"/>
      <c r="WVL27" s="138"/>
      <c r="WVM27" s="138"/>
      <c r="WVN27" s="138"/>
      <c r="WVO27" s="138"/>
      <c r="WVP27" s="138"/>
      <c r="WVQ27" s="138"/>
      <c r="WVR27" s="138"/>
      <c r="WVS27" s="138"/>
      <c r="WVT27" s="138"/>
      <c r="WVU27" s="138"/>
      <c r="WVV27" s="138"/>
      <c r="WVW27" s="138"/>
      <c r="WVX27" s="138"/>
      <c r="WVY27" s="138"/>
      <c r="WVZ27" s="138"/>
      <c r="WWA27" s="138"/>
      <c r="WWB27" s="138"/>
      <c r="WWC27" s="138"/>
      <c r="WWD27" s="138"/>
      <c r="WWE27" s="138"/>
      <c r="WWF27" s="138"/>
      <c r="WWG27" s="138"/>
      <c r="WWH27" s="138"/>
      <c r="WWI27" s="138"/>
      <c r="WWJ27" s="138"/>
      <c r="WWK27" s="138"/>
      <c r="WWL27" s="138"/>
      <c r="WWM27" s="138"/>
      <c r="WWN27" s="138"/>
      <c r="WWO27" s="138"/>
      <c r="WWP27" s="138"/>
      <c r="WWQ27" s="138"/>
      <c r="WWR27" s="138"/>
      <c r="WWS27" s="138"/>
      <c r="WWT27" s="138"/>
      <c r="WWU27" s="138"/>
      <c r="WWV27" s="138"/>
      <c r="WWW27" s="138"/>
      <c r="WWX27" s="138"/>
      <c r="WWY27" s="138"/>
      <c r="WWZ27" s="138"/>
      <c r="WXA27" s="138"/>
      <c r="WXB27" s="138"/>
      <c r="WXC27" s="138"/>
      <c r="WXD27" s="138"/>
      <c r="WXE27" s="138"/>
      <c r="WXF27" s="138"/>
      <c r="WXG27" s="138"/>
      <c r="WXH27" s="138"/>
      <c r="WXI27" s="138"/>
      <c r="WXJ27" s="138"/>
      <c r="WXK27" s="138"/>
      <c r="WXL27" s="138"/>
      <c r="WXM27" s="138"/>
      <c r="WXN27" s="138"/>
      <c r="WXO27" s="138"/>
      <c r="WXP27" s="138"/>
      <c r="WXQ27" s="138"/>
      <c r="WXR27" s="138"/>
      <c r="WXS27" s="138"/>
      <c r="WXT27" s="138"/>
      <c r="WXU27" s="138"/>
      <c r="WXV27" s="138"/>
      <c r="WXW27" s="138"/>
      <c r="WXX27" s="138"/>
      <c r="WXY27" s="138"/>
      <c r="WXZ27" s="138"/>
      <c r="WYA27" s="138"/>
      <c r="WYB27" s="138"/>
      <c r="WYC27" s="138"/>
      <c r="WYD27" s="138"/>
      <c r="WYE27" s="138"/>
      <c r="WYF27" s="138"/>
      <c r="WYG27" s="138"/>
      <c r="WYH27" s="138"/>
      <c r="WYI27" s="138"/>
      <c r="WYJ27" s="138"/>
      <c r="WYK27" s="138"/>
      <c r="WYL27" s="138"/>
      <c r="WYM27" s="138"/>
      <c r="WYN27" s="138"/>
      <c r="WYO27" s="138"/>
      <c r="WYP27" s="138"/>
      <c r="WYQ27" s="138"/>
      <c r="WYR27" s="138"/>
      <c r="WYS27" s="138"/>
      <c r="WYT27" s="138"/>
      <c r="WYU27" s="138"/>
      <c r="WYV27" s="138"/>
      <c r="WYW27" s="138"/>
      <c r="WYX27" s="138"/>
      <c r="WYY27" s="138"/>
      <c r="WYZ27" s="138"/>
      <c r="WZA27" s="138"/>
      <c r="WZB27" s="138"/>
      <c r="WZC27" s="138"/>
      <c r="WZD27" s="138"/>
      <c r="WZE27" s="138"/>
      <c r="WZF27" s="138"/>
      <c r="WZG27" s="138"/>
      <c r="WZH27" s="138"/>
      <c r="WZI27" s="138"/>
      <c r="WZJ27" s="138"/>
      <c r="WZK27" s="138"/>
      <c r="WZL27" s="138"/>
      <c r="WZM27" s="138"/>
      <c r="WZN27" s="138"/>
      <c r="WZO27" s="138"/>
      <c r="WZP27" s="138"/>
      <c r="WZQ27" s="138"/>
      <c r="WZR27" s="138"/>
      <c r="WZS27" s="138"/>
      <c r="WZT27" s="138"/>
      <c r="WZU27" s="138"/>
      <c r="WZV27" s="138"/>
      <c r="WZW27" s="138"/>
      <c r="WZX27" s="138"/>
      <c r="WZY27" s="138"/>
      <c r="WZZ27" s="138"/>
      <c r="XAA27" s="138"/>
      <c r="XAB27" s="138"/>
      <c r="XAC27" s="138"/>
      <c r="XAD27" s="138"/>
      <c r="XAE27" s="138"/>
      <c r="XAF27" s="138"/>
      <c r="XAG27" s="138"/>
      <c r="XAH27" s="138"/>
      <c r="XAI27" s="138"/>
      <c r="XAJ27" s="138"/>
      <c r="XAK27" s="138"/>
      <c r="XAL27" s="138"/>
      <c r="XAM27" s="138"/>
      <c r="XAN27" s="138"/>
      <c r="XAO27" s="138"/>
      <c r="XAP27" s="138"/>
      <c r="XAQ27" s="138"/>
      <c r="XAR27" s="138"/>
      <c r="XAS27" s="138"/>
      <c r="XAT27" s="138"/>
      <c r="XAU27" s="138"/>
      <c r="XAV27" s="138"/>
      <c r="XAW27" s="138"/>
      <c r="XAX27" s="138"/>
      <c r="XAY27" s="138"/>
      <c r="XAZ27" s="138"/>
      <c r="XBA27" s="138"/>
      <c r="XBB27" s="138"/>
      <c r="XBC27" s="138"/>
      <c r="XBD27" s="138"/>
      <c r="XBE27" s="138"/>
      <c r="XBF27" s="138"/>
      <c r="XBG27" s="138"/>
      <c r="XBH27" s="138"/>
      <c r="XBI27" s="138"/>
      <c r="XBJ27" s="138"/>
      <c r="XBK27" s="138"/>
      <c r="XBL27" s="138"/>
      <c r="XBM27" s="138"/>
      <c r="XBN27" s="138"/>
      <c r="XBO27" s="138"/>
      <c r="XBP27" s="138"/>
      <c r="XBQ27" s="138"/>
      <c r="XBR27" s="138"/>
      <c r="XBS27" s="138"/>
      <c r="XBT27" s="138"/>
      <c r="XBU27" s="138"/>
      <c r="XBV27" s="138"/>
      <c r="XBW27" s="138"/>
      <c r="XBX27" s="138"/>
      <c r="XBY27" s="138"/>
      <c r="XBZ27" s="138"/>
      <c r="XCA27" s="138"/>
      <c r="XCB27" s="138"/>
      <c r="XCC27" s="138"/>
      <c r="XCD27" s="138"/>
      <c r="XCE27" s="138"/>
      <c r="XCF27" s="138"/>
      <c r="XCG27" s="138"/>
      <c r="XCH27" s="138"/>
      <c r="XCI27" s="138"/>
      <c r="XCJ27" s="138"/>
      <c r="XCK27" s="138"/>
      <c r="XCL27" s="138"/>
      <c r="XCM27" s="138"/>
      <c r="XCN27" s="138"/>
      <c r="XCO27" s="138"/>
      <c r="XCP27" s="138"/>
      <c r="XCQ27" s="138"/>
      <c r="XCR27" s="138"/>
      <c r="XCS27" s="138"/>
      <c r="XCT27" s="138"/>
      <c r="XCU27" s="138"/>
      <c r="XCV27" s="138"/>
      <c r="XCW27" s="138"/>
      <c r="XCX27" s="138"/>
      <c r="XCY27" s="138"/>
      <c r="XCZ27" s="138"/>
      <c r="XDA27" s="138"/>
      <c r="XDB27" s="138"/>
      <c r="XDC27" s="138"/>
      <c r="XDD27" s="138"/>
      <c r="XDE27" s="138"/>
      <c r="XDF27" s="138"/>
      <c r="XDG27" s="138"/>
      <c r="XDH27" s="138"/>
      <c r="XDI27" s="138"/>
      <c r="XDJ27" s="138"/>
      <c r="XDK27" s="138"/>
      <c r="XDL27" s="138"/>
      <c r="XDM27" s="138"/>
      <c r="XDN27" s="138"/>
      <c r="XDO27" s="138"/>
      <c r="XDP27" s="138"/>
      <c r="XDQ27" s="138"/>
      <c r="XDR27" s="138"/>
      <c r="XDS27" s="138"/>
      <c r="XDT27" s="138"/>
      <c r="XDU27" s="138"/>
      <c r="XDV27" s="138"/>
      <c r="XDW27" s="138"/>
      <c r="XDX27" s="138"/>
      <c r="XDY27" s="138"/>
      <c r="XDZ27" s="138"/>
      <c r="XEA27" s="138"/>
      <c r="XEB27" s="138"/>
      <c r="XEC27" s="138"/>
      <c r="XED27" s="138"/>
      <c r="XEE27" s="138"/>
      <c r="XEF27" s="138"/>
      <c r="XEG27" s="138"/>
      <c r="XEH27" s="138"/>
      <c r="XEI27" s="138"/>
      <c r="XEJ27" s="138"/>
      <c r="XEK27" s="138"/>
      <c r="XEL27" s="138"/>
      <c r="XEM27" s="138"/>
      <c r="XEN27" s="138"/>
      <c r="XEO27" s="138"/>
      <c r="XEP27" s="138"/>
      <c r="XEQ27" s="138"/>
      <c r="XER27" s="138"/>
      <c r="XES27" s="138"/>
      <c r="XET27" s="138"/>
    </row>
    <row r="28" spans="2:16374" ht="15" hidden="1" thickBot="1">
      <c r="D28" s="13"/>
      <c r="E28" s="13"/>
      <c r="F28" s="17"/>
      <c r="G28" s="17"/>
      <c r="H28" s="17"/>
      <c r="I28" s="17"/>
      <c r="J28" s="17"/>
      <c r="K28" s="17"/>
      <c r="L28" s="17"/>
      <c r="M28" s="17"/>
      <c r="N28" s="17"/>
      <c r="O28" s="17"/>
      <c r="P28" s="17"/>
      <c r="Q28" s="17"/>
      <c r="R28" s="17"/>
      <c r="S28" s="17"/>
      <c r="T28" s="17"/>
      <c r="U28" s="17"/>
      <c r="V28" s="17"/>
      <c r="W28" s="17"/>
      <c r="X28" s="17"/>
      <c r="Y28" s="17"/>
      <c r="Z28" s="17"/>
      <c r="AA28" s="17"/>
      <c r="AB28" s="17"/>
      <c r="AC28" s="17"/>
      <c r="AD28" s="17"/>
      <c r="AE28" s="17"/>
      <c r="AF28" s="17"/>
      <c r="AG28" s="17"/>
      <c r="AH28" s="17"/>
      <c r="AI28" s="17"/>
      <c r="AJ28" s="17"/>
      <c r="AK28" s="17"/>
      <c r="AL28" s="17"/>
      <c r="AM28" s="17"/>
      <c r="AN28" s="17"/>
      <c r="AO28" s="17"/>
      <c r="AP28" s="17"/>
      <c r="AQ28" s="17"/>
    </row>
    <row r="29" spans="2:16374" ht="15" hidden="1" thickBot="1">
      <c r="D29" s="246" t="s">
        <v>305</v>
      </c>
      <c r="E29" s="263"/>
      <c r="F29" s="247"/>
      <c r="G29" s="247"/>
      <c r="H29" s="248"/>
      <c r="I29" s="233"/>
      <c r="J29" s="233"/>
      <c r="K29" s="233"/>
      <c r="L29" s="233"/>
      <c r="M29" s="233"/>
      <c r="N29" s="233"/>
      <c r="O29" s="233"/>
      <c r="P29" s="233"/>
      <c r="Q29" s="233"/>
      <c r="R29" s="233"/>
      <c r="S29" s="233"/>
      <c r="T29" s="233"/>
      <c r="U29" s="233"/>
      <c r="V29" s="233"/>
      <c r="W29" s="233"/>
      <c r="X29" s="233"/>
      <c r="Y29" s="233"/>
      <c r="Z29" s="233"/>
      <c r="AA29" s="233"/>
      <c r="AB29" s="233"/>
      <c r="AC29" s="233"/>
      <c r="AD29" s="233"/>
      <c r="AE29" s="233"/>
      <c r="AF29" s="233"/>
      <c r="AG29" s="233"/>
      <c r="AH29" s="233"/>
      <c r="AI29" s="233"/>
      <c r="AJ29" s="233"/>
      <c r="AK29" s="233"/>
      <c r="AL29" s="233"/>
      <c r="AM29" s="233"/>
      <c r="AN29" s="233"/>
      <c r="AO29" s="233"/>
      <c r="AP29" s="233"/>
      <c r="AQ29" s="233"/>
    </row>
    <row r="30" spans="2:16374" ht="15" hidden="1" thickBot="1">
      <c r="B30" s="146" t="s">
        <v>16</v>
      </c>
      <c r="C30" s="252" t="s">
        <v>4</v>
      </c>
      <c r="D30" s="245" t="str">
        <f>C4</f>
        <v>Switzerland</v>
      </c>
      <c r="E30" s="264" t="str">
        <f>D4</f>
        <v>Iceland</v>
      </c>
      <c r="F30" s="329" t="str">
        <f>E4</f>
        <v>Norway</v>
      </c>
      <c r="G30" s="329" t="str">
        <f>F4</f>
        <v>Greece</v>
      </c>
      <c r="H30" s="249"/>
      <c r="I30" s="13"/>
      <c r="J30" s="13"/>
      <c r="K30" s="13"/>
      <c r="L30" s="13"/>
      <c r="M30" s="13"/>
      <c r="N30" s="13"/>
      <c r="O30" s="13"/>
      <c r="P30" s="13"/>
      <c r="Q30" s="13"/>
      <c r="R30" s="13"/>
      <c r="S30" s="13"/>
      <c r="T30" s="13"/>
      <c r="U30" s="13"/>
      <c r="V30" s="13"/>
      <c r="W30" s="13"/>
      <c r="X30" s="13"/>
      <c r="Y30" s="13"/>
      <c r="Z30" s="13"/>
      <c r="AA30" s="13"/>
      <c r="AB30" s="13"/>
      <c r="AC30" s="13"/>
      <c r="AD30" s="13"/>
      <c r="AE30" s="13"/>
      <c r="AF30" s="13"/>
      <c r="AG30" s="13"/>
      <c r="AH30" s="13"/>
      <c r="AI30" s="13"/>
      <c r="AJ30" s="13"/>
      <c r="AK30" s="13"/>
      <c r="AL30" s="13"/>
      <c r="AM30" s="13"/>
      <c r="AN30" s="13"/>
      <c r="AO30" s="13"/>
      <c r="AP30" s="13"/>
      <c r="AQ30" s="13"/>
    </row>
    <row r="31" spans="2:16374" hidden="1">
      <c r="B31" s="253" t="s">
        <v>11</v>
      </c>
      <c r="C31" s="254" t="s">
        <v>204</v>
      </c>
      <c r="D31" s="255"/>
      <c r="E31" s="265"/>
      <c r="F31" s="261" t="e">
        <f>_xlfn.XLOOKUP(F$30,#REF!,#REF!)/kWhtoMJ*1000</f>
        <v>#REF!</v>
      </c>
      <c r="G31" s="261" t="e">
        <f>_xlfn.XLOOKUP(G$30,#REF!,#REF!)/kWhtoMJ*1000</f>
        <v>#REF!</v>
      </c>
      <c r="H31" s="256" t="s">
        <v>282</v>
      </c>
      <c r="I31" s="13"/>
      <c r="J31" s="13"/>
      <c r="K31" s="13"/>
      <c r="L31" s="13"/>
      <c r="M31" s="13"/>
      <c r="N31" s="13"/>
      <c r="O31" s="13"/>
      <c r="P31" s="13"/>
      <c r="Q31" s="13"/>
      <c r="R31" s="13"/>
      <c r="S31" s="13"/>
      <c r="T31" s="13"/>
      <c r="U31" s="13"/>
      <c r="V31" s="13"/>
      <c r="W31" s="13"/>
      <c r="X31" s="13"/>
      <c r="Y31" s="13"/>
      <c r="Z31" s="13"/>
      <c r="AA31" s="13"/>
      <c r="AB31" s="13"/>
      <c r="AC31" s="13"/>
      <c r="AD31" s="13"/>
      <c r="AE31" s="13"/>
      <c r="AF31" s="13"/>
      <c r="AG31" s="13"/>
      <c r="AH31" s="13"/>
      <c r="AI31" s="13"/>
      <c r="AJ31" s="13"/>
      <c r="AK31" s="13"/>
      <c r="AL31" s="13"/>
      <c r="AM31" s="13"/>
      <c r="AN31" s="13"/>
      <c r="AO31" s="13"/>
      <c r="AP31" s="13"/>
      <c r="AQ31" s="13"/>
    </row>
    <row r="32" spans="2:16374" hidden="1">
      <c r="B32" s="142"/>
      <c r="C32" s="141"/>
      <c r="D32" s="257"/>
      <c r="E32" s="25"/>
      <c r="F32" s="238"/>
      <c r="G32" s="238"/>
      <c r="H32" s="258"/>
      <c r="I32" s="17"/>
      <c r="J32" s="17"/>
      <c r="K32" s="17"/>
      <c r="L32" s="17"/>
      <c r="M32" s="17"/>
      <c r="N32" s="17"/>
      <c r="O32" s="17"/>
      <c r="P32" s="17"/>
      <c r="Q32" s="17"/>
      <c r="R32" s="17"/>
      <c r="S32" s="17"/>
      <c r="T32" s="17"/>
      <c r="U32" s="17"/>
      <c r="V32" s="17"/>
      <c r="W32" s="17"/>
      <c r="X32" s="17"/>
      <c r="Y32" s="17"/>
      <c r="Z32" s="17"/>
      <c r="AA32" s="17"/>
      <c r="AB32" s="17"/>
      <c r="AC32" s="17"/>
      <c r="AD32" s="17"/>
      <c r="AE32" s="17"/>
      <c r="AF32" s="17"/>
      <c r="AG32" s="17"/>
      <c r="AH32" s="17"/>
      <c r="AI32" s="17"/>
      <c r="AJ32" s="17"/>
      <c r="AK32" s="17"/>
      <c r="AL32" s="17"/>
      <c r="AM32" s="17"/>
      <c r="AN32" s="17"/>
      <c r="AO32" s="17"/>
      <c r="AP32" s="17"/>
      <c r="AQ32" s="17"/>
    </row>
    <row r="33" spans="2:16378" hidden="1">
      <c r="B33" s="142" t="s">
        <v>37</v>
      </c>
      <c r="C33" s="141" t="s">
        <v>14</v>
      </c>
      <c r="D33" s="257"/>
      <c r="E33" s="25"/>
      <c r="F33" s="37" t="e">
        <f>_xlfn.IFNA(_xlfn.XLOOKUP(F$30,#REF!,#REF!),_xlfn.XLOOKUP(F$30,#REF!,#REF!))</f>
        <v>#REF!</v>
      </c>
      <c r="G33" s="37" t="e">
        <f>_xlfn.IFNA(_xlfn.XLOOKUP(G$30,#REF!,#REF!),_xlfn.XLOOKUP(G$30,#REF!,#REF!))</f>
        <v>#REF!</v>
      </c>
      <c r="H33" s="258" t="s">
        <v>320</v>
      </c>
      <c r="I33" s="17"/>
      <c r="J33" s="17"/>
      <c r="K33" s="17"/>
      <c r="L33" s="17"/>
      <c r="M33" s="17"/>
      <c r="N33" s="17"/>
      <c r="O33" s="17"/>
      <c r="P33" s="17"/>
      <c r="Q33" s="17"/>
      <c r="R33" s="17"/>
      <c r="S33" s="17"/>
      <c r="T33" s="17"/>
      <c r="U33" s="17"/>
      <c r="V33" s="17"/>
      <c r="W33" s="17"/>
      <c r="X33" s="17"/>
      <c r="Y33" s="17"/>
      <c r="Z33" s="17"/>
      <c r="AA33" s="17"/>
      <c r="AB33" s="17"/>
      <c r="AC33" s="17"/>
      <c r="AD33" s="17"/>
      <c r="AE33" s="17"/>
      <c r="AF33" s="17"/>
      <c r="AG33" s="17"/>
      <c r="AH33" s="17"/>
      <c r="AI33" s="17"/>
      <c r="AJ33" s="17"/>
      <c r="AK33" s="17"/>
      <c r="AL33" s="17"/>
      <c r="AM33" s="17"/>
      <c r="AN33" s="17"/>
      <c r="AO33" s="17"/>
      <c r="AP33" s="17"/>
      <c r="AQ33" s="17"/>
      <c r="AR33" t="s">
        <v>294</v>
      </c>
    </row>
    <row r="34" spans="2:16378" hidden="1">
      <c r="B34" s="404" t="s">
        <v>37</v>
      </c>
      <c r="C34" s="405" t="s">
        <v>366</v>
      </c>
      <c r="D34" s="406"/>
      <c r="E34" s="319"/>
      <c r="F34" s="331" t="e">
        <f>F$33</f>
        <v>#REF!</v>
      </c>
      <c r="G34" s="331" t="e">
        <f>G$33</f>
        <v>#REF!</v>
      </c>
      <c r="H34" s="320" t="s">
        <v>297</v>
      </c>
      <c r="I34" s="17"/>
      <c r="J34" s="17"/>
      <c r="K34" s="17"/>
      <c r="L34" s="17"/>
      <c r="M34" s="17"/>
      <c r="N34" s="17"/>
      <c r="O34" s="17"/>
      <c r="P34" s="17"/>
      <c r="Q34" s="17"/>
      <c r="R34" s="17"/>
      <c r="S34" s="17"/>
      <c r="T34" s="17"/>
      <c r="U34" s="17"/>
      <c r="V34" s="17"/>
      <c r="W34" s="17"/>
      <c r="X34" s="17"/>
      <c r="Y34" s="17"/>
      <c r="Z34" s="17"/>
      <c r="AA34" s="17"/>
      <c r="AB34" s="17"/>
      <c r="AC34" s="17"/>
      <c r="AD34" s="17"/>
      <c r="AE34" s="17"/>
      <c r="AF34" s="17"/>
      <c r="AG34" s="17"/>
      <c r="AH34" s="17"/>
      <c r="AI34" s="17"/>
      <c r="AJ34" s="17"/>
      <c r="AK34" s="17"/>
      <c r="AL34" s="17"/>
      <c r="AM34" s="17"/>
      <c r="AN34" s="17"/>
      <c r="AO34" s="17"/>
      <c r="AP34" s="17"/>
      <c r="AQ34" s="17"/>
    </row>
    <row r="35" spans="2:16378" ht="15" hidden="1" thickBot="1">
      <c r="B35" s="143" t="s">
        <v>37</v>
      </c>
      <c r="C35" s="239" t="s">
        <v>299</v>
      </c>
      <c r="D35" s="259"/>
      <c r="E35" s="407"/>
      <c r="F35" s="408" t="e">
        <f>F$33</f>
        <v>#REF!</v>
      </c>
      <c r="G35" s="408" t="e">
        <f>G$33</f>
        <v>#REF!</v>
      </c>
      <c r="H35" s="260" t="s">
        <v>297</v>
      </c>
      <c r="I35" s="17"/>
      <c r="J35" s="17"/>
      <c r="K35" s="17"/>
      <c r="L35" s="17"/>
      <c r="M35" s="17"/>
      <c r="N35" s="17"/>
      <c r="O35" s="17"/>
      <c r="P35" s="17"/>
      <c r="Q35" s="17"/>
      <c r="R35" s="17"/>
      <c r="S35" s="17"/>
      <c r="T35" s="17"/>
      <c r="U35" s="17"/>
      <c r="V35" s="17"/>
      <c r="W35" s="17"/>
      <c r="X35" s="17"/>
      <c r="Y35" s="17"/>
      <c r="Z35" s="17"/>
      <c r="AA35" s="17"/>
      <c r="AB35" s="17"/>
      <c r="AC35" s="17"/>
      <c r="AD35" s="17"/>
      <c r="AE35" s="17"/>
      <c r="AF35" s="17"/>
      <c r="AG35" s="17"/>
      <c r="AH35" s="17"/>
      <c r="AI35" s="17"/>
      <c r="AJ35" s="17"/>
      <c r="AK35" s="17"/>
      <c r="AL35" s="17"/>
      <c r="AM35" s="17"/>
      <c r="AN35" s="17"/>
      <c r="AO35" s="17"/>
      <c r="AP35" s="17"/>
      <c r="AQ35" s="17"/>
      <c r="AR35" t="s">
        <v>297</v>
      </c>
    </row>
    <row r="36" spans="2:16378" hidden="1">
      <c r="D36" s="13"/>
      <c r="E36" s="13"/>
      <c r="F36" s="17"/>
      <c r="G36" s="17"/>
      <c r="H36" s="17"/>
      <c r="I36" s="17"/>
      <c r="J36" s="17"/>
      <c r="K36" s="17"/>
      <c r="L36" s="17"/>
      <c r="M36" s="17"/>
      <c r="N36" s="17"/>
      <c r="O36" s="17"/>
      <c r="P36" s="17"/>
      <c r="Q36" s="17"/>
      <c r="R36" s="17"/>
      <c r="S36" s="17"/>
      <c r="T36" s="17"/>
      <c r="U36" s="17"/>
      <c r="V36" s="17"/>
      <c r="W36" s="17"/>
      <c r="X36" s="17"/>
      <c r="Y36" s="17"/>
      <c r="Z36" s="17"/>
      <c r="AA36" s="17"/>
      <c r="AB36" s="17"/>
      <c r="AC36" s="17"/>
      <c r="AD36" s="17"/>
      <c r="AE36" s="17"/>
      <c r="AF36" s="17"/>
      <c r="AG36" s="17"/>
      <c r="AH36" s="17"/>
      <c r="AI36" s="17"/>
      <c r="AJ36" s="17"/>
      <c r="AK36" s="17"/>
      <c r="AL36" s="17"/>
      <c r="AM36" s="17"/>
      <c r="AN36" s="17"/>
      <c r="AO36" s="17"/>
      <c r="AP36" s="17"/>
      <c r="AQ36" s="17"/>
    </row>
    <row r="37" spans="2:16378" hidden="1">
      <c r="B37" s="203" t="s">
        <v>327</v>
      </c>
      <c r="C37" s="204"/>
      <c r="D37" s="204"/>
      <c r="E37" s="204"/>
      <c r="F37" s="204"/>
      <c r="G37" s="204"/>
      <c r="H37" s="204"/>
      <c r="I37" s="204"/>
      <c r="J37" s="138"/>
      <c r="K37" s="138"/>
      <c r="L37" s="138"/>
      <c r="M37" s="138"/>
      <c r="N37" s="138"/>
      <c r="O37" s="138"/>
      <c r="P37" s="138"/>
      <c r="Q37" s="138"/>
      <c r="R37" s="138"/>
      <c r="S37" s="138"/>
      <c r="T37" s="138"/>
      <c r="U37" s="138"/>
      <c r="V37" s="138"/>
      <c r="W37" s="138"/>
      <c r="X37" s="138"/>
      <c r="Y37" s="138"/>
      <c r="Z37" s="138"/>
      <c r="AA37" s="138"/>
      <c r="AB37" s="138"/>
      <c r="AC37" s="138"/>
      <c r="AD37" s="138"/>
      <c r="AE37" s="138"/>
      <c r="AF37" s="138"/>
      <c r="AG37" s="138"/>
      <c r="AH37" s="138"/>
      <c r="AI37" s="138"/>
      <c r="AJ37" s="138"/>
      <c r="AK37" s="138"/>
      <c r="AL37" s="138"/>
      <c r="AM37" s="138"/>
      <c r="AN37" s="138"/>
      <c r="AO37" s="138"/>
      <c r="AP37" s="138"/>
      <c r="AQ37" s="138"/>
      <c r="AR37" s="138"/>
      <c r="AS37" s="138"/>
      <c r="AT37" s="138"/>
      <c r="AU37" s="138"/>
      <c r="AV37" s="138"/>
      <c r="AW37" s="138"/>
      <c r="AX37" s="138"/>
      <c r="AY37" s="138"/>
      <c r="AZ37" s="138"/>
      <c r="BA37" s="138"/>
      <c r="BB37" s="138"/>
      <c r="BC37" s="138"/>
      <c r="BD37" s="138"/>
      <c r="BE37" s="138"/>
      <c r="BF37" s="138"/>
      <c r="BG37" s="138"/>
      <c r="BH37" s="138"/>
      <c r="BI37" s="138"/>
      <c r="BJ37" s="138"/>
      <c r="BK37" s="138"/>
      <c r="BL37" s="138"/>
      <c r="BM37" s="138"/>
      <c r="BN37" s="138"/>
      <c r="BO37" s="138"/>
      <c r="BP37" s="138"/>
      <c r="BQ37" s="138"/>
      <c r="BR37" s="138"/>
      <c r="BS37" s="138"/>
      <c r="BT37" s="138"/>
      <c r="BU37" s="138"/>
      <c r="BV37" s="138"/>
      <c r="BW37" s="138"/>
      <c r="BX37" s="138"/>
      <c r="BY37" s="138"/>
      <c r="BZ37" s="138"/>
      <c r="CA37" s="138"/>
      <c r="CB37" s="138"/>
      <c r="CC37" s="138"/>
      <c r="CD37" s="138"/>
      <c r="CE37" s="138"/>
      <c r="CF37" s="138"/>
      <c r="CG37" s="138"/>
      <c r="CH37" s="138"/>
      <c r="CI37" s="138"/>
      <c r="CJ37" s="138"/>
      <c r="CK37" s="138"/>
      <c r="CL37" s="138"/>
      <c r="CM37" s="138"/>
      <c r="CN37" s="138"/>
      <c r="CO37" s="138"/>
      <c r="CP37" s="138"/>
      <c r="CQ37" s="138"/>
      <c r="CR37" s="138"/>
      <c r="CS37" s="138"/>
      <c r="CT37" s="138"/>
      <c r="CU37" s="138"/>
      <c r="CV37" s="138"/>
      <c r="CW37" s="138"/>
      <c r="CX37" s="138"/>
      <c r="CY37" s="138"/>
      <c r="CZ37" s="138"/>
      <c r="DA37" s="138"/>
      <c r="DB37" s="138"/>
      <c r="DC37" s="138"/>
      <c r="DD37" s="138"/>
      <c r="DE37" s="138"/>
      <c r="DF37" s="138"/>
      <c r="DG37" s="138"/>
      <c r="DH37" s="138"/>
      <c r="DI37" s="138"/>
      <c r="DJ37" s="138"/>
      <c r="DK37" s="138"/>
      <c r="DL37" s="138"/>
      <c r="DM37" s="138"/>
      <c r="DN37" s="138"/>
      <c r="DO37" s="138"/>
      <c r="DP37" s="138"/>
      <c r="DQ37" s="138"/>
      <c r="DR37" s="138"/>
      <c r="DS37" s="138"/>
      <c r="DT37" s="138"/>
      <c r="DU37" s="138"/>
      <c r="DV37" s="138"/>
      <c r="DW37" s="138"/>
      <c r="DX37" s="138"/>
      <c r="DY37" s="138"/>
      <c r="DZ37" s="138"/>
      <c r="EA37" s="138"/>
      <c r="EB37" s="138"/>
      <c r="EC37" s="138"/>
      <c r="ED37" s="138"/>
      <c r="EE37" s="138"/>
      <c r="EF37" s="138"/>
      <c r="EG37" s="138"/>
      <c r="EH37" s="138"/>
      <c r="EI37" s="138"/>
      <c r="EJ37" s="138"/>
      <c r="EK37" s="138"/>
      <c r="EL37" s="138"/>
      <c r="EM37" s="138"/>
      <c r="EN37" s="138"/>
      <c r="EO37" s="138"/>
      <c r="EP37" s="138"/>
      <c r="EQ37" s="138"/>
      <c r="ER37" s="138"/>
      <c r="ES37" s="138"/>
      <c r="ET37" s="138"/>
      <c r="EU37" s="138"/>
      <c r="EV37" s="138"/>
      <c r="EW37" s="138"/>
      <c r="EX37" s="138"/>
      <c r="EY37" s="138"/>
      <c r="EZ37" s="138"/>
      <c r="FA37" s="138"/>
      <c r="FB37" s="138"/>
      <c r="FC37" s="138"/>
      <c r="FD37" s="138"/>
      <c r="FE37" s="138"/>
      <c r="FF37" s="138"/>
      <c r="FG37" s="138"/>
      <c r="FH37" s="138"/>
      <c r="FI37" s="138"/>
      <c r="FJ37" s="138"/>
      <c r="FK37" s="138"/>
      <c r="FL37" s="138"/>
      <c r="FM37" s="138"/>
      <c r="FN37" s="138"/>
      <c r="FO37" s="138"/>
      <c r="FP37" s="138"/>
      <c r="FQ37" s="138"/>
      <c r="FR37" s="138"/>
      <c r="FS37" s="138"/>
      <c r="FT37" s="138"/>
      <c r="FU37" s="138"/>
      <c r="FV37" s="138"/>
      <c r="FW37" s="138"/>
      <c r="FX37" s="138"/>
      <c r="FY37" s="138"/>
      <c r="FZ37" s="138"/>
      <c r="GA37" s="138"/>
      <c r="GB37" s="138"/>
      <c r="GC37" s="138"/>
      <c r="GD37" s="138"/>
      <c r="GE37" s="138"/>
      <c r="GF37" s="138"/>
      <c r="GG37" s="138"/>
      <c r="GH37" s="138"/>
      <c r="GI37" s="138"/>
      <c r="GJ37" s="138"/>
      <c r="GK37" s="138"/>
      <c r="GL37" s="138"/>
      <c r="GM37" s="138"/>
      <c r="GN37" s="138"/>
      <c r="GO37" s="138"/>
      <c r="GP37" s="138"/>
      <c r="GQ37" s="138"/>
      <c r="GR37" s="138"/>
      <c r="GS37" s="138"/>
      <c r="GT37" s="138"/>
      <c r="GU37" s="138"/>
      <c r="GV37" s="138"/>
      <c r="GW37" s="138"/>
      <c r="GX37" s="138"/>
      <c r="GY37" s="138"/>
      <c r="GZ37" s="138"/>
      <c r="HA37" s="138"/>
      <c r="HB37" s="138"/>
      <c r="HC37" s="138"/>
      <c r="HD37" s="138"/>
      <c r="HE37" s="138"/>
      <c r="HF37" s="138"/>
      <c r="HG37" s="138"/>
      <c r="HH37" s="138"/>
      <c r="HI37" s="138"/>
      <c r="HJ37" s="138"/>
      <c r="HK37" s="138"/>
      <c r="HL37" s="138"/>
      <c r="HM37" s="138"/>
      <c r="HN37" s="138"/>
      <c r="HO37" s="138"/>
      <c r="HP37" s="138"/>
      <c r="HQ37" s="138"/>
      <c r="HR37" s="138"/>
      <c r="HS37" s="138"/>
      <c r="HT37" s="138"/>
      <c r="HU37" s="138"/>
      <c r="HV37" s="138"/>
      <c r="HW37" s="138"/>
      <c r="HX37" s="138"/>
      <c r="HY37" s="138"/>
      <c r="HZ37" s="138"/>
      <c r="IA37" s="138"/>
      <c r="IB37" s="138"/>
      <c r="IC37" s="138"/>
      <c r="ID37" s="138"/>
      <c r="IE37" s="138"/>
      <c r="IF37" s="138"/>
      <c r="IG37" s="138"/>
      <c r="IH37" s="138"/>
      <c r="II37" s="138"/>
      <c r="IJ37" s="138"/>
      <c r="IK37" s="138"/>
      <c r="IL37" s="138"/>
      <c r="IM37" s="138"/>
      <c r="IN37" s="138"/>
      <c r="IO37" s="138"/>
      <c r="IP37" s="138"/>
      <c r="IQ37" s="138"/>
      <c r="IR37" s="138"/>
      <c r="IS37" s="138"/>
      <c r="IT37" s="138"/>
      <c r="IU37" s="138"/>
      <c r="IV37" s="138"/>
      <c r="IW37" s="138"/>
      <c r="IX37" s="138"/>
      <c r="IY37" s="138"/>
      <c r="IZ37" s="138"/>
      <c r="JA37" s="138"/>
      <c r="JB37" s="138"/>
      <c r="JC37" s="138"/>
      <c r="JD37" s="138"/>
      <c r="JE37" s="138"/>
      <c r="JF37" s="138"/>
      <c r="JG37" s="138"/>
      <c r="JH37" s="138"/>
      <c r="JI37" s="138"/>
      <c r="JJ37" s="138"/>
      <c r="JK37" s="138"/>
      <c r="JL37" s="138"/>
      <c r="JM37" s="138"/>
      <c r="JN37" s="138"/>
      <c r="JO37" s="138"/>
      <c r="JP37" s="138"/>
      <c r="JQ37" s="138"/>
      <c r="JR37" s="138"/>
      <c r="JS37" s="138"/>
      <c r="JT37" s="138"/>
      <c r="JU37" s="138"/>
      <c r="JV37" s="138"/>
      <c r="JW37" s="138"/>
      <c r="JX37" s="138"/>
      <c r="JY37" s="138"/>
      <c r="JZ37" s="138"/>
      <c r="KA37" s="138"/>
      <c r="KB37" s="138"/>
      <c r="KC37" s="138"/>
      <c r="KD37" s="138"/>
      <c r="KE37" s="138"/>
      <c r="KF37" s="138"/>
      <c r="KG37" s="138"/>
      <c r="KH37" s="138"/>
      <c r="KI37" s="138"/>
      <c r="KJ37" s="138"/>
      <c r="KK37" s="138"/>
      <c r="KL37" s="138"/>
      <c r="KM37" s="138"/>
      <c r="KN37" s="138"/>
      <c r="KO37" s="138"/>
      <c r="KP37" s="138"/>
      <c r="KQ37" s="138"/>
      <c r="KR37" s="138"/>
      <c r="KS37" s="138"/>
      <c r="KT37" s="138"/>
      <c r="KU37" s="138"/>
      <c r="KV37" s="138"/>
      <c r="KW37" s="138"/>
      <c r="KX37" s="138"/>
      <c r="KY37" s="138"/>
      <c r="KZ37" s="138"/>
      <c r="LA37" s="138"/>
      <c r="LB37" s="138"/>
      <c r="LC37" s="138"/>
      <c r="LD37" s="138"/>
      <c r="LE37" s="138"/>
      <c r="LF37" s="138"/>
      <c r="LG37" s="138"/>
      <c r="LH37" s="138"/>
      <c r="LI37" s="138"/>
      <c r="LJ37" s="138"/>
      <c r="LK37" s="138"/>
      <c r="LL37" s="138"/>
      <c r="LM37" s="138"/>
      <c r="LN37" s="138"/>
      <c r="LO37" s="138"/>
      <c r="LP37" s="138"/>
      <c r="LQ37" s="138"/>
      <c r="LR37" s="138"/>
      <c r="LS37" s="138"/>
      <c r="LT37" s="138"/>
      <c r="LU37" s="138"/>
      <c r="LV37" s="138"/>
      <c r="LW37" s="138"/>
      <c r="LX37" s="138"/>
      <c r="LY37" s="138"/>
      <c r="LZ37" s="138"/>
      <c r="MA37" s="138"/>
      <c r="MB37" s="138"/>
      <c r="MC37" s="138"/>
      <c r="MD37" s="138"/>
      <c r="ME37" s="138"/>
      <c r="MF37" s="138"/>
      <c r="MG37" s="138"/>
      <c r="MH37" s="138"/>
      <c r="MI37" s="138"/>
      <c r="MJ37" s="138"/>
      <c r="MK37" s="138"/>
      <c r="ML37" s="138"/>
      <c r="MM37" s="138"/>
      <c r="MN37" s="138"/>
      <c r="MO37" s="138"/>
      <c r="MP37" s="138"/>
      <c r="MQ37" s="138"/>
      <c r="MR37" s="138"/>
      <c r="MS37" s="138"/>
      <c r="MT37" s="138"/>
      <c r="MU37" s="138"/>
      <c r="MV37" s="138"/>
      <c r="MW37" s="138"/>
      <c r="MX37" s="138"/>
      <c r="MY37" s="138"/>
      <c r="MZ37" s="138"/>
      <c r="NA37" s="138"/>
      <c r="NB37" s="138"/>
      <c r="NC37" s="138"/>
      <c r="ND37" s="138"/>
      <c r="NE37" s="138"/>
      <c r="NF37" s="138"/>
      <c r="NG37" s="138"/>
      <c r="NH37" s="138"/>
      <c r="NI37" s="138"/>
      <c r="NJ37" s="138"/>
      <c r="NK37" s="138"/>
      <c r="NL37" s="138"/>
      <c r="NM37" s="138"/>
      <c r="NN37" s="138"/>
      <c r="NO37" s="138"/>
      <c r="NP37" s="138"/>
      <c r="NQ37" s="138"/>
      <c r="NR37" s="138"/>
      <c r="NS37" s="138"/>
      <c r="NT37" s="138"/>
      <c r="NU37" s="138"/>
      <c r="NV37" s="138"/>
      <c r="NW37" s="138"/>
      <c r="NX37" s="138"/>
      <c r="NY37" s="138"/>
      <c r="NZ37" s="138"/>
      <c r="OA37" s="138"/>
      <c r="OB37" s="138"/>
      <c r="OC37" s="138"/>
      <c r="OD37" s="138"/>
      <c r="OE37" s="138"/>
      <c r="OF37" s="138"/>
      <c r="OG37" s="138"/>
      <c r="OH37" s="138"/>
      <c r="OI37" s="138"/>
      <c r="OJ37" s="138"/>
      <c r="OK37" s="138"/>
      <c r="OL37" s="138"/>
      <c r="OM37" s="138"/>
      <c r="ON37" s="138"/>
      <c r="OO37" s="138"/>
      <c r="OP37" s="138"/>
      <c r="OQ37" s="138"/>
      <c r="OR37" s="138"/>
      <c r="OS37" s="138"/>
      <c r="OT37" s="138"/>
      <c r="OU37" s="138"/>
      <c r="OV37" s="138"/>
      <c r="OW37" s="138"/>
      <c r="OX37" s="138"/>
      <c r="OY37" s="138"/>
      <c r="OZ37" s="138"/>
      <c r="PA37" s="138"/>
      <c r="PB37" s="138"/>
      <c r="PC37" s="138"/>
      <c r="PD37" s="138"/>
      <c r="PE37" s="138"/>
      <c r="PF37" s="138"/>
      <c r="PG37" s="138"/>
      <c r="PH37" s="138"/>
      <c r="PI37" s="138"/>
      <c r="PJ37" s="138"/>
      <c r="PK37" s="138"/>
      <c r="PL37" s="138"/>
      <c r="PM37" s="138"/>
      <c r="PN37" s="138"/>
      <c r="PO37" s="138"/>
      <c r="PP37" s="138"/>
      <c r="PQ37" s="138"/>
      <c r="PR37" s="138"/>
      <c r="PS37" s="138"/>
      <c r="PT37" s="138"/>
      <c r="PU37" s="138"/>
      <c r="PV37" s="138"/>
      <c r="PW37" s="138"/>
      <c r="PX37" s="138"/>
      <c r="PY37" s="138"/>
      <c r="PZ37" s="138"/>
      <c r="QA37" s="138"/>
      <c r="QB37" s="138"/>
      <c r="QC37" s="138"/>
      <c r="QD37" s="138"/>
      <c r="QE37" s="138"/>
      <c r="QF37" s="138"/>
      <c r="QG37" s="138"/>
      <c r="QH37" s="138"/>
      <c r="QI37" s="138"/>
      <c r="QJ37" s="138"/>
      <c r="QK37" s="138"/>
      <c r="QL37" s="138"/>
      <c r="QM37" s="138"/>
      <c r="QN37" s="138"/>
      <c r="QO37" s="138"/>
      <c r="QP37" s="138"/>
      <c r="QQ37" s="138"/>
      <c r="QR37" s="138"/>
      <c r="QS37" s="138"/>
      <c r="QT37" s="138"/>
      <c r="QU37" s="138"/>
      <c r="QV37" s="138"/>
      <c r="QW37" s="138"/>
      <c r="QX37" s="138"/>
      <c r="QY37" s="138"/>
      <c r="QZ37" s="138"/>
      <c r="RA37" s="138"/>
      <c r="RB37" s="138"/>
      <c r="RC37" s="138"/>
      <c r="RD37" s="138"/>
      <c r="RE37" s="138"/>
      <c r="RF37" s="138"/>
      <c r="RG37" s="138"/>
      <c r="RH37" s="138"/>
      <c r="RI37" s="138"/>
      <c r="RJ37" s="138"/>
      <c r="RK37" s="138"/>
      <c r="RL37" s="138"/>
      <c r="RM37" s="138"/>
      <c r="RN37" s="138"/>
      <c r="RO37" s="138"/>
      <c r="RP37" s="138"/>
      <c r="RQ37" s="138"/>
      <c r="RR37" s="138"/>
      <c r="RS37" s="138"/>
      <c r="RT37" s="138"/>
      <c r="RU37" s="138"/>
      <c r="RV37" s="138"/>
      <c r="RW37" s="138"/>
      <c r="RX37" s="138"/>
      <c r="RY37" s="138"/>
      <c r="RZ37" s="138"/>
      <c r="SA37" s="138"/>
      <c r="SB37" s="138"/>
      <c r="SC37" s="138"/>
      <c r="SD37" s="138"/>
      <c r="SE37" s="138"/>
      <c r="SF37" s="138"/>
      <c r="SG37" s="138"/>
      <c r="SH37" s="138"/>
      <c r="SI37" s="138"/>
      <c r="SJ37" s="138"/>
      <c r="SK37" s="138"/>
      <c r="SL37" s="138"/>
      <c r="SM37" s="138"/>
      <c r="SN37" s="138"/>
      <c r="SO37" s="138"/>
      <c r="SP37" s="138"/>
      <c r="SQ37" s="138"/>
      <c r="SR37" s="138"/>
      <c r="SS37" s="138"/>
      <c r="ST37" s="138"/>
      <c r="SU37" s="138"/>
      <c r="SV37" s="138"/>
      <c r="SW37" s="138"/>
      <c r="SX37" s="138"/>
      <c r="SY37" s="138"/>
      <c r="SZ37" s="138"/>
      <c r="TA37" s="138"/>
      <c r="TB37" s="138"/>
      <c r="TC37" s="138"/>
      <c r="TD37" s="138"/>
      <c r="TE37" s="138"/>
      <c r="TF37" s="138"/>
      <c r="TG37" s="138"/>
      <c r="TH37" s="138"/>
      <c r="TI37" s="138"/>
      <c r="TJ37" s="138"/>
      <c r="TK37" s="138"/>
      <c r="TL37" s="138"/>
      <c r="TM37" s="138"/>
      <c r="TN37" s="138"/>
      <c r="TO37" s="138"/>
      <c r="TP37" s="138"/>
      <c r="TQ37" s="138"/>
      <c r="TR37" s="138"/>
      <c r="TS37" s="138"/>
      <c r="TT37" s="138"/>
      <c r="TU37" s="138"/>
      <c r="TV37" s="138"/>
      <c r="TW37" s="138"/>
      <c r="TX37" s="138"/>
      <c r="TY37" s="138"/>
      <c r="TZ37" s="138"/>
      <c r="UA37" s="138"/>
      <c r="UB37" s="138"/>
      <c r="UC37" s="138"/>
      <c r="UD37" s="138"/>
      <c r="UE37" s="138"/>
      <c r="UF37" s="138"/>
      <c r="UG37" s="138"/>
      <c r="UH37" s="138"/>
      <c r="UI37" s="138"/>
      <c r="UJ37" s="138"/>
      <c r="UK37" s="138"/>
      <c r="UL37" s="138"/>
      <c r="UM37" s="138"/>
      <c r="UN37" s="138"/>
      <c r="UO37" s="138"/>
      <c r="UP37" s="138"/>
      <c r="UQ37" s="138"/>
      <c r="UR37" s="138"/>
      <c r="US37" s="138"/>
      <c r="UT37" s="138"/>
      <c r="UU37" s="138"/>
      <c r="UV37" s="138"/>
      <c r="UW37" s="138"/>
      <c r="UX37" s="138"/>
      <c r="UY37" s="138"/>
      <c r="UZ37" s="138"/>
      <c r="VA37" s="138"/>
      <c r="VB37" s="138"/>
      <c r="VC37" s="138"/>
      <c r="VD37" s="138"/>
      <c r="VE37" s="138"/>
      <c r="VF37" s="138"/>
      <c r="VG37" s="138"/>
      <c r="VH37" s="138"/>
      <c r="VI37" s="138"/>
      <c r="VJ37" s="138"/>
      <c r="VK37" s="138"/>
      <c r="VL37" s="138"/>
      <c r="VM37" s="138"/>
      <c r="VN37" s="138"/>
      <c r="VO37" s="138"/>
      <c r="VP37" s="138"/>
      <c r="VQ37" s="138"/>
      <c r="VR37" s="138"/>
      <c r="VS37" s="138"/>
      <c r="VT37" s="138"/>
      <c r="VU37" s="138"/>
      <c r="VV37" s="138"/>
      <c r="VW37" s="138"/>
      <c r="VX37" s="138"/>
      <c r="VY37" s="138"/>
      <c r="VZ37" s="138"/>
      <c r="WA37" s="138"/>
      <c r="WB37" s="138"/>
      <c r="WC37" s="138"/>
      <c r="WD37" s="138"/>
      <c r="WE37" s="138"/>
      <c r="WF37" s="138"/>
      <c r="WG37" s="138"/>
      <c r="WH37" s="138"/>
      <c r="WI37" s="138"/>
      <c r="WJ37" s="138"/>
      <c r="WK37" s="138"/>
      <c r="WL37" s="138"/>
      <c r="WM37" s="138"/>
      <c r="WN37" s="138"/>
      <c r="WO37" s="138"/>
      <c r="WP37" s="138"/>
      <c r="WQ37" s="138"/>
      <c r="WR37" s="138"/>
      <c r="WS37" s="138"/>
      <c r="WT37" s="138"/>
      <c r="WU37" s="138"/>
      <c r="WV37" s="138"/>
      <c r="WW37" s="138"/>
      <c r="WX37" s="138"/>
      <c r="WY37" s="138"/>
      <c r="WZ37" s="138"/>
      <c r="XA37" s="138"/>
      <c r="XB37" s="138"/>
      <c r="XC37" s="138"/>
      <c r="XD37" s="138"/>
      <c r="XE37" s="138"/>
      <c r="XF37" s="138"/>
      <c r="XG37" s="138"/>
      <c r="XH37" s="138"/>
      <c r="XI37" s="138"/>
      <c r="XJ37" s="138"/>
      <c r="XK37" s="138"/>
      <c r="XL37" s="138"/>
      <c r="XM37" s="138"/>
      <c r="XN37" s="138"/>
      <c r="XO37" s="138"/>
      <c r="XP37" s="138"/>
      <c r="XQ37" s="138"/>
      <c r="XR37" s="138"/>
      <c r="XS37" s="138"/>
      <c r="XT37" s="138"/>
      <c r="XU37" s="138"/>
      <c r="XV37" s="138"/>
      <c r="XW37" s="138"/>
      <c r="XX37" s="138"/>
      <c r="XY37" s="138"/>
      <c r="XZ37" s="138"/>
      <c r="YA37" s="138"/>
      <c r="YB37" s="138"/>
      <c r="YC37" s="138"/>
      <c r="YD37" s="138"/>
      <c r="YE37" s="138"/>
      <c r="YF37" s="138"/>
      <c r="YG37" s="138"/>
      <c r="YH37" s="138"/>
      <c r="YI37" s="138"/>
      <c r="YJ37" s="138"/>
      <c r="YK37" s="138"/>
      <c r="YL37" s="138"/>
      <c r="YM37" s="138"/>
      <c r="YN37" s="138"/>
      <c r="YO37" s="138"/>
      <c r="YP37" s="138"/>
      <c r="YQ37" s="138"/>
      <c r="YR37" s="138"/>
      <c r="YS37" s="138"/>
      <c r="YT37" s="138"/>
      <c r="YU37" s="138"/>
      <c r="YV37" s="138"/>
      <c r="YW37" s="138"/>
      <c r="YX37" s="138"/>
      <c r="YY37" s="138"/>
      <c r="YZ37" s="138"/>
      <c r="ZA37" s="138"/>
      <c r="ZB37" s="138"/>
      <c r="ZC37" s="138"/>
      <c r="ZD37" s="138"/>
      <c r="ZE37" s="138"/>
      <c r="ZF37" s="138"/>
      <c r="ZG37" s="138"/>
      <c r="ZH37" s="138"/>
      <c r="ZI37" s="138"/>
      <c r="ZJ37" s="138"/>
      <c r="ZK37" s="138"/>
      <c r="ZL37" s="138"/>
      <c r="ZM37" s="138"/>
      <c r="ZN37" s="138"/>
      <c r="ZO37" s="138"/>
      <c r="ZP37" s="138"/>
      <c r="ZQ37" s="138"/>
      <c r="ZR37" s="138"/>
      <c r="ZS37" s="138"/>
      <c r="ZT37" s="138"/>
      <c r="ZU37" s="138"/>
      <c r="ZV37" s="138"/>
      <c r="ZW37" s="138"/>
      <c r="ZX37" s="138"/>
      <c r="ZY37" s="138"/>
      <c r="ZZ37" s="138"/>
      <c r="AAA37" s="138"/>
      <c r="AAB37" s="138"/>
      <c r="AAC37" s="138"/>
      <c r="AAD37" s="138"/>
      <c r="AAE37" s="138"/>
      <c r="AAF37" s="138"/>
      <c r="AAG37" s="138"/>
      <c r="AAH37" s="138"/>
      <c r="AAI37" s="138"/>
      <c r="AAJ37" s="138"/>
      <c r="AAK37" s="138"/>
      <c r="AAL37" s="138"/>
      <c r="AAM37" s="138"/>
      <c r="AAN37" s="138"/>
      <c r="AAO37" s="138"/>
      <c r="AAP37" s="138"/>
      <c r="AAQ37" s="138"/>
      <c r="AAR37" s="138"/>
      <c r="AAS37" s="138"/>
      <c r="AAT37" s="138"/>
      <c r="AAU37" s="138"/>
      <c r="AAV37" s="138"/>
      <c r="AAW37" s="138"/>
      <c r="AAX37" s="138"/>
      <c r="AAY37" s="138"/>
      <c r="AAZ37" s="138"/>
      <c r="ABA37" s="138"/>
      <c r="ABB37" s="138"/>
      <c r="ABC37" s="138"/>
      <c r="ABD37" s="138"/>
      <c r="ABE37" s="138"/>
      <c r="ABF37" s="138"/>
      <c r="ABG37" s="138"/>
      <c r="ABH37" s="138"/>
      <c r="ABI37" s="138"/>
      <c r="ABJ37" s="138"/>
      <c r="ABK37" s="138"/>
      <c r="ABL37" s="138"/>
      <c r="ABM37" s="138"/>
      <c r="ABN37" s="138"/>
      <c r="ABO37" s="138"/>
      <c r="ABP37" s="138"/>
      <c r="ABQ37" s="138"/>
      <c r="ABR37" s="138"/>
      <c r="ABS37" s="138"/>
      <c r="ABT37" s="138"/>
      <c r="ABU37" s="138"/>
      <c r="ABV37" s="138"/>
      <c r="ABW37" s="138"/>
      <c r="ABX37" s="138"/>
      <c r="ABY37" s="138"/>
      <c r="ABZ37" s="138"/>
      <c r="ACA37" s="138"/>
      <c r="ACB37" s="138"/>
      <c r="ACC37" s="138"/>
      <c r="ACD37" s="138"/>
      <c r="ACE37" s="138"/>
      <c r="ACF37" s="138"/>
      <c r="ACG37" s="138"/>
      <c r="ACH37" s="138"/>
      <c r="ACI37" s="138"/>
      <c r="ACJ37" s="138"/>
      <c r="ACK37" s="138"/>
      <c r="ACL37" s="138"/>
      <c r="ACM37" s="138"/>
      <c r="ACN37" s="138"/>
      <c r="ACO37" s="138"/>
      <c r="ACP37" s="138"/>
      <c r="ACQ37" s="138"/>
      <c r="ACR37" s="138"/>
      <c r="ACS37" s="138"/>
      <c r="ACT37" s="138"/>
      <c r="ACU37" s="138"/>
      <c r="ACV37" s="138"/>
      <c r="ACW37" s="138"/>
      <c r="ACX37" s="138"/>
      <c r="ACY37" s="138"/>
      <c r="ACZ37" s="138"/>
      <c r="ADA37" s="138"/>
      <c r="ADB37" s="138"/>
      <c r="ADC37" s="138"/>
      <c r="ADD37" s="138"/>
      <c r="ADE37" s="138"/>
      <c r="ADF37" s="138"/>
      <c r="ADG37" s="138"/>
      <c r="ADH37" s="138"/>
      <c r="ADI37" s="138"/>
      <c r="ADJ37" s="138"/>
      <c r="ADK37" s="138"/>
      <c r="ADL37" s="138"/>
      <c r="ADM37" s="138"/>
      <c r="ADN37" s="138"/>
      <c r="ADO37" s="138"/>
      <c r="ADP37" s="138"/>
      <c r="ADQ37" s="138"/>
      <c r="ADR37" s="138"/>
      <c r="ADS37" s="138"/>
      <c r="ADT37" s="138"/>
      <c r="ADU37" s="138"/>
      <c r="ADV37" s="138"/>
      <c r="ADW37" s="138"/>
      <c r="ADX37" s="138"/>
      <c r="ADY37" s="138"/>
      <c r="ADZ37" s="138"/>
      <c r="AEA37" s="138"/>
      <c r="AEB37" s="138"/>
      <c r="AEC37" s="138"/>
      <c r="AED37" s="138"/>
      <c r="AEE37" s="138"/>
      <c r="AEF37" s="138"/>
      <c r="AEG37" s="138"/>
      <c r="AEH37" s="138"/>
      <c r="AEI37" s="138"/>
      <c r="AEJ37" s="138"/>
      <c r="AEK37" s="138"/>
      <c r="AEL37" s="138"/>
      <c r="AEM37" s="138"/>
      <c r="AEN37" s="138"/>
      <c r="AEO37" s="138"/>
      <c r="AEP37" s="138"/>
      <c r="AEQ37" s="138"/>
      <c r="AER37" s="138"/>
      <c r="AES37" s="138"/>
      <c r="AET37" s="138"/>
      <c r="AEU37" s="138"/>
      <c r="AEV37" s="138"/>
      <c r="AEW37" s="138"/>
      <c r="AEX37" s="138"/>
      <c r="AEY37" s="138"/>
      <c r="AEZ37" s="138"/>
      <c r="AFA37" s="138"/>
      <c r="AFB37" s="138"/>
      <c r="AFC37" s="138"/>
      <c r="AFD37" s="138"/>
      <c r="AFE37" s="138"/>
      <c r="AFF37" s="138"/>
      <c r="AFG37" s="138"/>
      <c r="AFH37" s="138"/>
      <c r="AFI37" s="138"/>
      <c r="AFJ37" s="138"/>
      <c r="AFK37" s="138"/>
      <c r="AFL37" s="138"/>
      <c r="AFM37" s="138"/>
      <c r="AFN37" s="138"/>
      <c r="AFO37" s="138"/>
      <c r="AFP37" s="138"/>
      <c r="AFQ37" s="138"/>
      <c r="AFR37" s="138"/>
      <c r="AFS37" s="138"/>
      <c r="AFT37" s="138"/>
      <c r="AFU37" s="138"/>
      <c r="AFV37" s="138"/>
      <c r="AFW37" s="138"/>
      <c r="AFX37" s="138"/>
      <c r="AFY37" s="138"/>
      <c r="AFZ37" s="138"/>
      <c r="AGA37" s="138"/>
      <c r="AGB37" s="138"/>
      <c r="AGC37" s="138"/>
      <c r="AGD37" s="138"/>
      <c r="AGE37" s="138"/>
      <c r="AGF37" s="138"/>
      <c r="AGG37" s="138"/>
      <c r="AGH37" s="138"/>
      <c r="AGI37" s="138"/>
      <c r="AGJ37" s="138"/>
      <c r="AGK37" s="138"/>
      <c r="AGL37" s="138"/>
      <c r="AGM37" s="138"/>
      <c r="AGN37" s="138"/>
      <c r="AGO37" s="138"/>
      <c r="AGP37" s="138"/>
      <c r="AGQ37" s="138"/>
      <c r="AGR37" s="138"/>
      <c r="AGS37" s="138"/>
      <c r="AGT37" s="138"/>
      <c r="AGU37" s="138"/>
      <c r="AGV37" s="138"/>
      <c r="AGW37" s="138"/>
      <c r="AGX37" s="138"/>
      <c r="AGY37" s="138"/>
      <c r="AGZ37" s="138"/>
      <c r="AHA37" s="138"/>
      <c r="AHB37" s="138"/>
      <c r="AHC37" s="138"/>
      <c r="AHD37" s="138"/>
      <c r="AHE37" s="138"/>
      <c r="AHF37" s="138"/>
      <c r="AHG37" s="138"/>
      <c r="AHH37" s="138"/>
      <c r="AHI37" s="138"/>
      <c r="AHJ37" s="138"/>
      <c r="AHK37" s="138"/>
      <c r="AHL37" s="138"/>
      <c r="AHM37" s="138"/>
      <c r="AHN37" s="138"/>
      <c r="AHO37" s="138"/>
      <c r="AHP37" s="138"/>
      <c r="AHQ37" s="138"/>
      <c r="AHR37" s="138"/>
      <c r="AHS37" s="138"/>
      <c r="AHT37" s="138"/>
      <c r="AHU37" s="138"/>
      <c r="AHV37" s="138"/>
      <c r="AHW37" s="138"/>
      <c r="AHX37" s="138"/>
      <c r="AHY37" s="138"/>
      <c r="AHZ37" s="138"/>
      <c r="AIA37" s="138"/>
      <c r="AIB37" s="138"/>
      <c r="AIC37" s="138"/>
      <c r="AID37" s="138"/>
      <c r="AIE37" s="138"/>
      <c r="AIF37" s="138"/>
      <c r="AIG37" s="138"/>
      <c r="AIH37" s="138"/>
      <c r="AII37" s="138"/>
      <c r="AIJ37" s="138"/>
      <c r="AIK37" s="138"/>
      <c r="AIL37" s="138"/>
      <c r="AIM37" s="138"/>
      <c r="AIN37" s="138"/>
      <c r="AIO37" s="138"/>
      <c r="AIP37" s="138"/>
      <c r="AIQ37" s="138"/>
      <c r="AIR37" s="138"/>
      <c r="AIS37" s="138"/>
      <c r="AIT37" s="138"/>
      <c r="AIU37" s="138"/>
      <c r="AIV37" s="138"/>
      <c r="AIW37" s="138"/>
      <c r="AIX37" s="138"/>
      <c r="AIY37" s="138"/>
      <c r="AIZ37" s="138"/>
      <c r="AJA37" s="138"/>
      <c r="AJB37" s="138"/>
      <c r="AJC37" s="138"/>
      <c r="AJD37" s="138"/>
      <c r="AJE37" s="138"/>
      <c r="AJF37" s="138"/>
      <c r="AJG37" s="138"/>
      <c r="AJH37" s="138"/>
      <c r="AJI37" s="138"/>
      <c r="AJJ37" s="138"/>
      <c r="AJK37" s="138"/>
      <c r="AJL37" s="138"/>
      <c r="AJM37" s="138"/>
      <c r="AJN37" s="138"/>
      <c r="AJO37" s="138"/>
      <c r="AJP37" s="138"/>
      <c r="AJQ37" s="138"/>
      <c r="AJR37" s="138"/>
      <c r="AJS37" s="138"/>
      <c r="AJT37" s="138"/>
      <c r="AJU37" s="138"/>
      <c r="AJV37" s="138"/>
      <c r="AJW37" s="138"/>
      <c r="AJX37" s="138"/>
      <c r="AJY37" s="138"/>
      <c r="AJZ37" s="138"/>
      <c r="AKA37" s="138"/>
      <c r="AKB37" s="138"/>
      <c r="AKC37" s="138"/>
      <c r="AKD37" s="138"/>
      <c r="AKE37" s="138"/>
      <c r="AKF37" s="138"/>
      <c r="AKG37" s="138"/>
      <c r="AKH37" s="138"/>
      <c r="AKI37" s="138"/>
      <c r="AKJ37" s="138"/>
      <c r="AKK37" s="138"/>
      <c r="AKL37" s="138"/>
      <c r="AKM37" s="138"/>
      <c r="AKN37" s="138"/>
      <c r="AKO37" s="138"/>
      <c r="AKP37" s="138"/>
      <c r="AKQ37" s="138"/>
      <c r="AKR37" s="138"/>
      <c r="AKS37" s="138"/>
      <c r="AKT37" s="138"/>
      <c r="AKU37" s="138"/>
      <c r="AKV37" s="138"/>
      <c r="AKW37" s="138"/>
      <c r="AKX37" s="138"/>
      <c r="AKY37" s="138"/>
      <c r="AKZ37" s="138"/>
      <c r="ALA37" s="138"/>
      <c r="ALB37" s="138"/>
      <c r="ALC37" s="138"/>
      <c r="ALD37" s="138"/>
      <c r="ALE37" s="138"/>
      <c r="ALF37" s="138"/>
      <c r="ALG37" s="138"/>
      <c r="ALH37" s="138"/>
      <c r="ALI37" s="138"/>
      <c r="ALJ37" s="138"/>
      <c r="ALK37" s="138"/>
      <c r="ALL37" s="138"/>
      <c r="ALM37" s="138"/>
      <c r="ALN37" s="138"/>
      <c r="ALO37" s="138"/>
      <c r="ALP37" s="138"/>
      <c r="ALQ37" s="138"/>
      <c r="ALR37" s="138"/>
      <c r="ALS37" s="138"/>
      <c r="ALT37" s="138"/>
      <c r="ALU37" s="138"/>
      <c r="ALV37" s="138"/>
      <c r="ALW37" s="138"/>
      <c r="ALX37" s="138"/>
      <c r="ALY37" s="138"/>
      <c r="ALZ37" s="138"/>
      <c r="AMA37" s="138"/>
      <c r="AMB37" s="138"/>
      <c r="AMC37" s="138"/>
      <c r="AMD37" s="138"/>
      <c r="AME37" s="138"/>
      <c r="AMF37" s="138"/>
      <c r="AMG37" s="138"/>
      <c r="AMH37" s="138"/>
      <c r="AMI37" s="138"/>
      <c r="AMJ37" s="138"/>
      <c r="AMK37" s="138"/>
      <c r="AML37" s="138"/>
      <c r="AMM37" s="138"/>
      <c r="AMN37" s="138"/>
      <c r="AMO37" s="138"/>
      <c r="AMP37" s="138"/>
      <c r="AMQ37" s="138"/>
      <c r="AMR37" s="138"/>
      <c r="AMS37" s="138"/>
      <c r="AMT37" s="138"/>
      <c r="AMU37" s="138"/>
      <c r="AMV37" s="138"/>
      <c r="AMW37" s="138"/>
      <c r="AMX37" s="138"/>
      <c r="AMY37" s="138"/>
      <c r="AMZ37" s="138"/>
      <c r="ANA37" s="138"/>
      <c r="ANB37" s="138"/>
      <c r="ANC37" s="138"/>
      <c r="AND37" s="138"/>
      <c r="ANE37" s="138"/>
      <c r="ANF37" s="138"/>
      <c r="ANG37" s="138"/>
      <c r="ANH37" s="138"/>
      <c r="ANI37" s="138"/>
      <c r="ANJ37" s="138"/>
      <c r="ANK37" s="138"/>
      <c r="ANL37" s="138"/>
      <c r="ANM37" s="138"/>
      <c r="ANN37" s="138"/>
      <c r="ANO37" s="138"/>
      <c r="ANP37" s="138"/>
      <c r="ANQ37" s="138"/>
      <c r="ANR37" s="138"/>
      <c r="ANS37" s="138"/>
      <c r="ANT37" s="138"/>
      <c r="ANU37" s="138"/>
      <c r="ANV37" s="138"/>
      <c r="ANW37" s="138"/>
      <c r="ANX37" s="138"/>
      <c r="ANY37" s="138"/>
      <c r="ANZ37" s="138"/>
      <c r="AOA37" s="138"/>
      <c r="AOB37" s="138"/>
      <c r="AOC37" s="138"/>
      <c r="AOD37" s="138"/>
      <c r="AOE37" s="138"/>
      <c r="AOF37" s="138"/>
      <c r="AOG37" s="138"/>
      <c r="AOH37" s="138"/>
      <c r="AOI37" s="138"/>
      <c r="AOJ37" s="138"/>
      <c r="AOK37" s="138"/>
      <c r="AOL37" s="138"/>
      <c r="AOM37" s="138"/>
      <c r="AON37" s="138"/>
      <c r="AOO37" s="138"/>
      <c r="AOP37" s="138"/>
      <c r="AOQ37" s="138"/>
      <c r="AOR37" s="138"/>
      <c r="AOS37" s="138"/>
      <c r="AOT37" s="138"/>
      <c r="AOU37" s="138"/>
      <c r="AOV37" s="138"/>
      <c r="AOW37" s="138"/>
      <c r="AOX37" s="138"/>
      <c r="AOY37" s="138"/>
      <c r="AOZ37" s="138"/>
      <c r="APA37" s="138"/>
      <c r="APB37" s="138"/>
      <c r="APC37" s="138"/>
      <c r="APD37" s="138"/>
      <c r="APE37" s="138"/>
      <c r="APF37" s="138"/>
      <c r="APG37" s="138"/>
      <c r="APH37" s="138"/>
      <c r="API37" s="138"/>
      <c r="APJ37" s="138"/>
      <c r="APK37" s="138"/>
      <c r="APL37" s="138"/>
      <c r="APM37" s="138"/>
      <c r="APN37" s="138"/>
      <c r="APO37" s="138"/>
      <c r="APP37" s="138"/>
      <c r="APQ37" s="138"/>
      <c r="APR37" s="138"/>
      <c r="APS37" s="138"/>
      <c r="APT37" s="138"/>
      <c r="APU37" s="138"/>
      <c r="APV37" s="138"/>
      <c r="APW37" s="138"/>
      <c r="APX37" s="138"/>
      <c r="APY37" s="138"/>
      <c r="APZ37" s="138"/>
      <c r="AQA37" s="138"/>
      <c r="AQB37" s="138"/>
      <c r="AQC37" s="138"/>
      <c r="AQD37" s="138"/>
      <c r="AQE37" s="138"/>
      <c r="AQF37" s="138"/>
      <c r="AQG37" s="138"/>
      <c r="AQH37" s="138"/>
      <c r="AQI37" s="138"/>
      <c r="AQJ37" s="138"/>
      <c r="AQK37" s="138"/>
      <c r="AQL37" s="138"/>
      <c r="AQM37" s="138"/>
      <c r="AQN37" s="138"/>
      <c r="AQO37" s="138"/>
      <c r="AQP37" s="138"/>
      <c r="AQQ37" s="138"/>
      <c r="AQR37" s="138"/>
      <c r="AQS37" s="138"/>
      <c r="AQT37" s="138"/>
      <c r="AQU37" s="138"/>
      <c r="AQV37" s="138"/>
      <c r="AQW37" s="138"/>
      <c r="AQX37" s="138"/>
      <c r="AQY37" s="138"/>
      <c r="AQZ37" s="138"/>
      <c r="ARA37" s="138"/>
      <c r="ARB37" s="138"/>
      <c r="ARC37" s="138"/>
      <c r="ARD37" s="138"/>
      <c r="ARE37" s="138"/>
      <c r="ARF37" s="138"/>
      <c r="ARG37" s="138"/>
      <c r="ARH37" s="138"/>
      <c r="ARI37" s="138"/>
      <c r="ARJ37" s="138"/>
      <c r="ARK37" s="138"/>
      <c r="ARL37" s="138"/>
      <c r="ARM37" s="138"/>
      <c r="ARN37" s="138"/>
      <c r="ARO37" s="138"/>
      <c r="ARP37" s="138"/>
      <c r="ARQ37" s="138"/>
      <c r="ARR37" s="138"/>
      <c r="ARS37" s="138"/>
      <c r="ART37" s="138"/>
      <c r="ARU37" s="138"/>
      <c r="ARV37" s="138"/>
      <c r="ARW37" s="138"/>
      <c r="ARX37" s="138"/>
      <c r="ARY37" s="138"/>
      <c r="ARZ37" s="138"/>
      <c r="ASA37" s="138"/>
      <c r="ASB37" s="138"/>
      <c r="ASC37" s="138"/>
      <c r="ASD37" s="138"/>
      <c r="ASE37" s="138"/>
      <c r="ASF37" s="138"/>
      <c r="ASG37" s="138"/>
      <c r="ASH37" s="138"/>
      <c r="ASI37" s="138"/>
      <c r="ASJ37" s="138"/>
      <c r="ASK37" s="138"/>
      <c r="ASL37" s="138"/>
      <c r="ASM37" s="138"/>
      <c r="ASN37" s="138"/>
      <c r="ASO37" s="138"/>
      <c r="ASP37" s="138"/>
      <c r="ASQ37" s="138"/>
      <c r="ASR37" s="138"/>
      <c r="ASS37" s="138"/>
      <c r="AST37" s="138"/>
      <c r="ASU37" s="138"/>
      <c r="ASV37" s="138"/>
      <c r="ASW37" s="138"/>
      <c r="ASX37" s="138"/>
      <c r="ASY37" s="138"/>
      <c r="ASZ37" s="138"/>
      <c r="ATA37" s="138"/>
      <c r="ATB37" s="138"/>
      <c r="ATC37" s="138"/>
      <c r="ATD37" s="138"/>
      <c r="ATE37" s="138"/>
      <c r="ATF37" s="138"/>
      <c r="ATG37" s="138"/>
      <c r="ATH37" s="138"/>
      <c r="ATI37" s="138"/>
      <c r="ATJ37" s="138"/>
      <c r="ATK37" s="138"/>
      <c r="ATL37" s="138"/>
      <c r="ATM37" s="138"/>
      <c r="ATN37" s="138"/>
      <c r="ATO37" s="138"/>
      <c r="ATP37" s="138"/>
      <c r="ATQ37" s="138"/>
      <c r="ATR37" s="138"/>
      <c r="ATS37" s="138"/>
      <c r="ATT37" s="138"/>
      <c r="ATU37" s="138"/>
      <c r="ATV37" s="138"/>
      <c r="ATW37" s="138"/>
      <c r="ATX37" s="138"/>
      <c r="ATY37" s="138"/>
      <c r="ATZ37" s="138"/>
      <c r="AUA37" s="138"/>
      <c r="AUB37" s="138"/>
      <c r="AUC37" s="138"/>
      <c r="AUD37" s="138"/>
      <c r="AUE37" s="138"/>
      <c r="AUF37" s="138"/>
      <c r="AUG37" s="138"/>
      <c r="AUH37" s="138"/>
      <c r="AUI37" s="138"/>
      <c r="AUJ37" s="138"/>
      <c r="AUK37" s="138"/>
      <c r="AUL37" s="138"/>
      <c r="AUM37" s="138"/>
      <c r="AUN37" s="138"/>
      <c r="AUO37" s="138"/>
      <c r="AUP37" s="138"/>
      <c r="AUQ37" s="138"/>
      <c r="AUR37" s="138"/>
      <c r="AUS37" s="138"/>
      <c r="AUT37" s="138"/>
      <c r="AUU37" s="138"/>
      <c r="AUV37" s="138"/>
      <c r="AUW37" s="138"/>
      <c r="AUX37" s="138"/>
      <c r="AUY37" s="138"/>
      <c r="AUZ37" s="138"/>
      <c r="AVA37" s="138"/>
      <c r="AVB37" s="138"/>
      <c r="AVC37" s="138"/>
      <c r="AVD37" s="138"/>
      <c r="AVE37" s="138"/>
      <c r="AVF37" s="138"/>
      <c r="AVG37" s="138"/>
      <c r="AVH37" s="138"/>
      <c r="AVI37" s="138"/>
      <c r="AVJ37" s="138"/>
      <c r="AVK37" s="138"/>
      <c r="AVL37" s="138"/>
      <c r="AVM37" s="138"/>
      <c r="AVN37" s="138"/>
      <c r="AVO37" s="138"/>
      <c r="AVP37" s="138"/>
      <c r="AVQ37" s="138"/>
      <c r="AVR37" s="138"/>
      <c r="AVS37" s="138"/>
      <c r="AVT37" s="138"/>
      <c r="AVU37" s="138"/>
      <c r="AVV37" s="138"/>
      <c r="AVW37" s="138"/>
      <c r="AVX37" s="138"/>
      <c r="AVY37" s="138"/>
      <c r="AVZ37" s="138"/>
      <c r="AWA37" s="138"/>
      <c r="AWB37" s="138"/>
      <c r="AWC37" s="138"/>
      <c r="AWD37" s="138"/>
      <c r="AWE37" s="138"/>
      <c r="AWF37" s="138"/>
      <c r="AWG37" s="138"/>
      <c r="AWH37" s="138"/>
      <c r="AWI37" s="138"/>
      <c r="AWJ37" s="138"/>
      <c r="AWK37" s="138"/>
      <c r="AWL37" s="138"/>
      <c r="AWM37" s="138"/>
      <c r="AWN37" s="138"/>
      <c r="AWO37" s="138"/>
      <c r="AWP37" s="138"/>
      <c r="AWQ37" s="138"/>
      <c r="AWR37" s="138"/>
      <c r="AWS37" s="138"/>
      <c r="AWT37" s="138"/>
      <c r="AWU37" s="138"/>
      <c r="AWV37" s="138"/>
      <c r="AWW37" s="138"/>
      <c r="AWX37" s="138"/>
      <c r="AWY37" s="138"/>
      <c r="AWZ37" s="138"/>
      <c r="AXA37" s="138"/>
      <c r="AXB37" s="138"/>
      <c r="AXC37" s="138"/>
      <c r="AXD37" s="138"/>
      <c r="AXE37" s="138"/>
      <c r="AXF37" s="138"/>
      <c r="AXG37" s="138"/>
      <c r="AXH37" s="138"/>
      <c r="AXI37" s="138"/>
      <c r="AXJ37" s="138"/>
      <c r="AXK37" s="138"/>
      <c r="AXL37" s="138"/>
      <c r="AXM37" s="138"/>
      <c r="AXN37" s="138"/>
      <c r="AXO37" s="138"/>
      <c r="AXP37" s="138"/>
      <c r="AXQ37" s="138"/>
      <c r="AXR37" s="138"/>
      <c r="AXS37" s="138"/>
      <c r="AXT37" s="138"/>
      <c r="AXU37" s="138"/>
      <c r="AXV37" s="138"/>
      <c r="AXW37" s="138"/>
      <c r="AXX37" s="138"/>
      <c r="AXY37" s="138"/>
      <c r="AXZ37" s="138"/>
      <c r="AYA37" s="138"/>
      <c r="AYB37" s="138"/>
      <c r="AYC37" s="138"/>
      <c r="AYD37" s="138"/>
      <c r="AYE37" s="138"/>
      <c r="AYF37" s="138"/>
      <c r="AYG37" s="138"/>
      <c r="AYH37" s="138"/>
      <c r="AYI37" s="138"/>
      <c r="AYJ37" s="138"/>
      <c r="AYK37" s="138"/>
      <c r="AYL37" s="138"/>
      <c r="AYM37" s="138"/>
      <c r="AYN37" s="138"/>
      <c r="AYO37" s="138"/>
      <c r="AYP37" s="138"/>
      <c r="AYQ37" s="138"/>
      <c r="AYR37" s="138"/>
      <c r="AYS37" s="138"/>
      <c r="AYT37" s="138"/>
      <c r="AYU37" s="138"/>
      <c r="AYV37" s="138"/>
      <c r="AYW37" s="138"/>
      <c r="AYX37" s="138"/>
      <c r="AYY37" s="138"/>
      <c r="AYZ37" s="138"/>
      <c r="AZA37" s="138"/>
      <c r="AZB37" s="138"/>
      <c r="AZC37" s="138"/>
      <c r="AZD37" s="138"/>
      <c r="AZE37" s="138"/>
      <c r="AZF37" s="138"/>
      <c r="AZG37" s="138"/>
      <c r="AZH37" s="138"/>
      <c r="AZI37" s="138"/>
      <c r="AZJ37" s="138"/>
      <c r="AZK37" s="138"/>
      <c r="AZL37" s="138"/>
      <c r="AZM37" s="138"/>
      <c r="AZN37" s="138"/>
      <c r="AZO37" s="138"/>
      <c r="AZP37" s="138"/>
      <c r="AZQ37" s="138"/>
      <c r="AZR37" s="138"/>
      <c r="AZS37" s="138"/>
      <c r="AZT37" s="138"/>
      <c r="AZU37" s="138"/>
      <c r="AZV37" s="138"/>
      <c r="AZW37" s="138"/>
      <c r="AZX37" s="138"/>
      <c r="AZY37" s="138"/>
      <c r="AZZ37" s="138"/>
      <c r="BAA37" s="138"/>
      <c r="BAB37" s="138"/>
      <c r="BAC37" s="138"/>
      <c r="BAD37" s="138"/>
      <c r="BAE37" s="138"/>
      <c r="BAF37" s="138"/>
      <c r="BAG37" s="138"/>
      <c r="BAH37" s="138"/>
      <c r="BAI37" s="138"/>
      <c r="BAJ37" s="138"/>
      <c r="BAK37" s="138"/>
      <c r="BAL37" s="138"/>
      <c r="BAM37" s="138"/>
      <c r="BAN37" s="138"/>
      <c r="BAO37" s="138"/>
      <c r="BAP37" s="138"/>
      <c r="BAQ37" s="138"/>
      <c r="BAR37" s="138"/>
      <c r="BAS37" s="138"/>
      <c r="BAT37" s="138"/>
      <c r="BAU37" s="138"/>
      <c r="BAV37" s="138"/>
      <c r="BAW37" s="138"/>
      <c r="BAX37" s="138"/>
      <c r="BAY37" s="138"/>
      <c r="BAZ37" s="138"/>
      <c r="BBA37" s="138"/>
      <c r="BBB37" s="138"/>
      <c r="BBC37" s="138"/>
      <c r="BBD37" s="138"/>
      <c r="BBE37" s="138"/>
      <c r="BBF37" s="138"/>
      <c r="BBG37" s="138"/>
      <c r="BBH37" s="138"/>
      <c r="BBI37" s="138"/>
      <c r="BBJ37" s="138"/>
      <c r="BBK37" s="138"/>
      <c r="BBL37" s="138"/>
      <c r="BBM37" s="138"/>
      <c r="BBN37" s="138"/>
      <c r="BBO37" s="138"/>
      <c r="BBP37" s="138"/>
      <c r="BBQ37" s="138"/>
      <c r="BBR37" s="138"/>
      <c r="BBS37" s="138"/>
      <c r="BBT37" s="138"/>
      <c r="BBU37" s="138"/>
      <c r="BBV37" s="138"/>
      <c r="BBW37" s="138"/>
      <c r="BBX37" s="138"/>
      <c r="BBY37" s="138"/>
      <c r="BBZ37" s="138"/>
      <c r="BCA37" s="138"/>
      <c r="BCB37" s="138"/>
      <c r="BCC37" s="138"/>
      <c r="BCD37" s="138"/>
      <c r="BCE37" s="138"/>
      <c r="BCF37" s="138"/>
      <c r="BCG37" s="138"/>
      <c r="BCH37" s="138"/>
      <c r="BCI37" s="138"/>
      <c r="BCJ37" s="138"/>
      <c r="BCK37" s="138"/>
      <c r="BCL37" s="138"/>
      <c r="BCM37" s="138"/>
      <c r="BCN37" s="138"/>
      <c r="BCO37" s="138"/>
      <c r="BCP37" s="138"/>
      <c r="BCQ37" s="138"/>
      <c r="BCR37" s="138"/>
      <c r="BCS37" s="138"/>
      <c r="BCT37" s="138"/>
      <c r="BCU37" s="138"/>
      <c r="BCV37" s="138"/>
      <c r="BCW37" s="138"/>
      <c r="BCX37" s="138"/>
      <c r="BCY37" s="138"/>
      <c r="BCZ37" s="138"/>
      <c r="BDA37" s="138"/>
      <c r="BDB37" s="138"/>
      <c r="BDC37" s="138"/>
      <c r="BDD37" s="138"/>
      <c r="BDE37" s="138"/>
      <c r="BDF37" s="138"/>
      <c r="BDG37" s="138"/>
      <c r="BDH37" s="138"/>
      <c r="BDI37" s="138"/>
      <c r="BDJ37" s="138"/>
      <c r="BDK37" s="138"/>
      <c r="BDL37" s="138"/>
      <c r="BDM37" s="138"/>
      <c r="BDN37" s="138"/>
      <c r="BDO37" s="138"/>
      <c r="BDP37" s="138"/>
      <c r="BDQ37" s="138"/>
      <c r="BDR37" s="138"/>
      <c r="BDS37" s="138"/>
      <c r="BDT37" s="138"/>
      <c r="BDU37" s="138"/>
      <c r="BDV37" s="138"/>
      <c r="BDW37" s="138"/>
      <c r="BDX37" s="138"/>
      <c r="BDY37" s="138"/>
      <c r="BDZ37" s="138"/>
      <c r="BEA37" s="138"/>
      <c r="BEB37" s="138"/>
      <c r="BEC37" s="138"/>
      <c r="BED37" s="138"/>
      <c r="BEE37" s="138"/>
      <c r="BEF37" s="138"/>
      <c r="BEG37" s="138"/>
      <c r="BEH37" s="138"/>
      <c r="BEI37" s="138"/>
      <c r="BEJ37" s="138"/>
      <c r="BEK37" s="138"/>
      <c r="BEL37" s="138"/>
      <c r="BEM37" s="138"/>
      <c r="BEN37" s="138"/>
      <c r="BEO37" s="138"/>
      <c r="BEP37" s="138"/>
      <c r="BEQ37" s="138"/>
      <c r="BER37" s="138"/>
      <c r="BES37" s="138"/>
      <c r="BET37" s="138"/>
      <c r="BEU37" s="138"/>
      <c r="BEV37" s="138"/>
      <c r="BEW37" s="138"/>
      <c r="BEX37" s="138"/>
      <c r="BEY37" s="138"/>
      <c r="BEZ37" s="138"/>
      <c r="BFA37" s="138"/>
      <c r="BFB37" s="138"/>
      <c r="BFC37" s="138"/>
      <c r="BFD37" s="138"/>
      <c r="BFE37" s="138"/>
      <c r="BFF37" s="138"/>
      <c r="BFG37" s="138"/>
      <c r="BFH37" s="138"/>
      <c r="BFI37" s="138"/>
      <c r="BFJ37" s="138"/>
      <c r="BFK37" s="138"/>
      <c r="BFL37" s="138"/>
      <c r="BFM37" s="138"/>
      <c r="BFN37" s="138"/>
      <c r="BFO37" s="138"/>
      <c r="BFP37" s="138"/>
      <c r="BFQ37" s="138"/>
      <c r="BFR37" s="138"/>
      <c r="BFS37" s="138"/>
      <c r="BFT37" s="138"/>
      <c r="BFU37" s="138"/>
      <c r="BFV37" s="138"/>
      <c r="BFW37" s="138"/>
      <c r="BFX37" s="138"/>
      <c r="BFY37" s="138"/>
      <c r="BFZ37" s="138"/>
      <c r="BGA37" s="138"/>
      <c r="BGB37" s="138"/>
      <c r="BGC37" s="138"/>
      <c r="BGD37" s="138"/>
      <c r="BGE37" s="138"/>
      <c r="BGF37" s="138"/>
      <c r="BGG37" s="138"/>
      <c r="BGH37" s="138"/>
      <c r="BGI37" s="138"/>
      <c r="BGJ37" s="138"/>
      <c r="BGK37" s="138"/>
      <c r="BGL37" s="138"/>
      <c r="BGM37" s="138"/>
      <c r="BGN37" s="138"/>
      <c r="BGO37" s="138"/>
      <c r="BGP37" s="138"/>
      <c r="BGQ37" s="138"/>
      <c r="BGR37" s="138"/>
      <c r="BGS37" s="138"/>
      <c r="BGT37" s="138"/>
      <c r="BGU37" s="138"/>
      <c r="BGV37" s="138"/>
      <c r="BGW37" s="138"/>
      <c r="BGX37" s="138"/>
      <c r="BGY37" s="138"/>
      <c r="BGZ37" s="138"/>
      <c r="BHA37" s="138"/>
      <c r="BHB37" s="138"/>
      <c r="BHC37" s="138"/>
      <c r="BHD37" s="138"/>
      <c r="BHE37" s="138"/>
      <c r="BHF37" s="138"/>
      <c r="BHG37" s="138"/>
      <c r="BHH37" s="138"/>
      <c r="BHI37" s="138"/>
      <c r="BHJ37" s="138"/>
      <c r="BHK37" s="138"/>
      <c r="BHL37" s="138"/>
      <c r="BHM37" s="138"/>
      <c r="BHN37" s="138"/>
      <c r="BHO37" s="138"/>
      <c r="BHP37" s="138"/>
      <c r="BHQ37" s="138"/>
      <c r="BHR37" s="138"/>
      <c r="BHS37" s="138"/>
      <c r="BHT37" s="138"/>
      <c r="BHU37" s="138"/>
      <c r="BHV37" s="138"/>
      <c r="BHW37" s="138"/>
      <c r="BHX37" s="138"/>
      <c r="BHY37" s="138"/>
      <c r="BHZ37" s="138"/>
      <c r="BIA37" s="138"/>
      <c r="BIB37" s="138"/>
      <c r="BIC37" s="138"/>
      <c r="BID37" s="138"/>
      <c r="BIE37" s="138"/>
      <c r="BIF37" s="138"/>
      <c r="BIG37" s="138"/>
      <c r="BIH37" s="138"/>
      <c r="BII37" s="138"/>
      <c r="BIJ37" s="138"/>
      <c r="BIK37" s="138"/>
      <c r="BIL37" s="138"/>
      <c r="BIM37" s="138"/>
      <c r="BIN37" s="138"/>
      <c r="BIO37" s="138"/>
      <c r="BIP37" s="138"/>
      <c r="BIQ37" s="138"/>
      <c r="BIR37" s="138"/>
      <c r="BIS37" s="138"/>
      <c r="BIT37" s="138"/>
      <c r="BIU37" s="138"/>
      <c r="BIV37" s="138"/>
      <c r="BIW37" s="138"/>
      <c r="BIX37" s="138"/>
      <c r="BIY37" s="138"/>
      <c r="BIZ37" s="138"/>
      <c r="BJA37" s="138"/>
      <c r="BJB37" s="138"/>
      <c r="BJC37" s="138"/>
      <c r="BJD37" s="138"/>
      <c r="BJE37" s="138"/>
      <c r="BJF37" s="138"/>
      <c r="BJG37" s="138"/>
      <c r="BJH37" s="138"/>
      <c r="BJI37" s="138"/>
      <c r="BJJ37" s="138"/>
      <c r="BJK37" s="138"/>
      <c r="BJL37" s="138"/>
      <c r="BJM37" s="138"/>
      <c r="BJN37" s="138"/>
      <c r="BJO37" s="138"/>
      <c r="BJP37" s="138"/>
      <c r="BJQ37" s="138"/>
      <c r="BJR37" s="138"/>
      <c r="BJS37" s="138"/>
      <c r="BJT37" s="138"/>
      <c r="BJU37" s="138"/>
      <c r="BJV37" s="138"/>
      <c r="BJW37" s="138"/>
      <c r="BJX37" s="138"/>
      <c r="BJY37" s="138"/>
      <c r="BJZ37" s="138"/>
      <c r="BKA37" s="138"/>
      <c r="BKB37" s="138"/>
      <c r="BKC37" s="138"/>
      <c r="BKD37" s="138"/>
      <c r="BKE37" s="138"/>
      <c r="BKF37" s="138"/>
      <c r="BKG37" s="138"/>
      <c r="BKH37" s="138"/>
      <c r="BKI37" s="138"/>
      <c r="BKJ37" s="138"/>
      <c r="BKK37" s="138"/>
      <c r="BKL37" s="138"/>
      <c r="BKM37" s="138"/>
      <c r="BKN37" s="138"/>
      <c r="BKO37" s="138"/>
      <c r="BKP37" s="138"/>
      <c r="BKQ37" s="138"/>
      <c r="BKR37" s="138"/>
      <c r="BKS37" s="138"/>
      <c r="BKT37" s="138"/>
      <c r="BKU37" s="138"/>
      <c r="BKV37" s="138"/>
      <c r="BKW37" s="138"/>
      <c r="BKX37" s="138"/>
      <c r="BKY37" s="138"/>
      <c r="BKZ37" s="138"/>
      <c r="BLA37" s="138"/>
      <c r="BLB37" s="138"/>
      <c r="BLC37" s="138"/>
      <c r="BLD37" s="138"/>
      <c r="BLE37" s="138"/>
      <c r="BLF37" s="138"/>
      <c r="BLG37" s="138"/>
      <c r="BLH37" s="138"/>
      <c r="BLI37" s="138"/>
      <c r="BLJ37" s="138"/>
      <c r="BLK37" s="138"/>
      <c r="BLL37" s="138"/>
      <c r="BLM37" s="138"/>
      <c r="BLN37" s="138"/>
      <c r="BLO37" s="138"/>
      <c r="BLP37" s="138"/>
      <c r="BLQ37" s="138"/>
      <c r="BLR37" s="138"/>
      <c r="BLS37" s="138"/>
      <c r="BLT37" s="138"/>
      <c r="BLU37" s="138"/>
      <c r="BLV37" s="138"/>
      <c r="BLW37" s="138"/>
      <c r="BLX37" s="138"/>
      <c r="BLY37" s="138"/>
      <c r="BLZ37" s="138"/>
      <c r="BMA37" s="138"/>
      <c r="BMB37" s="138"/>
      <c r="BMC37" s="138"/>
      <c r="BMD37" s="138"/>
      <c r="BME37" s="138"/>
      <c r="BMF37" s="138"/>
      <c r="BMG37" s="138"/>
      <c r="BMH37" s="138"/>
      <c r="BMI37" s="138"/>
      <c r="BMJ37" s="138"/>
      <c r="BMK37" s="138"/>
      <c r="BML37" s="138"/>
      <c r="BMM37" s="138"/>
      <c r="BMN37" s="138"/>
      <c r="BMO37" s="138"/>
      <c r="BMP37" s="138"/>
      <c r="BMQ37" s="138"/>
      <c r="BMR37" s="138"/>
      <c r="BMS37" s="138"/>
      <c r="BMT37" s="138"/>
      <c r="BMU37" s="138"/>
      <c r="BMV37" s="138"/>
      <c r="BMW37" s="138"/>
      <c r="BMX37" s="138"/>
      <c r="BMY37" s="138"/>
      <c r="BMZ37" s="138"/>
      <c r="BNA37" s="138"/>
      <c r="BNB37" s="138"/>
      <c r="BNC37" s="138"/>
      <c r="BND37" s="138"/>
      <c r="BNE37" s="138"/>
      <c r="BNF37" s="138"/>
      <c r="BNG37" s="138"/>
      <c r="BNH37" s="138"/>
      <c r="BNI37" s="138"/>
      <c r="BNJ37" s="138"/>
      <c r="BNK37" s="138"/>
      <c r="BNL37" s="138"/>
      <c r="BNM37" s="138"/>
      <c r="BNN37" s="138"/>
      <c r="BNO37" s="138"/>
      <c r="BNP37" s="138"/>
      <c r="BNQ37" s="138"/>
      <c r="BNR37" s="138"/>
      <c r="BNS37" s="138"/>
      <c r="BNT37" s="138"/>
      <c r="BNU37" s="138"/>
      <c r="BNV37" s="138"/>
      <c r="BNW37" s="138"/>
      <c r="BNX37" s="138"/>
      <c r="BNY37" s="138"/>
      <c r="BNZ37" s="138"/>
      <c r="BOA37" s="138"/>
      <c r="BOB37" s="138"/>
      <c r="BOC37" s="138"/>
      <c r="BOD37" s="138"/>
      <c r="BOE37" s="138"/>
      <c r="BOF37" s="138"/>
      <c r="BOG37" s="138"/>
      <c r="BOH37" s="138"/>
      <c r="BOI37" s="138"/>
      <c r="BOJ37" s="138"/>
      <c r="BOK37" s="138"/>
      <c r="BOL37" s="138"/>
      <c r="BOM37" s="138"/>
      <c r="BON37" s="138"/>
      <c r="BOO37" s="138"/>
      <c r="BOP37" s="138"/>
      <c r="BOQ37" s="138"/>
      <c r="BOR37" s="138"/>
      <c r="BOS37" s="138"/>
      <c r="BOT37" s="138"/>
      <c r="BOU37" s="138"/>
      <c r="BOV37" s="138"/>
      <c r="BOW37" s="138"/>
      <c r="BOX37" s="138"/>
      <c r="BOY37" s="138"/>
      <c r="BOZ37" s="138"/>
      <c r="BPA37" s="138"/>
      <c r="BPB37" s="138"/>
      <c r="BPC37" s="138"/>
      <c r="BPD37" s="138"/>
      <c r="BPE37" s="138"/>
      <c r="BPF37" s="138"/>
      <c r="BPG37" s="138"/>
      <c r="BPH37" s="138"/>
      <c r="BPI37" s="138"/>
      <c r="BPJ37" s="138"/>
      <c r="BPK37" s="138"/>
      <c r="BPL37" s="138"/>
      <c r="BPM37" s="138"/>
      <c r="BPN37" s="138"/>
      <c r="BPO37" s="138"/>
      <c r="BPP37" s="138"/>
      <c r="BPQ37" s="138"/>
      <c r="BPR37" s="138"/>
      <c r="BPS37" s="138"/>
      <c r="BPT37" s="138"/>
      <c r="BPU37" s="138"/>
      <c r="BPV37" s="138"/>
      <c r="BPW37" s="138"/>
      <c r="BPX37" s="138"/>
      <c r="BPY37" s="138"/>
      <c r="BPZ37" s="138"/>
      <c r="BQA37" s="138"/>
      <c r="BQB37" s="138"/>
      <c r="BQC37" s="138"/>
      <c r="BQD37" s="138"/>
      <c r="BQE37" s="138"/>
      <c r="BQF37" s="138"/>
      <c r="BQG37" s="138"/>
      <c r="BQH37" s="138"/>
      <c r="BQI37" s="138"/>
      <c r="BQJ37" s="138"/>
      <c r="BQK37" s="138"/>
      <c r="BQL37" s="138"/>
      <c r="BQM37" s="138"/>
      <c r="BQN37" s="138"/>
      <c r="BQO37" s="138"/>
      <c r="BQP37" s="138"/>
      <c r="BQQ37" s="138"/>
      <c r="BQR37" s="138"/>
      <c r="BQS37" s="138"/>
      <c r="BQT37" s="138"/>
      <c r="BQU37" s="138"/>
      <c r="BQV37" s="138"/>
      <c r="BQW37" s="138"/>
      <c r="BQX37" s="138"/>
      <c r="BQY37" s="138"/>
      <c r="BQZ37" s="138"/>
      <c r="BRA37" s="138"/>
      <c r="BRB37" s="138"/>
      <c r="BRC37" s="138"/>
      <c r="BRD37" s="138"/>
      <c r="BRE37" s="138"/>
      <c r="BRF37" s="138"/>
      <c r="BRG37" s="138"/>
      <c r="BRH37" s="138"/>
      <c r="BRI37" s="138"/>
      <c r="BRJ37" s="138"/>
      <c r="BRK37" s="138"/>
      <c r="BRL37" s="138"/>
      <c r="BRM37" s="138"/>
      <c r="BRN37" s="138"/>
      <c r="BRO37" s="138"/>
      <c r="BRP37" s="138"/>
      <c r="BRQ37" s="138"/>
      <c r="BRR37" s="138"/>
      <c r="BRS37" s="138"/>
      <c r="BRT37" s="138"/>
      <c r="BRU37" s="138"/>
      <c r="BRV37" s="138"/>
      <c r="BRW37" s="138"/>
      <c r="BRX37" s="138"/>
      <c r="BRY37" s="138"/>
      <c r="BRZ37" s="138"/>
      <c r="BSA37" s="138"/>
      <c r="BSB37" s="138"/>
      <c r="BSC37" s="138"/>
      <c r="BSD37" s="138"/>
      <c r="BSE37" s="138"/>
      <c r="BSF37" s="138"/>
      <c r="BSG37" s="138"/>
      <c r="BSH37" s="138"/>
      <c r="BSI37" s="138"/>
      <c r="BSJ37" s="138"/>
      <c r="BSK37" s="138"/>
      <c r="BSL37" s="138"/>
      <c r="BSM37" s="138"/>
      <c r="BSN37" s="138"/>
      <c r="BSO37" s="138"/>
      <c r="BSP37" s="138"/>
      <c r="BSQ37" s="138"/>
      <c r="BSR37" s="138"/>
      <c r="BSS37" s="138"/>
      <c r="BST37" s="138"/>
      <c r="BSU37" s="138"/>
      <c r="BSV37" s="138"/>
      <c r="BSW37" s="138"/>
      <c r="BSX37" s="138"/>
      <c r="BSY37" s="138"/>
      <c r="BSZ37" s="138"/>
      <c r="BTA37" s="138"/>
      <c r="BTB37" s="138"/>
      <c r="BTC37" s="138"/>
      <c r="BTD37" s="138"/>
      <c r="BTE37" s="138"/>
      <c r="BTF37" s="138"/>
      <c r="BTG37" s="138"/>
      <c r="BTH37" s="138"/>
      <c r="BTI37" s="138"/>
      <c r="BTJ37" s="138"/>
      <c r="BTK37" s="138"/>
      <c r="BTL37" s="138"/>
      <c r="BTM37" s="138"/>
      <c r="BTN37" s="138"/>
      <c r="BTO37" s="138"/>
      <c r="BTP37" s="138"/>
      <c r="BTQ37" s="138"/>
      <c r="BTR37" s="138"/>
      <c r="BTS37" s="138"/>
      <c r="BTT37" s="138"/>
      <c r="BTU37" s="138"/>
      <c r="BTV37" s="138"/>
      <c r="BTW37" s="138"/>
      <c r="BTX37" s="138"/>
      <c r="BTY37" s="138"/>
      <c r="BTZ37" s="138"/>
      <c r="BUA37" s="138"/>
      <c r="BUB37" s="138"/>
      <c r="BUC37" s="138"/>
      <c r="BUD37" s="138"/>
      <c r="BUE37" s="138"/>
      <c r="BUF37" s="138"/>
      <c r="BUG37" s="138"/>
      <c r="BUH37" s="138"/>
      <c r="BUI37" s="138"/>
      <c r="BUJ37" s="138"/>
      <c r="BUK37" s="138"/>
      <c r="BUL37" s="138"/>
      <c r="BUM37" s="138"/>
      <c r="BUN37" s="138"/>
      <c r="BUO37" s="138"/>
      <c r="BUP37" s="138"/>
      <c r="BUQ37" s="138"/>
      <c r="BUR37" s="138"/>
      <c r="BUS37" s="138"/>
      <c r="BUT37" s="138"/>
      <c r="BUU37" s="138"/>
      <c r="BUV37" s="138"/>
      <c r="BUW37" s="138"/>
      <c r="BUX37" s="138"/>
      <c r="BUY37" s="138"/>
      <c r="BUZ37" s="138"/>
      <c r="BVA37" s="138"/>
      <c r="BVB37" s="138"/>
      <c r="BVC37" s="138"/>
      <c r="BVD37" s="138"/>
      <c r="BVE37" s="138"/>
      <c r="BVF37" s="138"/>
      <c r="BVG37" s="138"/>
      <c r="BVH37" s="138"/>
      <c r="BVI37" s="138"/>
      <c r="BVJ37" s="138"/>
      <c r="BVK37" s="138"/>
      <c r="BVL37" s="138"/>
      <c r="BVM37" s="138"/>
      <c r="BVN37" s="138"/>
      <c r="BVO37" s="138"/>
      <c r="BVP37" s="138"/>
      <c r="BVQ37" s="138"/>
      <c r="BVR37" s="138"/>
      <c r="BVS37" s="138"/>
      <c r="BVT37" s="138"/>
      <c r="BVU37" s="138"/>
      <c r="BVV37" s="138"/>
      <c r="BVW37" s="138"/>
      <c r="BVX37" s="138"/>
      <c r="BVY37" s="138"/>
      <c r="BVZ37" s="138"/>
      <c r="BWA37" s="138"/>
      <c r="BWB37" s="138"/>
      <c r="BWC37" s="138"/>
      <c r="BWD37" s="138"/>
      <c r="BWE37" s="138"/>
      <c r="BWF37" s="138"/>
      <c r="BWG37" s="138"/>
      <c r="BWH37" s="138"/>
      <c r="BWI37" s="138"/>
      <c r="BWJ37" s="138"/>
      <c r="BWK37" s="138"/>
      <c r="BWL37" s="138"/>
      <c r="BWM37" s="138"/>
      <c r="BWN37" s="138"/>
      <c r="BWO37" s="138"/>
      <c r="BWP37" s="138"/>
      <c r="BWQ37" s="138"/>
      <c r="BWR37" s="138"/>
      <c r="BWS37" s="138"/>
      <c r="BWT37" s="138"/>
      <c r="BWU37" s="138"/>
      <c r="BWV37" s="138"/>
      <c r="BWW37" s="138"/>
      <c r="BWX37" s="138"/>
      <c r="BWY37" s="138"/>
      <c r="BWZ37" s="138"/>
      <c r="BXA37" s="138"/>
      <c r="BXB37" s="138"/>
      <c r="BXC37" s="138"/>
      <c r="BXD37" s="138"/>
      <c r="BXE37" s="138"/>
      <c r="BXF37" s="138"/>
      <c r="BXG37" s="138"/>
      <c r="BXH37" s="138"/>
      <c r="BXI37" s="138"/>
      <c r="BXJ37" s="138"/>
      <c r="BXK37" s="138"/>
      <c r="BXL37" s="138"/>
      <c r="BXM37" s="138"/>
      <c r="BXN37" s="138"/>
      <c r="BXO37" s="138"/>
      <c r="BXP37" s="138"/>
      <c r="BXQ37" s="138"/>
      <c r="BXR37" s="138"/>
      <c r="BXS37" s="138"/>
      <c r="BXT37" s="138"/>
      <c r="BXU37" s="138"/>
      <c r="BXV37" s="138"/>
      <c r="BXW37" s="138"/>
      <c r="BXX37" s="138"/>
      <c r="BXY37" s="138"/>
      <c r="BXZ37" s="138"/>
      <c r="BYA37" s="138"/>
      <c r="BYB37" s="138"/>
      <c r="BYC37" s="138"/>
      <c r="BYD37" s="138"/>
      <c r="BYE37" s="138"/>
      <c r="BYF37" s="138"/>
      <c r="BYG37" s="138"/>
      <c r="BYH37" s="138"/>
      <c r="BYI37" s="138"/>
      <c r="BYJ37" s="138"/>
      <c r="BYK37" s="138"/>
      <c r="BYL37" s="138"/>
      <c r="BYM37" s="138"/>
      <c r="BYN37" s="138"/>
      <c r="BYO37" s="138"/>
      <c r="BYP37" s="138"/>
      <c r="BYQ37" s="138"/>
      <c r="BYR37" s="138"/>
      <c r="BYS37" s="138"/>
      <c r="BYT37" s="138"/>
      <c r="BYU37" s="138"/>
      <c r="BYV37" s="138"/>
      <c r="BYW37" s="138"/>
      <c r="BYX37" s="138"/>
      <c r="BYY37" s="138"/>
      <c r="BYZ37" s="138"/>
      <c r="BZA37" s="138"/>
      <c r="BZB37" s="138"/>
      <c r="BZC37" s="138"/>
      <c r="BZD37" s="138"/>
      <c r="BZE37" s="138"/>
      <c r="BZF37" s="138"/>
      <c r="BZG37" s="138"/>
      <c r="BZH37" s="138"/>
      <c r="BZI37" s="138"/>
      <c r="BZJ37" s="138"/>
      <c r="BZK37" s="138"/>
      <c r="BZL37" s="138"/>
      <c r="BZM37" s="138"/>
      <c r="BZN37" s="138"/>
      <c r="BZO37" s="138"/>
      <c r="BZP37" s="138"/>
      <c r="BZQ37" s="138"/>
      <c r="BZR37" s="138"/>
      <c r="BZS37" s="138"/>
      <c r="BZT37" s="138"/>
      <c r="BZU37" s="138"/>
      <c r="BZV37" s="138"/>
      <c r="BZW37" s="138"/>
      <c r="BZX37" s="138"/>
      <c r="BZY37" s="138"/>
      <c r="BZZ37" s="138"/>
      <c r="CAA37" s="138"/>
      <c r="CAB37" s="138"/>
      <c r="CAC37" s="138"/>
      <c r="CAD37" s="138"/>
      <c r="CAE37" s="138"/>
      <c r="CAF37" s="138"/>
      <c r="CAG37" s="138"/>
      <c r="CAH37" s="138"/>
      <c r="CAI37" s="138"/>
      <c r="CAJ37" s="138"/>
      <c r="CAK37" s="138"/>
      <c r="CAL37" s="138"/>
      <c r="CAM37" s="138"/>
      <c r="CAN37" s="138"/>
      <c r="CAO37" s="138"/>
      <c r="CAP37" s="138"/>
      <c r="CAQ37" s="138"/>
      <c r="CAR37" s="138"/>
      <c r="CAS37" s="138"/>
      <c r="CAT37" s="138"/>
      <c r="CAU37" s="138"/>
      <c r="CAV37" s="138"/>
      <c r="CAW37" s="138"/>
      <c r="CAX37" s="138"/>
      <c r="CAY37" s="138"/>
      <c r="CAZ37" s="138"/>
      <c r="CBA37" s="138"/>
      <c r="CBB37" s="138"/>
      <c r="CBC37" s="138"/>
      <c r="CBD37" s="138"/>
      <c r="CBE37" s="138"/>
      <c r="CBF37" s="138"/>
      <c r="CBG37" s="138"/>
      <c r="CBH37" s="138"/>
      <c r="CBI37" s="138"/>
      <c r="CBJ37" s="138"/>
      <c r="CBK37" s="138"/>
      <c r="CBL37" s="138"/>
      <c r="CBM37" s="138"/>
      <c r="CBN37" s="138"/>
      <c r="CBO37" s="138"/>
      <c r="CBP37" s="138"/>
      <c r="CBQ37" s="138"/>
      <c r="CBR37" s="138"/>
      <c r="CBS37" s="138"/>
      <c r="CBT37" s="138"/>
      <c r="CBU37" s="138"/>
      <c r="CBV37" s="138"/>
      <c r="CBW37" s="138"/>
      <c r="CBX37" s="138"/>
      <c r="CBY37" s="138"/>
      <c r="CBZ37" s="138"/>
      <c r="CCA37" s="138"/>
      <c r="CCB37" s="138"/>
      <c r="CCC37" s="138"/>
      <c r="CCD37" s="138"/>
      <c r="CCE37" s="138"/>
      <c r="CCF37" s="138"/>
      <c r="CCG37" s="138"/>
      <c r="CCH37" s="138"/>
      <c r="CCI37" s="138"/>
      <c r="CCJ37" s="138"/>
      <c r="CCK37" s="138"/>
      <c r="CCL37" s="138"/>
      <c r="CCM37" s="138"/>
      <c r="CCN37" s="138"/>
      <c r="CCO37" s="138"/>
      <c r="CCP37" s="138"/>
      <c r="CCQ37" s="138"/>
      <c r="CCR37" s="138"/>
      <c r="CCS37" s="138"/>
      <c r="CCT37" s="138"/>
      <c r="CCU37" s="138"/>
      <c r="CCV37" s="138"/>
      <c r="CCW37" s="138"/>
      <c r="CCX37" s="138"/>
      <c r="CCY37" s="138"/>
      <c r="CCZ37" s="138"/>
      <c r="CDA37" s="138"/>
      <c r="CDB37" s="138"/>
      <c r="CDC37" s="138"/>
      <c r="CDD37" s="138"/>
      <c r="CDE37" s="138"/>
      <c r="CDF37" s="138"/>
      <c r="CDG37" s="138"/>
      <c r="CDH37" s="138"/>
      <c r="CDI37" s="138"/>
      <c r="CDJ37" s="138"/>
      <c r="CDK37" s="138"/>
      <c r="CDL37" s="138"/>
      <c r="CDM37" s="138"/>
      <c r="CDN37" s="138"/>
      <c r="CDO37" s="138"/>
      <c r="CDP37" s="138"/>
      <c r="CDQ37" s="138"/>
      <c r="CDR37" s="138"/>
      <c r="CDS37" s="138"/>
      <c r="CDT37" s="138"/>
      <c r="CDU37" s="138"/>
      <c r="CDV37" s="138"/>
      <c r="CDW37" s="138"/>
      <c r="CDX37" s="138"/>
      <c r="CDY37" s="138"/>
      <c r="CDZ37" s="138"/>
      <c r="CEA37" s="138"/>
      <c r="CEB37" s="138"/>
      <c r="CEC37" s="138"/>
      <c r="CED37" s="138"/>
      <c r="CEE37" s="138"/>
      <c r="CEF37" s="138"/>
      <c r="CEG37" s="138"/>
      <c r="CEH37" s="138"/>
      <c r="CEI37" s="138"/>
      <c r="CEJ37" s="138"/>
      <c r="CEK37" s="138"/>
      <c r="CEL37" s="138"/>
      <c r="CEM37" s="138"/>
      <c r="CEN37" s="138"/>
      <c r="CEO37" s="138"/>
      <c r="CEP37" s="138"/>
      <c r="CEQ37" s="138"/>
      <c r="CER37" s="138"/>
      <c r="CES37" s="138"/>
      <c r="CET37" s="138"/>
      <c r="CEU37" s="138"/>
      <c r="CEV37" s="138"/>
      <c r="CEW37" s="138"/>
      <c r="CEX37" s="138"/>
      <c r="CEY37" s="138"/>
      <c r="CEZ37" s="138"/>
      <c r="CFA37" s="138"/>
      <c r="CFB37" s="138"/>
      <c r="CFC37" s="138"/>
      <c r="CFD37" s="138"/>
      <c r="CFE37" s="138"/>
      <c r="CFF37" s="138"/>
      <c r="CFG37" s="138"/>
      <c r="CFH37" s="138"/>
      <c r="CFI37" s="138"/>
      <c r="CFJ37" s="138"/>
      <c r="CFK37" s="138"/>
      <c r="CFL37" s="138"/>
      <c r="CFM37" s="138"/>
      <c r="CFN37" s="138"/>
      <c r="CFO37" s="138"/>
      <c r="CFP37" s="138"/>
      <c r="CFQ37" s="138"/>
      <c r="CFR37" s="138"/>
      <c r="CFS37" s="138"/>
      <c r="CFT37" s="138"/>
      <c r="CFU37" s="138"/>
      <c r="CFV37" s="138"/>
      <c r="CFW37" s="138"/>
      <c r="CFX37" s="138"/>
      <c r="CFY37" s="138"/>
      <c r="CFZ37" s="138"/>
      <c r="CGA37" s="138"/>
      <c r="CGB37" s="138"/>
      <c r="CGC37" s="138"/>
      <c r="CGD37" s="138"/>
      <c r="CGE37" s="138"/>
      <c r="CGF37" s="138"/>
      <c r="CGG37" s="138"/>
      <c r="CGH37" s="138"/>
      <c r="CGI37" s="138"/>
      <c r="CGJ37" s="138"/>
      <c r="CGK37" s="138"/>
      <c r="CGL37" s="138"/>
      <c r="CGM37" s="138"/>
      <c r="CGN37" s="138"/>
      <c r="CGO37" s="138"/>
      <c r="CGP37" s="138"/>
      <c r="CGQ37" s="138"/>
      <c r="CGR37" s="138"/>
      <c r="CGS37" s="138"/>
      <c r="CGT37" s="138"/>
      <c r="CGU37" s="138"/>
      <c r="CGV37" s="138"/>
      <c r="CGW37" s="138"/>
      <c r="CGX37" s="138"/>
      <c r="CGY37" s="138"/>
      <c r="CGZ37" s="138"/>
      <c r="CHA37" s="138"/>
      <c r="CHB37" s="138"/>
      <c r="CHC37" s="138"/>
      <c r="CHD37" s="138"/>
      <c r="CHE37" s="138"/>
      <c r="CHF37" s="138"/>
      <c r="CHG37" s="138"/>
      <c r="CHH37" s="138"/>
      <c r="CHI37" s="138"/>
      <c r="CHJ37" s="138"/>
      <c r="CHK37" s="138"/>
      <c r="CHL37" s="138"/>
      <c r="CHM37" s="138"/>
      <c r="CHN37" s="138"/>
      <c r="CHO37" s="138"/>
      <c r="CHP37" s="138"/>
      <c r="CHQ37" s="138"/>
      <c r="CHR37" s="138"/>
      <c r="CHS37" s="138"/>
      <c r="CHT37" s="138"/>
      <c r="CHU37" s="138"/>
      <c r="CHV37" s="138"/>
      <c r="CHW37" s="138"/>
      <c r="CHX37" s="138"/>
      <c r="CHY37" s="138"/>
      <c r="CHZ37" s="138"/>
      <c r="CIA37" s="138"/>
      <c r="CIB37" s="138"/>
      <c r="CIC37" s="138"/>
      <c r="CID37" s="138"/>
      <c r="CIE37" s="138"/>
      <c r="CIF37" s="138"/>
      <c r="CIG37" s="138"/>
      <c r="CIH37" s="138"/>
      <c r="CII37" s="138"/>
      <c r="CIJ37" s="138"/>
      <c r="CIK37" s="138"/>
      <c r="CIL37" s="138"/>
      <c r="CIM37" s="138"/>
      <c r="CIN37" s="138"/>
      <c r="CIO37" s="138"/>
      <c r="CIP37" s="138"/>
      <c r="CIQ37" s="138"/>
      <c r="CIR37" s="138"/>
      <c r="CIS37" s="138"/>
      <c r="CIT37" s="138"/>
      <c r="CIU37" s="138"/>
      <c r="CIV37" s="138"/>
      <c r="CIW37" s="138"/>
      <c r="CIX37" s="138"/>
      <c r="CIY37" s="138"/>
      <c r="CIZ37" s="138"/>
      <c r="CJA37" s="138"/>
      <c r="CJB37" s="138"/>
      <c r="CJC37" s="138"/>
      <c r="CJD37" s="138"/>
      <c r="CJE37" s="138"/>
      <c r="CJF37" s="138"/>
      <c r="CJG37" s="138"/>
      <c r="CJH37" s="138"/>
      <c r="CJI37" s="138"/>
      <c r="CJJ37" s="138"/>
      <c r="CJK37" s="138"/>
      <c r="CJL37" s="138"/>
      <c r="CJM37" s="138"/>
      <c r="CJN37" s="138"/>
      <c r="CJO37" s="138"/>
      <c r="CJP37" s="138"/>
      <c r="CJQ37" s="138"/>
      <c r="CJR37" s="138"/>
      <c r="CJS37" s="138"/>
      <c r="CJT37" s="138"/>
      <c r="CJU37" s="138"/>
      <c r="CJV37" s="138"/>
      <c r="CJW37" s="138"/>
      <c r="CJX37" s="138"/>
      <c r="CJY37" s="138"/>
      <c r="CJZ37" s="138"/>
      <c r="CKA37" s="138"/>
      <c r="CKB37" s="138"/>
      <c r="CKC37" s="138"/>
      <c r="CKD37" s="138"/>
      <c r="CKE37" s="138"/>
      <c r="CKF37" s="138"/>
      <c r="CKG37" s="138"/>
      <c r="CKH37" s="138"/>
      <c r="CKI37" s="138"/>
      <c r="CKJ37" s="138"/>
      <c r="CKK37" s="138"/>
      <c r="CKL37" s="138"/>
      <c r="CKM37" s="138"/>
      <c r="CKN37" s="138"/>
      <c r="CKO37" s="138"/>
      <c r="CKP37" s="138"/>
      <c r="CKQ37" s="138"/>
      <c r="CKR37" s="138"/>
      <c r="CKS37" s="138"/>
      <c r="CKT37" s="138"/>
      <c r="CKU37" s="138"/>
      <c r="CKV37" s="138"/>
      <c r="CKW37" s="138"/>
      <c r="CKX37" s="138"/>
      <c r="CKY37" s="138"/>
      <c r="CKZ37" s="138"/>
      <c r="CLA37" s="138"/>
      <c r="CLB37" s="138"/>
      <c r="CLC37" s="138"/>
      <c r="CLD37" s="138"/>
      <c r="CLE37" s="138"/>
      <c r="CLF37" s="138"/>
      <c r="CLG37" s="138"/>
      <c r="CLH37" s="138"/>
      <c r="CLI37" s="138"/>
      <c r="CLJ37" s="138"/>
      <c r="CLK37" s="138"/>
      <c r="CLL37" s="138"/>
      <c r="CLM37" s="138"/>
      <c r="CLN37" s="138"/>
      <c r="CLO37" s="138"/>
      <c r="CLP37" s="138"/>
      <c r="CLQ37" s="138"/>
      <c r="CLR37" s="138"/>
      <c r="CLS37" s="138"/>
      <c r="CLT37" s="138"/>
      <c r="CLU37" s="138"/>
      <c r="CLV37" s="138"/>
      <c r="CLW37" s="138"/>
      <c r="CLX37" s="138"/>
      <c r="CLY37" s="138"/>
      <c r="CLZ37" s="138"/>
      <c r="CMA37" s="138"/>
      <c r="CMB37" s="138"/>
      <c r="CMC37" s="138"/>
      <c r="CMD37" s="138"/>
      <c r="CME37" s="138"/>
      <c r="CMF37" s="138"/>
      <c r="CMG37" s="138"/>
      <c r="CMH37" s="138"/>
      <c r="CMI37" s="138"/>
      <c r="CMJ37" s="138"/>
      <c r="CMK37" s="138"/>
      <c r="CML37" s="138"/>
      <c r="CMM37" s="138"/>
      <c r="CMN37" s="138"/>
      <c r="CMO37" s="138"/>
      <c r="CMP37" s="138"/>
      <c r="CMQ37" s="138"/>
      <c r="CMR37" s="138"/>
      <c r="CMS37" s="138"/>
      <c r="CMT37" s="138"/>
      <c r="CMU37" s="138"/>
      <c r="CMV37" s="138"/>
      <c r="CMW37" s="138"/>
      <c r="CMX37" s="138"/>
      <c r="CMY37" s="138"/>
      <c r="CMZ37" s="138"/>
      <c r="CNA37" s="138"/>
      <c r="CNB37" s="138"/>
      <c r="CNC37" s="138"/>
      <c r="CND37" s="138"/>
      <c r="CNE37" s="138"/>
      <c r="CNF37" s="138"/>
      <c r="CNG37" s="138"/>
      <c r="CNH37" s="138"/>
      <c r="CNI37" s="138"/>
      <c r="CNJ37" s="138"/>
      <c r="CNK37" s="138"/>
      <c r="CNL37" s="138"/>
      <c r="CNM37" s="138"/>
      <c r="CNN37" s="138"/>
      <c r="CNO37" s="138"/>
      <c r="CNP37" s="138"/>
      <c r="CNQ37" s="138"/>
      <c r="CNR37" s="138"/>
      <c r="CNS37" s="138"/>
      <c r="CNT37" s="138"/>
      <c r="CNU37" s="138"/>
      <c r="CNV37" s="138"/>
      <c r="CNW37" s="138"/>
      <c r="CNX37" s="138"/>
      <c r="CNY37" s="138"/>
      <c r="CNZ37" s="138"/>
      <c r="COA37" s="138"/>
      <c r="COB37" s="138"/>
      <c r="COC37" s="138"/>
      <c r="COD37" s="138"/>
      <c r="COE37" s="138"/>
      <c r="COF37" s="138"/>
      <c r="COG37" s="138"/>
      <c r="COH37" s="138"/>
      <c r="COI37" s="138"/>
      <c r="COJ37" s="138"/>
      <c r="COK37" s="138"/>
      <c r="COL37" s="138"/>
      <c r="COM37" s="138"/>
      <c r="CON37" s="138"/>
      <c r="COO37" s="138"/>
      <c r="COP37" s="138"/>
      <c r="COQ37" s="138"/>
      <c r="COR37" s="138"/>
      <c r="COS37" s="138"/>
      <c r="COT37" s="138"/>
      <c r="COU37" s="138"/>
      <c r="COV37" s="138"/>
      <c r="COW37" s="138"/>
      <c r="COX37" s="138"/>
      <c r="COY37" s="138"/>
      <c r="COZ37" s="138"/>
      <c r="CPA37" s="138"/>
      <c r="CPB37" s="138"/>
      <c r="CPC37" s="138"/>
      <c r="CPD37" s="138"/>
      <c r="CPE37" s="138"/>
      <c r="CPF37" s="138"/>
      <c r="CPG37" s="138"/>
      <c r="CPH37" s="138"/>
      <c r="CPI37" s="138"/>
      <c r="CPJ37" s="138"/>
      <c r="CPK37" s="138"/>
      <c r="CPL37" s="138"/>
      <c r="CPM37" s="138"/>
      <c r="CPN37" s="138"/>
      <c r="CPO37" s="138"/>
      <c r="CPP37" s="138"/>
      <c r="CPQ37" s="138"/>
      <c r="CPR37" s="138"/>
      <c r="CPS37" s="138"/>
      <c r="CPT37" s="138"/>
      <c r="CPU37" s="138"/>
      <c r="CPV37" s="138"/>
      <c r="CPW37" s="138"/>
      <c r="CPX37" s="138"/>
      <c r="CPY37" s="138"/>
      <c r="CPZ37" s="138"/>
      <c r="CQA37" s="138"/>
      <c r="CQB37" s="138"/>
      <c r="CQC37" s="138"/>
      <c r="CQD37" s="138"/>
      <c r="CQE37" s="138"/>
      <c r="CQF37" s="138"/>
      <c r="CQG37" s="138"/>
      <c r="CQH37" s="138"/>
      <c r="CQI37" s="138"/>
      <c r="CQJ37" s="138"/>
      <c r="CQK37" s="138"/>
      <c r="CQL37" s="138"/>
      <c r="CQM37" s="138"/>
      <c r="CQN37" s="138"/>
      <c r="CQO37" s="138"/>
      <c r="CQP37" s="138"/>
      <c r="CQQ37" s="138"/>
      <c r="CQR37" s="138"/>
      <c r="CQS37" s="138"/>
      <c r="CQT37" s="138"/>
      <c r="CQU37" s="138"/>
      <c r="CQV37" s="138"/>
      <c r="CQW37" s="138"/>
      <c r="CQX37" s="138"/>
      <c r="CQY37" s="138"/>
      <c r="CQZ37" s="138"/>
      <c r="CRA37" s="138"/>
      <c r="CRB37" s="138"/>
      <c r="CRC37" s="138"/>
      <c r="CRD37" s="138"/>
      <c r="CRE37" s="138"/>
      <c r="CRF37" s="138"/>
      <c r="CRG37" s="138"/>
      <c r="CRH37" s="138"/>
      <c r="CRI37" s="138"/>
      <c r="CRJ37" s="138"/>
      <c r="CRK37" s="138"/>
      <c r="CRL37" s="138"/>
      <c r="CRM37" s="138"/>
      <c r="CRN37" s="138"/>
      <c r="CRO37" s="138"/>
      <c r="CRP37" s="138"/>
      <c r="CRQ37" s="138"/>
      <c r="CRR37" s="138"/>
      <c r="CRS37" s="138"/>
      <c r="CRT37" s="138"/>
      <c r="CRU37" s="138"/>
      <c r="CRV37" s="138"/>
      <c r="CRW37" s="138"/>
      <c r="CRX37" s="138"/>
      <c r="CRY37" s="138"/>
      <c r="CRZ37" s="138"/>
      <c r="CSA37" s="138"/>
      <c r="CSB37" s="138"/>
      <c r="CSC37" s="138"/>
      <c r="CSD37" s="138"/>
      <c r="CSE37" s="138"/>
      <c r="CSF37" s="138"/>
      <c r="CSG37" s="138"/>
      <c r="CSH37" s="138"/>
      <c r="CSI37" s="138"/>
      <c r="CSJ37" s="138"/>
      <c r="CSK37" s="138"/>
      <c r="CSL37" s="138"/>
      <c r="CSM37" s="138"/>
      <c r="CSN37" s="138"/>
      <c r="CSO37" s="138"/>
      <c r="CSP37" s="138"/>
      <c r="CSQ37" s="138"/>
      <c r="CSR37" s="138"/>
      <c r="CSS37" s="138"/>
      <c r="CST37" s="138"/>
      <c r="CSU37" s="138"/>
      <c r="CSV37" s="138"/>
      <c r="CSW37" s="138"/>
      <c r="CSX37" s="138"/>
      <c r="CSY37" s="138"/>
      <c r="CSZ37" s="138"/>
      <c r="CTA37" s="138"/>
      <c r="CTB37" s="138"/>
      <c r="CTC37" s="138"/>
      <c r="CTD37" s="138"/>
      <c r="CTE37" s="138"/>
      <c r="CTF37" s="138"/>
      <c r="CTG37" s="138"/>
      <c r="CTH37" s="138"/>
      <c r="CTI37" s="138"/>
      <c r="CTJ37" s="138"/>
      <c r="CTK37" s="138"/>
      <c r="CTL37" s="138"/>
      <c r="CTM37" s="138"/>
      <c r="CTN37" s="138"/>
      <c r="CTO37" s="138"/>
      <c r="CTP37" s="138"/>
      <c r="CTQ37" s="138"/>
      <c r="CTR37" s="138"/>
      <c r="CTS37" s="138"/>
      <c r="CTT37" s="138"/>
      <c r="CTU37" s="138"/>
      <c r="CTV37" s="138"/>
      <c r="CTW37" s="138"/>
      <c r="CTX37" s="138"/>
      <c r="CTY37" s="138"/>
      <c r="CTZ37" s="138"/>
      <c r="CUA37" s="138"/>
      <c r="CUB37" s="138"/>
      <c r="CUC37" s="138"/>
      <c r="CUD37" s="138"/>
      <c r="CUE37" s="138"/>
      <c r="CUF37" s="138"/>
      <c r="CUG37" s="138"/>
      <c r="CUH37" s="138"/>
      <c r="CUI37" s="138"/>
      <c r="CUJ37" s="138"/>
      <c r="CUK37" s="138"/>
      <c r="CUL37" s="138"/>
      <c r="CUM37" s="138"/>
      <c r="CUN37" s="138"/>
      <c r="CUO37" s="138"/>
      <c r="CUP37" s="138"/>
      <c r="CUQ37" s="138"/>
      <c r="CUR37" s="138"/>
      <c r="CUS37" s="138"/>
      <c r="CUT37" s="138"/>
      <c r="CUU37" s="138"/>
      <c r="CUV37" s="138"/>
      <c r="CUW37" s="138"/>
      <c r="CUX37" s="138"/>
      <c r="CUY37" s="138"/>
      <c r="CUZ37" s="138"/>
      <c r="CVA37" s="138"/>
      <c r="CVB37" s="138"/>
      <c r="CVC37" s="138"/>
      <c r="CVD37" s="138"/>
      <c r="CVE37" s="138"/>
      <c r="CVF37" s="138"/>
      <c r="CVG37" s="138"/>
      <c r="CVH37" s="138"/>
      <c r="CVI37" s="138"/>
      <c r="CVJ37" s="138"/>
      <c r="CVK37" s="138"/>
      <c r="CVL37" s="138"/>
      <c r="CVM37" s="138"/>
      <c r="CVN37" s="138"/>
      <c r="CVO37" s="138"/>
      <c r="CVP37" s="138"/>
      <c r="CVQ37" s="138"/>
      <c r="CVR37" s="138"/>
      <c r="CVS37" s="138"/>
      <c r="CVT37" s="138"/>
      <c r="CVU37" s="138"/>
      <c r="CVV37" s="138"/>
      <c r="CVW37" s="138"/>
      <c r="CVX37" s="138"/>
      <c r="CVY37" s="138"/>
      <c r="CVZ37" s="138"/>
      <c r="CWA37" s="138"/>
      <c r="CWB37" s="138"/>
      <c r="CWC37" s="138"/>
      <c r="CWD37" s="138"/>
      <c r="CWE37" s="138"/>
      <c r="CWF37" s="138"/>
      <c r="CWG37" s="138"/>
      <c r="CWH37" s="138"/>
      <c r="CWI37" s="138"/>
      <c r="CWJ37" s="138"/>
      <c r="CWK37" s="138"/>
      <c r="CWL37" s="138"/>
      <c r="CWM37" s="138"/>
      <c r="CWN37" s="138"/>
      <c r="CWO37" s="138"/>
      <c r="CWP37" s="138"/>
      <c r="CWQ37" s="138"/>
      <c r="CWR37" s="138"/>
      <c r="CWS37" s="138"/>
      <c r="CWT37" s="138"/>
      <c r="CWU37" s="138"/>
      <c r="CWV37" s="138"/>
      <c r="CWW37" s="138"/>
      <c r="CWX37" s="138"/>
      <c r="CWY37" s="138"/>
      <c r="CWZ37" s="138"/>
      <c r="CXA37" s="138"/>
      <c r="CXB37" s="138"/>
      <c r="CXC37" s="138"/>
      <c r="CXD37" s="138"/>
      <c r="CXE37" s="138"/>
      <c r="CXF37" s="138"/>
      <c r="CXG37" s="138"/>
      <c r="CXH37" s="138"/>
      <c r="CXI37" s="138"/>
      <c r="CXJ37" s="138"/>
      <c r="CXK37" s="138"/>
      <c r="CXL37" s="138"/>
      <c r="CXM37" s="138"/>
      <c r="CXN37" s="138"/>
      <c r="CXO37" s="138"/>
      <c r="CXP37" s="138"/>
      <c r="CXQ37" s="138"/>
      <c r="CXR37" s="138"/>
      <c r="CXS37" s="138"/>
      <c r="CXT37" s="138"/>
      <c r="CXU37" s="138"/>
      <c r="CXV37" s="138"/>
      <c r="CXW37" s="138"/>
      <c r="CXX37" s="138"/>
      <c r="CXY37" s="138"/>
      <c r="CXZ37" s="138"/>
      <c r="CYA37" s="138"/>
      <c r="CYB37" s="138"/>
      <c r="CYC37" s="138"/>
      <c r="CYD37" s="138"/>
      <c r="CYE37" s="138"/>
      <c r="CYF37" s="138"/>
      <c r="CYG37" s="138"/>
      <c r="CYH37" s="138"/>
      <c r="CYI37" s="138"/>
      <c r="CYJ37" s="138"/>
      <c r="CYK37" s="138"/>
      <c r="CYL37" s="138"/>
      <c r="CYM37" s="138"/>
      <c r="CYN37" s="138"/>
      <c r="CYO37" s="138"/>
      <c r="CYP37" s="138"/>
      <c r="CYQ37" s="138"/>
      <c r="CYR37" s="138"/>
      <c r="CYS37" s="138"/>
      <c r="CYT37" s="138"/>
      <c r="CYU37" s="138"/>
      <c r="CYV37" s="138"/>
      <c r="CYW37" s="138"/>
      <c r="CYX37" s="138"/>
      <c r="CYY37" s="138"/>
      <c r="CYZ37" s="138"/>
      <c r="CZA37" s="138"/>
      <c r="CZB37" s="138"/>
      <c r="CZC37" s="138"/>
      <c r="CZD37" s="138"/>
      <c r="CZE37" s="138"/>
      <c r="CZF37" s="138"/>
      <c r="CZG37" s="138"/>
      <c r="CZH37" s="138"/>
      <c r="CZI37" s="138"/>
      <c r="CZJ37" s="138"/>
      <c r="CZK37" s="138"/>
      <c r="CZL37" s="138"/>
      <c r="CZM37" s="138"/>
      <c r="CZN37" s="138"/>
      <c r="CZO37" s="138"/>
      <c r="CZP37" s="138"/>
      <c r="CZQ37" s="138"/>
      <c r="CZR37" s="138"/>
      <c r="CZS37" s="138"/>
      <c r="CZT37" s="138"/>
      <c r="CZU37" s="138"/>
      <c r="CZV37" s="138"/>
      <c r="CZW37" s="138"/>
      <c r="CZX37" s="138"/>
      <c r="CZY37" s="138"/>
      <c r="CZZ37" s="138"/>
      <c r="DAA37" s="138"/>
      <c r="DAB37" s="138"/>
      <c r="DAC37" s="138"/>
      <c r="DAD37" s="138"/>
      <c r="DAE37" s="138"/>
      <c r="DAF37" s="138"/>
      <c r="DAG37" s="138"/>
      <c r="DAH37" s="138"/>
      <c r="DAI37" s="138"/>
      <c r="DAJ37" s="138"/>
      <c r="DAK37" s="138"/>
      <c r="DAL37" s="138"/>
      <c r="DAM37" s="138"/>
      <c r="DAN37" s="138"/>
      <c r="DAO37" s="138"/>
      <c r="DAP37" s="138"/>
      <c r="DAQ37" s="138"/>
      <c r="DAR37" s="138"/>
      <c r="DAS37" s="138"/>
      <c r="DAT37" s="138"/>
      <c r="DAU37" s="138"/>
      <c r="DAV37" s="138"/>
      <c r="DAW37" s="138"/>
      <c r="DAX37" s="138"/>
      <c r="DAY37" s="138"/>
      <c r="DAZ37" s="138"/>
      <c r="DBA37" s="138"/>
      <c r="DBB37" s="138"/>
      <c r="DBC37" s="138"/>
      <c r="DBD37" s="138"/>
      <c r="DBE37" s="138"/>
      <c r="DBF37" s="138"/>
      <c r="DBG37" s="138"/>
      <c r="DBH37" s="138"/>
      <c r="DBI37" s="138"/>
      <c r="DBJ37" s="138"/>
      <c r="DBK37" s="138"/>
      <c r="DBL37" s="138"/>
      <c r="DBM37" s="138"/>
      <c r="DBN37" s="138"/>
      <c r="DBO37" s="138"/>
      <c r="DBP37" s="138"/>
      <c r="DBQ37" s="138"/>
      <c r="DBR37" s="138"/>
      <c r="DBS37" s="138"/>
      <c r="DBT37" s="138"/>
      <c r="DBU37" s="138"/>
      <c r="DBV37" s="138"/>
      <c r="DBW37" s="138"/>
      <c r="DBX37" s="138"/>
      <c r="DBY37" s="138"/>
      <c r="DBZ37" s="138"/>
      <c r="DCA37" s="138"/>
      <c r="DCB37" s="138"/>
      <c r="DCC37" s="138"/>
      <c r="DCD37" s="138"/>
      <c r="DCE37" s="138"/>
      <c r="DCF37" s="138"/>
      <c r="DCG37" s="138"/>
      <c r="DCH37" s="138"/>
      <c r="DCI37" s="138"/>
      <c r="DCJ37" s="138"/>
      <c r="DCK37" s="138"/>
      <c r="DCL37" s="138"/>
      <c r="DCM37" s="138"/>
      <c r="DCN37" s="138"/>
      <c r="DCO37" s="138"/>
      <c r="DCP37" s="138"/>
      <c r="DCQ37" s="138"/>
      <c r="DCR37" s="138"/>
      <c r="DCS37" s="138"/>
      <c r="DCT37" s="138"/>
      <c r="DCU37" s="138"/>
      <c r="DCV37" s="138"/>
      <c r="DCW37" s="138"/>
      <c r="DCX37" s="138"/>
      <c r="DCY37" s="138"/>
      <c r="DCZ37" s="138"/>
      <c r="DDA37" s="138"/>
      <c r="DDB37" s="138"/>
      <c r="DDC37" s="138"/>
      <c r="DDD37" s="138"/>
      <c r="DDE37" s="138"/>
      <c r="DDF37" s="138"/>
      <c r="DDG37" s="138"/>
      <c r="DDH37" s="138"/>
      <c r="DDI37" s="138"/>
      <c r="DDJ37" s="138"/>
      <c r="DDK37" s="138"/>
      <c r="DDL37" s="138"/>
      <c r="DDM37" s="138"/>
      <c r="DDN37" s="138"/>
      <c r="DDO37" s="138"/>
      <c r="DDP37" s="138"/>
      <c r="DDQ37" s="138"/>
      <c r="DDR37" s="138"/>
      <c r="DDS37" s="138"/>
      <c r="DDT37" s="138"/>
      <c r="DDU37" s="138"/>
      <c r="DDV37" s="138"/>
      <c r="DDW37" s="138"/>
      <c r="DDX37" s="138"/>
      <c r="DDY37" s="138"/>
      <c r="DDZ37" s="138"/>
      <c r="DEA37" s="138"/>
      <c r="DEB37" s="138"/>
      <c r="DEC37" s="138"/>
      <c r="DED37" s="138"/>
      <c r="DEE37" s="138"/>
      <c r="DEF37" s="138"/>
      <c r="DEG37" s="138"/>
      <c r="DEH37" s="138"/>
      <c r="DEI37" s="138"/>
      <c r="DEJ37" s="138"/>
      <c r="DEK37" s="138"/>
      <c r="DEL37" s="138"/>
      <c r="DEM37" s="138"/>
      <c r="DEN37" s="138"/>
      <c r="DEO37" s="138"/>
      <c r="DEP37" s="138"/>
      <c r="DEQ37" s="138"/>
      <c r="DER37" s="138"/>
      <c r="DES37" s="138"/>
      <c r="DET37" s="138"/>
      <c r="DEU37" s="138"/>
      <c r="DEV37" s="138"/>
      <c r="DEW37" s="138"/>
      <c r="DEX37" s="138"/>
      <c r="DEY37" s="138"/>
      <c r="DEZ37" s="138"/>
      <c r="DFA37" s="138"/>
      <c r="DFB37" s="138"/>
      <c r="DFC37" s="138"/>
      <c r="DFD37" s="138"/>
      <c r="DFE37" s="138"/>
      <c r="DFF37" s="138"/>
      <c r="DFG37" s="138"/>
      <c r="DFH37" s="138"/>
      <c r="DFI37" s="138"/>
      <c r="DFJ37" s="138"/>
      <c r="DFK37" s="138"/>
      <c r="DFL37" s="138"/>
      <c r="DFM37" s="138"/>
      <c r="DFN37" s="138"/>
      <c r="DFO37" s="138"/>
      <c r="DFP37" s="138"/>
      <c r="DFQ37" s="138"/>
      <c r="DFR37" s="138"/>
      <c r="DFS37" s="138"/>
      <c r="DFT37" s="138"/>
      <c r="DFU37" s="138"/>
      <c r="DFV37" s="138"/>
      <c r="DFW37" s="138"/>
      <c r="DFX37" s="138"/>
      <c r="DFY37" s="138"/>
      <c r="DFZ37" s="138"/>
      <c r="DGA37" s="138"/>
      <c r="DGB37" s="138"/>
      <c r="DGC37" s="138"/>
      <c r="DGD37" s="138"/>
      <c r="DGE37" s="138"/>
      <c r="DGF37" s="138"/>
      <c r="DGG37" s="138"/>
      <c r="DGH37" s="138"/>
      <c r="DGI37" s="138"/>
      <c r="DGJ37" s="138"/>
      <c r="DGK37" s="138"/>
      <c r="DGL37" s="138"/>
      <c r="DGM37" s="138"/>
      <c r="DGN37" s="138"/>
      <c r="DGO37" s="138"/>
      <c r="DGP37" s="138"/>
      <c r="DGQ37" s="138"/>
      <c r="DGR37" s="138"/>
      <c r="DGS37" s="138"/>
      <c r="DGT37" s="138"/>
      <c r="DGU37" s="138"/>
      <c r="DGV37" s="138"/>
      <c r="DGW37" s="138"/>
      <c r="DGX37" s="138"/>
      <c r="DGY37" s="138"/>
      <c r="DGZ37" s="138"/>
      <c r="DHA37" s="138"/>
      <c r="DHB37" s="138"/>
      <c r="DHC37" s="138"/>
      <c r="DHD37" s="138"/>
      <c r="DHE37" s="138"/>
      <c r="DHF37" s="138"/>
      <c r="DHG37" s="138"/>
      <c r="DHH37" s="138"/>
      <c r="DHI37" s="138"/>
      <c r="DHJ37" s="138"/>
      <c r="DHK37" s="138"/>
      <c r="DHL37" s="138"/>
      <c r="DHM37" s="138"/>
      <c r="DHN37" s="138"/>
      <c r="DHO37" s="138"/>
      <c r="DHP37" s="138"/>
      <c r="DHQ37" s="138"/>
      <c r="DHR37" s="138"/>
      <c r="DHS37" s="138"/>
      <c r="DHT37" s="138"/>
      <c r="DHU37" s="138"/>
      <c r="DHV37" s="138"/>
      <c r="DHW37" s="138"/>
      <c r="DHX37" s="138"/>
      <c r="DHY37" s="138"/>
      <c r="DHZ37" s="138"/>
      <c r="DIA37" s="138"/>
      <c r="DIB37" s="138"/>
      <c r="DIC37" s="138"/>
      <c r="DID37" s="138"/>
      <c r="DIE37" s="138"/>
      <c r="DIF37" s="138"/>
      <c r="DIG37" s="138"/>
      <c r="DIH37" s="138"/>
      <c r="DII37" s="138"/>
      <c r="DIJ37" s="138"/>
      <c r="DIK37" s="138"/>
      <c r="DIL37" s="138"/>
      <c r="DIM37" s="138"/>
      <c r="DIN37" s="138"/>
      <c r="DIO37" s="138"/>
      <c r="DIP37" s="138"/>
      <c r="DIQ37" s="138"/>
      <c r="DIR37" s="138"/>
      <c r="DIS37" s="138"/>
      <c r="DIT37" s="138"/>
      <c r="DIU37" s="138"/>
      <c r="DIV37" s="138"/>
      <c r="DIW37" s="138"/>
      <c r="DIX37" s="138"/>
      <c r="DIY37" s="138"/>
      <c r="DIZ37" s="138"/>
      <c r="DJA37" s="138"/>
      <c r="DJB37" s="138"/>
      <c r="DJC37" s="138"/>
      <c r="DJD37" s="138"/>
      <c r="DJE37" s="138"/>
      <c r="DJF37" s="138"/>
      <c r="DJG37" s="138"/>
      <c r="DJH37" s="138"/>
      <c r="DJI37" s="138"/>
      <c r="DJJ37" s="138"/>
      <c r="DJK37" s="138"/>
      <c r="DJL37" s="138"/>
      <c r="DJM37" s="138"/>
      <c r="DJN37" s="138"/>
      <c r="DJO37" s="138"/>
      <c r="DJP37" s="138"/>
      <c r="DJQ37" s="138"/>
      <c r="DJR37" s="138"/>
      <c r="DJS37" s="138"/>
      <c r="DJT37" s="138"/>
      <c r="DJU37" s="138"/>
      <c r="DJV37" s="138"/>
      <c r="DJW37" s="138"/>
      <c r="DJX37" s="138"/>
      <c r="DJY37" s="138"/>
      <c r="DJZ37" s="138"/>
      <c r="DKA37" s="138"/>
      <c r="DKB37" s="138"/>
      <c r="DKC37" s="138"/>
      <c r="DKD37" s="138"/>
      <c r="DKE37" s="138"/>
      <c r="DKF37" s="138"/>
      <c r="DKG37" s="138"/>
      <c r="DKH37" s="138"/>
      <c r="DKI37" s="138"/>
      <c r="DKJ37" s="138"/>
      <c r="DKK37" s="138"/>
      <c r="DKL37" s="138"/>
      <c r="DKM37" s="138"/>
      <c r="DKN37" s="138"/>
      <c r="DKO37" s="138"/>
      <c r="DKP37" s="138"/>
      <c r="DKQ37" s="138"/>
      <c r="DKR37" s="138"/>
      <c r="DKS37" s="138"/>
      <c r="DKT37" s="138"/>
      <c r="DKU37" s="138"/>
      <c r="DKV37" s="138"/>
      <c r="DKW37" s="138"/>
      <c r="DKX37" s="138"/>
      <c r="DKY37" s="138"/>
      <c r="DKZ37" s="138"/>
      <c r="DLA37" s="138"/>
      <c r="DLB37" s="138"/>
      <c r="DLC37" s="138"/>
      <c r="DLD37" s="138"/>
      <c r="DLE37" s="138"/>
      <c r="DLF37" s="138"/>
      <c r="DLG37" s="138"/>
      <c r="DLH37" s="138"/>
      <c r="DLI37" s="138"/>
      <c r="DLJ37" s="138"/>
      <c r="DLK37" s="138"/>
      <c r="DLL37" s="138"/>
      <c r="DLM37" s="138"/>
      <c r="DLN37" s="138"/>
      <c r="DLO37" s="138"/>
      <c r="DLP37" s="138"/>
      <c r="DLQ37" s="138"/>
      <c r="DLR37" s="138"/>
      <c r="DLS37" s="138"/>
      <c r="DLT37" s="138"/>
      <c r="DLU37" s="138"/>
      <c r="DLV37" s="138"/>
      <c r="DLW37" s="138"/>
      <c r="DLX37" s="138"/>
      <c r="DLY37" s="138"/>
      <c r="DLZ37" s="138"/>
      <c r="DMA37" s="138"/>
      <c r="DMB37" s="138"/>
      <c r="DMC37" s="138"/>
      <c r="DMD37" s="138"/>
      <c r="DME37" s="138"/>
      <c r="DMF37" s="138"/>
      <c r="DMG37" s="138"/>
      <c r="DMH37" s="138"/>
      <c r="DMI37" s="138"/>
      <c r="DMJ37" s="138"/>
      <c r="DMK37" s="138"/>
      <c r="DML37" s="138"/>
      <c r="DMM37" s="138"/>
      <c r="DMN37" s="138"/>
      <c r="DMO37" s="138"/>
      <c r="DMP37" s="138"/>
      <c r="DMQ37" s="138"/>
      <c r="DMR37" s="138"/>
      <c r="DMS37" s="138"/>
      <c r="DMT37" s="138"/>
      <c r="DMU37" s="138"/>
      <c r="DMV37" s="138"/>
      <c r="DMW37" s="138"/>
      <c r="DMX37" s="138"/>
      <c r="DMY37" s="138"/>
      <c r="DMZ37" s="138"/>
      <c r="DNA37" s="138"/>
      <c r="DNB37" s="138"/>
      <c r="DNC37" s="138"/>
      <c r="DND37" s="138"/>
      <c r="DNE37" s="138"/>
      <c r="DNF37" s="138"/>
      <c r="DNG37" s="138"/>
      <c r="DNH37" s="138"/>
      <c r="DNI37" s="138"/>
      <c r="DNJ37" s="138"/>
      <c r="DNK37" s="138"/>
      <c r="DNL37" s="138"/>
      <c r="DNM37" s="138"/>
      <c r="DNN37" s="138"/>
      <c r="DNO37" s="138"/>
      <c r="DNP37" s="138"/>
      <c r="DNQ37" s="138"/>
      <c r="DNR37" s="138"/>
      <c r="DNS37" s="138"/>
      <c r="DNT37" s="138"/>
      <c r="DNU37" s="138"/>
      <c r="DNV37" s="138"/>
      <c r="DNW37" s="138"/>
      <c r="DNX37" s="138"/>
      <c r="DNY37" s="138"/>
      <c r="DNZ37" s="138"/>
      <c r="DOA37" s="138"/>
      <c r="DOB37" s="138"/>
      <c r="DOC37" s="138"/>
      <c r="DOD37" s="138"/>
      <c r="DOE37" s="138"/>
      <c r="DOF37" s="138"/>
      <c r="DOG37" s="138"/>
      <c r="DOH37" s="138"/>
      <c r="DOI37" s="138"/>
      <c r="DOJ37" s="138"/>
      <c r="DOK37" s="138"/>
      <c r="DOL37" s="138"/>
      <c r="DOM37" s="138"/>
      <c r="DON37" s="138"/>
      <c r="DOO37" s="138"/>
      <c r="DOP37" s="138"/>
      <c r="DOQ37" s="138"/>
      <c r="DOR37" s="138"/>
      <c r="DOS37" s="138"/>
      <c r="DOT37" s="138"/>
      <c r="DOU37" s="138"/>
      <c r="DOV37" s="138"/>
      <c r="DOW37" s="138"/>
      <c r="DOX37" s="138"/>
      <c r="DOY37" s="138"/>
      <c r="DOZ37" s="138"/>
      <c r="DPA37" s="138"/>
      <c r="DPB37" s="138"/>
      <c r="DPC37" s="138"/>
      <c r="DPD37" s="138"/>
      <c r="DPE37" s="138"/>
      <c r="DPF37" s="138"/>
      <c r="DPG37" s="138"/>
      <c r="DPH37" s="138"/>
      <c r="DPI37" s="138"/>
      <c r="DPJ37" s="138"/>
      <c r="DPK37" s="138"/>
      <c r="DPL37" s="138"/>
      <c r="DPM37" s="138"/>
      <c r="DPN37" s="138"/>
      <c r="DPO37" s="138"/>
      <c r="DPP37" s="138"/>
      <c r="DPQ37" s="138"/>
      <c r="DPR37" s="138"/>
      <c r="DPS37" s="138"/>
      <c r="DPT37" s="138"/>
      <c r="DPU37" s="138"/>
      <c r="DPV37" s="138"/>
      <c r="DPW37" s="138"/>
      <c r="DPX37" s="138"/>
      <c r="DPY37" s="138"/>
      <c r="DPZ37" s="138"/>
      <c r="DQA37" s="138"/>
      <c r="DQB37" s="138"/>
      <c r="DQC37" s="138"/>
      <c r="DQD37" s="138"/>
      <c r="DQE37" s="138"/>
      <c r="DQF37" s="138"/>
      <c r="DQG37" s="138"/>
      <c r="DQH37" s="138"/>
      <c r="DQI37" s="138"/>
      <c r="DQJ37" s="138"/>
      <c r="DQK37" s="138"/>
      <c r="DQL37" s="138"/>
      <c r="DQM37" s="138"/>
      <c r="DQN37" s="138"/>
      <c r="DQO37" s="138"/>
      <c r="DQP37" s="138"/>
      <c r="DQQ37" s="138"/>
      <c r="DQR37" s="138"/>
      <c r="DQS37" s="138"/>
      <c r="DQT37" s="138"/>
      <c r="DQU37" s="138"/>
      <c r="DQV37" s="138"/>
      <c r="DQW37" s="138"/>
      <c r="DQX37" s="138"/>
      <c r="DQY37" s="138"/>
      <c r="DQZ37" s="138"/>
      <c r="DRA37" s="138"/>
      <c r="DRB37" s="138"/>
      <c r="DRC37" s="138"/>
      <c r="DRD37" s="138"/>
      <c r="DRE37" s="138"/>
      <c r="DRF37" s="138"/>
      <c r="DRG37" s="138"/>
      <c r="DRH37" s="138"/>
      <c r="DRI37" s="138"/>
      <c r="DRJ37" s="138"/>
      <c r="DRK37" s="138"/>
      <c r="DRL37" s="138"/>
      <c r="DRM37" s="138"/>
      <c r="DRN37" s="138"/>
      <c r="DRO37" s="138"/>
      <c r="DRP37" s="138"/>
      <c r="DRQ37" s="138"/>
      <c r="DRR37" s="138"/>
      <c r="DRS37" s="138"/>
      <c r="DRT37" s="138"/>
      <c r="DRU37" s="138"/>
      <c r="DRV37" s="138"/>
      <c r="DRW37" s="138"/>
      <c r="DRX37" s="138"/>
      <c r="DRY37" s="138"/>
      <c r="DRZ37" s="138"/>
      <c r="DSA37" s="138"/>
      <c r="DSB37" s="138"/>
      <c r="DSC37" s="138"/>
      <c r="DSD37" s="138"/>
      <c r="DSE37" s="138"/>
      <c r="DSF37" s="138"/>
      <c r="DSG37" s="138"/>
      <c r="DSH37" s="138"/>
      <c r="DSI37" s="138"/>
      <c r="DSJ37" s="138"/>
      <c r="DSK37" s="138"/>
      <c r="DSL37" s="138"/>
      <c r="DSM37" s="138"/>
      <c r="DSN37" s="138"/>
      <c r="DSO37" s="138"/>
      <c r="DSP37" s="138"/>
      <c r="DSQ37" s="138"/>
      <c r="DSR37" s="138"/>
      <c r="DSS37" s="138"/>
      <c r="DST37" s="138"/>
      <c r="DSU37" s="138"/>
      <c r="DSV37" s="138"/>
      <c r="DSW37" s="138"/>
      <c r="DSX37" s="138"/>
      <c r="DSY37" s="138"/>
      <c r="DSZ37" s="138"/>
      <c r="DTA37" s="138"/>
      <c r="DTB37" s="138"/>
      <c r="DTC37" s="138"/>
      <c r="DTD37" s="138"/>
      <c r="DTE37" s="138"/>
      <c r="DTF37" s="138"/>
      <c r="DTG37" s="138"/>
      <c r="DTH37" s="138"/>
      <c r="DTI37" s="138"/>
      <c r="DTJ37" s="138"/>
      <c r="DTK37" s="138"/>
      <c r="DTL37" s="138"/>
      <c r="DTM37" s="138"/>
      <c r="DTN37" s="138"/>
      <c r="DTO37" s="138"/>
      <c r="DTP37" s="138"/>
      <c r="DTQ37" s="138"/>
      <c r="DTR37" s="138"/>
      <c r="DTS37" s="138"/>
      <c r="DTT37" s="138"/>
      <c r="DTU37" s="138"/>
      <c r="DTV37" s="138"/>
      <c r="DTW37" s="138"/>
      <c r="DTX37" s="138"/>
      <c r="DTY37" s="138"/>
      <c r="DTZ37" s="138"/>
      <c r="DUA37" s="138"/>
      <c r="DUB37" s="138"/>
      <c r="DUC37" s="138"/>
      <c r="DUD37" s="138"/>
      <c r="DUE37" s="138"/>
      <c r="DUF37" s="138"/>
      <c r="DUG37" s="138"/>
      <c r="DUH37" s="138"/>
      <c r="DUI37" s="138"/>
      <c r="DUJ37" s="138"/>
      <c r="DUK37" s="138"/>
      <c r="DUL37" s="138"/>
      <c r="DUM37" s="138"/>
      <c r="DUN37" s="138"/>
      <c r="DUO37" s="138"/>
      <c r="DUP37" s="138"/>
      <c r="DUQ37" s="138"/>
      <c r="DUR37" s="138"/>
      <c r="DUS37" s="138"/>
      <c r="DUT37" s="138"/>
      <c r="DUU37" s="138"/>
      <c r="DUV37" s="138"/>
      <c r="DUW37" s="138"/>
      <c r="DUX37" s="138"/>
      <c r="DUY37" s="138"/>
      <c r="DUZ37" s="138"/>
      <c r="DVA37" s="138"/>
      <c r="DVB37" s="138"/>
      <c r="DVC37" s="138"/>
      <c r="DVD37" s="138"/>
      <c r="DVE37" s="138"/>
      <c r="DVF37" s="138"/>
      <c r="DVG37" s="138"/>
      <c r="DVH37" s="138"/>
      <c r="DVI37" s="138"/>
      <c r="DVJ37" s="138"/>
      <c r="DVK37" s="138"/>
      <c r="DVL37" s="138"/>
      <c r="DVM37" s="138"/>
      <c r="DVN37" s="138"/>
      <c r="DVO37" s="138"/>
      <c r="DVP37" s="138"/>
      <c r="DVQ37" s="138"/>
      <c r="DVR37" s="138"/>
      <c r="DVS37" s="138"/>
      <c r="DVT37" s="138"/>
      <c r="DVU37" s="138"/>
      <c r="DVV37" s="138"/>
      <c r="DVW37" s="138"/>
      <c r="DVX37" s="138"/>
      <c r="DVY37" s="138"/>
      <c r="DVZ37" s="138"/>
      <c r="DWA37" s="138"/>
      <c r="DWB37" s="138"/>
      <c r="DWC37" s="138"/>
      <c r="DWD37" s="138"/>
      <c r="DWE37" s="138"/>
      <c r="DWF37" s="138"/>
      <c r="DWG37" s="138"/>
      <c r="DWH37" s="138"/>
      <c r="DWI37" s="138"/>
      <c r="DWJ37" s="138"/>
      <c r="DWK37" s="138"/>
      <c r="DWL37" s="138"/>
      <c r="DWM37" s="138"/>
      <c r="DWN37" s="138"/>
      <c r="DWO37" s="138"/>
      <c r="DWP37" s="138"/>
      <c r="DWQ37" s="138"/>
      <c r="DWR37" s="138"/>
      <c r="DWS37" s="138"/>
      <c r="DWT37" s="138"/>
      <c r="DWU37" s="138"/>
      <c r="DWV37" s="138"/>
      <c r="DWW37" s="138"/>
      <c r="DWX37" s="138"/>
      <c r="DWY37" s="138"/>
      <c r="DWZ37" s="138"/>
      <c r="DXA37" s="138"/>
      <c r="DXB37" s="138"/>
      <c r="DXC37" s="138"/>
      <c r="DXD37" s="138"/>
      <c r="DXE37" s="138"/>
      <c r="DXF37" s="138"/>
      <c r="DXG37" s="138"/>
      <c r="DXH37" s="138"/>
      <c r="DXI37" s="138"/>
      <c r="DXJ37" s="138"/>
      <c r="DXK37" s="138"/>
      <c r="DXL37" s="138"/>
      <c r="DXM37" s="138"/>
      <c r="DXN37" s="138"/>
      <c r="DXO37" s="138"/>
      <c r="DXP37" s="138"/>
      <c r="DXQ37" s="138"/>
      <c r="DXR37" s="138"/>
      <c r="DXS37" s="138"/>
      <c r="DXT37" s="138"/>
      <c r="DXU37" s="138"/>
      <c r="DXV37" s="138"/>
      <c r="DXW37" s="138"/>
      <c r="DXX37" s="138"/>
      <c r="DXY37" s="138"/>
      <c r="DXZ37" s="138"/>
      <c r="DYA37" s="138"/>
      <c r="DYB37" s="138"/>
      <c r="DYC37" s="138"/>
      <c r="DYD37" s="138"/>
      <c r="DYE37" s="138"/>
      <c r="DYF37" s="138"/>
      <c r="DYG37" s="138"/>
      <c r="DYH37" s="138"/>
      <c r="DYI37" s="138"/>
      <c r="DYJ37" s="138"/>
      <c r="DYK37" s="138"/>
      <c r="DYL37" s="138"/>
      <c r="DYM37" s="138"/>
      <c r="DYN37" s="138"/>
      <c r="DYO37" s="138"/>
      <c r="DYP37" s="138"/>
      <c r="DYQ37" s="138"/>
      <c r="DYR37" s="138"/>
      <c r="DYS37" s="138"/>
      <c r="DYT37" s="138"/>
      <c r="DYU37" s="138"/>
      <c r="DYV37" s="138"/>
      <c r="DYW37" s="138"/>
      <c r="DYX37" s="138"/>
      <c r="DYY37" s="138"/>
      <c r="DYZ37" s="138"/>
      <c r="DZA37" s="138"/>
      <c r="DZB37" s="138"/>
      <c r="DZC37" s="138"/>
      <c r="DZD37" s="138"/>
      <c r="DZE37" s="138"/>
      <c r="DZF37" s="138"/>
      <c r="DZG37" s="138"/>
      <c r="DZH37" s="138"/>
      <c r="DZI37" s="138"/>
      <c r="DZJ37" s="138"/>
      <c r="DZK37" s="138"/>
      <c r="DZL37" s="138"/>
      <c r="DZM37" s="138"/>
      <c r="DZN37" s="138"/>
      <c r="DZO37" s="138"/>
      <c r="DZP37" s="138"/>
      <c r="DZQ37" s="138"/>
      <c r="DZR37" s="138"/>
      <c r="DZS37" s="138"/>
      <c r="DZT37" s="138"/>
      <c r="DZU37" s="138"/>
      <c r="DZV37" s="138"/>
      <c r="DZW37" s="138"/>
      <c r="DZX37" s="138"/>
      <c r="DZY37" s="138"/>
      <c r="DZZ37" s="138"/>
      <c r="EAA37" s="138"/>
      <c r="EAB37" s="138"/>
      <c r="EAC37" s="138"/>
      <c r="EAD37" s="138"/>
      <c r="EAE37" s="138"/>
      <c r="EAF37" s="138"/>
      <c r="EAG37" s="138"/>
      <c r="EAH37" s="138"/>
      <c r="EAI37" s="138"/>
      <c r="EAJ37" s="138"/>
      <c r="EAK37" s="138"/>
      <c r="EAL37" s="138"/>
      <c r="EAM37" s="138"/>
      <c r="EAN37" s="138"/>
      <c r="EAO37" s="138"/>
      <c r="EAP37" s="138"/>
      <c r="EAQ37" s="138"/>
      <c r="EAR37" s="138"/>
      <c r="EAS37" s="138"/>
      <c r="EAT37" s="138"/>
      <c r="EAU37" s="138"/>
      <c r="EAV37" s="138"/>
      <c r="EAW37" s="138"/>
      <c r="EAX37" s="138"/>
      <c r="EAY37" s="138"/>
      <c r="EAZ37" s="138"/>
      <c r="EBA37" s="138"/>
      <c r="EBB37" s="138"/>
      <c r="EBC37" s="138"/>
      <c r="EBD37" s="138"/>
      <c r="EBE37" s="138"/>
      <c r="EBF37" s="138"/>
      <c r="EBG37" s="138"/>
      <c r="EBH37" s="138"/>
      <c r="EBI37" s="138"/>
      <c r="EBJ37" s="138"/>
      <c r="EBK37" s="138"/>
      <c r="EBL37" s="138"/>
      <c r="EBM37" s="138"/>
      <c r="EBN37" s="138"/>
      <c r="EBO37" s="138"/>
      <c r="EBP37" s="138"/>
      <c r="EBQ37" s="138"/>
      <c r="EBR37" s="138"/>
      <c r="EBS37" s="138"/>
      <c r="EBT37" s="138"/>
      <c r="EBU37" s="138"/>
      <c r="EBV37" s="138"/>
      <c r="EBW37" s="138"/>
      <c r="EBX37" s="138"/>
      <c r="EBY37" s="138"/>
      <c r="EBZ37" s="138"/>
      <c r="ECA37" s="138"/>
      <c r="ECB37" s="138"/>
      <c r="ECC37" s="138"/>
      <c r="ECD37" s="138"/>
      <c r="ECE37" s="138"/>
      <c r="ECF37" s="138"/>
      <c r="ECG37" s="138"/>
      <c r="ECH37" s="138"/>
      <c r="ECI37" s="138"/>
      <c r="ECJ37" s="138"/>
      <c r="ECK37" s="138"/>
      <c r="ECL37" s="138"/>
      <c r="ECM37" s="138"/>
      <c r="ECN37" s="138"/>
      <c r="ECO37" s="138"/>
      <c r="ECP37" s="138"/>
      <c r="ECQ37" s="138"/>
      <c r="ECR37" s="138"/>
      <c r="ECS37" s="138"/>
      <c r="ECT37" s="138"/>
      <c r="ECU37" s="138"/>
      <c r="ECV37" s="138"/>
      <c r="ECW37" s="138"/>
      <c r="ECX37" s="138"/>
      <c r="ECY37" s="138"/>
      <c r="ECZ37" s="138"/>
      <c r="EDA37" s="138"/>
      <c r="EDB37" s="138"/>
      <c r="EDC37" s="138"/>
      <c r="EDD37" s="138"/>
      <c r="EDE37" s="138"/>
      <c r="EDF37" s="138"/>
      <c r="EDG37" s="138"/>
      <c r="EDH37" s="138"/>
      <c r="EDI37" s="138"/>
      <c r="EDJ37" s="138"/>
      <c r="EDK37" s="138"/>
      <c r="EDL37" s="138"/>
      <c r="EDM37" s="138"/>
      <c r="EDN37" s="138"/>
      <c r="EDO37" s="138"/>
      <c r="EDP37" s="138"/>
      <c r="EDQ37" s="138"/>
      <c r="EDR37" s="138"/>
      <c r="EDS37" s="138"/>
      <c r="EDT37" s="138"/>
      <c r="EDU37" s="138"/>
      <c r="EDV37" s="138"/>
      <c r="EDW37" s="138"/>
      <c r="EDX37" s="138"/>
      <c r="EDY37" s="138"/>
      <c r="EDZ37" s="138"/>
      <c r="EEA37" s="138"/>
      <c r="EEB37" s="138"/>
      <c r="EEC37" s="138"/>
      <c r="EED37" s="138"/>
      <c r="EEE37" s="138"/>
      <c r="EEF37" s="138"/>
      <c r="EEG37" s="138"/>
      <c r="EEH37" s="138"/>
      <c r="EEI37" s="138"/>
      <c r="EEJ37" s="138"/>
      <c r="EEK37" s="138"/>
      <c r="EEL37" s="138"/>
      <c r="EEM37" s="138"/>
      <c r="EEN37" s="138"/>
      <c r="EEO37" s="138"/>
      <c r="EEP37" s="138"/>
      <c r="EEQ37" s="138"/>
      <c r="EER37" s="138"/>
      <c r="EES37" s="138"/>
      <c r="EET37" s="138"/>
      <c r="EEU37" s="138"/>
      <c r="EEV37" s="138"/>
      <c r="EEW37" s="138"/>
      <c r="EEX37" s="138"/>
      <c r="EEY37" s="138"/>
      <c r="EEZ37" s="138"/>
      <c r="EFA37" s="138"/>
      <c r="EFB37" s="138"/>
      <c r="EFC37" s="138"/>
      <c r="EFD37" s="138"/>
      <c r="EFE37" s="138"/>
      <c r="EFF37" s="138"/>
      <c r="EFG37" s="138"/>
      <c r="EFH37" s="138"/>
      <c r="EFI37" s="138"/>
      <c r="EFJ37" s="138"/>
      <c r="EFK37" s="138"/>
      <c r="EFL37" s="138"/>
      <c r="EFM37" s="138"/>
      <c r="EFN37" s="138"/>
      <c r="EFO37" s="138"/>
      <c r="EFP37" s="138"/>
      <c r="EFQ37" s="138"/>
      <c r="EFR37" s="138"/>
      <c r="EFS37" s="138"/>
      <c r="EFT37" s="138"/>
      <c r="EFU37" s="138"/>
      <c r="EFV37" s="138"/>
      <c r="EFW37" s="138"/>
      <c r="EFX37" s="138"/>
      <c r="EFY37" s="138"/>
      <c r="EFZ37" s="138"/>
      <c r="EGA37" s="138"/>
      <c r="EGB37" s="138"/>
      <c r="EGC37" s="138"/>
      <c r="EGD37" s="138"/>
      <c r="EGE37" s="138"/>
      <c r="EGF37" s="138"/>
      <c r="EGG37" s="138"/>
      <c r="EGH37" s="138"/>
      <c r="EGI37" s="138"/>
      <c r="EGJ37" s="138"/>
      <c r="EGK37" s="138"/>
      <c r="EGL37" s="138"/>
      <c r="EGM37" s="138"/>
      <c r="EGN37" s="138"/>
      <c r="EGO37" s="138"/>
      <c r="EGP37" s="138"/>
      <c r="EGQ37" s="138"/>
      <c r="EGR37" s="138"/>
      <c r="EGS37" s="138"/>
      <c r="EGT37" s="138"/>
      <c r="EGU37" s="138"/>
      <c r="EGV37" s="138"/>
      <c r="EGW37" s="138"/>
      <c r="EGX37" s="138"/>
      <c r="EGY37" s="138"/>
      <c r="EGZ37" s="138"/>
      <c r="EHA37" s="138"/>
      <c r="EHB37" s="138"/>
      <c r="EHC37" s="138"/>
      <c r="EHD37" s="138"/>
      <c r="EHE37" s="138"/>
      <c r="EHF37" s="138"/>
      <c r="EHG37" s="138"/>
      <c r="EHH37" s="138"/>
      <c r="EHI37" s="138"/>
      <c r="EHJ37" s="138"/>
      <c r="EHK37" s="138"/>
      <c r="EHL37" s="138"/>
      <c r="EHM37" s="138"/>
      <c r="EHN37" s="138"/>
      <c r="EHO37" s="138"/>
      <c r="EHP37" s="138"/>
      <c r="EHQ37" s="138"/>
      <c r="EHR37" s="138"/>
      <c r="EHS37" s="138"/>
      <c r="EHT37" s="138"/>
      <c r="EHU37" s="138"/>
      <c r="EHV37" s="138"/>
      <c r="EHW37" s="138"/>
      <c r="EHX37" s="138"/>
      <c r="EHY37" s="138"/>
      <c r="EHZ37" s="138"/>
      <c r="EIA37" s="138"/>
      <c r="EIB37" s="138"/>
      <c r="EIC37" s="138"/>
      <c r="EID37" s="138"/>
      <c r="EIE37" s="138"/>
      <c r="EIF37" s="138"/>
      <c r="EIG37" s="138"/>
      <c r="EIH37" s="138"/>
      <c r="EII37" s="138"/>
      <c r="EIJ37" s="138"/>
      <c r="EIK37" s="138"/>
      <c r="EIL37" s="138"/>
      <c r="EIM37" s="138"/>
      <c r="EIN37" s="138"/>
      <c r="EIO37" s="138"/>
      <c r="EIP37" s="138"/>
      <c r="EIQ37" s="138"/>
      <c r="EIR37" s="138"/>
      <c r="EIS37" s="138"/>
      <c r="EIT37" s="138"/>
      <c r="EIU37" s="138"/>
      <c r="EIV37" s="138"/>
      <c r="EIW37" s="138"/>
      <c r="EIX37" s="138"/>
      <c r="EIY37" s="138"/>
      <c r="EIZ37" s="138"/>
      <c r="EJA37" s="138"/>
      <c r="EJB37" s="138"/>
      <c r="EJC37" s="138"/>
      <c r="EJD37" s="138"/>
      <c r="EJE37" s="138"/>
      <c r="EJF37" s="138"/>
      <c r="EJG37" s="138"/>
      <c r="EJH37" s="138"/>
      <c r="EJI37" s="138"/>
      <c r="EJJ37" s="138"/>
      <c r="EJK37" s="138"/>
      <c r="EJL37" s="138"/>
      <c r="EJM37" s="138"/>
      <c r="EJN37" s="138"/>
      <c r="EJO37" s="138"/>
      <c r="EJP37" s="138"/>
      <c r="EJQ37" s="138"/>
      <c r="EJR37" s="138"/>
      <c r="EJS37" s="138"/>
      <c r="EJT37" s="138"/>
      <c r="EJU37" s="138"/>
      <c r="EJV37" s="138"/>
      <c r="EJW37" s="138"/>
      <c r="EJX37" s="138"/>
      <c r="EJY37" s="138"/>
      <c r="EJZ37" s="138"/>
      <c r="EKA37" s="138"/>
      <c r="EKB37" s="138"/>
      <c r="EKC37" s="138"/>
      <c r="EKD37" s="138"/>
      <c r="EKE37" s="138"/>
      <c r="EKF37" s="138"/>
      <c r="EKG37" s="138"/>
      <c r="EKH37" s="138"/>
      <c r="EKI37" s="138"/>
      <c r="EKJ37" s="138"/>
      <c r="EKK37" s="138"/>
      <c r="EKL37" s="138"/>
      <c r="EKM37" s="138"/>
      <c r="EKN37" s="138"/>
      <c r="EKO37" s="138"/>
      <c r="EKP37" s="138"/>
      <c r="EKQ37" s="138"/>
      <c r="EKR37" s="138"/>
      <c r="EKS37" s="138"/>
      <c r="EKT37" s="138"/>
      <c r="EKU37" s="138"/>
      <c r="EKV37" s="138"/>
      <c r="EKW37" s="138"/>
      <c r="EKX37" s="138"/>
      <c r="EKY37" s="138"/>
      <c r="EKZ37" s="138"/>
      <c r="ELA37" s="138"/>
      <c r="ELB37" s="138"/>
      <c r="ELC37" s="138"/>
      <c r="ELD37" s="138"/>
      <c r="ELE37" s="138"/>
      <c r="ELF37" s="138"/>
      <c r="ELG37" s="138"/>
      <c r="ELH37" s="138"/>
      <c r="ELI37" s="138"/>
      <c r="ELJ37" s="138"/>
      <c r="ELK37" s="138"/>
      <c r="ELL37" s="138"/>
      <c r="ELM37" s="138"/>
      <c r="ELN37" s="138"/>
      <c r="ELO37" s="138"/>
      <c r="ELP37" s="138"/>
      <c r="ELQ37" s="138"/>
      <c r="ELR37" s="138"/>
      <c r="ELS37" s="138"/>
      <c r="ELT37" s="138"/>
      <c r="ELU37" s="138"/>
      <c r="ELV37" s="138"/>
      <c r="ELW37" s="138"/>
      <c r="ELX37" s="138"/>
      <c r="ELY37" s="138"/>
      <c r="ELZ37" s="138"/>
      <c r="EMA37" s="138"/>
      <c r="EMB37" s="138"/>
      <c r="EMC37" s="138"/>
      <c r="EMD37" s="138"/>
      <c r="EME37" s="138"/>
      <c r="EMF37" s="138"/>
      <c r="EMG37" s="138"/>
      <c r="EMH37" s="138"/>
      <c r="EMI37" s="138"/>
      <c r="EMJ37" s="138"/>
      <c r="EMK37" s="138"/>
      <c r="EML37" s="138"/>
      <c r="EMM37" s="138"/>
      <c r="EMN37" s="138"/>
      <c r="EMO37" s="138"/>
      <c r="EMP37" s="138"/>
      <c r="EMQ37" s="138"/>
      <c r="EMR37" s="138"/>
      <c r="EMS37" s="138"/>
      <c r="EMT37" s="138"/>
      <c r="EMU37" s="138"/>
      <c r="EMV37" s="138"/>
      <c r="EMW37" s="138"/>
      <c r="EMX37" s="138"/>
      <c r="EMY37" s="138"/>
      <c r="EMZ37" s="138"/>
      <c r="ENA37" s="138"/>
      <c r="ENB37" s="138"/>
      <c r="ENC37" s="138"/>
      <c r="END37" s="138"/>
      <c r="ENE37" s="138"/>
      <c r="ENF37" s="138"/>
      <c r="ENG37" s="138"/>
      <c r="ENH37" s="138"/>
      <c r="ENI37" s="138"/>
      <c r="ENJ37" s="138"/>
      <c r="ENK37" s="138"/>
      <c r="ENL37" s="138"/>
      <c r="ENM37" s="138"/>
      <c r="ENN37" s="138"/>
      <c r="ENO37" s="138"/>
      <c r="ENP37" s="138"/>
      <c r="ENQ37" s="138"/>
      <c r="ENR37" s="138"/>
      <c r="ENS37" s="138"/>
      <c r="ENT37" s="138"/>
      <c r="ENU37" s="138"/>
      <c r="ENV37" s="138"/>
      <c r="ENW37" s="138"/>
      <c r="ENX37" s="138"/>
      <c r="ENY37" s="138"/>
      <c r="ENZ37" s="138"/>
      <c r="EOA37" s="138"/>
      <c r="EOB37" s="138"/>
      <c r="EOC37" s="138"/>
      <c r="EOD37" s="138"/>
      <c r="EOE37" s="138"/>
      <c r="EOF37" s="138"/>
      <c r="EOG37" s="138"/>
      <c r="EOH37" s="138"/>
      <c r="EOI37" s="138"/>
      <c r="EOJ37" s="138"/>
      <c r="EOK37" s="138"/>
      <c r="EOL37" s="138"/>
      <c r="EOM37" s="138"/>
      <c r="EON37" s="138"/>
      <c r="EOO37" s="138"/>
      <c r="EOP37" s="138"/>
      <c r="EOQ37" s="138"/>
      <c r="EOR37" s="138"/>
      <c r="EOS37" s="138"/>
      <c r="EOT37" s="138"/>
      <c r="EOU37" s="138"/>
      <c r="EOV37" s="138"/>
      <c r="EOW37" s="138"/>
      <c r="EOX37" s="138"/>
      <c r="EOY37" s="138"/>
      <c r="EOZ37" s="138"/>
      <c r="EPA37" s="138"/>
      <c r="EPB37" s="138"/>
      <c r="EPC37" s="138"/>
      <c r="EPD37" s="138"/>
      <c r="EPE37" s="138"/>
      <c r="EPF37" s="138"/>
      <c r="EPG37" s="138"/>
      <c r="EPH37" s="138"/>
      <c r="EPI37" s="138"/>
      <c r="EPJ37" s="138"/>
      <c r="EPK37" s="138"/>
      <c r="EPL37" s="138"/>
      <c r="EPM37" s="138"/>
      <c r="EPN37" s="138"/>
      <c r="EPO37" s="138"/>
      <c r="EPP37" s="138"/>
      <c r="EPQ37" s="138"/>
      <c r="EPR37" s="138"/>
      <c r="EPS37" s="138"/>
      <c r="EPT37" s="138"/>
      <c r="EPU37" s="138"/>
      <c r="EPV37" s="138"/>
      <c r="EPW37" s="138"/>
      <c r="EPX37" s="138"/>
      <c r="EPY37" s="138"/>
      <c r="EPZ37" s="138"/>
      <c r="EQA37" s="138"/>
      <c r="EQB37" s="138"/>
      <c r="EQC37" s="138"/>
      <c r="EQD37" s="138"/>
      <c r="EQE37" s="138"/>
      <c r="EQF37" s="138"/>
      <c r="EQG37" s="138"/>
      <c r="EQH37" s="138"/>
      <c r="EQI37" s="138"/>
      <c r="EQJ37" s="138"/>
      <c r="EQK37" s="138"/>
      <c r="EQL37" s="138"/>
      <c r="EQM37" s="138"/>
      <c r="EQN37" s="138"/>
      <c r="EQO37" s="138"/>
      <c r="EQP37" s="138"/>
      <c r="EQQ37" s="138"/>
      <c r="EQR37" s="138"/>
      <c r="EQS37" s="138"/>
      <c r="EQT37" s="138"/>
      <c r="EQU37" s="138"/>
      <c r="EQV37" s="138"/>
      <c r="EQW37" s="138"/>
      <c r="EQX37" s="138"/>
      <c r="EQY37" s="138"/>
      <c r="EQZ37" s="138"/>
      <c r="ERA37" s="138"/>
      <c r="ERB37" s="138"/>
      <c r="ERC37" s="138"/>
      <c r="ERD37" s="138"/>
      <c r="ERE37" s="138"/>
      <c r="ERF37" s="138"/>
      <c r="ERG37" s="138"/>
      <c r="ERH37" s="138"/>
      <c r="ERI37" s="138"/>
      <c r="ERJ37" s="138"/>
      <c r="ERK37" s="138"/>
      <c r="ERL37" s="138"/>
      <c r="ERM37" s="138"/>
      <c r="ERN37" s="138"/>
      <c r="ERO37" s="138"/>
      <c r="ERP37" s="138"/>
      <c r="ERQ37" s="138"/>
      <c r="ERR37" s="138"/>
      <c r="ERS37" s="138"/>
      <c r="ERT37" s="138"/>
      <c r="ERU37" s="138"/>
      <c r="ERV37" s="138"/>
      <c r="ERW37" s="138"/>
      <c r="ERX37" s="138"/>
      <c r="ERY37" s="138"/>
      <c r="ERZ37" s="138"/>
      <c r="ESA37" s="138"/>
      <c r="ESB37" s="138"/>
      <c r="ESC37" s="138"/>
      <c r="ESD37" s="138"/>
      <c r="ESE37" s="138"/>
      <c r="ESF37" s="138"/>
      <c r="ESG37" s="138"/>
      <c r="ESH37" s="138"/>
      <c r="ESI37" s="138"/>
      <c r="ESJ37" s="138"/>
      <c r="ESK37" s="138"/>
      <c r="ESL37" s="138"/>
      <c r="ESM37" s="138"/>
      <c r="ESN37" s="138"/>
      <c r="ESO37" s="138"/>
      <c r="ESP37" s="138"/>
      <c r="ESQ37" s="138"/>
      <c r="ESR37" s="138"/>
      <c r="ESS37" s="138"/>
      <c r="EST37" s="138"/>
      <c r="ESU37" s="138"/>
      <c r="ESV37" s="138"/>
      <c r="ESW37" s="138"/>
      <c r="ESX37" s="138"/>
      <c r="ESY37" s="138"/>
      <c r="ESZ37" s="138"/>
      <c r="ETA37" s="138"/>
      <c r="ETB37" s="138"/>
      <c r="ETC37" s="138"/>
      <c r="ETD37" s="138"/>
      <c r="ETE37" s="138"/>
      <c r="ETF37" s="138"/>
      <c r="ETG37" s="138"/>
      <c r="ETH37" s="138"/>
      <c r="ETI37" s="138"/>
      <c r="ETJ37" s="138"/>
      <c r="ETK37" s="138"/>
      <c r="ETL37" s="138"/>
      <c r="ETM37" s="138"/>
      <c r="ETN37" s="138"/>
      <c r="ETO37" s="138"/>
      <c r="ETP37" s="138"/>
      <c r="ETQ37" s="138"/>
      <c r="ETR37" s="138"/>
      <c r="ETS37" s="138"/>
      <c r="ETT37" s="138"/>
      <c r="ETU37" s="138"/>
      <c r="ETV37" s="138"/>
      <c r="ETW37" s="138"/>
      <c r="ETX37" s="138"/>
      <c r="ETY37" s="138"/>
      <c r="ETZ37" s="138"/>
      <c r="EUA37" s="138"/>
      <c r="EUB37" s="138"/>
      <c r="EUC37" s="138"/>
      <c r="EUD37" s="138"/>
      <c r="EUE37" s="138"/>
      <c r="EUF37" s="138"/>
      <c r="EUG37" s="138"/>
      <c r="EUH37" s="138"/>
      <c r="EUI37" s="138"/>
      <c r="EUJ37" s="138"/>
      <c r="EUK37" s="138"/>
      <c r="EUL37" s="138"/>
      <c r="EUM37" s="138"/>
      <c r="EUN37" s="138"/>
      <c r="EUO37" s="138"/>
      <c r="EUP37" s="138"/>
      <c r="EUQ37" s="138"/>
      <c r="EUR37" s="138"/>
      <c r="EUS37" s="138"/>
      <c r="EUT37" s="138"/>
      <c r="EUU37" s="138"/>
      <c r="EUV37" s="138"/>
      <c r="EUW37" s="138"/>
      <c r="EUX37" s="138"/>
      <c r="EUY37" s="138"/>
      <c r="EUZ37" s="138"/>
      <c r="EVA37" s="138"/>
      <c r="EVB37" s="138"/>
      <c r="EVC37" s="138"/>
      <c r="EVD37" s="138"/>
      <c r="EVE37" s="138"/>
      <c r="EVF37" s="138"/>
      <c r="EVG37" s="138"/>
      <c r="EVH37" s="138"/>
      <c r="EVI37" s="138"/>
      <c r="EVJ37" s="138"/>
      <c r="EVK37" s="138"/>
      <c r="EVL37" s="138"/>
      <c r="EVM37" s="138"/>
      <c r="EVN37" s="138"/>
      <c r="EVO37" s="138"/>
      <c r="EVP37" s="138"/>
      <c r="EVQ37" s="138"/>
      <c r="EVR37" s="138"/>
      <c r="EVS37" s="138"/>
      <c r="EVT37" s="138"/>
      <c r="EVU37" s="138"/>
      <c r="EVV37" s="138"/>
      <c r="EVW37" s="138"/>
      <c r="EVX37" s="138"/>
      <c r="EVY37" s="138"/>
      <c r="EVZ37" s="138"/>
      <c r="EWA37" s="138"/>
      <c r="EWB37" s="138"/>
      <c r="EWC37" s="138"/>
      <c r="EWD37" s="138"/>
      <c r="EWE37" s="138"/>
      <c r="EWF37" s="138"/>
      <c r="EWG37" s="138"/>
      <c r="EWH37" s="138"/>
      <c r="EWI37" s="138"/>
      <c r="EWJ37" s="138"/>
      <c r="EWK37" s="138"/>
      <c r="EWL37" s="138"/>
      <c r="EWM37" s="138"/>
      <c r="EWN37" s="138"/>
      <c r="EWO37" s="138"/>
      <c r="EWP37" s="138"/>
      <c r="EWQ37" s="138"/>
      <c r="EWR37" s="138"/>
      <c r="EWS37" s="138"/>
      <c r="EWT37" s="138"/>
      <c r="EWU37" s="138"/>
      <c r="EWV37" s="138"/>
      <c r="EWW37" s="138"/>
      <c r="EWX37" s="138"/>
      <c r="EWY37" s="138"/>
      <c r="EWZ37" s="138"/>
      <c r="EXA37" s="138"/>
      <c r="EXB37" s="138"/>
      <c r="EXC37" s="138"/>
      <c r="EXD37" s="138"/>
      <c r="EXE37" s="138"/>
      <c r="EXF37" s="138"/>
      <c r="EXG37" s="138"/>
      <c r="EXH37" s="138"/>
      <c r="EXI37" s="138"/>
      <c r="EXJ37" s="138"/>
      <c r="EXK37" s="138"/>
      <c r="EXL37" s="138"/>
      <c r="EXM37" s="138"/>
      <c r="EXN37" s="138"/>
      <c r="EXO37" s="138"/>
      <c r="EXP37" s="138"/>
      <c r="EXQ37" s="138"/>
      <c r="EXR37" s="138"/>
      <c r="EXS37" s="138"/>
      <c r="EXT37" s="138"/>
      <c r="EXU37" s="138"/>
      <c r="EXV37" s="138"/>
      <c r="EXW37" s="138"/>
      <c r="EXX37" s="138"/>
      <c r="EXY37" s="138"/>
      <c r="EXZ37" s="138"/>
      <c r="EYA37" s="138"/>
      <c r="EYB37" s="138"/>
      <c r="EYC37" s="138"/>
      <c r="EYD37" s="138"/>
      <c r="EYE37" s="138"/>
      <c r="EYF37" s="138"/>
      <c r="EYG37" s="138"/>
      <c r="EYH37" s="138"/>
      <c r="EYI37" s="138"/>
      <c r="EYJ37" s="138"/>
      <c r="EYK37" s="138"/>
      <c r="EYL37" s="138"/>
      <c r="EYM37" s="138"/>
      <c r="EYN37" s="138"/>
      <c r="EYO37" s="138"/>
      <c r="EYP37" s="138"/>
      <c r="EYQ37" s="138"/>
      <c r="EYR37" s="138"/>
      <c r="EYS37" s="138"/>
      <c r="EYT37" s="138"/>
      <c r="EYU37" s="138"/>
      <c r="EYV37" s="138"/>
      <c r="EYW37" s="138"/>
      <c r="EYX37" s="138"/>
      <c r="EYY37" s="138"/>
      <c r="EYZ37" s="138"/>
      <c r="EZA37" s="138"/>
      <c r="EZB37" s="138"/>
      <c r="EZC37" s="138"/>
      <c r="EZD37" s="138"/>
      <c r="EZE37" s="138"/>
      <c r="EZF37" s="138"/>
      <c r="EZG37" s="138"/>
      <c r="EZH37" s="138"/>
      <c r="EZI37" s="138"/>
      <c r="EZJ37" s="138"/>
      <c r="EZK37" s="138"/>
      <c r="EZL37" s="138"/>
      <c r="EZM37" s="138"/>
      <c r="EZN37" s="138"/>
      <c r="EZO37" s="138"/>
      <c r="EZP37" s="138"/>
      <c r="EZQ37" s="138"/>
      <c r="EZR37" s="138"/>
      <c r="EZS37" s="138"/>
      <c r="EZT37" s="138"/>
      <c r="EZU37" s="138"/>
      <c r="EZV37" s="138"/>
      <c r="EZW37" s="138"/>
      <c r="EZX37" s="138"/>
      <c r="EZY37" s="138"/>
      <c r="EZZ37" s="138"/>
      <c r="FAA37" s="138"/>
      <c r="FAB37" s="138"/>
      <c r="FAC37" s="138"/>
      <c r="FAD37" s="138"/>
      <c r="FAE37" s="138"/>
      <c r="FAF37" s="138"/>
      <c r="FAG37" s="138"/>
      <c r="FAH37" s="138"/>
      <c r="FAI37" s="138"/>
      <c r="FAJ37" s="138"/>
      <c r="FAK37" s="138"/>
      <c r="FAL37" s="138"/>
      <c r="FAM37" s="138"/>
      <c r="FAN37" s="138"/>
      <c r="FAO37" s="138"/>
      <c r="FAP37" s="138"/>
      <c r="FAQ37" s="138"/>
      <c r="FAR37" s="138"/>
      <c r="FAS37" s="138"/>
      <c r="FAT37" s="138"/>
      <c r="FAU37" s="138"/>
      <c r="FAV37" s="138"/>
      <c r="FAW37" s="138"/>
      <c r="FAX37" s="138"/>
      <c r="FAY37" s="138"/>
      <c r="FAZ37" s="138"/>
      <c r="FBA37" s="138"/>
      <c r="FBB37" s="138"/>
      <c r="FBC37" s="138"/>
      <c r="FBD37" s="138"/>
      <c r="FBE37" s="138"/>
      <c r="FBF37" s="138"/>
      <c r="FBG37" s="138"/>
      <c r="FBH37" s="138"/>
      <c r="FBI37" s="138"/>
      <c r="FBJ37" s="138"/>
      <c r="FBK37" s="138"/>
      <c r="FBL37" s="138"/>
      <c r="FBM37" s="138"/>
      <c r="FBN37" s="138"/>
      <c r="FBO37" s="138"/>
      <c r="FBP37" s="138"/>
      <c r="FBQ37" s="138"/>
      <c r="FBR37" s="138"/>
      <c r="FBS37" s="138"/>
      <c r="FBT37" s="138"/>
      <c r="FBU37" s="138"/>
      <c r="FBV37" s="138"/>
      <c r="FBW37" s="138"/>
      <c r="FBX37" s="138"/>
      <c r="FBY37" s="138"/>
      <c r="FBZ37" s="138"/>
      <c r="FCA37" s="138"/>
      <c r="FCB37" s="138"/>
      <c r="FCC37" s="138"/>
      <c r="FCD37" s="138"/>
      <c r="FCE37" s="138"/>
      <c r="FCF37" s="138"/>
      <c r="FCG37" s="138"/>
      <c r="FCH37" s="138"/>
      <c r="FCI37" s="138"/>
      <c r="FCJ37" s="138"/>
      <c r="FCK37" s="138"/>
      <c r="FCL37" s="138"/>
      <c r="FCM37" s="138"/>
      <c r="FCN37" s="138"/>
      <c r="FCO37" s="138"/>
      <c r="FCP37" s="138"/>
      <c r="FCQ37" s="138"/>
      <c r="FCR37" s="138"/>
      <c r="FCS37" s="138"/>
      <c r="FCT37" s="138"/>
      <c r="FCU37" s="138"/>
      <c r="FCV37" s="138"/>
      <c r="FCW37" s="138"/>
      <c r="FCX37" s="138"/>
      <c r="FCY37" s="138"/>
      <c r="FCZ37" s="138"/>
      <c r="FDA37" s="138"/>
      <c r="FDB37" s="138"/>
      <c r="FDC37" s="138"/>
      <c r="FDD37" s="138"/>
      <c r="FDE37" s="138"/>
      <c r="FDF37" s="138"/>
      <c r="FDG37" s="138"/>
      <c r="FDH37" s="138"/>
      <c r="FDI37" s="138"/>
      <c r="FDJ37" s="138"/>
      <c r="FDK37" s="138"/>
      <c r="FDL37" s="138"/>
      <c r="FDM37" s="138"/>
      <c r="FDN37" s="138"/>
      <c r="FDO37" s="138"/>
      <c r="FDP37" s="138"/>
      <c r="FDQ37" s="138"/>
      <c r="FDR37" s="138"/>
      <c r="FDS37" s="138"/>
      <c r="FDT37" s="138"/>
      <c r="FDU37" s="138"/>
      <c r="FDV37" s="138"/>
      <c r="FDW37" s="138"/>
      <c r="FDX37" s="138"/>
      <c r="FDY37" s="138"/>
      <c r="FDZ37" s="138"/>
      <c r="FEA37" s="138"/>
      <c r="FEB37" s="138"/>
      <c r="FEC37" s="138"/>
      <c r="FED37" s="138"/>
      <c r="FEE37" s="138"/>
      <c r="FEF37" s="138"/>
      <c r="FEG37" s="138"/>
      <c r="FEH37" s="138"/>
      <c r="FEI37" s="138"/>
      <c r="FEJ37" s="138"/>
      <c r="FEK37" s="138"/>
      <c r="FEL37" s="138"/>
      <c r="FEM37" s="138"/>
      <c r="FEN37" s="138"/>
      <c r="FEO37" s="138"/>
      <c r="FEP37" s="138"/>
      <c r="FEQ37" s="138"/>
      <c r="FER37" s="138"/>
      <c r="FES37" s="138"/>
      <c r="FET37" s="138"/>
      <c r="FEU37" s="138"/>
      <c r="FEV37" s="138"/>
      <c r="FEW37" s="138"/>
      <c r="FEX37" s="138"/>
      <c r="FEY37" s="138"/>
      <c r="FEZ37" s="138"/>
      <c r="FFA37" s="138"/>
      <c r="FFB37" s="138"/>
      <c r="FFC37" s="138"/>
      <c r="FFD37" s="138"/>
      <c r="FFE37" s="138"/>
      <c r="FFF37" s="138"/>
      <c r="FFG37" s="138"/>
      <c r="FFH37" s="138"/>
      <c r="FFI37" s="138"/>
      <c r="FFJ37" s="138"/>
      <c r="FFK37" s="138"/>
      <c r="FFL37" s="138"/>
      <c r="FFM37" s="138"/>
      <c r="FFN37" s="138"/>
      <c r="FFO37" s="138"/>
      <c r="FFP37" s="138"/>
      <c r="FFQ37" s="138"/>
      <c r="FFR37" s="138"/>
      <c r="FFS37" s="138"/>
      <c r="FFT37" s="138"/>
      <c r="FFU37" s="138"/>
      <c r="FFV37" s="138"/>
      <c r="FFW37" s="138"/>
      <c r="FFX37" s="138"/>
      <c r="FFY37" s="138"/>
      <c r="FFZ37" s="138"/>
      <c r="FGA37" s="138"/>
      <c r="FGB37" s="138"/>
      <c r="FGC37" s="138"/>
      <c r="FGD37" s="138"/>
      <c r="FGE37" s="138"/>
      <c r="FGF37" s="138"/>
      <c r="FGG37" s="138"/>
      <c r="FGH37" s="138"/>
      <c r="FGI37" s="138"/>
      <c r="FGJ37" s="138"/>
      <c r="FGK37" s="138"/>
      <c r="FGL37" s="138"/>
      <c r="FGM37" s="138"/>
      <c r="FGN37" s="138"/>
      <c r="FGO37" s="138"/>
      <c r="FGP37" s="138"/>
      <c r="FGQ37" s="138"/>
      <c r="FGR37" s="138"/>
      <c r="FGS37" s="138"/>
      <c r="FGT37" s="138"/>
      <c r="FGU37" s="138"/>
      <c r="FGV37" s="138"/>
      <c r="FGW37" s="138"/>
      <c r="FGX37" s="138"/>
      <c r="FGY37" s="138"/>
      <c r="FGZ37" s="138"/>
      <c r="FHA37" s="138"/>
      <c r="FHB37" s="138"/>
      <c r="FHC37" s="138"/>
      <c r="FHD37" s="138"/>
      <c r="FHE37" s="138"/>
      <c r="FHF37" s="138"/>
      <c r="FHG37" s="138"/>
      <c r="FHH37" s="138"/>
      <c r="FHI37" s="138"/>
      <c r="FHJ37" s="138"/>
      <c r="FHK37" s="138"/>
      <c r="FHL37" s="138"/>
      <c r="FHM37" s="138"/>
      <c r="FHN37" s="138"/>
      <c r="FHO37" s="138"/>
      <c r="FHP37" s="138"/>
      <c r="FHQ37" s="138"/>
      <c r="FHR37" s="138"/>
      <c r="FHS37" s="138"/>
      <c r="FHT37" s="138"/>
      <c r="FHU37" s="138"/>
      <c r="FHV37" s="138"/>
      <c r="FHW37" s="138"/>
      <c r="FHX37" s="138"/>
      <c r="FHY37" s="138"/>
      <c r="FHZ37" s="138"/>
      <c r="FIA37" s="138"/>
      <c r="FIB37" s="138"/>
      <c r="FIC37" s="138"/>
      <c r="FID37" s="138"/>
      <c r="FIE37" s="138"/>
      <c r="FIF37" s="138"/>
      <c r="FIG37" s="138"/>
      <c r="FIH37" s="138"/>
      <c r="FII37" s="138"/>
      <c r="FIJ37" s="138"/>
      <c r="FIK37" s="138"/>
      <c r="FIL37" s="138"/>
      <c r="FIM37" s="138"/>
      <c r="FIN37" s="138"/>
      <c r="FIO37" s="138"/>
      <c r="FIP37" s="138"/>
      <c r="FIQ37" s="138"/>
      <c r="FIR37" s="138"/>
      <c r="FIS37" s="138"/>
      <c r="FIT37" s="138"/>
      <c r="FIU37" s="138"/>
      <c r="FIV37" s="138"/>
      <c r="FIW37" s="138"/>
      <c r="FIX37" s="138"/>
      <c r="FIY37" s="138"/>
      <c r="FIZ37" s="138"/>
      <c r="FJA37" s="138"/>
      <c r="FJB37" s="138"/>
      <c r="FJC37" s="138"/>
      <c r="FJD37" s="138"/>
      <c r="FJE37" s="138"/>
      <c r="FJF37" s="138"/>
      <c r="FJG37" s="138"/>
      <c r="FJH37" s="138"/>
      <c r="FJI37" s="138"/>
      <c r="FJJ37" s="138"/>
      <c r="FJK37" s="138"/>
      <c r="FJL37" s="138"/>
      <c r="FJM37" s="138"/>
      <c r="FJN37" s="138"/>
      <c r="FJO37" s="138"/>
      <c r="FJP37" s="138"/>
      <c r="FJQ37" s="138"/>
      <c r="FJR37" s="138"/>
      <c r="FJS37" s="138"/>
      <c r="FJT37" s="138"/>
      <c r="FJU37" s="138"/>
      <c r="FJV37" s="138"/>
      <c r="FJW37" s="138"/>
      <c r="FJX37" s="138"/>
      <c r="FJY37" s="138"/>
      <c r="FJZ37" s="138"/>
      <c r="FKA37" s="138"/>
      <c r="FKB37" s="138"/>
      <c r="FKC37" s="138"/>
      <c r="FKD37" s="138"/>
      <c r="FKE37" s="138"/>
      <c r="FKF37" s="138"/>
      <c r="FKG37" s="138"/>
      <c r="FKH37" s="138"/>
      <c r="FKI37" s="138"/>
      <c r="FKJ37" s="138"/>
      <c r="FKK37" s="138"/>
      <c r="FKL37" s="138"/>
      <c r="FKM37" s="138"/>
      <c r="FKN37" s="138"/>
      <c r="FKO37" s="138"/>
      <c r="FKP37" s="138"/>
      <c r="FKQ37" s="138"/>
      <c r="FKR37" s="138"/>
      <c r="FKS37" s="138"/>
      <c r="FKT37" s="138"/>
      <c r="FKU37" s="138"/>
      <c r="FKV37" s="138"/>
      <c r="FKW37" s="138"/>
      <c r="FKX37" s="138"/>
      <c r="FKY37" s="138"/>
      <c r="FKZ37" s="138"/>
      <c r="FLA37" s="138"/>
      <c r="FLB37" s="138"/>
      <c r="FLC37" s="138"/>
      <c r="FLD37" s="138"/>
      <c r="FLE37" s="138"/>
      <c r="FLF37" s="138"/>
      <c r="FLG37" s="138"/>
      <c r="FLH37" s="138"/>
      <c r="FLI37" s="138"/>
      <c r="FLJ37" s="138"/>
      <c r="FLK37" s="138"/>
      <c r="FLL37" s="138"/>
      <c r="FLM37" s="138"/>
      <c r="FLN37" s="138"/>
      <c r="FLO37" s="138"/>
      <c r="FLP37" s="138"/>
      <c r="FLQ37" s="138"/>
      <c r="FLR37" s="138"/>
      <c r="FLS37" s="138"/>
      <c r="FLT37" s="138"/>
      <c r="FLU37" s="138"/>
      <c r="FLV37" s="138"/>
      <c r="FLW37" s="138"/>
      <c r="FLX37" s="138"/>
      <c r="FLY37" s="138"/>
      <c r="FLZ37" s="138"/>
      <c r="FMA37" s="138"/>
      <c r="FMB37" s="138"/>
      <c r="FMC37" s="138"/>
      <c r="FMD37" s="138"/>
      <c r="FME37" s="138"/>
      <c r="FMF37" s="138"/>
      <c r="FMG37" s="138"/>
      <c r="FMH37" s="138"/>
      <c r="FMI37" s="138"/>
      <c r="FMJ37" s="138"/>
      <c r="FMK37" s="138"/>
      <c r="FML37" s="138"/>
      <c r="FMM37" s="138"/>
      <c r="FMN37" s="138"/>
      <c r="FMO37" s="138"/>
      <c r="FMP37" s="138"/>
      <c r="FMQ37" s="138"/>
      <c r="FMR37" s="138"/>
      <c r="FMS37" s="138"/>
      <c r="FMT37" s="138"/>
      <c r="FMU37" s="138"/>
      <c r="FMV37" s="138"/>
      <c r="FMW37" s="138"/>
      <c r="FMX37" s="138"/>
      <c r="FMY37" s="138"/>
      <c r="FMZ37" s="138"/>
      <c r="FNA37" s="138"/>
      <c r="FNB37" s="138"/>
      <c r="FNC37" s="138"/>
      <c r="FND37" s="138"/>
      <c r="FNE37" s="138"/>
      <c r="FNF37" s="138"/>
      <c r="FNG37" s="138"/>
      <c r="FNH37" s="138"/>
      <c r="FNI37" s="138"/>
      <c r="FNJ37" s="138"/>
      <c r="FNK37" s="138"/>
      <c r="FNL37" s="138"/>
      <c r="FNM37" s="138"/>
      <c r="FNN37" s="138"/>
      <c r="FNO37" s="138"/>
      <c r="FNP37" s="138"/>
      <c r="FNQ37" s="138"/>
      <c r="FNR37" s="138"/>
      <c r="FNS37" s="138"/>
      <c r="FNT37" s="138"/>
      <c r="FNU37" s="138"/>
      <c r="FNV37" s="138"/>
      <c r="FNW37" s="138"/>
      <c r="FNX37" s="138"/>
      <c r="FNY37" s="138"/>
      <c r="FNZ37" s="138"/>
      <c r="FOA37" s="138"/>
      <c r="FOB37" s="138"/>
      <c r="FOC37" s="138"/>
      <c r="FOD37" s="138"/>
      <c r="FOE37" s="138"/>
      <c r="FOF37" s="138"/>
      <c r="FOG37" s="138"/>
      <c r="FOH37" s="138"/>
      <c r="FOI37" s="138"/>
      <c r="FOJ37" s="138"/>
      <c r="FOK37" s="138"/>
      <c r="FOL37" s="138"/>
      <c r="FOM37" s="138"/>
      <c r="FON37" s="138"/>
      <c r="FOO37" s="138"/>
      <c r="FOP37" s="138"/>
      <c r="FOQ37" s="138"/>
      <c r="FOR37" s="138"/>
      <c r="FOS37" s="138"/>
      <c r="FOT37" s="138"/>
      <c r="FOU37" s="138"/>
      <c r="FOV37" s="138"/>
      <c r="FOW37" s="138"/>
      <c r="FOX37" s="138"/>
      <c r="FOY37" s="138"/>
      <c r="FOZ37" s="138"/>
      <c r="FPA37" s="138"/>
      <c r="FPB37" s="138"/>
      <c r="FPC37" s="138"/>
      <c r="FPD37" s="138"/>
      <c r="FPE37" s="138"/>
      <c r="FPF37" s="138"/>
      <c r="FPG37" s="138"/>
      <c r="FPH37" s="138"/>
      <c r="FPI37" s="138"/>
      <c r="FPJ37" s="138"/>
      <c r="FPK37" s="138"/>
      <c r="FPL37" s="138"/>
      <c r="FPM37" s="138"/>
      <c r="FPN37" s="138"/>
      <c r="FPO37" s="138"/>
      <c r="FPP37" s="138"/>
      <c r="FPQ37" s="138"/>
      <c r="FPR37" s="138"/>
      <c r="FPS37" s="138"/>
      <c r="FPT37" s="138"/>
      <c r="FPU37" s="138"/>
      <c r="FPV37" s="138"/>
      <c r="FPW37" s="138"/>
      <c r="FPX37" s="138"/>
      <c r="FPY37" s="138"/>
      <c r="FPZ37" s="138"/>
      <c r="FQA37" s="138"/>
      <c r="FQB37" s="138"/>
      <c r="FQC37" s="138"/>
      <c r="FQD37" s="138"/>
      <c r="FQE37" s="138"/>
      <c r="FQF37" s="138"/>
      <c r="FQG37" s="138"/>
      <c r="FQH37" s="138"/>
      <c r="FQI37" s="138"/>
      <c r="FQJ37" s="138"/>
      <c r="FQK37" s="138"/>
      <c r="FQL37" s="138"/>
      <c r="FQM37" s="138"/>
      <c r="FQN37" s="138"/>
      <c r="FQO37" s="138"/>
      <c r="FQP37" s="138"/>
      <c r="FQQ37" s="138"/>
      <c r="FQR37" s="138"/>
      <c r="FQS37" s="138"/>
      <c r="FQT37" s="138"/>
      <c r="FQU37" s="138"/>
      <c r="FQV37" s="138"/>
      <c r="FQW37" s="138"/>
      <c r="FQX37" s="138"/>
      <c r="FQY37" s="138"/>
      <c r="FQZ37" s="138"/>
      <c r="FRA37" s="138"/>
      <c r="FRB37" s="138"/>
      <c r="FRC37" s="138"/>
      <c r="FRD37" s="138"/>
      <c r="FRE37" s="138"/>
      <c r="FRF37" s="138"/>
      <c r="FRG37" s="138"/>
      <c r="FRH37" s="138"/>
      <c r="FRI37" s="138"/>
      <c r="FRJ37" s="138"/>
      <c r="FRK37" s="138"/>
      <c r="FRL37" s="138"/>
      <c r="FRM37" s="138"/>
      <c r="FRN37" s="138"/>
      <c r="FRO37" s="138"/>
      <c r="FRP37" s="138"/>
      <c r="FRQ37" s="138"/>
      <c r="FRR37" s="138"/>
      <c r="FRS37" s="138"/>
      <c r="FRT37" s="138"/>
      <c r="FRU37" s="138"/>
      <c r="FRV37" s="138"/>
      <c r="FRW37" s="138"/>
      <c r="FRX37" s="138"/>
      <c r="FRY37" s="138"/>
      <c r="FRZ37" s="138"/>
      <c r="FSA37" s="138"/>
      <c r="FSB37" s="138"/>
      <c r="FSC37" s="138"/>
      <c r="FSD37" s="138"/>
      <c r="FSE37" s="138"/>
      <c r="FSF37" s="138"/>
      <c r="FSG37" s="138"/>
      <c r="FSH37" s="138"/>
      <c r="FSI37" s="138"/>
      <c r="FSJ37" s="138"/>
      <c r="FSK37" s="138"/>
      <c r="FSL37" s="138"/>
      <c r="FSM37" s="138"/>
      <c r="FSN37" s="138"/>
      <c r="FSO37" s="138"/>
      <c r="FSP37" s="138"/>
      <c r="FSQ37" s="138"/>
      <c r="FSR37" s="138"/>
      <c r="FSS37" s="138"/>
      <c r="FST37" s="138"/>
      <c r="FSU37" s="138"/>
      <c r="FSV37" s="138"/>
      <c r="FSW37" s="138"/>
      <c r="FSX37" s="138"/>
      <c r="FSY37" s="138"/>
      <c r="FSZ37" s="138"/>
      <c r="FTA37" s="138"/>
      <c r="FTB37" s="138"/>
      <c r="FTC37" s="138"/>
      <c r="FTD37" s="138"/>
      <c r="FTE37" s="138"/>
      <c r="FTF37" s="138"/>
      <c r="FTG37" s="138"/>
      <c r="FTH37" s="138"/>
      <c r="FTI37" s="138"/>
      <c r="FTJ37" s="138"/>
      <c r="FTK37" s="138"/>
      <c r="FTL37" s="138"/>
      <c r="FTM37" s="138"/>
      <c r="FTN37" s="138"/>
      <c r="FTO37" s="138"/>
      <c r="FTP37" s="138"/>
      <c r="FTQ37" s="138"/>
      <c r="FTR37" s="138"/>
      <c r="FTS37" s="138"/>
      <c r="FTT37" s="138"/>
      <c r="FTU37" s="138"/>
      <c r="FTV37" s="138"/>
      <c r="FTW37" s="138"/>
      <c r="FTX37" s="138"/>
      <c r="FTY37" s="138"/>
      <c r="FTZ37" s="138"/>
      <c r="FUA37" s="138"/>
      <c r="FUB37" s="138"/>
      <c r="FUC37" s="138"/>
      <c r="FUD37" s="138"/>
      <c r="FUE37" s="138"/>
      <c r="FUF37" s="138"/>
      <c r="FUG37" s="138"/>
      <c r="FUH37" s="138"/>
      <c r="FUI37" s="138"/>
      <c r="FUJ37" s="138"/>
      <c r="FUK37" s="138"/>
      <c r="FUL37" s="138"/>
      <c r="FUM37" s="138"/>
      <c r="FUN37" s="138"/>
      <c r="FUO37" s="138"/>
      <c r="FUP37" s="138"/>
      <c r="FUQ37" s="138"/>
      <c r="FUR37" s="138"/>
      <c r="FUS37" s="138"/>
      <c r="FUT37" s="138"/>
      <c r="FUU37" s="138"/>
      <c r="FUV37" s="138"/>
      <c r="FUW37" s="138"/>
      <c r="FUX37" s="138"/>
      <c r="FUY37" s="138"/>
      <c r="FUZ37" s="138"/>
      <c r="FVA37" s="138"/>
      <c r="FVB37" s="138"/>
      <c r="FVC37" s="138"/>
      <c r="FVD37" s="138"/>
      <c r="FVE37" s="138"/>
      <c r="FVF37" s="138"/>
      <c r="FVG37" s="138"/>
      <c r="FVH37" s="138"/>
      <c r="FVI37" s="138"/>
      <c r="FVJ37" s="138"/>
      <c r="FVK37" s="138"/>
      <c r="FVL37" s="138"/>
      <c r="FVM37" s="138"/>
      <c r="FVN37" s="138"/>
      <c r="FVO37" s="138"/>
      <c r="FVP37" s="138"/>
      <c r="FVQ37" s="138"/>
      <c r="FVR37" s="138"/>
      <c r="FVS37" s="138"/>
      <c r="FVT37" s="138"/>
      <c r="FVU37" s="138"/>
      <c r="FVV37" s="138"/>
      <c r="FVW37" s="138"/>
      <c r="FVX37" s="138"/>
      <c r="FVY37" s="138"/>
      <c r="FVZ37" s="138"/>
      <c r="FWA37" s="138"/>
      <c r="FWB37" s="138"/>
      <c r="FWC37" s="138"/>
      <c r="FWD37" s="138"/>
      <c r="FWE37" s="138"/>
      <c r="FWF37" s="138"/>
      <c r="FWG37" s="138"/>
      <c r="FWH37" s="138"/>
      <c r="FWI37" s="138"/>
      <c r="FWJ37" s="138"/>
      <c r="FWK37" s="138"/>
      <c r="FWL37" s="138"/>
      <c r="FWM37" s="138"/>
      <c r="FWN37" s="138"/>
      <c r="FWO37" s="138"/>
      <c r="FWP37" s="138"/>
      <c r="FWQ37" s="138"/>
      <c r="FWR37" s="138"/>
      <c r="FWS37" s="138"/>
      <c r="FWT37" s="138"/>
      <c r="FWU37" s="138"/>
      <c r="FWV37" s="138"/>
      <c r="FWW37" s="138"/>
      <c r="FWX37" s="138"/>
      <c r="FWY37" s="138"/>
      <c r="FWZ37" s="138"/>
      <c r="FXA37" s="138"/>
      <c r="FXB37" s="138"/>
      <c r="FXC37" s="138"/>
      <c r="FXD37" s="138"/>
      <c r="FXE37" s="138"/>
      <c r="FXF37" s="138"/>
      <c r="FXG37" s="138"/>
      <c r="FXH37" s="138"/>
      <c r="FXI37" s="138"/>
      <c r="FXJ37" s="138"/>
      <c r="FXK37" s="138"/>
      <c r="FXL37" s="138"/>
      <c r="FXM37" s="138"/>
      <c r="FXN37" s="138"/>
      <c r="FXO37" s="138"/>
      <c r="FXP37" s="138"/>
      <c r="FXQ37" s="138"/>
      <c r="FXR37" s="138"/>
      <c r="FXS37" s="138"/>
      <c r="FXT37" s="138"/>
      <c r="FXU37" s="138"/>
      <c r="FXV37" s="138"/>
      <c r="FXW37" s="138"/>
      <c r="FXX37" s="138"/>
      <c r="FXY37" s="138"/>
      <c r="FXZ37" s="138"/>
      <c r="FYA37" s="138"/>
      <c r="FYB37" s="138"/>
      <c r="FYC37" s="138"/>
      <c r="FYD37" s="138"/>
      <c r="FYE37" s="138"/>
      <c r="FYF37" s="138"/>
      <c r="FYG37" s="138"/>
      <c r="FYH37" s="138"/>
      <c r="FYI37" s="138"/>
      <c r="FYJ37" s="138"/>
      <c r="FYK37" s="138"/>
      <c r="FYL37" s="138"/>
      <c r="FYM37" s="138"/>
      <c r="FYN37" s="138"/>
      <c r="FYO37" s="138"/>
      <c r="FYP37" s="138"/>
      <c r="FYQ37" s="138"/>
      <c r="FYR37" s="138"/>
      <c r="FYS37" s="138"/>
      <c r="FYT37" s="138"/>
      <c r="FYU37" s="138"/>
      <c r="FYV37" s="138"/>
      <c r="FYW37" s="138"/>
      <c r="FYX37" s="138"/>
      <c r="FYY37" s="138"/>
      <c r="FYZ37" s="138"/>
      <c r="FZA37" s="138"/>
      <c r="FZB37" s="138"/>
      <c r="FZC37" s="138"/>
      <c r="FZD37" s="138"/>
      <c r="FZE37" s="138"/>
      <c r="FZF37" s="138"/>
      <c r="FZG37" s="138"/>
      <c r="FZH37" s="138"/>
      <c r="FZI37" s="138"/>
      <c r="FZJ37" s="138"/>
      <c r="FZK37" s="138"/>
      <c r="FZL37" s="138"/>
      <c r="FZM37" s="138"/>
      <c r="FZN37" s="138"/>
      <c r="FZO37" s="138"/>
      <c r="FZP37" s="138"/>
      <c r="FZQ37" s="138"/>
      <c r="FZR37" s="138"/>
      <c r="FZS37" s="138"/>
      <c r="FZT37" s="138"/>
      <c r="FZU37" s="138"/>
      <c r="FZV37" s="138"/>
      <c r="FZW37" s="138"/>
      <c r="FZX37" s="138"/>
      <c r="FZY37" s="138"/>
      <c r="FZZ37" s="138"/>
      <c r="GAA37" s="138"/>
      <c r="GAB37" s="138"/>
      <c r="GAC37" s="138"/>
      <c r="GAD37" s="138"/>
      <c r="GAE37" s="138"/>
      <c r="GAF37" s="138"/>
      <c r="GAG37" s="138"/>
      <c r="GAH37" s="138"/>
      <c r="GAI37" s="138"/>
      <c r="GAJ37" s="138"/>
      <c r="GAK37" s="138"/>
      <c r="GAL37" s="138"/>
      <c r="GAM37" s="138"/>
      <c r="GAN37" s="138"/>
      <c r="GAO37" s="138"/>
      <c r="GAP37" s="138"/>
      <c r="GAQ37" s="138"/>
      <c r="GAR37" s="138"/>
      <c r="GAS37" s="138"/>
      <c r="GAT37" s="138"/>
      <c r="GAU37" s="138"/>
      <c r="GAV37" s="138"/>
      <c r="GAW37" s="138"/>
      <c r="GAX37" s="138"/>
      <c r="GAY37" s="138"/>
      <c r="GAZ37" s="138"/>
      <c r="GBA37" s="138"/>
      <c r="GBB37" s="138"/>
      <c r="GBC37" s="138"/>
      <c r="GBD37" s="138"/>
      <c r="GBE37" s="138"/>
      <c r="GBF37" s="138"/>
      <c r="GBG37" s="138"/>
      <c r="GBH37" s="138"/>
      <c r="GBI37" s="138"/>
      <c r="GBJ37" s="138"/>
      <c r="GBK37" s="138"/>
      <c r="GBL37" s="138"/>
      <c r="GBM37" s="138"/>
      <c r="GBN37" s="138"/>
      <c r="GBO37" s="138"/>
      <c r="GBP37" s="138"/>
      <c r="GBQ37" s="138"/>
      <c r="GBR37" s="138"/>
      <c r="GBS37" s="138"/>
      <c r="GBT37" s="138"/>
      <c r="GBU37" s="138"/>
      <c r="GBV37" s="138"/>
      <c r="GBW37" s="138"/>
      <c r="GBX37" s="138"/>
      <c r="GBY37" s="138"/>
      <c r="GBZ37" s="138"/>
      <c r="GCA37" s="138"/>
      <c r="GCB37" s="138"/>
      <c r="GCC37" s="138"/>
      <c r="GCD37" s="138"/>
      <c r="GCE37" s="138"/>
      <c r="GCF37" s="138"/>
      <c r="GCG37" s="138"/>
      <c r="GCH37" s="138"/>
      <c r="GCI37" s="138"/>
      <c r="GCJ37" s="138"/>
      <c r="GCK37" s="138"/>
      <c r="GCL37" s="138"/>
      <c r="GCM37" s="138"/>
      <c r="GCN37" s="138"/>
      <c r="GCO37" s="138"/>
      <c r="GCP37" s="138"/>
      <c r="GCQ37" s="138"/>
      <c r="GCR37" s="138"/>
      <c r="GCS37" s="138"/>
      <c r="GCT37" s="138"/>
      <c r="GCU37" s="138"/>
      <c r="GCV37" s="138"/>
      <c r="GCW37" s="138"/>
      <c r="GCX37" s="138"/>
      <c r="GCY37" s="138"/>
      <c r="GCZ37" s="138"/>
      <c r="GDA37" s="138"/>
      <c r="GDB37" s="138"/>
      <c r="GDC37" s="138"/>
      <c r="GDD37" s="138"/>
      <c r="GDE37" s="138"/>
      <c r="GDF37" s="138"/>
      <c r="GDG37" s="138"/>
      <c r="GDH37" s="138"/>
      <c r="GDI37" s="138"/>
      <c r="GDJ37" s="138"/>
      <c r="GDK37" s="138"/>
      <c r="GDL37" s="138"/>
      <c r="GDM37" s="138"/>
      <c r="GDN37" s="138"/>
      <c r="GDO37" s="138"/>
      <c r="GDP37" s="138"/>
      <c r="GDQ37" s="138"/>
      <c r="GDR37" s="138"/>
      <c r="GDS37" s="138"/>
      <c r="GDT37" s="138"/>
      <c r="GDU37" s="138"/>
      <c r="GDV37" s="138"/>
      <c r="GDW37" s="138"/>
      <c r="GDX37" s="138"/>
      <c r="GDY37" s="138"/>
      <c r="GDZ37" s="138"/>
      <c r="GEA37" s="138"/>
      <c r="GEB37" s="138"/>
      <c r="GEC37" s="138"/>
      <c r="GED37" s="138"/>
      <c r="GEE37" s="138"/>
      <c r="GEF37" s="138"/>
      <c r="GEG37" s="138"/>
      <c r="GEH37" s="138"/>
      <c r="GEI37" s="138"/>
      <c r="GEJ37" s="138"/>
      <c r="GEK37" s="138"/>
      <c r="GEL37" s="138"/>
      <c r="GEM37" s="138"/>
      <c r="GEN37" s="138"/>
      <c r="GEO37" s="138"/>
      <c r="GEP37" s="138"/>
      <c r="GEQ37" s="138"/>
      <c r="GER37" s="138"/>
      <c r="GES37" s="138"/>
      <c r="GET37" s="138"/>
      <c r="GEU37" s="138"/>
      <c r="GEV37" s="138"/>
      <c r="GEW37" s="138"/>
      <c r="GEX37" s="138"/>
      <c r="GEY37" s="138"/>
      <c r="GEZ37" s="138"/>
      <c r="GFA37" s="138"/>
      <c r="GFB37" s="138"/>
      <c r="GFC37" s="138"/>
      <c r="GFD37" s="138"/>
      <c r="GFE37" s="138"/>
      <c r="GFF37" s="138"/>
      <c r="GFG37" s="138"/>
      <c r="GFH37" s="138"/>
      <c r="GFI37" s="138"/>
      <c r="GFJ37" s="138"/>
      <c r="GFK37" s="138"/>
      <c r="GFL37" s="138"/>
      <c r="GFM37" s="138"/>
      <c r="GFN37" s="138"/>
      <c r="GFO37" s="138"/>
      <c r="GFP37" s="138"/>
      <c r="GFQ37" s="138"/>
      <c r="GFR37" s="138"/>
      <c r="GFS37" s="138"/>
      <c r="GFT37" s="138"/>
      <c r="GFU37" s="138"/>
      <c r="GFV37" s="138"/>
      <c r="GFW37" s="138"/>
      <c r="GFX37" s="138"/>
      <c r="GFY37" s="138"/>
      <c r="GFZ37" s="138"/>
      <c r="GGA37" s="138"/>
      <c r="GGB37" s="138"/>
      <c r="GGC37" s="138"/>
      <c r="GGD37" s="138"/>
      <c r="GGE37" s="138"/>
      <c r="GGF37" s="138"/>
      <c r="GGG37" s="138"/>
      <c r="GGH37" s="138"/>
      <c r="GGI37" s="138"/>
      <c r="GGJ37" s="138"/>
      <c r="GGK37" s="138"/>
      <c r="GGL37" s="138"/>
      <c r="GGM37" s="138"/>
      <c r="GGN37" s="138"/>
      <c r="GGO37" s="138"/>
      <c r="GGP37" s="138"/>
      <c r="GGQ37" s="138"/>
      <c r="GGR37" s="138"/>
      <c r="GGS37" s="138"/>
      <c r="GGT37" s="138"/>
      <c r="GGU37" s="138"/>
      <c r="GGV37" s="138"/>
      <c r="GGW37" s="138"/>
      <c r="GGX37" s="138"/>
      <c r="GGY37" s="138"/>
      <c r="GGZ37" s="138"/>
      <c r="GHA37" s="138"/>
      <c r="GHB37" s="138"/>
      <c r="GHC37" s="138"/>
      <c r="GHD37" s="138"/>
      <c r="GHE37" s="138"/>
      <c r="GHF37" s="138"/>
      <c r="GHG37" s="138"/>
      <c r="GHH37" s="138"/>
      <c r="GHI37" s="138"/>
      <c r="GHJ37" s="138"/>
      <c r="GHK37" s="138"/>
      <c r="GHL37" s="138"/>
      <c r="GHM37" s="138"/>
      <c r="GHN37" s="138"/>
      <c r="GHO37" s="138"/>
      <c r="GHP37" s="138"/>
      <c r="GHQ37" s="138"/>
      <c r="GHR37" s="138"/>
      <c r="GHS37" s="138"/>
      <c r="GHT37" s="138"/>
      <c r="GHU37" s="138"/>
      <c r="GHV37" s="138"/>
      <c r="GHW37" s="138"/>
      <c r="GHX37" s="138"/>
      <c r="GHY37" s="138"/>
      <c r="GHZ37" s="138"/>
      <c r="GIA37" s="138"/>
      <c r="GIB37" s="138"/>
      <c r="GIC37" s="138"/>
      <c r="GID37" s="138"/>
      <c r="GIE37" s="138"/>
      <c r="GIF37" s="138"/>
      <c r="GIG37" s="138"/>
      <c r="GIH37" s="138"/>
      <c r="GII37" s="138"/>
      <c r="GIJ37" s="138"/>
      <c r="GIK37" s="138"/>
      <c r="GIL37" s="138"/>
      <c r="GIM37" s="138"/>
      <c r="GIN37" s="138"/>
      <c r="GIO37" s="138"/>
      <c r="GIP37" s="138"/>
      <c r="GIQ37" s="138"/>
      <c r="GIR37" s="138"/>
      <c r="GIS37" s="138"/>
      <c r="GIT37" s="138"/>
      <c r="GIU37" s="138"/>
      <c r="GIV37" s="138"/>
      <c r="GIW37" s="138"/>
      <c r="GIX37" s="138"/>
      <c r="GIY37" s="138"/>
      <c r="GIZ37" s="138"/>
      <c r="GJA37" s="138"/>
      <c r="GJB37" s="138"/>
      <c r="GJC37" s="138"/>
      <c r="GJD37" s="138"/>
      <c r="GJE37" s="138"/>
      <c r="GJF37" s="138"/>
      <c r="GJG37" s="138"/>
      <c r="GJH37" s="138"/>
      <c r="GJI37" s="138"/>
      <c r="GJJ37" s="138"/>
      <c r="GJK37" s="138"/>
      <c r="GJL37" s="138"/>
      <c r="GJM37" s="138"/>
      <c r="GJN37" s="138"/>
      <c r="GJO37" s="138"/>
      <c r="GJP37" s="138"/>
      <c r="GJQ37" s="138"/>
      <c r="GJR37" s="138"/>
      <c r="GJS37" s="138"/>
      <c r="GJT37" s="138"/>
      <c r="GJU37" s="138"/>
      <c r="GJV37" s="138"/>
      <c r="GJW37" s="138"/>
      <c r="GJX37" s="138"/>
      <c r="GJY37" s="138"/>
      <c r="GJZ37" s="138"/>
      <c r="GKA37" s="138"/>
      <c r="GKB37" s="138"/>
      <c r="GKC37" s="138"/>
      <c r="GKD37" s="138"/>
      <c r="GKE37" s="138"/>
      <c r="GKF37" s="138"/>
      <c r="GKG37" s="138"/>
      <c r="GKH37" s="138"/>
      <c r="GKI37" s="138"/>
      <c r="GKJ37" s="138"/>
      <c r="GKK37" s="138"/>
      <c r="GKL37" s="138"/>
      <c r="GKM37" s="138"/>
      <c r="GKN37" s="138"/>
      <c r="GKO37" s="138"/>
      <c r="GKP37" s="138"/>
      <c r="GKQ37" s="138"/>
      <c r="GKR37" s="138"/>
      <c r="GKS37" s="138"/>
      <c r="GKT37" s="138"/>
      <c r="GKU37" s="138"/>
      <c r="GKV37" s="138"/>
      <c r="GKW37" s="138"/>
      <c r="GKX37" s="138"/>
      <c r="GKY37" s="138"/>
      <c r="GKZ37" s="138"/>
      <c r="GLA37" s="138"/>
      <c r="GLB37" s="138"/>
      <c r="GLC37" s="138"/>
      <c r="GLD37" s="138"/>
      <c r="GLE37" s="138"/>
      <c r="GLF37" s="138"/>
      <c r="GLG37" s="138"/>
      <c r="GLH37" s="138"/>
      <c r="GLI37" s="138"/>
      <c r="GLJ37" s="138"/>
      <c r="GLK37" s="138"/>
      <c r="GLL37" s="138"/>
      <c r="GLM37" s="138"/>
      <c r="GLN37" s="138"/>
      <c r="GLO37" s="138"/>
      <c r="GLP37" s="138"/>
      <c r="GLQ37" s="138"/>
      <c r="GLR37" s="138"/>
      <c r="GLS37" s="138"/>
      <c r="GLT37" s="138"/>
      <c r="GLU37" s="138"/>
      <c r="GLV37" s="138"/>
      <c r="GLW37" s="138"/>
      <c r="GLX37" s="138"/>
      <c r="GLY37" s="138"/>
      <c r="GLZ37" s="138"/>
      <c r="GMA37" s="138"/>
      <c r="GMB37" s="138"/>
      <c r="GMC37" s="138"/>
      <c r="GMD37" s="138"/>
      <c r="GME37" s="138"/>
      <c r="GMF37" s="138"/>
      <c r="GMG37" s="138"/>
      <c r="GMH37" s="138"/>
      <c r="GMI37" s="138"/>
      <c r="GMJ37" s="138"/>
      <c r="GMK37" s="138"/>
      <c r="GML37" s="138"/>
      <c r="GMM37" s="138"/>
      <c r="GMN37" s="138"/>
      <c r="GMO37" s="138"/>
      <c r="GMP37" s="138"/>
      <c r="GMQ37" s="138"/>
      <c r="GMR37" s="138"/>
      <c r="GMS37" s="138"/>
      <c r="GMT37" s="138"/>
      <c r="GMU37" s="138"/>
      <c r="GMV37" s="138"/>
      <c r="GMW37" s="138"/>
      <c r="GMX37" s="138"/>
      <c r="GMY37" s="138"/>
      <c r="GMZ37" s="138"/>
      <c r="GNA37" s="138"/>
      <c r="GNB37" s="138"/>
      <c r="GNC37" s="138"/>
      <c r="GND37" s="138"/>
      <c r="GNE37" s="138"/>
      <c r="GNF37" s="138"/>
      <c r="GNG37" s="138"/>
      <c r="GNH37" s="138"/>
      <c r="GNI37" s="138"/>
      <c r="GNJ37" s="138"/>
      <c r="GNK37" s="138"/>
      <c r="GNL37" s="138"/>
      <c r="GNM37" s="138"/>
      <c r="GNN37" s="138"/>
      <c r="GNO37" s="138"/>
      <c r="GNP37" s="138"/>
      <c r="GNQ37" s="138"/>
      <c r="GNR37" s="138"/>
      <c r="GNS37" s="138"/>
      <c r="GNT37" s="138"/>
      <c r="GNU37" s="138"/>
      <c r="GNV37" s="138"/>
      <c r="GNW37" s="138"/>
      <c r="GNX37" s="138"/>
      <c r="GNY37" s="138"/>
      <c r="GNZ37" s="138"/>
      <c r="GOA37" s="138"/>
      <c r="GOB37" s="138"/>
      <c r="GOC37" s="138"/>
      <c r="GOD37" s="138"/>
      <c r="GOE37" s="138"/>
      <c r="GOF37" s="138"/>
      <c r="GOG37" s="138"/>
      <c r="GOH37" s="138"/>
      <c r="GOI37" s="138"/>
      <c r="GOJ37" s="138"/>
      <c r="GOK37" s="138"/>
      <c r="GOL37" s="138"/>
      <c r="GOM37" s="138"/>
      <c r="GON37" s="138"/>
      <c r="GOO37" s="138"/>
      <c r="GOP37" s="138"/>
      <c r="GOQ37" s="138"/>
      <c r="GOR37" s="138"/>
      <c r="GOS37" s="138"/>
      <c r="GOT37" s="138"/>
      <c r="GOU37" s="138"/>
      <c r="GOV37" s="138"/>
      <c r="GOW37" s="138"/>
      <c r="GOX37" s="138"/>
      <c r="GOY37" s="138"/>
      <c r="GOZ37" s="138"/>
      <c r="GPA37" s="138"/>
      <c r="GPB37" s="138"/>
      <c r="GPC37" s="138"/>
      <c r="GPD37" s="138"/>
      <c r="GPE37" s="138"/>
      <c r="GPF37" s="138"/>
      <c r="GPG37" s="138"/>
      <c r="GPH37" s="138"/>
      <c r="GPI37" s="138"/>
      <c r="GPJ37" s="138"/>
      <c r="GPK37" s="138"/>
      <c r="GPL37" s="138"/>
      <c r="GPM37" s="138"/>
      <c r="GPN37" s="138"/>
      <c r="GPO37" s="138"/>
      <c r="GPP37" s="138"/>
      <c r="GPQ37" s="138"/>
      <c r="GPR37" s="138"/>
      <c r="GPS37" s="138"/>
      <c r="GPT37" s="138"/>
      <c r="GPU37" s="138"/>
      <c r="GPV37" s="138"/>
      <c r="GPW37" s="138"/>
      <c r="GPX37" s="138"/>
      <c r="GPY37" s="138"/>
      <c r="GPZ37" s="138"/>
      <c r="GQA37" s="138"/>
      <c r="GQB37" s="138"/>
      <c r="GQC37" s="138"/>
      <c r="GQD37" s="138"/>
      <c r="GQE37" s="138"/>
      <c r="GQF37" s="138"/>
      <c r="GQG37" s="138"/>
      <c r="GQH37" s="138"/>
      <c r="GQI37" s="138"/>
      <c r="GQJ37" s="138"/>
      <c r="GQK37" s="138"/>
      <c r="GQL37" s="138"/>
      <c r="GQM37" s="138"/>
      <c r="GQN37" s="138"/>
      <c r="GQO37" s="138"/>
      <c r="GQP37" s="138"/>
      <c r="GQQ37" s="138"/>
      <c r="GQR37" s="138"/>
      <c r="GQS37" s="138"/>
      <c r="GQT37" s="138"/>
      <c r="GQU37" s="138"/>
      <c r="GQV37" s="138"/>
      <c r="GQW37" s="138"/>
      <c r="GQX37" s="138"/>
      <c r="GQY37" s="138"/>
      <c r="GQZ37" s="138"/>
      <c r="GRA37" s="138"/>
      <c r="GRB37" s="138"/>
      <c r="GRC37" s="138"/>
      <c r="GRD37" s="138"/>
      <c r="GRE37" s="138"/>
      <c r="GRF37" s="138"/>
      <c r="GRG37" s="138"/>
      <c r="GRH37" s="138"/>
      <c r="GRI37" s="138"/>
      <c r="GRJ37" s="138"/>
      <c r="GRK37" s="138"/>
      <c r="GRL37" s="138"/>
      <c r="GRM37" s="138"/>
      <c r="GRN37" s="138"/>
      <c r="GRO37" s="138"/>
      <c r="GRP37" s="138"/>
      <c r="GRQ37" s="138"/>
      <c r="GRR37" s="138"/>
      <c r="GRS37" s="138"/>
      <c r="GRT37" s="138"/>
      <c r="GRU37" s="138"/>
      <c r="GRV37" s="138"/>
      <c r="GRW37" s="138"/>
      <c r="GRX37" s="138"/>
      <c r="GRY37" s="138"/>
      <c r="GRZ37" s="138"/>
      <c r="GSA37" s="138"/>
      <c r="GSB37" s="138"/>
      <c r="GSC37" s="138"/>
      <c r="GSD37" s="138"/>
      <c r="GSE37" s="138"/>
      <c r="GSF37" s="138"/>
      <c r="GSG37" s="138"/>
      <c r="GSH37" s="138"/>
      <c r="GSI37" s="138"/>
      <c r="GSJ37" s="138"/>
      <c r="GSK37" s="138"/>
      <c r="GSL37" s="138"/>
      <c r="GSM37" s="138"/>
      <c r="GSN37" s="138"/>
      <c r="GSO37" s="138"/>
      <c r="GSP37" s="138"/>
      <c r="GSQ37" s="138"/>
      <c r="GSR37" s="138"/>
      <c r="GSS37" s="138"/>
      <c r="GST37" s="138"/>
      <c r="GSU37" s="138"/>
      <c r="GSV37" s="138"/>
      <c r="GSW37" s="138"/>
      <c r="GSX37" s="138"/>
      <c r="GSY37" s="138"/>
      <c r="GSZ37" s="138"/>
      <c r="GTA37" s="138"/>
      <c r="GTB37" s="138"/>
      <c r="GTC37" s="138"/>
      <c r="GTD37" s="138"/>
      <c r="GTE37" s="138"/>
      <c r="GTF37" s="138"/>
      <c r="GTG37" s="138"/>
      <c r="GTH37" s="138"/>
      <c r="GTI37" s="138"/>
      <c r="GTJ37" s="138"/>
      <c r="GTK37" s="138"/>
      <c r="GTL37" s="138"/>
      <c r="GTM37" s="138"/>
      <c r="GTN37" s="138"/>
      <c r="GTO37" s="138"/>
      <c r="GTP37" s="138"/>
      <c r="GTQ37" s="138"/>
      <c r="GTR37" s="138"/>
      <c r="GTS37" s="138"/>
      <c r="GTT37" s="138"/>
      <c r="GTU37" s="138"/>
      <c r="GTV37" s="138"/>
      <c r="GTW37" s="138"/>
      <c r="GTX37" s="138"/>
      <c r="GTY37" s="138"/>
      <c r="GTZ37" s="138"/>
      <c r="GUA37" s="138"/>
      <c r="GUB37" s="138"/>
      <c r="GUC37" s="138"/>
      <c r="GUD37" s="138"/>
      <c r="GUE37" s="138"/>
      <c r="GUF37" s="138"/>
      <c r="GUG37" s="138"/>
      <c r="GUH37" s="138"/>
      <c r="GUI37" s="138"/>
      <c r="GUJ37" s="138"/>
      <c r="GUK37" s="138"/>
      <c r="GUL37" s="138"/>
      <c r="GUM37" s="138"/>
      <c r="GUN37" s="138"/>
      <c r="GUO37" s="138"/>
      <c r="GUP37" s="138"/>
      <c r="GUQ37" s="138"/>
      <c r="GUR37" s="138"/>
      <c r="GUS37" s="138"/>
      <c r="GUT37" s="138"/>
      <c r="GUU37" s="138"/>
      <c r="GUV37" s="138"/>
      <c r="GUW37" s="138"/>
      <c r="GUX37" s="138"/>
      <c r="GUY37" s="138"/>
      <c r="GUZ37" s="138"/>
      <c r="GVA37" s="138"/>
      <c r="GVB37" s="138"/>
      <c r="GVC37" s="138"/>
      <c r="GVD37" s="138"/>
      <c r="GVE37" s="138"/>
      <c r="GVF37" s="138"/>
      <c r="GVG37" s="138"/>
      <c r="GVH37" s="138"/>
      <c r="GVI37" s="138"/>
      <c r="GVJ37" s="138"/>
      <c r="GVK37" s="138"/>
      <c r="GVL37" s="138"/>
      <c r="GVM37" s="138"/>
      <c r="GVN37" s="138"/>
      <c r="GVO37" s="138"/>
      <c r="GVP37" s="138"/>
      <c r="GVQ37" s="138"/>
      <c r="GVR37" s="138"/>
      <c r="GVS37" s="138"/>
      <c r="GVT37" s="138"/>
      <c r="GVU37" s="138"/>
      <c r="GVV37" s="138"/>
      <c r="GVW37" s="138"/>
      <c r="GVX37" s="138"/>
      <c r="GVY37" s="138"/>
      <c r="GVZ37" s="138"/>
      <c r="GWA37" s="138"/>
      <c r="GWB37" s="138"/>
      <c r="GWC37" s="138"/>
      <c r="GWD37" s="138"/>
      <c r="GWE37" s="138"/>
      <c r="GWF37" s="138"/>
      <c r="GWG37" s="138"/>
      <c r="GWH37" s="138"/>
      <c r="GWI37" s="138"/>
      <c r="GWJ37" s="138"/>
      <c r="GWK37" s="138"/>
      <c r="GWL37" s="138"/>
      <c r="GWM37" s="138"/>
      <c r="GWN37" s="138"/>
      <c r="GWO37" s="138"/>
      <c r="GWP37" s="138"/>
      <c r="GWQ37" s="138"/>
      <c r="GWR37" s="138"/>
      <c r="GWS37" s="138"/>
      <c r="GWT37" s="138"/>
      <c r="GWU37" s="138"/>
      <c r="GWV37" s="138"/>
      <c r="GWW37" s="138"/>
      <c r="GWX37" s="138"/>
      <c r="GWY37" s="138"/>
      <c r="GWZ37" s="138"/>
      <c r="GXA37" s="138"/>
      <c r="GXB37" s="138"/>
      <c r="GXC37" s="138"/>
      <c r="GXD37" s="138"/>
      <c r="GXE37" s="138"/>
      <c r="GXF37" s="138"/>
      <c r="GXG37" s="138"/>
      <c r="GXH37" s="138"/>
      <c r="GXI37" s="138"/>
      <c r="GXJ37" s="138"/>
      <c r="GXK37" s="138"/>
      <c r="GXL37" s="138"/>
      <c r="GXM37" s="138"/>
      <c r="GXN37" s="138"/>
      <c r="GXO37" s="138"/>
      <c r="GXP37" s="138"/>
      <c r="GXQ37" s="138"/>
      <c r="GXR37" s="138"/>
      <c r="GXS37" s="138"/>
      <c r="GXT37" s="138"/>
      <c r="GXU37" s="138"/>
      <c r="GXV37" s="138"/>
      <c r="GXW37" s="138"/>
      <c r="GXX37" s="138"/>
      <c r="GXY37" s="138"/>
      <c r="GXZ37" s="138"/>
      <c r="GYA37" s="138"/>
      <c r="GYB37" s="138"/>
      <c r="GYC37" s="138"/>
      <c r="GYD37" s="138"/>
      <c r="GYE37" s="138"/>
      <c r="GYF37" s="138"/>
      <c r="GYG37" s="138"/>
      <c r="GYH37" s="138"/>
      <c r="GYI37" s="138"/>
      <c r="GYJ37" s="138"/>
      <c r="GYK37" s="138"/>
      <c r="GYL37" s="138"/>
      <c r="GYM37" s="138"/>
      <c r="GYN37" s="138"/>
      <c r="GYO37" s="138"/>
      <c r="GYP37" s="138"/>
      <c r="GYQ37" s="138"/>
      <c r="GYR37" s="138"/>
      <c r="GYS37" s="138"/>
      <c r="GYT37" s="138"/>
      <c r="GYU37" s="138"/>
      <c r="GYV37" s="138"/>
      <c r="GYW37" s="138"/>
      <c r="GYX37" s="138"/>
      <c r="GYY37" s="138"/>
      <c r="GYZ37" s="138"/>
      <c r="GZA37" s="138"/>
      <c r="GZB37" s="138"/>
      <c r="GZC37" s="138"/>
      <c r="GZD37" s="138"/>
      <c r="GZE37" s="138"/>
      <c r="GZF37" s="138"/>
      <c r="GZG37" s="138"/>
      <c r="GZH37" s="138"/>
      <c r="GZI37" s="138"/>
      <c r="GZJ37" s="138"/>
      <c r="GZK37" s="138"/>
      <c r="GZL37" s="138"/>
      <c r="GZM37" s="138"/>
      <c r="GZN37" s="138"/>
      <c r="GZO37" s="138"/>
      <c r="GZP37" s="138"/>
      <c r="GZQ37" s="138"/>
      <c r="GZR37" s="138"/>
      <c r="GZS37" s="138"/>
      <c r="GZT37" s="138"/>
      <c r="GZU37" s="138"/>
      <c r="GZV37" s="138"/>
      <c r="GZW37" s="138"/>
      <c r="GZX37" s="138"/>
      <c r="GZY37" s="138"/>
      <c r="GZZ37" s="138"/>
      <c r="HAA37" s="138"/>
      <c r="HAB37" s="138"/>
      <c r="HAC37" s="138"/>
      <c r="HAD37" s="138"/>
      <c r="HAE37" s="138"/>
      <c r="HAF37" s="138"/>
      <c r="HAG37" s="138"/>
      <c r="HAH37" s="138"/>
      <c r="HAI37" s="138"/>
      <c r="HAJ37" s="138"/>
      <c r="HAK37" s="138"/>
      <c r="HAL37" s="138"/>
      <c r="HAM37" s="138"/>
      <c r="HAN37" s="138"/>
      <c r="HAO37" s="138"/>
      <c r="HAP37" s="138"/>
      <c r="HAQ37" s="138"/>
      <c r="HAR37" s="138"/>
      <c r="HAS37" s="138"/>
      <c r="HAT37" s="138"/>
      <c r="HAU37" s="138"/>
      <c r="HAV37" s="138"/>
      <c r="HAW37" s="138"/>
      <c r="HAX37" s="138"/>
      <c r="HAY37" s="138"/>
      <c r="HAZ37" s="138"/>
      <c r="HBA37" s="138"/>
      <c r="HBB37" s="138"/>
      <c r="HBC37" s="138"/>
      <c r="HBD37" s="138"/>
      <c r="HBE37" s="138"/>
      <c r="HBF37" s="138"/>
      <c r="HBG37" s="138"/>
      <c r="HBH37" s="138"/>
      <c r="HBI37" s="138"/>
      <c r="HBJ37" s="138"/>
      <c r="HBK37" s="138"/>
      <c r="HBL37" s="138"/>
      <c r="HBM37" s="138"/>
      <c r="HBN37" s="138"/>
      <c r="HBO37" s="138"/>
      <c r="HBP37" s="138"/>
      <c r="HBQ37" s="138"/>
      <c r="HBR37" s="138"/>
      <c r="HBS37" s="138"/>
      <c r="HBT37" s="138"/>
      <c r="HBU37" s="138"/>
      <c r="HBV37" s="138"/>
      <c r="HBW37" s="138"/>
      <c r="HBX37" s="138"/>
      <c r="HBY37" s="138"/>
      <c r="HBZ37" s="138"/>
      <c r="HCA37" s="138"/>
      <c r="HCB37" s="138"/>
      <c r="HCC37" s="138"/>
      <c r="HCD37" s="138"/>
      <c r="HCE37" s="138"/>
      <c r="HCF37" s="138"/>
      <c r="HCG37" s="138"/>
      <c r="HCH37" s="138"/>
      <c r="HCI37" s="138"/>
      <c r="HCJ37" s="138"/>
      <c r="HCK37" s="138"/>
      <c r="HCL37" s="138"/>
      <c r="HCM37" s="138"/>
      <c r="HCN37" s="138"/>
      <c r="HCO37" s="138"/>
      <c r="HCP37" s="138"/>
      <c r="HCQ37" s="138"/>
      <c r="HCR37" s="138"/>
      <c r="HCS37" s="138"/>
      <c r="HCT37" s="138"/>
      <c r="HCU37" s="138"/>
      <c r="HCV37" s="138"/>
      <c r="HCW37" s="138"/>
      <c r="HCX37" s="138"/>
      <c r="HCY37" s="138"/>
      <c r="HCZ37" s="138"/>
      <c r="HDA37" s="138"/>
      <c r="HDB37" s="138"/>
      <c r="HDC37" s="138"/>
      <c r="HDD37" s="138"/>
      <c r="HDE37" s="138"/>
      <c r="HDF37" s="138"/>
      <c r="HDG37" s="138"/>
      <c r="HDH37" s="138"/>
      <c r="HDI37" s="138"/>
      <c r="HDJ37" s="138"/>
      <c r="HDK37" s="138"/>
      <c r="HDL37" s="138"/>
      <c r="HDM37" s="138"/>
      <c r="HDN37" s="138"/>
      <c r="HDO37" s="138"/>
      <c r="HDP37" s="138"/>
      <c r="HDQ37" s="138"/>
      <c r="HDR37" s="138"/>
      <c r="HDS37" s="138"/>
      <c r="HDT37" s="138"/>
      <c r="HDU37" s="138"/>
      <c r="HDV37" s="138"/>
      <c r="HDW37" s="138"/>
      <c r="HDX37" s="138"/>
      <c r="HDY37" s="138"/>
      <c r="HDZ37" s="138"/>
      <c r="HEA37" s="138"/>
      <c r="HEB37" s="138"/>
      <c r="HEC37" s="138"/>
      <c r="HED37" s="138"/>
      <c r="HEE37" s="138"/>
      <c r="HEF37" s="138"/>
      <c r="HEG37" s="138"/>
      <c r="HEH37" s="138"/>
      <c r="HEI37" s="138"/>
      <c r="HEJ37" s="138"/>
      <c r="HEK37" s="138"/>
      <c r="HEL37" s="138"/>
      <c r="HEM37" s="138"/>
      <c r="HEN37" s="138"/>
      <c r="HEO37" s="138"/>
      <c r="HEP37" s="138"/>
      <c r="HEQ37" s="138"/>
      <c r="HER37" s="138"/>
      <c r="HES37" s="138"/>
      <c r="HET37" s="138"/>
      <c r="HEU37" s="138"/>
      <c r="HEV37" s="138"/>
      <c r="HEW37" s="138"/>
      <c r="HEX37" s="138"/>
      <c r="HEY37" s="138"/>
      <c r="HEZ37" s="138"/>
      <c r="HFA37" s="138"/>
      <c r="HFB37" s="138"/>
      <c r="HFC37" s="138"/>
      <c r="HFD37" s="138"/>
      <c r="HFE37" s="138"/>
      <c r="HFF37" s="138"/>
      <c r="HFG37" s="138"/>
      <c r="HFH37" s="138"/>
      <c r="HFI37" s="138"/>
      <c r="HFJ37" s="138"/>
      <c r="HFK37" s="138"/>
      <c r="HFL37" s="138"/>
      <c r="HFM37" s="138"/>
      <c r="HFN37" s="138"/>
      <c r="HFO37" s="138"/>
      <c r="HFP37" s="138"/>
      <c r="HFQ37" s="138"/>
      <c r="HFR37" s="138"/>
      <c r="HFS37" s="138"/>
      <c r="HFT37" s="138"/>
      <c r="HFU37" s="138"/>
      <c r="HFV37" s="138"/>
      <c r="HFW37" s="138"/>
      <c r="HFX37" s="138"/>
      <c r="HFY37" s="138"/>
      <c r="HFZ37" s="138"/>
      <c r="HGA37" s="138"/>
      <c r="HGB37" s="138"/>
      <c r="HGC37" s="138"/>
      <c r="HGD37" s="138"/>
      <c r="HGE37" s="138"/>
      <c r="HGF37" s="138"/>
      <c r="HGG37" s="138"/>
      <c r="HGH37" s="138"/>
      <c r="HGI37" s="138"/>
      <c r="HGJ37" s="138"/>
      <c r="HGK37" s="138"/>
      <c r="HGL37" s="138"/>
      <c r="HGM37" s="138"/>
      <c r="HGN37" s="138"/>
      <c r="HGO37" s="138"/>
      <c r="HGP37" s="138"/>
      <c r="HGQ37" s="138"/>
      <c r="HGR37" s="138"/>
      <c r="HGS37" s="138"/>
      <c r="HGT37" s="138"/>
      <c r="HGU37" s="138"/>
      <c r="HGV37" s="138"/>
      <c r="HGW37" s="138"/>
      <c r="HGX37" s="138"/>
      <c r="HGY37" s="138"/>
      <c r="HGZ37" s="138"/>
      <c r="HHA37" s="138"/>
      <c r="HHB37" s="138"/>
      <c r="HHC37" s="138"/>
      <c r="HHD37" s="138"/>
      <c r="HHE37" s="138"/>
      <c r="HHF37" s="138"/>
      <c r="HHG37" s="138"/>
      <c r="HHH37" s="138"/>
      <c r="HHI37" s="138"/>
      <c r="HHJ37" s="138"/>
      <c r="HHK37" s="138"/>
      <c r="HHL37" s="138"/>
      <c r="HHM37" s="138"/>
      <c r="HHN37" s="138"/>
      <c r="HHO37" s="138"/>
      <c r="HHP37" s="138"/>
      <c r="HHQ37" s="138"/>
      <c r="HHR37" s="138"/>
      <c r="HHS37" s="138"/>
      <c r="HHT37" s="138"/>
      <c r="HHU37" s="138"/>
      <c r="HHV37" s="138"/>
      <c r="HHW37" s="138"/>
      <c r="HHX37" s="138"/>
      <c r="HHY37" s="138"/>
      <c r="HHZ37" s="138"/>
      <c r="HIA37" s="138"/>
      <c r="HIB37" s="138"/>
      <c r="HIC37" s="138"/>
      <c r="HID37" s="138"/>
      <c r="HIE37" s="138"/>
      <c r="HIF37" s="138"/>
      <c r="HIG37" s="138"/>
      <c r="HIH37" s="138"/>
      <c r="HII37" s="138"/>
      <c r="HIJ37" s="138"/>
      <c r="HIK37" s="138"/>
      <c r="HIL37" s="138"/>
      <c r="HIM37" s="138"/>
      <c r="HIN37" s="138"/>
      <c r="HIO37" s="138"/>
      <c r="HIP37" s="138"/>
      <c r="HIQ37" s="138"/>
      <c r="HIR37" s="138"/>
      <c r="HIS37" s="138"/>
      <c r="HIT37" s="138"/>
      <c r="HIU37" s="138"/>
      <c r="HIV37" s="138"/>
      <c r="HIW37" s="138"/>
      <c r="HIX37" s="138"/>
      <c r="HIY37" s="138"/>
      <c r="HIZ37" s="138"/>
      <c r="HJA37" s="138"/>
      <c r="HJB37" s="138"/>
      <c r="HJC37" s="138"/>
      <c r="HJD37" s="138"/>
      <c r="HJE37" s="138"/>
      <c r="HJF37" s="138"/>
      <c r="HJG37" s="138"/>
      <c r="HJH37" s="138"/>
      <c r="HJI37" s="138"/>
      <c r="HJJ37" s="138"/>
      <c r="HJK37" s="138"/>
      <c r="HJL37" s="138"/>
      <c r="HJM37" s="138"/>
      <c r="HJN37" s="138"/>
      <c r="HJO37" s="138"/>
      <c r="HJP37" s="138"/>
      <c r="HJQ37" s="138"/>
      <c r="HJR37" s="138"/>
      <c r="HJS37" s="138"/>
      <c r="HJT37" s="138"/>
      <c r="HJU37" s="138"/>
      <c r="HJV37" s="138"/>
      <c r="HJW37" s="138"/>
      <c r="HJX37" s="138"/>
      <c r="HJY37" s="138"/>
      <c r="HJZ37" s="138"/>
      <c r="HKA37" s="138"/>
      <c r="HKB37" s="138"/>
      <c r="HKC37" s="138"/>
      <c r="HKD37" s="138"/>
      <c r="HKE37" s="138"/>
      <c r="HKF37" s="138"/>
      <c r="HKG37" s="138"/>
      <c r="HKH37" s="138"/>
      <c r="HKI37" s="138"/>
      <c r="HKJ37" s="138"/>
      <c r="HKK37" s="138"/>
      <c r="HKL37" s="138"/>
      <c r="HKM37" s="138"/>
      <c r="HKN37" s="138"/>
      <c r="HKO37" s="138"/>
      <c r="HKP37" s="138"/>
      <c r="HKQ37" s="138"/>
      <c r="HKR37" s="138"/>
      <c r="HKS37" s="138"/>
      <c r="HKT37" s="138"/>
      <c r="HKU37" s="138"/>
      <c r="HKV37" s="138"/>
      <c r="HKW37" s="138"/>
      <c r="HKX37" s="138"/>
      <c r="HKY37" s="138"/>
      <c r="HKZ37" s="138"/>
      <c r="HLA37" s="138"/>
      <c r="HLB37" s="138"/>
      <c r="HLC37" s="138"/>
      <c r="HLD37" s="138"/>
      <c r="HLE37" s="138"/>
      <c r="HLF37" s="138"/>
      <c r="HLG37" s="138"/>
      <c r="HLH37" s="138"/>
      <c r="HLI37" s="138"/>
      <c r="HLJ37" s="138"/>
      <c r="HLK37" s="138"/>
      <c r="HLL37" s="138"/>
      <c r="HLM37" s="138"/>
      <c r="HLN37" s="138"/>
      <c r="HLO37" s="138"/>
      <c r="HLP37" s="138"/>
      <c r="HLQ37" s="138"/>
      <c r="HLR37" s="138"/>
      <c r="HLS37" s="138"/>
      <c r="HLT37" s="138"/>
      <c r="HLU37" s="138"/>
      <c r="HLV37" s="138"/>
      <c r="HLW37" s="138"/>
      <c r="HLX37" s="138"/>
      <c r="HLY37" s="138"/>
      <c r="HLZ37" s="138"/>
      <c r="HMA37" s="138"/>
      <c r="HMB37" s="138"/>
      <c r="HMC37" s="138"/>
      <c r="HMD37" s="138"/>
      <c r="HME37" s="138"/>
      <c r="HMF37" s="138"/>
      <c r="HMG37" s="138"/>
      <c r="HMH37" s="138"/>
      <c r="HMI37" s="138"/>
      <c r="HMJ37" s="138"/>
      <c r="HMK37" s="138"/>
      <c r="HML37" s="138"/>
      <c r="HMM37" s="138"/>
      <c r="HMN37" s="138"/>
      <c r="HMO37" s="138"/>
      <c r="HMP37" s="138"/>
      <c r="HMQ37" s="138"/>
      <c r="HMR37" s="138"/>
      <c r="HMS37" s="138"/>
      <c r="HMT37" s="138"/>
      <c r="HMU37" s="138"/>
      <c r="HMV37" s="138"/>
      <c r="HMW37" s="138"/>
      <c r="HMX37" s="138"/>
      <c r="HMY37" s="138"/>
      <c r="HMZ37" s="138"/>
      <c r="HNA37" s="138"/>
      <c r="HNB37" s="138"/>
      <c r="HNC37" s="138"/>
      <c r="HND37" s="138"/>
      <c r="HNE37" s="138"/>
      <c r="HNF37" s="138"/>
      <c r="HNG37" s="138"/>
      <c r="HNH37" s="138"/>
      <c r="HNI37" s="138"/>
      <c r="HNJ37" s="138"/>
      <c r="HNK37" s="138"/>
      <c r="HNL37" s="138"/>
      <c r="HNM37" s="138"/>
      <c r="HNN37" s="138"/>
      <c r="HNO37" s="138"/>
      <c r="HNP37" s="138"/>
      <c r="HNQ37" s="138"/>
      <c r="HNR37" s="138"/>
      <c r="HNS37" s="138"/>
      <c r="HNT37" s="138"/>
      <c r="HNU37" s="138"/>
      <c r="HNV37" s="138"/>
      <c r="HNW37" s="138"/>
      <c r="HNX37" s="138"/>
      <c r="HNY37" s="138"/>
      <c r="HNZ37" s="138"/>
      <c r="HOA37" s="138"/>
      <c r="HOB37" s="138"/>
      <c r="HOC37" s="138"/>
      <c r="HOD37" s="138"/>
      <c r="HOE37" s="138"/>
      <c r="HOF37" s="138"/>
      <c r="HOG37" s="138"/>
      <c r="HOH37" s="138"/>
      <c r="HOI37" s="138"/>
      <c r="HOJ37" s="138"/>
      <c r="HOK37" s="138"/>
      <c r="HOL37" s="138"/>
      <c r="HOM37" s="138"/>
      <c r="HON37" s="138"/>
      <c r="HOO37" s="138"/>
      <c r="HOP37" s="138"/>
      <c r="HOQ37" s="138"/>
      <c r="HOR37" s="138"/>
      <c r="HOS37" s="138"/>
      <c r="HOT37" s="138"/>
      <c r="HOU37" s="138"/>
      <c r="HOV37" s="138"/>
      <c r="HOW37" s="138"/>
      <c r="HOX37" s="138"/>
      <c r="HOY37" s="138"/>
      <c r="HOZ37" s="138"/>
      <c r="HPA37" s="138"/>
      <c r="HPB37" s="138"/>
      <c r="HPC37" s="138"/>
      <c r="HPD37" s="138"/>
      <c r="HPE37" s="138"/>
      <c r="HPF37" s="138"/>
      <c r="HPG37" s="138"/>
      <c r="HPH37" s="138"/>
      <c r="HPI37" s="138"/>
      <c r="HPJ37" s="138"/>
      <c r="HPK37" s="138"/>
      <c r="HPL37" s="138"/>
      <c r="HPM37" s="138"/>
      <c r="HPN37" s="138"/>
      <c r="HPO37" s="138"/>
      <c r="HPP37" s="138"/>
      <c r="HPQ37" s="138"/>
      <c r="HPR37" s="138"/>
      <c r="HPS37" s="138"/>
      <c r="HPT37" s="138"/>
      <c r="HPU37" s="138"/>
      <c r="HPV37" s="138"/>
      <c r="HPW37" s="138"/>
      <c r="HPX37" s="138"/>
      <c r="HPY37" s="138"/>
      <c r="HPZ37" s="138"/>
      <c r="HQA37" s="138"/>
      <c r="HQB37" s="138"/>
      <c r="HQC37" s="138"/>
      <c r="HQD37" s="138"/>
      <c r="HQE37" s="138"/>
      <c r="HQF37" s="138"/>
      <c r="HQG37" s="138"/>
      <c r="HQH37" s="138"/>
      <c r="HQI37" s="138"/>
      <c r="HQJ37" s="138"/>
      <c r="HQK37" s="138"/>
      <c r="HQL37" s="138"/>
      <c r="HQM37" s="138"/>
      <c r="HQN37" s="138"/>
      <c r="HQO37" s="138"/>
      <c r="HQP37" s="138"/>
      <c r="HQQ37" s="138"/>
      <c r="HQR37" s="138"/>
      <c r="HQS37" s="138"/>
      <c r="HQT37" s="138"/>
      <c r="HQU37" s="138"/>
      <c r="HQV37" s="138"/>
      <c r="HQW37" s="138"/>
      <c r="HQX37" s="138"/>
      <c r="HQY37" s="138"/>
      <c r="HQZ37" s="138"/>
      <c r="HRA37" s="138"/>
      <c r="HRB37" s="138"/>
      <c r="HRC37" s="138"/>
      <c r="HRD37" s="138"/>
      <c r="HRE37" s="138"/>
      <c r="HRF37" s="138"/>
      <c r="HRG37" s="138"/>
      <c r="HRH37" s="138"/>
      <c r="HRI37" s="138"/>
      <c r="HRJ37" s="138"/>
      <c r="HRK37" s="138"/>
      <c r="HRL37" s="138"/>
      <c r="HRM37" s="138"/>
      <c r="HRN37" s="138"/>
      <c r="HRO37" s="138"/>
      <c r="HRP37" s="138"/>
      <c r="HRQ37" s="138"/>
      <c r="HRR37" s="138"/>
      <c r="HRS37" s="138"/>
      <c r="HRT37" s="138"/>
      <c r="HRU37" s="138"/>
      <c r="HRV37" s="138"/>
      <c r="HRW37" s="138"/>
      <c r="HRX37" s="138"/>
      <c r="HRY37" s="138"/>
      <c r="HRZ37" s="138"/>
      <c r="HSA37" s="138"/>
      <c r="HSB37" s="138"/>
      <c r="HSC37" s="138"/>
      <c r="HSD37" s="138"/>
      <c r="HSE37" s="138"/>
      <c r="HSF37" s="138"/>
      <c r="HSG37" s="138"/>
      <c r="HSH37" s="138"/>
      <c r="HSI37" s="138"/>
      <c r="HSJ37" s="138"/>
      <c r="HSK37" s="138"/>
      <c r="HSL37" s="138"/>
      <c r="HSM37" s="138"/>
      <c r="HSN37" s="138"/>
      <c r="HSO37" s="138"/>
      <c r="HSP37" s="138"/>
      <c r="HSQ37" s="138"/>
      <c r="HSR37" s="138"/>
      <c r="HSS37" s="138"/>
      <c r="HST37" s="138"/>
      <c r="HSU37" s="138"/>
      <c r="HSV37" s="138"/>
      <c r="HSW37" s="138"/>
      <c r="HSX37" s="138"/>
      <c r="HSY37" s="138"/>
      <c r="HSZ37" s="138"/>
      <c r="HTA37" s="138"/>
      <c r="HTB37" s="138"/>
      <c r="HTC37" s="138"/>
      <c r="HTD37" s="138"/>
      <c r="HTE37" s="138"/>
      <c r="HTF37" s="138"/>
      <c r="HTG37" s="138"/>
      <c r="HTH37" s="138"/>
      <c r="HTI37" s="138"/>
      <c r="HTJ37" s="138"/>
      <c r="HTK37" s="138"/>
      <c r="HTL37" s="138"/>
      <c r="HTM37" s="138"/>
      <c r="HTN37" s="138"/>
      <c r="HTO37" s="138"/>
      <c r="HTP37" s="138"/>
      <c r="HTQ37" s="138"/>
      <c r="HTR37" s="138"/>
      <c r="HTS37" s="138"/>
      <c r="HTT37" s="138"/>
      <c r="HTU37" s="138"/>
      <c r="HTV37" s="138"/>
      <c r="HTW37" s="138"/>
      <c r="HTX37" s="138"/>
      <c r="HTY37" s="138"/>
      <c r="HTZ37" s="138"/>
      <c r="HUA37" s="138"/>
      <c r="HUB37" s="138"/>
      <c r="HUC37" s="138"/>
      <c r="HUD37" s="138"/>
      <c r="HUE37" s="138"/>
      <c r="HUF37" s="138"/>
      <c r="HUG37" s="138"/>
      <c r="HUH37" s="138"/>
      <c r="HUI37" s="138"/>
      <c r="HUJ37" s="138"/>
      <c r="HUK37" s="138"/>
      <c r="HUL37" s="138"/>
      <c r="HUM37" s="138"/>
      <c r="HUN37" s="138"/>
      <c r="HUO37" s="138"/>
      <c r="HUP37" s="138"/>
      <c r="HUQ37" s="138"/>
      <c r="HUR37" s="138"/>
      <c r="HUS37" s="138"/>
      <c r="HUT37" s="138"/>
      <c r="HUU37" s="138"/>
      <c r="HUV37" s="138"/>
      <c r="HUW37" s="138"/>
      <c r="HUX37" s="138"/>
      <c r="HUY37" s="138"/>
      <c r="HUZ37" s="138"/>
      <c r="HVA37" s="138"/>
      <c r="HVB37" s="138"/>
      <c r="HVC37" s="138"/>
      <c r="HVD37" s="138"/>
      <c r="HVE37" s="138"/>
      <c r="HVF37" s="138"/>
      <c r="HVG37" s="138"/>
      <c r="HVH37" s="138"/>
      <c r="HVI37" s="138"/>
      <c r="HVJ37" s="138"/>
      <c r="HVK37" s="138"/>
      <c r="HVL37" s="138"/>
      <c r="HVM37" s="138"/>
      <c r="HVN37" s="138"/>
      <c r="HVO37" s="138"/>
      <c r="HVP37" s="138"/>
      <c r="HVQ37" s="138"/>
      <c r="HVR37" s="138"/>
      <c r="HVS37" s="138"/>
      <c r="HVT37" s="138"/>
      <c r="HVU37" s="138"/>
      <c r="HVV37" s="138"/>
      <c r="HVW37" s="138"/>
      <c r="HVX37" s="138"/>
      <c r="HVY37" s="138"/>
      <c r="HVZ37" s="138"/>
      <c r="HWA37" s="138"/>
      <c r="HWB37" s="138"/>
      <c r="HWC37" s="138"/>
      <c r="HWD37" s="138"/>
      <c r="HWE37" s="138"/>
      <c r="HWF37" s="138"/>
      <c r="HWG37" s="138"/>
      <c r="HWH37" s="138"/>
      <c r="HWI37" s="138"/>
      <c r="HWJ37" s="138"/>
      <c r="HWK37" s="138"/>
      <c r="HWL37" s="138"/>
      <c r="HWM37" s="138"/>
      <c r="HWN37" s="138"/>
      <c r="HWO37" s="138"/>
      <c r="HWP37" s="138"/>
      <c r="HWQ37" s="138"/>
      <c r="HWR37" s="138"/>
      <c r="HWS37" s="138"/>
      <c r="HWT37" s="138"/>
      <c r="HWU37" s="138"/>
      <c r="HWV37" s="138"/>
      <c r="HWW37" s="138"/>
      <c r="HWX37" s="138"/>
      <c r="HWY37" s="138"/>
      <c r="HWZ37" s="138"/>
      <c r="HXA37" s="138"/>
      <c r="HXB37" s="138"/>
      <c r="HXC37" s="138"/>
      <c r="HXD37" s="138"/>
      <c r="HXE37" s="138"/>
      <c r="HXF37" s="138"/>
      <c r="HXG37" s="138"/>
      <c r="HXH37" s="138"/>
      <c r="HXI37" s="138"/>
      <c r="HXJ37" s="138"/>
      <c r="HXK37" s="138"/>
      <c r="HXL37" s="138"/>
      <c r="HXM37" s="138"/>
      <c r="HXN37" s="138"/>
      <c r="HXO37" s="138"/>
      <c r="HXP37" s="138"/>
      <c r="HXQ37" s="138"/>
      <c r="HXR37" s="138"/>
      <c r="HXS37" s="138"/>
      <c r="HXT37" s="138"/>
      <c r="HXU37" s="138"/>
      <c r="HXV37" s="138"/>
      <c r="HXW37" s="138"/>
      <c r="HXX37" s="138"/>
      <c r="HXY37" s="138"/>
      <c r="HXZ37" s="138"/>
      <c r="HYA37" s="138"/>
      <c r="HYB37" s="138"/>
      <c r="HYC37" s="138"/>
      <c r="HYD37" s="138"/>
      <c r="HYE37" s="138"/>
      <c r="HYF37" s="138"/>
      <c r="HYG37" s="138"/>
      <c r="HYH37" s="138"/>
      <c r="HYI37" s="138"/>
      <c r="HYJ37" s="138"/>
      <c r="HYK37" s="138"/>
      <c r="HYL37" s="138"/>
      <c r="HYM37" s="138"/>
      <c r="HYN37" s="138"/>
      <c r="HYO37" s="138"/>
      <c r="HYP37" s="138"/>
      <c r="HYQ37" s="138"/>
      <c r="HYR37" s="138"/>
      <c r="HYS37" s="138"/>
      <c r="HYT37" s="138"/>
      <c r="HYU37" s="138"/>
      <c r="HYV37" s="138"/>
      <c r="HYW37" s="138"/>
      <c r="HYX37" s="138"/>
      <c r="HYY37" s="138"/>
      <c r="HYZ37" s="138"/>
      <c r="HZA37" s="138"/>
      <c r="HZB37" s="138"/>
      <c r="HZC37" s="138"/>
      <c r="HZD37" s="138"/>
      <c r="HZE37" s="138"/>
      <c r="HZF37" s="138"/>
      <c r="HZG37" s="138"/>
      <c r="HZH37" s="138"/>
      <c r="HZI37" s="138"/>
      <c r="HZJ37" s="138"/>
      <c r="HZK37" s="138"/>
      <c r="HZL37" s="138"/>
      <c r="HZM37" s="138"/>
      <c r="HZN37" s="138"/>
      <c r="HZO37" s="138"/>
      <c r="HZP37" s="138"/>
      <c r="HZQ37" s="138"/>
      <c r="HZR37" s="138"/>
      <c r="HZS37" s="138"/>
      <c r="HZT37" s="138"/>
      <c r="HZU37" s="138"/>
      <c r="HZV37" s="138"/>
      <c r="HZW37" s="138"/>
      <c r="HZX37" s="138"/>
      <c r="HZY37" s="138"/>
      <c r="HZZ37" s="138"/>
      <c r="IAA37" s="138"/>
      <c r="IAB37" s="138"/>
      <c r="IAC37" s="138"/>
      <c r="IAD37" s="138"/>
      <c r="IAE37" s="138"/>
      <c r="IAF37" s="138"/>
      <c r="IAG37" s="138"/>
      <c r="IAH37" s="138"/>
      <c r="IAI37" s="138"/>
      <c r="IAJ37" s="138"/>
      <c r="IAK37" s="138"/>
      <c r="IAL37" s="138"/>
      <c r="IAM37" s="138"/>
      <c r="IAN37" s="138"/>
      <c r="IAO37" s="138"/>
      <c r="IAP37" s="138"/>
      <c r="IAQ37" s="138"/>
      <c r="IAR37" s="138"/>
      <c r="IAS37" s="138"/>
      <c r="IAT37" s="138"/>
      <c r="IAU37" s="138"/>
      <c r="IAV37" s="138"/>
      <c r="IAW37" s="138"/>
      <c r="IAX37" s="138"/>
      <c r="IAY37" s="138"/>
      <c r="IAZ37" s="138"/>
      <c r="IBA37" s="138"/>
      <c r="IBB37" s="138"/>
      <c r="IBC37" s="138"/>
      <c r="IBD37" s="138"/>
      <c r="IBE37" s="138"/>
      <c r="IBF37" s="138"/>
      <c r="IBG37" s="138"/>
      <c r="IBH37" s="138"/>
      <c r="IBI37" s="138"/>
      <c r="IBJ37" s="138"/>
      <c r="IBK37" s="138"/>
      <c r="IBL37" s="138"/>
      <c r="IBM37" s="138"/>
      <c r="IBN37" s="138"/>
      <c r="IBO37" s="138"/>
      <c r="IBP37" s="138"/>
      <c r="IBQ37" s="138"/>
      <c r="IBR37" s="138"/>
      <c r="IBS37" s="138"/>
      <c r="IBT37" s="138"/>
      <c r="IBU37" s="138"/>
      <c r="IBV37" s="138"/>
      <c r="IBW37" s="138"/>
      <c r="IBX37" s="138"/>
      <c r="IBY37" s="138"/>
      <c r="IBZ37" s="138"/>
      <c r="ICA37" s="138"/>
      <c r="ICB37" s="138"/>
      <c r="ICC37" s="138"/>
      <c r="ICD37" s="138"/>
      <c r="ICE37" s="138"/>
      <c r="ICF37" s="138"/>
      <c r="ICG37" s="138"/>
      <c r="ICH37" s="138"/>
      <c r="ICI37" s="138"/>
      <c r="ICJ37" s="138"/>
      <c r="ICK37" s="138"/>
      <c r="ICL37" s="138"/>
      <c r="ICM37" s="138"/>
      <c r="ICN37" s="138"/>
      <c r="ICO37" s="138"/>
      <c r="ICP37" s="138"/>
      <c r="ICQ37" s="138"/>
      <c r="ICR37" s="138"/>
      <c r="ICS37" s="138"/>
      <c r="ICT37" s="138"/>
      <c r="ICU37" s="138"/>
      <c r="ICV37" s="138"/>
      <c r="ICW37" s="138"/>
      <c r="ICX37" s="138"/>
      <c r="ICY37" s="138"/>
      <c r="ICZ37" s="138"/>
      <c r="IDA37" s="138"/>
      <c r="IDB37" s="138"/>
      <c r="IDC37" s="138"/>
      <c r="IDD37" s="138"/>
      <c r="IDE37" s="138"/>
      <c r="IDF37" s="138"/>
      <c r="IDG37" s="138"/>
      <c r="IDH37" s="138"/>
      <c r="IDI37" s="138"/>
      <c r="IDJ37" s="138"/>
      <c r="IDK37" s="138"/>
      <c r="IDL37" s="138"/>
      <c r="IDM37" s="138"/>
      <c r="IDN37" s="138"/>
      <c r="IDO37" s="138"/>
      <c r="IDP37" s="138"/>
      <c r="IDQ37" s="138"/>
      <c r="IDR37" s="138"/>
      <c r="IDS37" s="138"/>
      <c r="IDT37" s="138"/>
      <c r="IDU37" s="138"/>
      <c r="IDV37" s="138"/>
      <c r="IDW37" s="138"/>
      <c r="IDX37" s="138"/>
      <c r="IDY37" s="138"/>
      <c r="IDZ37" s="138"/>
      <c r="IEA37" s="138"/>
      <c r="IEB37" s="138"/>
      <c r="IEC37" s="138"/>
      <c r="IED37" s="138"/>
      <c r="IEE37" s="138"/>
      <c r="IEF37" s="138"/>
      <c r="IEG37" s="138"/>
      <c r="IEH37" s="138"/>
      <c r="IEI37" s="138"/>
      <c r="IEJ37" s="138"/>
      <c r="IEK37" s="138"/>
      <c r="IEL37" s="138"/>
      <c r="IEM37" s="138"/>
      <c r="IEN37" s="138"/>
      <c r="IEO37" s="138"/>
      <c r="IEP37" s="138"/>
      <c r="IEQ37" s="138"/>
      <c r="IER37" s="138"/>
      <c r="IES37" s="138"/>
      <c r="IET37" s="138"/>
      <c r="IEU37" s="138"/>
      <c r="IEV37" s="138"/>
      <c r="IEW37" s="138"/>
      <c r="IEX37" s="138"/>
      <c r="IEY37" s="138"/>
      <c r="IEZ37" s="138"/>
      <c r="IFA37" s="138"/>
      <c r="IFB37" s="138"/>
      <c r="IFC37" s="138"/>
      <c r="IFD37" s="138"/>
      <c r="IFE37" s="138"/>
      <c r="IFF37" s="138"/>
      <c r="IFG37" s="138"/>
      <c r="IFH37" s="138"/>
      <c r="IFI37" s="138"/>
      <c r="IFJ37" s="138"/>
      <c r="IFK37" s="138"/>
      <c r="IFL37" s="138"/>
      <c r="IFM37" s="138"/>
      <c r="IFN37" s="138"/>
      <c r="IFO37" s="138"/>
      <c r="IFP37" s="138"/>
      <c r="IFQ37" s="138"/>
      <c r="IFR37" s="138"/>
      <c r="IFS37" s="138"/>
      <c r="IFT37" s="138"/>
      <c r="IFU37" s="138"/>
      <c r="IFV37" s="138"/>
      <c r="IFW37" s="138"/>
      <c r="IFX37" s="138"/>
      <c r="IFY37" s="138"/>
      <c r="IFZ37" s="138"/>
      <c r="IGA37" s="138"/>
      <c r="IGB37" s="138"/>
      <c r="IGC37" s="138"/>
      <c r="IGD37" s="138"/>
      <c r="IGE37" s="138"/>
      <c r="IGF37" s="138"/>
      <c r="IGG37" s="138"/>
      <c r="IGH37" s="138"/>
      <c r="IGI37" s="138"/>
      <c r="IGJ37" s="138"/>
      <c r="IGK37" s="138"/>
      <c r="IGL37" s="138"/>
      <c r="IGM37" s="138"/>
      <c r="IGN37" s="138"/>
      <c r="IGO37" s="138"/>
      <c r="IGP37" s="138"/>
      <c r="IGQ37" s="138"/>
      <c r="IGR37" s="138"/>
      <c r="IGS37" s="138"/>
      <c r="IGT37" s="138"/>
      <c r="IGU37" s="138"/>
      <c r="IGV37" s="138"/>
      <c r="IGW37" s="138"/>
      <c r="IGX37" s="138"/>
      <c r="IGY37" s="138"/>
      <c r="IGZ37" s="138"/>
      <c r="IHA37" s="138"/>
      <c r="IHB37" s="138"/>
      <c r="IHC37" s="138"/>
      <c r="IHD37" s="138"/>
      <c r="IHE37" s="138"/>
      <c r="IHF37" s="138"/>
      <c r="IHG37" s="138"/>
      <c r="IHH37" s="138"/>
      <c r="IHI37" s="138"/>
      <c r="IHJ37" s="138"/>
      <c r="IHK37" s="138"/>
      <c r="IHL37" s="138"/>
      <c r="IHM37" s="138"/>
      <c r="IHN37" s="138"/>
      <c r="IHO37" s="138"/>
      <c r="IHP37" s="138"/>
      <c r="IHQ37" s="138"/>
      <c r="IHR37" s="138"/>
      <c r="IHS37" s="138"/>
      <c r="IHT37" s="138"/>
      <c r="IHU37" s="138"/>
      <c r="IHV37" s="138"/>
      <c r="IHW37" s="138"/>
      <c r="IHX37" s="138"/>
      <c r="IHY37" s="138"/>
      <c r="IHZ37" s="138"/>
      <c r="IIA37" s="138"/>
      <c r="IIB37" s="138"/>
      <c r="IIC37" s="138"/>
      <c r="IID37" s="138"/>
      <c r="IIE37" s="138"/>
      <c r="IIF37" s="138"/>
      <c r="IIG37" s="138"/>
      <c r="IIH37" s="138"/>
      <c r="III37" s="138"/>
      <c r="IIJ37" s="138"/>
      <c r="IIK37" s="138"/>
      <c r="IIL37" s="138"/>
      <c r="IIM37" s="138"/>
      <c r="IIN37" s="138"/>
      <c r="IIO37" s="138"/>
      <c r="IIP37" s="138"/>
      <c r="IIQ37" s="138"/>
      <c r="IIR37" s="138"/>
      <c r="IIS37" s="138"/>
      <c r="IIT37" s="138"/>
      <c r="IIU37" s="138"/>
      <c r="IIV37" s="138"/>
      <c r="IIW37" s="138"/>
      <c r="IIX37" s="138"/>
      <c r="IIY37" s="138"/>
      <c r="IIZ37" s="138"/>
      <c r="IJA37" s="138"/>
      <c r="IJB37" s="138"/>
      <c r="IJC37" s="138"/>
      <c r="IJD37" s="138"/>
      <c r="IJE37" s="138"/>
      <c r="IJF37" s="138"/>
      <c r="IJG37" s="138"/>
      <c r="IJH37" s="138"/>
      <c r="IJI37" s="138"/>
      <c r="IJJ37" s="138"/>
      <c r="IJK37" s="138"/>
      <c r="IJL37" s="138"/>
      <c r="IJM37" s="138"/>
      <c r="IJN37" s="138"/>
      <c r="IJO37" s="138"/>
      <c r="IJP37" s="138"/>
      <c r="IJQ37" s="138"/>
      <c r="IJR37" s="138"/>
      <c r="IJS37" s="138"/>
      <c r="IJT37" s="138"/>
      <c r="IJU37" s="138"/>
      <c r="IJV37" s="138"/>
      <c r="IJW37" s="138"/>
      <c r="IJX37" s="138"/>
      <c r="IJY37" s="138"/>
      <c r="IJZ37" s="138"/>
      <c r="IKA37" s="138"/>
      <c r="IKB37" s="138"/>
      <c r="IKC37" s="138"/>
      <c r="IKD37" s="138"/>
      <c r="IKE37" s="138"/>
      <c r="IKF37" s="138"/>
      <c r="IKG37" s="138"/>
      <c r="IKH37" s="138"/>
      <c r="IKI37" s="138"/>
      <c r="IKJ37" s="138"/>
      <c r="IKK37" s="138"/>
      <c r="IKL37" s="138"/>
      <c r="IKM37" s="138"/>
      <c r="IKN37" s="138"/>
      <c r="IKO37" s="138"/>
      <c r="IKP37" s="138"/>
      <c r="IKQ37" s="138"/>
      <c r="IKR37" s="138"/>
      <c r="IKS37" s="138"/>
      <c r="IKT37" s="138"/>
      <c r="IKU37" s="138"/>
      <c r="IKV37" s="138"/>
      <c r="IKW37" s="138"/>
      <c r="IKX37" s="138"/>
      <c r="IKY37" s="138"/>
      <c r="IKZ37" s="138"/>
      <c r="ILA37" s="138"/>
      <c r="ILB37" s="138"/>
      <c r="ILC37" s="138"/>
      <c r="ILD37" s="138"/>
      <c r="ILE37" s="138"/>
      <c r="ILF37" s="138"/>
      <c r="ILG37" s="138"/>
      <c r="ILH37" s="138"/>
      <c r="ILI37" s="138"/>
      <c r="ILJ37" s="138"/>
      <c r="ILK37" s="138"/>
      <c r="ILL37" s="138"/>
      <c r="ILM37" s="138"/>
      <c r="ILN37" s="138"/>
      <c r="ILO37" s="138"/>
      <c r="ILP37" s="138"/>
      <c r="ILQ37" s="138"/>
      <c r="ILR37" s="138"/>
      <c r="ILS37" s="138"/>
      <c r="ILT37" s="138"/>
      <c r="ILU37" s="138"/>
      <c r="ILV37" s="138"/>
      <c r="ILW37" s="138"/>
      <c r="ILX37" s="138"/>
      <c r="ILY37" s="138"/>
      <c r="ILZ37" s="138"/>
      <c r="IMA37" s="138"/>
      <c r="IMB37" s="138"/>
      <c r="IMC37" s="138"/>
      <c r="IMD37" s="138"/>
      <c r="IME37" s="138"/>
      <c r="IMF37" s="138"/>
      <c r="IMG37" s="138"/>
      <c r="IMH37" s="138"/>
      <c r="IMI37" s="138"/>
      <c r="IMJ37" s="138"/>
      <c r="IMK37" s="138"/>
      <c r="IML37" s="138"/>
      <c r="IMM37" s="138"/>
      <c r="IMN37" s="138"/>
      <c r="IMO37" s="138"/>
      <c r="IMP37" s="138"/>
      <c r="IMQ37" s="138"/>
      <c r="IMR37" s="138"/>
      <c r="IMS37" s="138"/>
      <c r="IMT37" s="138"/>
      <c r="IMU37" s="138"/>
      <c r="IMV37" s="138"/>
      <c r="IMW37" s="138"/>
      <c r="IMX37" s="138"/>
      <c r="IMY37" s="138"/>
      <c r="IMZ37" s="138"/>
      <c r="INA37" s="138"/>
      <c r="INB37" s="138"/>
      <c r="INC37" s="138"/>
      <c r="IND37" s="138"/>
      <c r="INE37" s="138"/>
      <c r="INF37" s="138"/>
      <c r="ING37" s="138"/>
      <c r="INH37" s="138"/>
      <c r="INI37" s="138"/>
      <c r="INJ37" s="138"/>
      <c r="INK37" s="138"/>
      <c r="INL37" s="138"/>
      <c r="INM37" s="138"/>
      <c r="INN37" s="138"/>
      <c r="INO37" s="138"/>
      <c r="INP37" s="138"/>
      <c r="INQ37" s="138"/>
      <c r="INR37" s="138"/>
      <c r="INS37" s="138"/>
      <c r="INT37" s="138"/>
      <c r="INU37" s="138"/>
      <c r="INV37" s="138"/>
      <c r="INW37" s="138"/>
      <c r="INX37" s="138"/>
      <c r="INY37" s="138"/>
      <c r="INZ37" s="138"/>
      <c r="IOA37" s="138"/>
      <c r="IOB37" s="138"/>
      <c r="IOC37" s="138"/>
      <c r="IOD37" s="138"/>
      <c r="IOE37" s="138"/>
      <c r="IOF37" s="138"/>
      <c r="IOG37" s="138"/>
      <c r="IOH37" s="138"/>
      <c r="IOI37" s="138"/>
      <c r="IOJ37" s="138"/>
      <c r="IOK37" s="138"/>
      <c r="IOL37" s="138"/>
      <c r="IOM37" s="138"/>
      <c r="ION37" s="138"/>
      <c r="IOO37" s="138"/>
      <c r="IOP37" s="138"/>
      <c r="IOQ37" s="138"/>
      <c r="IOR37" s="138"/>
      <c r="IOS37" s="138"/>
      <c r="IOT37" s="138"/>
      <c r="IOU37" s="138"/>
      <c r="IOV37" s="138"/>
      <c r="IOW37" s="138"/>
      <c r="IOX37" s="138"/>
      <c r="IOY37" s="138"/>
      <c r="IOZ37" s="138"/>
      <c r="IPA37" s="138"/>
      <c r="IPB37" s="138"/>
      <c r="IPC37" s="138"/>
      <c r="IPD37" s="138"/>
      <c r="IPE37" s="138"/>
      <c r="IPF37" s="138"/>
      <c r="IPG37" s="138"/>
      <c r="IPH37" s="138"/>
      <c r="IPI37" s="138"/>
      <c r="IPJ37" s="138"/>
      <c r="IPK37" s="138"/>
      <c r="IPL37" s="138"/>
      <c r="IPM37" s="138"/>
      <c r="IPN37" s="138"/>
      <c r="IPO37" s="138"/>
      <c r="IPP37" s="138"/>
      <c r="IPQ37" s="138"/>
      <c r="IPR37" s="138"/>
      <c r="IPS37" s="138"/>
      <c r="IPT37" s="138"/>
      <c r="IPU37" s="138"/>
      <c r="IPV37" s="138"/>
      <c r="IPW37" s="138"/>
      <c r="IPX37" s="138"/>
      <c r="IPY37" s="138"/>
      <c r="IPZ37" s="138"/>
      <c r="IQA37" s="138"/>
      <c r="IQB37" s="138"/>
      <c r="IQC37" s="138"/>
      <c r="IQD37" s="138"/>
      <c r="IQE37" s="138"/>
      <c r="IQF37" s="138"/>
      <c r="IQG37" s="138"/>
      <c r="IQH37" s="138"/>
      <c r="IQI37" s="138"/>
      <c r="IQJ37" s="138"/>
      <c r="IQK37" s="138"/>
      <c r="IQL37" s="138"/>
      <c r="IQM37" s="138"/>
      <c r="IQN37" s="138"/>
      <c r="IQO37" s="138"/>
      <c r="IQP37" s="138"/>
      <c r="IQQ37" s="138"/>
      <c r="IQR37" s="138"/>
      <c r="IQS37" s="138"/>
      <c r="IQT37" s="138"/>
      <c r="IQU37" s="138"/>
      <c r="IQV37" s="138"/>
      <c r="IQW37" s="138"/>
      <c r="IQX37" s="138"/>
      <c r="IQY37" s="138"/>
      <c r="IQZ37" s="138"/>
      <c r="IRA37" s="138"/>
      <c r="IRB37" s="138"/>
      <c r="IRC37" s="138"/>
      <c r="IRD37" s="138"/>
      <c r="IRE37" s="138"/>
      <c r="IRF37" s="138"/>
      <c r="IRG37" s="138"/>
      <c r="IRH37" s="138"/>
      <c r="IRI37" s="138"/>
      <c r="IRJ37" s="138"/>
      <c r="IRK37" s="138"/>
      <c r="IRL37" s="138"/>
      <c r="IRM37" s="138"/>
      <c r="IRN37" s="138"/>
      <c r="IRO37" s="138"/>
      <c r="IRP37" s="138"/>
      <c r="IRQ37" s="138"/>
      <c r="IRR37" s="138"/>
      <c r="IRS37" s="138"/>
      <c r="IRT37" s="138"/>
      <c r="IRU37" s="138"/>
      <c r="IRV37" s="138"/>
      <c r="IRW37" s="138"/>
      <c r="IRX37" s="138"/>
      <c r="IRY37" s="138"/>
      <c r="IRZ37" s="138"/>
      <c r="ISA37" s="138"/>
      <c r="ISB37" s="138"/>
      <c r="ISC37" s="138"/>
      <c r="ISD37" s="138"/>
      <c r="ISE37" s="138"/>
      <c r="ISF37" s="138"/>
      <c r="ISG37" s="138"/>
      <c r="ISH37" s="138"/>
      <c r="ISI37" s="138"/>
      <c r="ISJ37" s="138"/>
      <c r="ISK37" s="138"/>
      <c r="ISL37" s="138"/>
      <c r="ISM37" s="138"/>
      <c r="ISN37" s="138"/>
      <c r="ISO37" s="138"/>
      <c r="ISP37" s="138"/>
      <c r="ISQ37" s="138"/>
      <c r="ISR37" s="138"/>
      <c r="ISS37" s="138"/>
      <c r="IST37" s="138"/>
      <c r="ISU37" s="138"/>
      <c r="ISV37" s="138"/>
      <c r="ISW37" s="138"/>
      <c r="ISX37" s="138"/>
      <c r="ISY37" s="138"/>
      <c r="ISZ37" s="138"/>
      <c r="ITA37" s="138"/>
      <c r="ITB37" s="138"/>
      <c r="ITC37" s="138"/>
      <c r="ITD37" s="138"/>
      <c r="ITE37" s="138"/>
      <c r="ITF37" s="138"/>
      <c r="ITG37" s="138"/>
      <c r="ITH37" s="138"/>
      <c r="ITI37" s="138"/>
      <c r="ITJ37" s="138"/>
      <c r="ITK37" s="138"/>
      <c r="ITL37" s="138"/>
      <c r="ITM37" s="138"/>
      <c r="ITN37" s="138"/>
      <c r="ITO37" s="138"/>
      <c r="ITP37" s="138"/>
      <c r="ITQ37" s="138"/>
      <c r="ITR37" s="138"/>
      <c r="ITS37" s="138"/>
      <c r="ITT37" s="138"/>
      <c r="ITU37" s="138"/>
      <c r="ITV37" s="138"/>
      <c r="ITW37" s="138"/>
      <c r="ITX37" s="138"/>
      <c r="ITY37" s="138"/>
      <c r="ITZ37" s="138"/>
      <c r="IUA37" s="138"/>
      <c r="IUB37" s="138"/>
      <c r="IUC37" s="138"/>
      <c r="IUD37" s="138"/>
      <c r="IUE37" s="138"/>
      <c r="IUF37" s="138"/>
      <c r="IUG37" s="138"/>
      <c r="IUH37" s="138"/>
      <c r="IUI37" s="138"/>
      <c r="IUJ37" s="138"/>
      <c r="IUK37" s="138"/>
      <c r="IUL37" s="138"/>
      <c r="IUM37" s="138"/>
      <c r="IUN37" s="138"/>
      <c r="IUO37" s="138"/>
      <c r="IUP37" s="138"/>
      <c r="IUQ37" s="138"/>
      <c r="IUR37" s="138"/>
      <c r="IUS37" s="138"/>
      <c r="IUT37" s="138"/>
      <c r="IUU37" s="138"/>
      <c r="IUV37" s="138"/>
      <c r="IUW37" s="138"/>
      <c r="IUX37" s="138"/>
      <c r="IUY37" s="138"/>
      <c r="IUZ37" s="138"/>
      <c r="IVA37" s="138"/>
      <c r="IVB37" s="138"/>
      <c r="IVC37" s="138"/>
      <c r="IVD37" s="138"/>
      <c r="IVE37" s="138"/>
      <c r="IVF37" s="138"/>
      <c r="IVG37" s="138"/>
      <c r="IVH37" s="138"/>
      <c r="IVI37" s="138"/>
      <c r="IVJ37" s="138"/>
      <c r="IVK37" s="138"/>
      <c r="IVL37" s="138"/>
      <c r="IVM37" s="138"/>
      <c r="IVN37" s="138"/>
      <c r="IVO37" s="138"/>
      <c r="IVP37" s="138"/>
      <c r="IVQ37" s="138"/>
      <c r="IVR37" s="138"/>
      <c r="IVS37" s="138"/>
      <c r="IVT37" s="138"/>
      <c r="IVU37" s="138"/>
      <c r="IVV37" s="138"/>
      <c r="IVW37" s="138"/>
      <c r="IVX37" s="138"/>
      <c r="IVY37" s="138"/>
      <c r="IVZ37" s="138"/>
      <c r="IWA37" s="138"/>
      <c r="IWB37" s="138"/>
      <c r="IWC37" s="138"/>
      <c r="IWD37" s="138"/>
      <c r="IWE37" s="138"/>
      <c r="IWF37" s="138"/>
      <c r="IWG37" s="138"/>
      <c r="IWH37" s="138"/>
      <c r="IWI37" s="138"/>
      <c r="IWJ37" s="138"/>
      <c r="IWK37" s="138"/>
      <c r="IWL37" s="138"/>
      <c r="IWM37" s="138"/>
      <c r="IWN37" s="138"/>
      <c r="IWO37" s="138"/>
      <c r="IWP37" s="138"/>
      <c r="IWQ37" s="138"/>
      <c r="IWR37" s="138"/>
      <c r="IWS37" s="138"/>
      <c r="IWT37" s="138"/>
      <c r="IWU37" s="138"/>
      <c r="IWV37" s="138"/>
      <c r="IWW37" s="138"/>
      <c r="IWX37" s="138"/>
      <c r="IWY37" s="138"/>
      <c r="IWZ37" s="138"/>
      <c r="IXA37" s="138"/>
      <c r="IXB37" s="138"/>
      <c r="IXC37" s="138"/>
      <c r="IXD37" s="138"/>
      <c r="IXE37" s="138"/>
      <c r="IXF37" s="138"/>
      <c r="IXG37" s="138"/>
      <c r="IXH37" s="138"/>
      <c r="IXI37" s="138"/>
      <c r="IXJ37" s="138"/>
      <c r="IXK37" s="138"/>
      <c r="IXL37" s="138"/>
      <c r="IXM37" s="138"/>
      <c r="IXN37" s="138"/>
      <c r="IXO37" s="138"/>
      <c r="IXP37" s="138"/>
      <c r="IXQ37" s="138"/>
      <c r="IXR37" s="138"/>
      <c r="IXS37" s="138"/>
      <c r="IXT37" s="138"/>
      <c r="IXU37" s="138"/>
      <c r="IXV37" s="138"/>
      <c r="IXW37" s="138"/>
      <c r="IXX37" s="138"/>
      <c r="IXY37" s="138"/>
      <c r="IXZ37" s="138"/>
      <c r="IYA37" s="138"/>
      <c r="IYB37" s="138"/>
      <c r="IYC37" s="138"/>
      <c r="IYD37" s="138"/>
      <c r="IYE37" s="138"/>
      <c r="IYF37" s="138"/>
      <c r="IYG37" s="138"/>
      <c r="IYH37" s="138"/>
      <c r="IYI37" s="138"/>
      <c r="IYJ37" s="138"/>
      <c r="IYK37" s="138"/>
      <c r="IYL37" s="138"/>
      <c r="IYM37" s="138"/>
      <c r="IYN37" s="138"/>
      <c r="IYO37" s="138"/>
      <c r="IYP37" s="138"/>
      <c r="IYQ37" s="138"/>
      <c r="IYR37" s="138"/>
      <c r="IYS37" s="138"/>
      <c r="IYT37" s="138"/>
      <c r="IYU37" s="138"/>
      <c r="IYV37" s="138"/>
      <c r="IYW37" s="138"/>
      <c r="IYX37" s="138"/>
      <c r="IYY37" s="138"/>
      <c r="IYZ37" s="138"/>
      <c r="IZA37" s="138"/>
      <c r="IZB37" s="138"/>
      <c r="IZC37" s="138"/>
      <c r="IZD37" s="138"/>
      <c r="IZE37" s="138"/>
      <c r="IZF37" s="138"/>
      <c r="IZG37" s="138"/>
      <c r="IZH37" s="138"/>
      <c r="IZI37" s="138"/>
      <c r="IZJ37" s="138"/>
      <c r="IZK37" s="138"/>
      <c r="IZL37" s="138"/>
      <c r="IZM37" s="138"/>
      <c r="IZN37" s="138"/>
      <c r="IZO37" s="138"/>
      <c r="IZP37" s="138"/>
      <c r="IZQ37" s="138"/>
      <c r="IZR37" s="138"/>
      <c r="IZS37" s="138"/>
      <c r="IZT37" s="138"/>
      <c r="IZU37" s="138"/>
      <c r="IZV37" s="138"/>
      <c r="IZW37" s="138"/>
      <c r="IZX37" s="138"/>
      <c r="IZY37" s="138"/>
      <c r="IZZ37" s="138"/>
      <c r="JAA37" s="138"/>
      <c r="JAB37" s="138"/>
      <c r="JAC37" s="138"/>
      <c r="JAD37" s="138"/>
      <c r="JAE37" s="138"/>
      <c r="JAF37" s="138"/>
      <c r="JAG37" s="138"/>
      <c r="JAH37" s="138"/>
      <c r="JAI37" s="138"/>
      <c r="JAJ37" s="138"/>
      <c r="JAK37" s="138"/>
      <c r="JAL37" s="138"/>
      <c r="JAM37" s="138"/>
      <c r="JAN37" s="138"/>
      <c r="JAO37" s="138"/>
      <c r="JAP37" s="138"/>
      <c r="JAQ37" s="138"/>
      <c r="JAR37" s="138"/>
      <c r="JAS37" s="138"/>
      <c r="JAT37" s="138"/>
      <c r="JAU37" s="138"/>
      <c r="JAV37" s="138"/>
      <c r="JAW37" s="138"/>
      <c r="JAX37" s="138"/>
      <c r="JAY37" s="138"/>
      <c r="JAZ37" s="138"/>
      <c r="JBA37" s="138"/>
      <c r="JBB37" s="138"/>
      <c r="JBC37" s="138"/>
      <c r="JBD37" s="138"/>
      <c r="JBE37" s="138"/>
      <c r="JBF37" s="138"/>
      <c r="JBG37" s="138"/>
      <c r="JBH37" s="138"/>
      <c r="JBI37" s="138"/>
      <c r="JBJ37" s="138"/>
      <c r="JBK37" s="138"/>
      <c r="JBL37" s="138"/>
      <c r="JBM37" s="138"/>
      <c r="JBN37" s="138"/>
      <c r="JBO37" s="138"/>
      <c r="JBP37" s="138"/>
      <c r="JBQ37" s="138"/>
      <c r="JBR37" s="138"/>
      <c r="JBS37" s="138"/>
      <c r="JBT37" s="138"/>
      <c r="JBU37" s="138"/>
      <c r="JBV37" s="138"/>
      <c r="JBW37" s="138"/>
      <c r="JBX37" s="138"/>
      <c r="JBY37" s="138"/>
      <c r="JBZ37" s="138"/>
      <c r="JCA37" s="138"/>
      <c r="JCB37" s="138"/>
      <c r="JCC37" s="138"/>
      <c r="JCD37" s="138"/>
      <c r="JCE37" s="138"/>
      <c r="JCF37" s="138"/>
      <c r="JCG37" s="138"/>
      <c r="JCH37" s="138"/>
      <c r="JCI37" s="138"/>
      <c r="JCJ37" s="138"/>
      <c r="JCK37" s="138"/>
      <c r="JCL37" s="138"/>
      <c r="JCM37" s="138"/>
      <c r="JCN37" s="138"/>
      <c r="JCO37" s="138"/>
      <c r="JCP37" s="138"/>
      <c r="JCQ37" s="138"/>
      <c r="JCR37" s="138"/>
      <c r="JCS37" s="138"/>
      <c r="JCT37" s="138"/>
      <c r="JCU37" s="138"/>
      <c r="JCV37" s="138"/>
      <c r="JCW37" s="138"/>
      <c r="JCX37" s="138"/>
      <c r="JCY37" s="138"/>
      <c r="JCZ37" s="138"/>
      <c r="JDA37" s="138"/>
      <c r="JDB37" s="138"/>
      <c r="JDC37" s="138"/>
      <c r="JDD37" s="138"/>
      <c r="JDE37" s="138"/>
      <c r="JDF37" s="138"/>
      <c r="JDG37" s="138"/>
      <c r="JDH37" s="138"/>
      <c r="JDI37" s="138"/>
      <c r="JDJ37" s="138"/>
      <c r="JDK37" s="138"/>
      <c r="JDL37" s="138"/>
      <c r="JDM37" s="138"/>
      <c r="JDN37" s="138"/>
      <c r="JDO37" s="138"/>
      <c r="JDP37" s="138"/>
      <c r="JDQ37" s="138"/>
      <c r="JDR37" s="138"/>
      <c r="JDS37" s="138"/>
      <c r="JDT37" s="138"/>
      <c r="JDU37" s="138"/>
      <c r="JDV37" s="138"/>
      <c r="JDW37" s="138"/>
      <c r="JDX37" s="138"/>
      <c r="JDY37" s="138"/>
      <c r="JDZ37" s="138"/>
      <c r="JEA37" s="138"/>
      <c r="JEB37" s="138"/>
      <c r="JEC37" s="138"/>
      <c r="JED37" s="138"/>
      <c r="JEE37" s="138"/>
      <c r="JEF37" s="138"/>
      <c r="JEG37" s="138"/>
      <c r="JEH37" s="138"/>
      <c r="JEI37" s="138"/>
      <c r="JEJ37" s="138"/>
      <c r="JEK37" s="138"/>
      <c r="JEL37" s="138"/>
      <c r="JEM37" s="138"/>
      <c r="JEN37" s="138"/>
      <c r="JEO37" s="138"/>
      <c r="JEP37" s="138"/>
      <c r="JEQ37" s="138"/>
      <c r="JER37" s="138"/>
      <c r="JES37" s="138"/>
      <c r="JET37" s="138"/>
      <c r="JEU37" s="138"/>
      <c r="JEV37" s="138"/>
      <c r="JEW37" s="138"/>
      <c r="JEX37" s="138"/>
      <c r="JEY37" s="138"/>
      <c r="JEZ37" s="138"/>
      <c r="JFA37" s="138"/>
      <c r="JFB37" s="138"/>
      <c r="JFC37" s="138"/>
      <c r="JFD37" s="138"/>
      <c r="JFE37" s="138"/>
      <c r="JFF37" s="138"/>
      <c r="JFG37" s="138"/>
      <c r="JFH37" s="138"/>
      <c r="JFI37" s="138"/>
      <c r="JFJ37" s="138"/>
      <c r="JFK37" s="138"/>
      <c r="JFL37" s="138"/>
      <c r="JFM37" s="138"/>
      <c r="JFN37" s="138"/>
      <c r="JFO37" s="138"/>
      <c r="JFP37" s="138"/>
      <c r="JFQ37" s="138"/>
      <c r="JFR37" s="138"/>
      <c r="JFS37" s="138"/>
      <c r="JFT37" s="138"/>
      <c r="JFU37" s="138"/>
      <c r="JFV37" s="138"/>
      <c r="JFW37" s="138"/>
      <c r="JFX37" s="138"/>
      <c r="JFY37" s="138"/>
      <c r="JFZ37" s="138"/>
      <c r="JGA37" s="138"/>
      <c r="JGB37" s="138"/>
      <c r="JGC37" s="138"/>
      <c r="JGD37" s="138"/>
      <c r="JGE37" s="138"/>
      <c r="JGF37" s="138"/>
      <c r="JGG37" s="138"/>
      <c r="JGH37" s="138"/>
      <c r="JGI37" s="138"/>
      <c r="JGJ37" s="138"/>
      <c r="JGK37" s="138"/>
      <c r="JGL37" s="138"/>
      <c r="JGM37" s="138"/>
      <c r="JGN37" s="138"/>
      <c r="JGO37" s="138"/>
      <c r="JGP37" s="138"/>
      <c r="JGQ37" s="138"/>
      <c r="JGR37" s="138"/>
      <c r="JGS37" s="138"/>
      <c r="JGT37" s="138"/>
      <c r="JGU37" s="138"/>
      <c r="JGV37" s="138"/>
      <c r="JGW37" s="138"/>
      <c r="JGX37" s="138"/>
      <c r="JGY37" s="138"/>
      <c r="JGZ37" s="138"/>
      <c r="JHA37" s="138"/>
      <c r="JHB37" s="138"/>
      <c r="JHC37" s="138"/>
      <c r="JHD37" s="138"/>
      <c r="JHE37" s="138"/>
      <c r="JHF37" s="138"/>
      <c r="JHG37" s="138"/>
      <c r="JHH37" s="138"/>
      <c r="JHI37" s="138"/>
      <c r="JHJ37" s="138"/>
      <c r="JHK37" s="138"/>
      <c r="JHL37" s="138"/>
      <c r="JHM37" s="138"/>
      <c r="JHN37" s="138"/>
      <c r="JHO37" s="138"/>
      <c r="JHP37" s="138"/>
      <c r="JHQ37" s="138"/>
      <c r="JHR37" s="138"/>
      <c r="JHS37" s="138"/>
      <c r="JHT37" s="138"/>
      <c r="JHU37" s="138"/>
      <c r="JHV37" s="138"/>
      <c r="JHW37" s="138"/>
      <c r="JHX37" s="138"/>
      <c r="JHY37" s="138"/>
      <c r="JHZ37" s="138"/>
      <c r="JIA37" s="138"/>
      <c r="JIB37" s="138"/>
      <c r="JIC37" s="138"/>
      <c r="JID37" s="138"/>
      <c r="JIE37" s="138"/>
      <c r="JIF37" s="138"/>
      <c r="JIG37" s="138"/>
      <c r="JIH37" s="138"/>
      <c r="JII37" s="138"/>
      <c r="JIJ37" s="138"/>
      <c r="JIK37" s="138"/>
      <c r="JIL37" s="138"/>
      <c r="JIM37" s="138"/>
      <c r="JIN37" s="138"/>
      <c r="JIO37" s="138"/>
      <c r="JIP37" s="138"/>
      <c r="JIQ37" s="138"/>
      <c r="JIR37" s="138"/>
      <c r="JIS37" s="138"/>
      <c r="JIT37" s="138"/>
      <c r="JIU37" s="138"/>
      <c r="JIV37" s="138"/>
      <c r="JIW37" s="138"/>
      <c r="JIX37" s="138"/>
      <c r="JIY37" s="138"/>
      <c r="JIZ37" s="138"/>
      <c r="JJA37" s="138"/>
      <c r="JJB37" s="138"/>
      <c r="JJC37" s="138"/>
      <c r="JJD37" s="138"/>
      <c r="JJE37" s="138"/>
      <c r="JJF37" s="138"/>
      <c r="JJG37" s="138"/>
      <c r="JJH37" s="138"/>
      <c r="JJI37" s="138"/>
      <c r="JJJ37" s="138"/>
      <c r="JJK37" s="138"/>
      <c r="JJL37" s="138"/>
      <c r="JJM37" s="138"/>
      <c r="JJN37" s="138"/>
      <c r="JJO37" s="138"/>
      <c r="JJP37" s="138"/>
      <c r="JJQ37" s="138"/>
      <c r="JJR37" s="138"/>
      <c r="JJS37" s="138"/>
      <c r="JJT37" s="138"/>
      <c r="JJU37" s="138"/>
      <c r="JJV37" s="138"/>
      <c r="JJW37" s="138"/>
      <c r="JJX37" s="138"/>
      <c r="JJY37" s="138"/>
      <c r="JJZ37" s="138"/>
      <c r="JKA37" s="138"/>
      <c r="JKB37" s="138"/>
      <c r="JKC37" s="138"/>
      <c r="JKD37" s="138"/>
      <c r="JKE37" s="138"/>
      <c r="JKF37" s="138"/>
      <c r="JKG37" s="138"/>
      <c r="JKH37" s="138"/>
      <c r="JKI37" s="138"/>
      <c r="JKJ37" s="138"/>
      <c r="JKK37" s="138"/>
      <c r="JKL37" s="138"/>
      <c r="JKM37" s="138"/>
      <c r="JKN37" s="138"/>
      <c r="JKO37" s="138"/>
      <c r="JKP37" s="138"/>
      <c r="JKQ37" s="138"/>
      <c r="JKR37" s="138"/>
      <c r="JKS37" s="138"/>
      <c r="JKT37" s="138"/>
      <c r="JKU37" s="138"/>
      <c r="JKV37" s="138"/>
      <c r="JKW37" s="138"/>
      <c r="JKX37" s="138"/>
      <c r="JKY37" s="138"/>
      <c r="JKZ37" s="138"/>
      <c r="JLA37" s="138"/>
      <c r="JLB37" s="138"/>
      <c r="JLC37" s="138"/>
      <c r="JLD37" s="138"/>
      <c r="JLE37" s="138"/>
      <c r="JLF37" s="138"/>
      <c r="JLG37" s="138"/>
      <c r="JLH37" s="138"/>
      <c r="JLI37" s="138"/>
      <c r="JLJ37" s="138"/>
      <c r="JLK37" s="138"/>
      <c r="JLL37" s="138"/>
      <c r="JLM37" s="138"/>
      <c r="JLN37" s="138"/>
      <c r="JLO37" s="138"/>
      <c r="JLP37" s="138"/>
      <c r="JLQ37" s="138"/>
      <c r="JLR37" s="138"/>
      <c r="JLS37" s="138"/>
      <c r="JLT37" s="138"/>
      <c r="JLU37" s="138"/>
      <c r="JLV37" s="138"/>
      <c r="JLW37" s="138"/>
      <c r="JLX37" s="138"/>
      <c r="JLY37" s="138"/>
      <c r="JLZ37" s="138"/>
      <c r="JMA37" s="138"/>
      <c r="JMB37" s="138"/>
      <c r="JMC37" s="138"/>
      <c r="JMD37" s="138"/>
      <c r="JME37" s="138"/>
      <c r="JMF37" s="138"/>
      <c r="JMG37" s="138"/>
      <c r="JMH37" s="138"/>
      <c r="JMI37" s="138"/>
      <c r="JMJ37" s="138"/>
      <c r="JMK37" s="138"/>
      <c r="JML37" s="138"/>
      <c r="JMM37" s="138"/>
      <c r="JMN37" s="138"/>
      <c r="JMO37" s="138"/>
      <c r="JMP37" s="138"/>
      <c r="JMQ37" s="138"/>
      <c r="JMR37" s="138"/>
      <c r="JMS37" s="138"/>
      <c r="JMT37" s="138"/>
      <c r="JMU37" s="138"/>
      <c r="JMV37" s="138"/>
      <c r="JMW37" s="138"/>
      <c r="JMX37" s="138"/>
      <c r="JMY37" s="138"/>
      <c r="JMZ37" s="138"/>
      <c r="JNA37" s="138"/>
      <c r="JNB37" s="138"/>
      <c r="JNC37" s="138"/>
      <c r="JND37" s="138"/>
      <c r="JNE37" s="138"/>
      <c r="JNF37" s="138"/>
      <c r="JNG37" s="138"/>
      <c r="JNH37" s="138"/>
      <c r="JNI37" s="138"/>
      <c r="JNJ37" s="138"/>
      <c r="JNK37" s="138"/>
      <c r="JNL37" s="138"/>
      <c r="JNM37" s="138"/>
      <c r="JNN37" s="138"/>
      <c r="JNO37" s="138"/>
      <c r="JNP37" s="138"/>
      <c r="JNQ37" s="138"/>
      <c r="JNR37" s="138"/>
      <c r="JNS37" s="138"/>
      <c r="JNT37" s="138"/>
      <c r="JNU37" s="138"/>
      <c r="JNV37" s="138"/>
      <c r="JNW37" s="138"/>
      <c r="JNX37" s="138"/>
      <c r="JNY37" s="138"/>
      <c r="JNZ37" s="138"/>
      <c r="JOA37" s="138"/>
      <c r="JOB37" s="138"/>
      <c r="JOC37" s="138"/>
      <c r="JOD37" s="138"/>
      <c r="JOE37" s="138"/>
      <c r="JOF37" s="138"/>
      <c r="JOG37" s="138"/>
      <c r="JOH37" s="138"/>
      <c r="JOI37" s="138"/>
      <c r="JOJ37" s="138"/>
      <c r="JOK37" s="138"/>
      <c r="JOL37" s="138"/>
      <c r="JOM37" s="138"/>
      <c r="JON37" s="138"/>
      <c r="JOO37" s="138"/>
      <c r="JOP37" s="138"/>
      <c r="JOQ37" s="138"/>
      <c r="JOR37" s="138"/>
      <c r="JOS37" s="138"/>
      <c r="JOT37" s="138"/>
      <c r="JOU37" s="138"/>
      <c r="JOV37" s="138"/>
      <c r="JOW37" s="138"/>
      <c r="JOX37" s="138"/>
      <c r="JOY37" s="138"/>
      <c r="JOZ37" s="138"/>
      <c r="JPA37" s="138"/>
      <c r="JPB37" s="138"/>
      <c r="JPC37" s="138"/>
      <c r="JPD37" s="138"/>
      <c r="JPE37" s="138"/>
      <c r="JPF37" s="138"/>
      <c r="JPG37" s="138"/>
      <c r="JPH37" s="138"/>
      <c r="JPI37" s="138"/>
      <c r="JPJ37" s="138"/>
      <c r="JPK37" s="138"/>
      <c r="JPL37" s="138"/>
      <c r="JPM37" s="138"/>
      <c r="JPN37" s="138"/>
      <c r="JPO37" s="138"/>
      <c r="JPP37" s="138"/>
      <c r="JPQ37" s="138"/>
      <c r="JPR37" s="138"/>
      <c r="JPS37" s="138"/>
      <c r="JPT37" s="138"/>
      <c r="JPU37" s="138"/>
      <c r="JPV37" s="138"/>
      <c r="JPW37" s="138"/>
      <c r="JPX37" s="138"/>
      <c r="JPY37" s="138"/>
      <c r="JPZ37" s="138"/>
      <c r="JQA37" s="138"/>
      <c r="JQB37" s="138"/>
      <c r="JQC37" s="138"/>
      <c r="JQD37" s="138"/>
      <c r="JQE37" s="138"/>
      <c r="JQF37" s="138"/>
      <c r="JQG37" s="138"/>
      <c r="JQH37" s="138"/>
      <c r="JQI37" s="138"/>
      <c r="JQJ37" s="138"/>
      <c r="JQK37" s="138"/>
      <c r="JQL37" s="138"/>
      <c r="JQM37" s="138"/>
      <c r="JQN37" s="138"/>
      <c r="JQO37" s="138"/>
      <c r="JQP37" s="138"/>
      <c r="JQQ37" s="138"/>
      <c r="JQR37" s="138"/>
      <c r="JQS37" s="138"/>
      <c r="JQT37" s="138"/>
      <c r="JQU37" s="138"/>
      <c r="JQV37" s="138"/>
      <c r="JQW37" s="138"/>
      <c r="JQX37" s="138"/>
      <c r="JQY37" s="138"/>
      <c r="JQZ37" s="138"/>
      <c r="JRA37" s="138"/>
      <c r="JRB37" s="138"/>
      <c r="JRC37" s="138"/>
      <c r="JRD37" s="138"/>
      <c r="JRE37" s="138"/>
      <c r="JRF37" s="138"/>
      <c r="JRG37" s="138"/>
      <c r="JRH37" s="138"/>
      <c r="JRI37" s="138"/>
      <c r="JRJ37" s="138"/>
      <c r="JRK37" s="138"/>
      <c r="JRL37" s="138"/>
      <c r="JRM37" s="138"/>
      <c r="JRN37" s="138"/>
      <c r="JRO37" s="138"/>
      <c r="JRP37" s="138"/>
      <c r="JRQ37" s="138"/>
      <c r="JRR37" s="138"/>
      <c r="JRS37" s="138"/>
      <c r="JRT37" s="138"/>
      <c r="JRU37" s="138"/>
      <c r="JRV37" s="138"/>
      <c r="JRW37" s="138"/>
      <c r="JRX37" s="138"/>
      <c r="JRY37" s="138"/>
      <c r="JRZ37" s="138"/>
      <c r="JSA37" s="138"/>
      <c r="JSB37" s="138"/>
      <c r="JSC37" s="138"/>
      <c r="JSD37" s="138"/>
      <c r="JSE37" s="138"/>
      <c r="JSF37" s="138"/>
      <c r="JSG37" s="138"/>
      <c r="JSH37" s="138"/>
      <c r="JSI37" s="138"/>
      <c r="JSJ37" s="138"/>
      <c r="JSK37" s="138"/>
      <c r="JSL37" s="138"/>
      <c r="JSM37" s="138"/>
      <c r="JSN37" s="138"/>
      <c r="JSO37" s="138"/>
      <c r="JSP37" s="138"/>
      <c r="JSQ37" s="138"/>
      <c r="JSR37" s="138"/>
      <c r="JSS37" s="138"/>
      <c r="JST37" s="138"/>
      <c r="JSU37" s="138"/>
      <c r="JSV37" s="138"/>
      <c r="JSW37" s="138"/>
      <c r="JSX37" s="138"/>
      <c r="JSY37" s="138"/>
      <c r="JSZ37" s="138"/>
      <c r="JTA37" s="138"/>
      <c r="JTB37" s="138"/>
      <c r="JTC37" s="138"/>
      <c r="JTD37" s="138"/>
      <c r="JTE37" s="138"/>
      <c r="JTF37" s="138"/>
      <c r="JTG37" s="138"/>
      <c r="JTH37" s="138"/>
      <c r="JTI37" s="138"/>
      <c r="JTJ37" s="138"/>
      <c r="JTK37" s="138"/>
      <c r="JTL37" s="138"/>
      <c r="JTM37" s="138"/>
      <c r="JTN37" s="138"/>
      <c r="JTO37" s="138"/>
      <c r="JTP37" s="138"/>
      <c r="JTQ37" s="138"/>
      <c r="JTR37" s="138"/>
      <c r="JTS37" s="138"/>
      <c r="JTT37" s="138"/>
      <c r="JTU37" s="138"/>
      <c r="JTV37" s="138"/>
      <c r="JTW37" s="138"/>
      <c r="JTX37" s="138"/>
      <c r="JTY37" s="138"/>
      <c r="JTZ37" s="138"/>
      <c r="JUA37" s="138"/>
      <c r="JUB37" s="138"/>
      <c r="JUC37" s="138"/>
      <c r="JUD37" s="138"/>
      <c r="JUE37" s="138"/>
      <c r="JUF37" s="138"/>
      <c r="JUG37" s="138"/>
      <c r="JUH37" s="138"/>
      <c r="JUI37" s="138"/>
      <c r="JUJ37" s="138"/>
      <c r="JUK37" s="138"/>
      <c r="JUL37" s="138"/>
      <c r="JUM37" s="138"/>
      <c r="JUN37" s="138"/>
      <c r="JUO37" s="138"/>
      <c r="JUP37" s="138"/>
      <c r="JUQ37" s="138"/>
      <c r="JUR37" s="138"/>
      <c r="JUS37" s="138"/>
      <c r="JUT37" s="138"/>
      <c r="JUU37" s="138"/>
      <c r="JUV37" s="138"/>
      <c r="JUW37" s="138"/>
      <c r="JUX37" s="138"/>
      <c r="JUY37" s="138"/>
      <c r="JUZ37" s="138"/>
      <c r="JVA37" s="138"/>
      <c r="JVB37" s="138"/>
      <c r="JVC37" s="138"/>
      <c r="JVD37" s="138"/>
      <c r="JVE37" s="138"/>
      <c r="JVF37" s="138"/>
      <c r="JVG37" s="138"/>
      <c r="JVH37" s="138"/>
      <c r="JVI37" s="138"/>
      <c r="JVJ37" s="138"/>
      <c r="JVK37" s="138"/>
      <c r="JVL37" s="138"/>
      <c r="JVM37" s="138"/>
      <c r="JVN37" s="138"/>
      <c r="JVO37" s="138"/>
      <c r="JVP37" s="138"/>
      <c r="JVQ37" s="138"/>
      <c r="JVR37" s="138"/>
      <c r="JVS37" s="138"/>
      <c r="JVT37" s="138"/>
      <c r="JVU37" s="138"/>
      <c r="JVV37" s="138"/>
      <c r="JVW37" s="138"/>
      <c r="JVX37" s="138"/>
      <c r="JVY37" s="138"/>
      <c r="JVZ37" s="138"/>
      <c r="JWA37" s="138"/>
      <c r="JWB37" s="138"/>
      <c r="JWC37" s="138"/>
      <c r="JWD37" s="138"/>
      <c r="JWE37" s="138"/>
      <c r="JWF37" s="138"/>
      <c r="JWG37" s="138"/>
      <c r="JWH37" s="138"/>
      <c r="JWI37" s="138"/>
      <c r="JWJ37" s="138"/>
      <c r="JWK37" s="138"/>
      <c r="JWL37" s="138"/>
      <c r="JWM37" s="138"/>
      <c r="JWN37" s="138"/>
      <c r="JWO37" s="138"/>
      <c r="JWP37" s="138"/>
      <c r="JWQ37" s="138"/>
      <c r="JWR37" s="138"/>
      <c r="JWS37" s="138"/>
      <c r="JWT37" s="138"/>
      <c r="JWU37" s="138"/>
      <c r="JWV37" s="138"/>
      <c r="JWW37" s="138"/>
      <c r="JWX37" s="138"/>
      <c r="JWY37" s="138"/>
      <c r="JWZ37" s="138"/>
      <c r="JXA37" s="138"/>
      <c r="JXB37" s="138"/>
      <c r="JXC37" s="138"/>
      <c r="JXD37" s="138"/>
      <c r="JXE37" s="138"/>
      <c r="JXF37" s="138"/>
      <c r="JXG37" s="138"/>
      <c r="JXH37" s="138"/>
      <c r="JXI37" s="138"/>
      <c r="JXJ37" s="138"/>
      <c r="JXK37" s="138"/>
      <c r="JXL37" s="138"/>
      <c r="JXM37" s="138"/>
      <c r="JXN37" s="138"/>
      <c r="JXO37" s="138"/>
      <c r="JXP37" s="138"/>
      <c r="JXQ37" s="138"/>
      <c r="JXR37" s="138"/>
      <c r="JXS37" s="138"/>
      <c r="JXT37" s="138"/>
      <c r="JXU37" s="138"/>
      <c r="JXV37" s="138"/>
      <c r="JXW37" s="138"/>
      <c r="JXX37" s="138"/>
      <c r="JXY37" s="138"/>
      <c r="JXZ37" s="138"/>
      <c r="JYA37" s="138"/>
      <c r="JYB37" s="138"/>
      <c r="JYC37" s="138"/>
      <c r="JYD37" s="138"/>
      <c r="JYE37" s="138"/>
      <c r="JYF37" s="138"/>
      <c r="JYG37" s="138"/>
      <c r="JYH37" s="138"/>
      <c r="JYI37" s="138"/>
      <c r="JYJ37" s="138"/>
      <c r="JYK37" s="138"/>
      <c r="JYL37" s="138"/>
      <c r="JYM37" s="138"/>
      <c r="JYN37" s="138"/>
      <c r="JYO37" s="138"/>
      <c r="JYP37" s="138"/>
      <c r="JYQ37" s="138"/>
      <c r="JYR37" s="138"/>
      <c r="JYS37" s="138"/>
      <c r="JYT37" s="138"/>
      <c r="JYU37" s="138"/>
      <c r="JYV37" s="138"/>
      <c r="JYW37" s="138"/>
      <c r="JYX37" s="138"/>
      <c r="JYY37" s="138"/>
      <c r="JYZ37" s="138"/>
      <c r="JZA37" s="138"/>
      <c r="JZB37" s="138"/>
      <c r="JZC37" s="138"/>
      <c r="JZD37" s="138"/>
      <c r="JZE37" s="138"/>
      <c r="JZF37" s="138"/>
      <c r="JZG37" s="138"/>
      <c r="JZH37" s="138"/>
      <c r="JZI37" s="138"/>
      <c r="JZJ37" s="138"/>
      <c r="JZK37" s="138"/>
      <c r="JZL37" s="138"/>
      <c r="JZM37" s="138"/>
      <c r="JZN37" s="138"/>
      <c r="JZO37" s="138"/>
      <c r="JZP37" s="138"/>
      <c r="JZQ37" s="138"/>
      <c r="JZR37" s="138"/>
      <c r="JZS37" s="138"/>
      <c r="JZT37" s="138"/>
      <c r="JZU37" s="138"/>
      <c r="JZV37" s="138"/>
      <c r="JZW37" s="138"/>
      <c r="JZX37" s="138"/>
      <c r="JZY37" s="138"/>
      <c r="JZZ37" s="138"/>
      <c r="KAA37" s="138"/>
      <c r="KAB37" s="138"/>
      <c r="KAC37" s="138"/>
      <c r="KAD37" s="138"/>
      <c r="KAE37" s="138"/>
      <c r="KAF37" s="138"/>
      <c r="KAG37" s="138"/>
      <c r="KAH37" s="138"/>
      <c r="KAI37" s="138"/>
      <c r="KAJ37" s="138"/>
      <c r="KAK37" s="138"/>
      <c r="KAL37" s="138"/>
      <c r="KAM37" s="138"/>
      <c r="KAN37" s="138"/>
      <c r="KAO37" s="138"/>
      <c r="KAP37" s="138"/>
      <c r="KAQ37" s="138"/>
      <c r="KAR37" s="138"/>
      <c r="KAS37" s="138"/>
      <c r="KAT37" s="138"/>
      <c r="KAU37" s="138"/>
      <c r="KAV37" s="138"/>
      <c r="KAW37" s="138"/>
      <c r="KAX37" s="138"/>
      <c r="KAY37" s="138"/>
      <c r="KAZ37" s="138"/>
      <c r="KBA37" s="138"/>
      <c r="KBB37" s="138"/>
      <c r="KBC37" s="138"/>
      <c r="KBD37" s="138"/>
      <c r="KBE37" s="138"/>
      <c r="KBF37" s="138"/>
      <c r="KBG37" s="138"/>
      <c r="KBH37" s="138"/>
      <c r="KBI37" s="138"/>
      <c r="KBJ37" s="138"/>
      <c r="KBK37" s="138"/>
      <c r="KBL37" s="138"/>
      <c r="KBM37" s="138"/>
      <c r="KBN37" s="138"/>
      <c r="KBO37" s="138"/>
      <c r="KBP37" s="138"/>
      <c r="KBQ37" s="138"/>
      <c r="KBR37" s="138"/>
      <c r="KBS37" s="138"/>
      <c r="KBT37" s="138"/>
      <c r="KBU37" s="138"/>
      <c r="KBV37" s="138"/>
      <c r="KBW37" s="138"/>
      <c r="KBX37" s="138"/>
      <c r="KBY37" s="138"/>
      <c r="KBZ37" s="138"/>
      <c r="KCA37" s="138"/>
      <c r="KCB37" s="138"/>
      <c r="KCC37" s="138"/>
      <c r="KCD37" s="138"/>
      <c r="KCE37" s="138"/>
      <c r="KCF37" s="138"/>
      <c r="KCG37" s="138"/>
      <c r="KCH37" s="138"/>
      <c r="KCI37" s="138"/>
      <c r="KCJ37" s="138"/>
      <c r="KCK37" s="138"/>
      <c r="KCL37" s="138"/>
      <c r="KCM37" s="138"/>
      <c r="KCN37" s="138"/>
      <c r="KCO37" s="138"/>
      <c r="KCP37" s="138"/>
      <c r="KCQ37" s="138"/>
      <c r="KCR37" s="138"/>
      <c r="KCS37" s="138"/>
      <c r="KCT37" s="138"/>
      <c r="KCU37" s="138"/>
      <c r="KCV37" s="138"/>
      <c r="KCW37" s="138"/>
      <c r="KCX37" s="138"/>
      <c r="KCY37" s="138"/>
      <c r="KCZ37" s="138"/>
      <c r="KDA37" s="138"/>
      <c r="KDB37" s="138"/>
      <c r="KDC37" s="138"/>
      <c r="KDD37" s="138"/>
      <c r="KDE37" s="138"/>
      <c r="KDF37" s="138"/>
      <c r="KDG37" s="138"/>
      <c r="KDH37" s="138"/>
      <c r="KDI37" s="138"/>
      <c r="KDJ37" s="138"/>
      <c r="KDK37" s="138"/>
      <c r="KDL37" s="138"/>
      <c r="KDM37" s="138"/>
      <c r="KDN37" s="138"/>
      <c r="KDO37" s="138"/>
      <c r="KDP37" s="138"/>
      <c r="KDQ37" s="138"/>
      <c r="KDR37" s="138"/>
      <c r="KDS37" s="138"/>
      <c r="KDT37" s="138"/>
      <c r="KDU37" s="138"/>
      <c r="KDV37" s="138"/>
      <c r="KDW37" s="138"/>
      <c r="KDX37" s="138"/>
      <c r="KDY37" s="138"/>
      <c r="KDZ37" s="138"/>
      <c r="KEA37" s="138"/>
      <c r="KEB37" s="138"/>
      <c r="KEC37" s="138"/>
      <c r="KED37" s="138"/>
      <c r="KEE37" s="138"/>
      <c r="KEF37" s="138"/>
      <c r="KEG37" s="138"/>
      <c r="KEH37" s="138"/>
      <c r="KEI37" s="138"/>
      <c r="KEJ37" s="138"/>
      <c r="KEK37" s="138"/>
      <c r="KEL37" s="138"/>
      <c r="KEM37" s="138"/>
      <c r="KEN37" s="138"/>
      <c r="KEO37" s="138"/>
      <c r="KEP37" s="138"/>
      <c r="KEQ37" s="138"/>
      <c r="KER37" s="138"/>
      <c r="KES37" s="138"/>
      <c r="KET37" s="138"/>
      <c r="KEU37" s="138"/>
      <c r="KEV37" s="138"/>
      <c r="KEW37" s="138"/>
      <c r="KEX37" s="138"/>
      <c r="KEY37" s="138"/>
      <c r="KEZ37" s="138"/>
      <c r="KFA37" s="138"/>
      <c r="KFB37" s="138"/>
      <c r="KFC37" s="138"/>
      <c r="KFD37" s="138"/>
      <c r="KFE37" s="138"/>
      <c r="KFF37" s="138"/>
      <c r="KFG37" s="138"/>
      <c r="KFH37" s="138"/>
      <c r="KFI37" s="138"/>
      <c r="KFJ37" s="138"/>
      <c r="KFK37" s="138"/>
      <c r="KFL37" s="138"/>
      <c r="KFM37" s="138"/>
      <c r="KFN37" s="138"/>
      <c r="KFO37" s="138"/>
      <c r="KFP37" s="138"/>
      <c r="KFQ37" s="138"/>
      <c r="KFR37" s="138"/>
      <c r="KFS37" s="138"/>
      <c r="KFT37" s="138"/>
      <c r="KFU37" s="138"/>
      <c r="KFV37" s="138"/>
      <c r="KFW37" s="138"/>
      <c r="KFX37" s="138"/>
      <c r="KFY37" s="138"/>
      <c r="KFZ37" s="138"/>
      <c r="KGA37" s="138"/>
      <c r="KGB37" s="138"/>
      <c r="KGC37" s="138"/>
      <c r="KGD37" s="138"/>
      <c r="KGE37" s="138"/>
      <c r="KGF37" s="138"/>
      <c r="KGG37" s="138"/>
      <c r="KGH37" s="138"/>
      <c r="KGI37" s="138"/>
      <c r="KGJ37" s="138"/>
      <c r="KGK37" s="138"/>
      <c r="KGL37" s="138"/>
      <c r="KGM37" s="138"/>
      <c r="KGN37" s="138"/>
      <c r="KGO37" s="138"/>
      <c r="KGP37" s="138"/>
      <c r="KGQ37" s="138"/>
      <c r="KGR37" s="138"/>
      <c r="KGS37" s="138"/>
      <c r="KGT37" s="138"/>
      <c r="KGU37" s="138"/>
      <c r="KGV37" s="138"/>
      <c r="KGW37" s="138"/>
      <c r="KGX37" s="138"/>
      <c r="KGY37" s="138"/>
      <c r="KGZ37" s="138"/>
      <c r="KHA37" s="138"/>
      <c r="KHB37" s="138"/>
      <c r="KHC37" s="138"/>
      <c r="KHD37" s="138"/>
      <c r="KHE37" s="138"/>
      <c r="KHF37" s="138"/>
      <c r="KHG37" s="138"/>
      <c r="KHH37" s="138"/>
      <c r="KHI37" s="138"/>
      <c r="KHJ37" s="138"/>
      <c r="KHK37" s="138"/>
      <c r="KHL37" s="138"/>
      <c r="KHM37" s="138"/>
      <c r="KHN37" s="138"/>
      <c r="KHO37" s="138"/>
      <c r="KHP37" s="138"/>
      <c r="KHQ37" s="138"/>
      <c r="KHR37" s="138"/>
      <c r="KHS37" s="138"/>
      <c r="KHT37" s="138"/>
      <c r="KHU37" s="138"/>
      <c r="KHV37" s="138"/>
      <c r="KHW37" s="138"/>
      <c r="KHX37" s="138"/>
      <c r="KHY37" s="138"/>
      <c r="KHZ37" s="138"/>
      <c r="KIA37" s="138"/>
      <c r="KIB37" s="138"/>
      <c r="KIC37" s="138"/>
      <c r="KID37" s="138"/>
      <c r="KIE37" s="138"/>
      <c r="KIF37" s="138"/>
      <c r="KIG37" s="138"/>
      <c r="KIH37" s="138"/>
      <c r="KII37" s="138"/>
      <c r="KIJ37" s="138"/>
      <c r="KIK37" s="138"/>
      <c r="KIL37" s="138"/>
      <c r="KIM37" s="138"/>
      <c r="KIN37" s="138"/>
      <c r="KIO37" s="138"/>
      <c r="KIP37" s="138"/>
      <c r="KIQ37" s="138"/>
      <c r="KIR37" s="138"/>
      <c r="KIS37" s="138"/>
      <c r="KIT37" s="138"/>
      <c r="KIU37" s="138"/>
      <c r="KIV37" s="138"/>
      <c r="KIW37" s="138"/>
      <c r="KIX37" s="138"/>
      <c r="KIY37" s="138"/>
      <c r="KIZ37" s="138"/>
      <c r="KJA37" s="138"/>
      <c r="KJB37" s="138"/>
      <c r="KJC37" s="138"/>
      <c r="KJD37" s="138"/>
      <c r="KJE37" s="138"/>
      <c r="KJF37" s="138"/>
      <c r="KJG37" s="138"/>
      <c r="KJH37" s="138"/>
      <c r="KJI37" s="138"/>
      <c r="KJJ37" s="138"/>
      <c r="KJK37" s="138"/>
      <c r="KJL37" s="138"/>
      <c r="KJM37" s="138"/>
      <c r="KJN37" s="138"/>
      <c r="KJO37" s="138"/>
      <c r="KJP37" s="138"/>
      <c r="KJQ37" s="138"/>
      <c r="KJR37" s="138"/>
      <c r="KJS37" s="138"/>
      <c r="KJT37" s="138"/>
      <c r="KJU37" s="138"/>
      <c r="KJV37" s="138"/>
      <c r="KJW37" s="138"/>
      <c r="KJX37" s="138"/>
      <c r="KJY37" s="138"/>
      <c r="KJZ37" s="138"/>
      <c r="KKA37" s="138"/>
      <c r="KKB37" s="138"/>
      <c r="KKC37" s="138"/>
      <c r="KKD37" s="138"/>
      <c r="KKE37" s="138"/>
      <c r="KKF37" s="138"/>
      <c r="KKG37" s="138"/>
      <c r="KKH37" s="138"/>
      <c r="KKI37" s="138"/>
      <c r="KKJ37" s="138"/>
      <c r="KKK37" s="138"/>
      <c r="KKL37" s="138"/>
      <c r="KKM37" s="138"/>
      <c r="KKN37" s="138"/>
      <c r="KKO37" s="138"/>
      <c r="KKP37" s="138"/>
      <c r="KKQ37" s="138"/>
      <c r="KKR37" s="138"/>
      <c r="KKS37" s="138"/>
      <c r="KKT37" s="138"/>
      <c r="KKU37" s="138"/>
      <c r="KKV37" s="138"/>
      <c r="KKW37" s="138"/>
      <c r="KKX37" s="138"/>
      <c r="KKY37" s="138"/>
      <c r="KKZ37" s="138"/>
      <c r="KLA37" s="138"/>
      <c r="KLB37" s="138"/>
      <c r="KLC37" s="138"/>
      <c r="KLD37" s="138"/>
      <c r="KLE37" s="138"/>
      <c r="KLF37" s="138"/>
      <c r="KLG37" s="138"/>
      <c r="KLH37" s="138"/>
      <c r="KLI37" s="138"/>
      <c r="KLJ37" s="138"/>
      <c r="KLK37" s="138"/>
      <c r="KLL37" s="138"/>
      <c r="KLM37" s="138"/>
      <c r="KLN37" s="138"/>
      <c r="KLO37" s="138"/>
      <c r="KLP37" s="138"/>
      <c r="KLQ37" s="138"/>
      <c r="KLR37" s="138"/>
      <c r="KLS37" s="138"/>
      <c r="KLT37" s="138"/>
      <c r="KLU37" s="138"/>
      <c r="KLV37" s="138"/>
      <c r="KLW37" s="138"/>
      <c r="KLX37" s="138"/>
      <c r="KLY37" s="138"/>
      <c r="KLZ37" s="138"/>
      <c r="KMA37" s="138"/>
      <c r="KMB37" s="138"/>
      <c r="KMC37" s="138"/>
      <c r="KMD37" s="138"/>
      <c r="KME37" s="138"/>
      <c r="KMF37" s="138"/>
      <c r="KMG37" s="138"/>
      <c r="KMH37" s="138"/>
      <c r="KMI37" s="138"/>
      <c r="KMJ37" s="138"/>
      <c r="KMK37" s="138"/>
      <c r="KML37" s="138"/>
      <c r="KMM37" s="138"/>
      <c r="KMN37" s="138"/>
      <c r="KMO37" s="138"/>
      <c r="KMP37" s="138"/>
      <c r="KMQ37" s="138"/>
      <c r="KMR37" s="138"/>
      <c r="KMS37" s="138"/>
      <c r="KMT37" s="138"/>
      <c r="KMU37" s="138"/>
      <c r="KMV37" s="138"/>
      <c r="KMW37" s="138"/>
      <c r="KMX37" s="138"/>
      <c r="KMY37" s="138"/>
      <c r="KMZ37" s="138"/>
      <c r="KNA37" s="138"/>
      <c r="KNB37" s="138"/>
      <c r="KNC37" s="138"/>
      <c r="KND37" s="138"/>
      <c r="KNE37" s="138"/>
      <c r="KNF37" s="138"/>
      <c r="KNG37" s="138"/>
      <c r="KNH37" s="138"/>
      <c r="KNI37" s="138"/>
      <c r="KNJ37" s="138"/>
      <c r="KNK37" s="138"/>
      <c r="KNL37" s="138"/>
      <c r="KNM37" s="138"/>
      <c r="KNN37" s="138"/>
      <c r="KNO37" s="138"/>
      <c r="KNP37" s="138"/>
      <c r="KNQ37" s="138"/>
      <c r="KNR37" s="138"/>
      <c r="KNS37" s="138"/>
      <c r="KNT37" s="138"/>
      <c r="KNU37" s="138"/>
      <c r="KNV37" s="138"/>
      <c r="KNW37" s="138"/>
      <c r="KNX37" s="138"/>
      <c r="KNY37" s="138"/>
      <c r="KNZ37" s="138"/>
      <c r="KOA37" s="138"/>
      <c r="KOB37" s="138"/>
      <c r="KOC37" s="138"/>
      <c r="KOD37" s="138"/>
      <c r="KOE37" s="138"/>
      <c r="KOF37" s="138"/>
      <c r="KOG37" s="138"/>
      <c r="KOH37" s="138"/>
      <c r="KOI37" s="138"/>
      <c r="KOJ37" s="138"/>
      <c r="KOK37" s="138"/>
      <c r="KOL37" s="138"/>
      <c r="KOM37" s="138"/>
      <c r="KON37" s="138"/>
      <c r="KOO37" s="138"/>
      <c r="KOP37" s="138"/>
      <c r="KOQ37" s="138"/>
      <c r="KOR37" s="138"/>
      <c r="KOS37" s="138"/>
      <c r="KOT37" s="138"/>
      <c r="KOU37" s="138"/>
      <c r="KOV37" s="138"/>
      <c r="KOW37" s="138"/>
      <c r="KOX37" s="138"/>
      <c r="KOY37" s="138"/>
      <c r="KOZ37" s="138"/>
      <c r="KPA37" s="138"/>
      <c r="KPB37" s="138"/>
      <c r="KPC37" s="138"/>
      <c r="KPD37" s="138"/>
      <c r="KPE37" s="138"/>
      <c r="KPF37" s="138"/>
      <c r="KPG37" s="138"/>
      <c r="KPH37" s="138"/>
      <c r="KPI37" s="138"/>
      <c r="KPJ37" s="138"/>
      <c r="KPK37" s="138"/>
      <c r="KPL37" s="138"/>
      <c r="KPM37" s="138"/>
      <c r="KPN37" s="138"/>
      <c r="KPO37" s="138"/>
      <c r="KPP37" s="138"/>
      <c r="KPQ37" s="138"/>
      <c r="KPR37" s="138"/>
      <c r="KPS37" s="138"/>
      <c r="KPT37" s="138"/>
      <c r="KPU37" s="138"/>
      <c r="KPV37" s="138"/>
      <c r="KPW37" s="138"/>
      <c r="KPX37" s="138"/>
      <c r="KPY37" s="138"/>
      <c r="KPZ37" s="138"/>
      <c r="KQA37" s="138"/>
      <c r="KQB37" s="138"/>
      <c r="KQC37" s="138"/>
      <c r="KQD37" s="138"/>
      <c r="KQE37" s="138"/>
      <c r="KQF37" s="138"/>
      <c r="KQG37" s="138"/>
      <c r="KQH37" s="138"/>
      <c r="KQI37" s="138"/>
      <c r="KQJ37" s="138"/>
      <c r="KQK37" s="138"/>
      <c r="KQL37" s="138"/>
      <c r="KQM37" s="138"/>
      <c r="KQN37" s="138"/>
      <c r="KQO37" s="138"/>
      <c r="KQP37" s="138"/>
      <c r="KQQ37" s="138"/>
      <c r="KQR37" s="138"/>
      <c r="KQS37" s="138"/>
      <c r="KQT37" s="138"/>
      <c r="KQU37" s="138"/>
      <c r="KQV37" s="138"/>
      <c r="KQW37" s="138"/>
      <c r="KQX37" s="138"/>
      <c r="KQY37" s="138"/>
      <c r="KQZ37" s="138"/>
      <c r="KRA37" s="138"/>
      <c r="KRB37" s="138"/>
      <c r="KRC37" s="138"/>
      <c r="KRD37" s="138"/>
      <c r="KRE37" s="138"/>
      <c r="KRF37" s="138"/>
      <c r="KRG37" s="138"/>
      <c r="KRH37" s="138"/>
      <c r="KRI37" s="138"/>
      <c r="KRJ37" s="138"/>
      <c r="KRK37" s="138"/>
      <c r="KRL37" s="138"/>
      <c r="KRM37" s="138"/>
      <c r="KRN37" s="138"/>
      <c r="KRO37" s="138"/>
      <c r="KRP37" s="138"/>
      <c r="KRQ37" s="138"/>
      <c r="KRR37" s="138"/>
      <c r="KRS37" s="138"/>
      <c r="KRT37" s="138"/>
      <c r="KRU37" s="138"/>
      <c r="KRV37" s="138"/>
      <c r="KRW37" s="138"/>
      <c r="KRX37" s="138"/>
      <c r="KRY37" s="138"/>
      <c r="KRZ37" s="138"/>
      <c r="KSA37" s="138"/>
      <c r="KSB37" s="138"/>
      <c r="KSC37" s="138"/>
      <c r="KSD37" s="138"/>
      <c r="KSE37" s="138"/>
      <c r="KSF37" s="138"/>
      <c r="KSG37" s="138"/>
      <c r="KSH37" s="138"/>
      <c r="KSI37" s="138"/>
      <c r="KSJ37" s="138"/>
      <c r="KSK37" s="138"/>
      <c r="KSL37" s="138"/>
      <c r="KSM37" s="138"/>
      <c r="KSN37" s="138"/>
      <c r="KSO37" s="138"/>
      <c r="KSP37" s="138"/>
      <c r="KSQ37" s="138"/>
      <c r="KSR37" s="138"/>
      <c r="KSS37" s="138"/>
      <c r="KST37" s="138"/>
      <c r="KSU37" s="138"/>
      <c r="KSV37" s="138"/>
      <c r="KSW37" s="138"/>
      <c r="KSX37" s="138"/>
      <c r="KSY37" s="138"/>
      <c r="KSZ37" s="138"/>
      <c r="KTA37" s="138"/>
      <c r="KTB37" s="138"/>
      <c r="KTC37" s="138"/>
      <c r="KTD37" s="138"/>
      <c r="KTE37" s="138"/>
      <c r="KTF37" s="138"/>
      <c r="KTG37" s="138"/>
      <c r="KTH37" s="138"/>
      <c r="KTI37" s="138"/>
      <c r="KTJ37" s="138"/>
      <c r="KTK37" s="138"/>
      <c r="KTL37" s="138"/>
      <c r="KTM37" s="138"/>
      <c r="KTN37" s="138"/>
      <c r="KTO37" s="138"/>
      <c r="KTP37" s="138"/>
      <c r="KTQ37" s="138"/>
      <c r="KTR37" s="138"/>
      <c r="KTS37" s="138"/>
      <c r="KTT37" s="138"/>
      <c r="KTU37" s="138"/>
      <c r="KTV37" s="138"/>
      <c r="KTW37" s="138"/>
      <c r="KTX37" s="138"/>
      <c r="KTY37" s="138"/>
      <c r="KTZ37" s="138"/>
      <c r="KUA37" s="138"/>
      <c r="KUB37" s="138"/>
      <c r="KUC37" s="138"/>
      <c r="KUD37" s="138"/>
      <c r="KUE37" s="138"/>
      <c r="KUF37" s="138"/>
      <c r="KUG37" s="138"/>
      <c r="KUH37" s="138"/>
      <c r="KUI37" s="138"/>
      <c r="KUJ37" s="138"/>
      <c r="KUK37" s="138"/>
      <c r="KUL37" s="138"/>
      <c r="KUM37" s="138"/>
      <c r="KUN37" s="138"/>
      <c r="KUO37" s="138"/>
      <c r="KUP37" s="138"/>
      <c r="KUQ37" s="138"/>
      <c r="KUR37" s="138"/>
      <c r="KUS37" s="138"/>
      <c r="KUT37" s="138"/>
      <c r="KUU37" s="138"/>
      <c r="KUV37" s="138"/>
      <c r="KUW37" s="138"/>
      <c r="KUX37" s="138"/>
      <c r="KUY37" s="138"/>
      <c r="KUZ37" s="138"/>
      <c r="KVA37" s="138"/>
      <c r="KVB37" s="138"/>
      <c r="KVC37" s="138"/>
      <c r="KVD37" s="138"/>
      <c r="KVE37" s="138"/>
      <c r="KVF37" s="138"/>
      <c r="KVG37" s="138"/>
      <c r="KVH37" s="138"/>
      <c r="KVI37" s="138"/>
      <c r="KVJ37" s="138"/>
      <c r="KVK37" s="138"/>
      <c r="KVL37" s="138"/>
      <c r="KVM37" s="138"/>
      <c r="KVN37" s="138"/>
      <c r="KVO37" s="138"/>
      <c r="KVP37" s="138"/>
      <c r="KVQ37" s="138"/>
      <c r="KVR37" s="138"/>
      <c r="KVS37" s="138"/>
      <c r="KVT37" s="138"/>
      <c r="KVU37" s="138"/>
      <c r="KVV37" s="138"/>
      <c r="KVW37" s="138"/>
      <c r="KVX37" s="138"/>
      <c r="KVY37" s="138"/>
      <c r="KVZ37" s="138"/>
      <c r="KWA37" s="138"/>
      <c r="KWB37" s="138"/>
      <c r="KWC37" s="138"/>
      <c r="KWD37" s="138"/>
      <c r="KWE37" s="138"/>
      <c r="KWF37" s="138"/>
      <c r="KWG37" s="138"/>
      <c r="KWH37" s="138"/>
      <c r="KWI37" s="138"/>
      <c r="KWJ37" s="138"/>
      <c r="KWK37" s="138"/>
      <c r="KWL37" s="138"/>
      <c r="KWM37" s="138"/>
      <c r="KWN37" s="138"/>
      <c r="KWO37" s="138"/>
      <c r="KWP37" s="138"/>
      <c r="KWQ37" s="138"/>
      <c r="KWR37" s="138"/>
      <c r="KWS37" s="138"/>
      <c r="KWT37" s="138"/>
      <c r="KWU37" s="138"/>
      <c r="KWV37" s="138"/>
      <c r="KWW37" s="138"/>
      <c r="KWX37" s="138"/>
      <c r="KWY37" s="138"/>
      <c r="KWZ37" s="138"/>
      <c r="KXA37" s="138"/>
      <c r="KXB37" s="138"/>
      <c r="KXC37" s="138"/>
      <c r="KXD37" s="138"/>
      <c r="KXE37" s="138"/>
      <c r="KXF37" s="138"/>
      <c r="KXG37" s="138"/>
      <c r="KXH37" s="138"/>
      <c r="KXI37" s="138"/>
      <c r="KXJ37" s="138"/>
      <c r="KXK37" s="138"/>
      <c r="KXL37" s="138"/>
      <c r="KXM37" s="138"/>
      <c r="KXN37" s="138"/>
      <c r="KXO37" s="138"/>
      <c r="KXP37" s="138"/>
      <c r="KXQ37" s="138"/>
      <c r="KXR37" s="138"/>
      <c r="KXS37" s="138"/>
      <c r="KXT37" s="138"/>
      <c r="KXU37" s="138"/>
      <c r="KXV37" s="138"/>
      <c r="KXW37" s="138"/>
      <c r="KXX37" s="138"/>
      <c r="KXY37" s="138"/>
      <c r="KXZ37" s="138"/>
      <c r="KYA37" s="138"/>
      <c r="KYB37" s="138"/>
      <c r="KYC37" s="138"/>
      <c r="KYD37" s="138"/>
      <c r="KYE37" s="138"/>
      <c r="KYF37" s="138"/>
      <c r="KYG37" s="138"/>
      <c r="KYH37" s="138"/>
      <c r="KYI37" s="138"/>
      <c r="KYJ37" s="138"/>
      <c r="KYK37" s="138"/>
      <c r="KYL37" s="138"/>
      <c r="KYM37" s="138"/>
      <c r="KYN37" s="138"/>
      <c r="KYO37" s="138"/>
      <c r="KYP37" s="138"/>
      <c r="KYQ37" s="138"/>
      <c r="KYR37" s="138"/>
      <c r="KYS37" s="138"/>
      <c r="KYT37" s="138"/>
      <c r="KYU37" s="138"/>
      <c r="KYV37" s="138"/>
      <c r="KYW37" s="138"/>
      <c r="KYX37" s="138"/>
      <c r="KYY37" s="138"/>
      <c r="KYZ37" s="138"/>
      <c r="KZA37" s="138"/>
      <c r="KZB37" s="138"/>
      <c r="KZC37" s="138"/>
      <c r="KZD37" s="138"/>
      <c r="KZE37" s="138"/>
      <c r="KZF37" s="138"/>
      <c r="KZG37" s="138"/>
      <c r="KZH37" s="138"/>
      <c r="KZI37" s="138"/>
      <c r="KZJ37" s="138"/>
      <c r="KZK37" s="138"/>
      <c r="KZL37" s="138"/>
      <c r="KZM37" s="138"/>
      <c r="KZN37" s="138"/>
      <c r="KZO37" s="138"/>
      <c r="KZP37" s="138"/>
      <c r="KZQ37" s="138"/>
      <c r="KZR37" s="138"/>
      <c r="KZS37" s="138"/>
      <c r="KZT37" s="138"/>
      <c r="KZU37" s="138"/>
      <c r="KZV37" s="138"/>
      <c r="KZW37" s="138"/>
      <c r="KZX37" s="138"/>
      <c r="KZY37" s="138"/>
      <c r="KZZ37" s="138"/>
      <c r="LAA37" s="138"/>
      <c r="LAB37" s="138"/>
      <c r="LAC37" s="138"/>
      <c r="LAD37" s="138"/>
      <c r="LAE37" s="138"/>
      <c r="LAF37" s="138"/>
      <c r="LAG37" s="138"/>
      <c r="LAH37" s="138"/>
      <c r="LAI37" s="138"/>
      <c r="LAJ37" s="138"/>
      <c r="LAK37" s="138"/>
      <c r="LAL37" s="138"/>
      <c r="LAM37" s="138"/>
      <c r="LAN37" s="138"/>
      <c r="LAO37" s="138"/>
      <c r="LAP37" s="138"/>
      <c r="LAQ37" s="138"/>
      <c r="LAR37" s="138"/>
      <c r="LAS37" s="138"/>
      <c r="LAT37" s="138"/>
      <c r="LAU37" s="138"/>
      <c r="LAV37" s="138"/>
      <c r="LAW37" s="138"/>
      <c r="LAX37" s="138"/>
      <c r="LAY37" s="138"/>
      <c r="LAZ37" s="138"/>
      <c r="LBA37" s="138"/>
      <c r="LBB37" s="138"/>
      <c r="LBC37" s="138"/>
      <c r="LBD37" s="138"/>
      <c r="LBE37" s="138"/>
      <c r="LBF37" s="138"/>
      <c r="LBG37" s="138"/>
      <c r="LBH37" s="138"/>
      <c r="LBI37" s="138"/>
      <c r="LBJ37" s="138"/>
      <c r="LBK37" s="138"/>
      <c r="LBL37" s="138"/>
      <c r="LBM37" s="138"/>
      <c r="LBN37" s="138"/>
      <c r="LBO37" s="138"/>
      <c r="LBP37" s="138"/>
      <c r="LBQ37" s="138"/>
      <c r="LBR37" s="138"/>
      <c r="LBS37" s="138"/>
      <c r="LBT37" s="138"/>
      <c r="LBU37" s="138"/>
      <c r="LBV37" s="138"/>
      <c r="LBW37" s="138"/>
      <c r="LBX37" s="138"/>
      <c r="LBY37" s="138"/>
      <c r="LBZ37" s="138"/>
      <c r="LCA37" s="138"/>
      <c r="LCB37" s="138"/>
      <c r="LCC37" s="138"/>
      <c r="LCD37" s="138"/>
      <c r="LCE37" s="138"/>
      <c r="LCF37" s="138"/>
      <c r="LCG37" s="138"/>
      <c r="LCH37" s="138"/>
      <c r="LCI37" s="138"/>
      <c r="LCJ37" s="138"/>
      <c r="LCK37" s="138"/>
      <c r="LCL37" s="138"/>
      <c r="LCM37" s="138"/>
      <c r="LCN37" s="138"/>
      <c r="LCO37" s="138"/>
      <c r="LCP37" s="138"/>
      <c r="LCQ37" s="138"/>
      <c r="LCR37" s="138"/>
      <c r="LCS37" s="138"/>
      <c r="LCT37" s="138"/>
      <c r="LCU37" s="138"/>
      <c r="LCV37" s="138"/>
      <c r="LCW37" s="138"/>
      <c r="LCX37" s="138"/>
      <c r="LCY37" s="138"/>
      <c r="LCZ37" s="138"/>
      <c r="LDA37" s="138"/>
      <c r="LDB37" s="138"/>
      <c r="LDC37" s="138"/>
      <c r="LDD37" s="138"/>
      <c r="LDE37" s="138"/>
      <c r="LDF37" s="138"/>
      <c r="LDG37" s="138"/>
      <c r="LDH37" s="138"/>
      <c r="LDI37" s="138"/>
      <c r="LDJ37" s="138"/>
      <c r="LDK37" s="138"/>
      <c r="LDL37" s="138"/>
      <c r="LDM37" s="138"/>
      <c r="LDN37" s="138"/>
      <c r="LDO37" s="138"/>
      <c r="LDP37" s="138"/>
      <c r="LDQ37" s="138"/>
      <c r="LDR37" s="138"/>
      <c r="LDS37" s="138"/>
      <c r="LDT37" s="138"/>
      <c r="LDU37" s="138"/>
      <c r="LDV37" s="138"/>
      <c r="LDW37" s="138"/>
      <c r="LDX37" s="138"/>
      <c r="LDY37" s="138"/>
      <c r="LDZ37" s="138"/>
      <c r="LEA37" s="138"/>
      <c r="LEB37" s="138"/>
      <c r="LEC37" s="138"/>
      <c r="LED37" s="138"/>
      <c r="LEE37" s="138"/>
      <c r="LEF37" s="138"/>
      <c r="LEG37" s="138"/>
      <c r="LEH37" s="138"/>
      <c r="LEI37" s="138"/>
      <c r="LEJ37" s="138"/>
      <c r="LEK37" s="138"/>
      <c r="LEL37" s="138"/>
      <c r="LEM37" s="138"/>
      <c r="LEN37" s="138"/>
      <c r="LEO37" s="138"/>
      <c r="LEP37" s="138"/>
      <c r="LEQ37" s="138"/>
      <c r="LER37" s="138"/>
      <c r="LES37" s="138"/>
      <c r="LET37" s="138"/>
      <c r="LEU37" s="138"/>
      <c r="LEV37" s="138"/>
      <c r="LEW37" s="138"/>
      <c r="LEX37" s="138"/>
      <c r="LEY37" s="138"/>
      <c r="LEZ37" s="138"/>
      <c r="LFA37" s="138"/>
      <c r="LFB37" s="138"/>
      <c r="LFC37" s="138"/>
      <c r="LFD37" s="138"/>
      <c r="LFE37" s="138"/>
      <c r="LFF37" s="138"/>
      <c r="LFG37" s="138"/>
      <c r="LFH37" s="138"/>
      <c r="LFI37" s="138"/>
      <c r="LFJ37" s="138"/>
      <c r="LFK37" s="138"/>
      <c r="LFL37" s="138"/>
      <c r="LFM37" s="138"/>
      <c r="LFN37" s="138"/>
      <c r="LFO37" s="138"/>
      <c r="LFP37" s="138"/>
      <c r="LFQ37" s="138"/>
      <c r="LFR37" s="138"/>
      <c r="LFS37" s="138"/>
      <c r="LFT37" s="138"/>
      <c r="LFU37" s="138"/>
      <c r="LFV37" s="138"/>
      <c r="LFW37" s="138"/>
      <c r="LFX37" s="138"/>
      <c r="LFY37" s="138"/>
      <c r="LFZ37" s="138"/>
      <c r="LGA37" s="138"/>
      <c r="LGB37" s="138"/>
      <c r="LGC37" s="138"/>
      <c r="LGD37" s="138"/>
      <c r="LGE37" s="138"/>
      <c r="LGF37" s="138"/>
      <c r="LGG37" s="138"/>
      <c r="LGH37" s="138"/>
      <c r="LGI37" s="138"/>
      <c r="LGJ37" s="138"/>
      <c r="LGK37" s="138"/>
      <c r="LGL37" s="138"/>
      <c r="LGM37" s="138"/>
      <c r="LGN37" s="138"/>
      <c r="LGO37" s="138"/>
      <c r="LGP37" s="138"/>
      <c r="LGQ37" s="138"/>
      <c r="LGR37" s="138"/>
      <c r="LGS37" s="138"/>
      <c r="LGT37" s="138"/>
      <c r="LGU37" s="138"/>
      <c r="LGV37" s="138"/>
      <c r="LGW37" s="138"/>
      <c r="LGX37" s="138"/>
      <c r="LGY37" s="138"/>
      <c r="LGZ37" s="138"/>
      <c r="LHA37" s="138"/>
      <c r="LHB37" s="138"/>
      <c r="LHC37" s="138"/>
      <c r="LHD37" s="138"/>
      <c r="LHE37" s="138"/>
      <c r="LHF37" s="138"/>
      <c r="LHG37" s="138"/>
      <c r="LHH37" s="138"/>
      <c r="LHI37" s="138"/>
      <c r="LHJ37" s="138"/>
      <c r="LHK37" s="138"/>
      <c r="LHL37" s="138"/>
      <c r="LHM37" s="138"/>
      <c r="LHN37" s="138"/>
      <c r="LHO37" s="138"/>
      <c r="LHP37" s="138"/>
      <c r="LHQ37" s="138"/>
      <c r="LHR37" s="138"/>
      <c r="LHS37" s="138"/>
      <c r="LHT37" s="138"/>
      <c r="LHU37" s="138"/>
      <c r="LHV37" s="138"/>
      <c r="LHW37" s="138"/>
      <c r="LHX37" s="138"/>
      <c r="LHY37" s="138"/>
      <c r="LHZ37" s="138"/>
      <c r="LIA37" s="138"/>
      <c r="LIB37" s="138"/>
      <c r="LIC37" s="138"/>
      <c r="LID37" s="138"/>
      <c r="LIE37" s="138"/>
      <c r="LIF37" s="138"/>
      <c r="LIG37" s="138"/>
      <c r="LIH37" s="138"/>
      <c r="LII37" s="138"/>
      <c r="LIJ37" s="138"/>
      <c r="LIK37" s="138"/>
      <c r="LIL37" s="138"/>
      <c r="LIM37" s="138"/>
      <c r="LIN37" s="138"/>
      <c r="LIO37" s="138"/>
      <c r="LIP37" s="138"/>
      <c r="LIQ37" s="138"/>
      <c r="LIR37" s="138"/>
      <c r="LIS37" s="138"/>
      <c r="LIT37" s="138"/>
      <c r="LIU37" s="138"/>
      <c r="LIV37" s="138"/>
      <c r="LIW37" s="138"/>
      <c r="LIX37" s="138"/>
      <c r="LIY37" s="138"/>
      <c r="LIZ37" s="138"/>
      <c r="LJA37" s="138"/>
      <c r="LJB37" s="138"/>
      <c r="LJC37" s="138"/>
      <c r="LJD37" s="138"/>
      <c r="LJE37" s="138"/>
      <c r="LJF37" s="138"/>
      <c r="LJG37" s="138"/>
      <c r="LJH37" s="138"/>
      <c r="LJI37" s="138"/>
      <c r="LJJ37" s="138"/>
      <c r="LJK37" s="138"/>
      <c r="LJL37" s="138"/>
      <c r="LJM37" s="138"/>
      <c r="LJN37" s="138"/>
      <c r="LJO37" s="138"/>
      <c r="LJP37" s="138"/>
      <c r="LJQ37" s="138"/>
      <c r="LJR37" s="138"/>
      <c r="LJS37" s="138"/>
      <c r="LJT37" s="138"/>
      <c r="LJU37" s="138"/>
      <c r="LJV37" s="138"/>
      <c r="LJW37" s="138"/>
      <c r="LJX37" s="138"/>
      <c r="LJY37" s="138"/>
      <c r="LJZ37" s="138"/>
      <c r="LKA37" s="138"/>
      <c r="LKB37" s="138"/>
      <c r="LKC37" s="138"/>
      <c r="LKD37" s="138"/>
      <c r="LKE37" s="138"/>
      <c r="LKF37" s="138"/>
      <c r="LKG37" s="138"/>
      <c r="LKH37" s="138"/>
      <c r="LKI37" s="138"/>
      <c r="LKJ37" s="138"/>
      <c r="LKK37" s="138"/>
      <c r="LKL37" s="138"/>
      <c r="LKM37" s="138"/>
      <c r="LKN37" s="138"/>
      <c r="LKO37" s="138"/>
      <c r="LKP37" s="138"/>
      <c r="LKQ37" s="138"/>
      <c r="LKR37" s="138"/>
      <c r="LKS37" s="138"/>
      <c r="LKT37" s="138"/>
      <c r="LKU37" s="138"/>
      <c r="LKV37" s="138"/>
      <c r="LKW37" s="138"/>
      <c r="LKX37" s="138"/>
      <c r="LKY37" s="138"/>
      <c r="LKZ37" s="138"/>
      <c r="LLA37" s="138"/>
      <c r="LLB37" s="138"/>
      <c r="LLC37" s="138"/>
      <c r="LLD37" s="138"/>
      <c r="LLE37" s="138"/>
      <c r="LLF37" s="138"/>
      <c r="LLG37" s="138"/>
      <c r="LLH37" s="138"/>
      <c r="LLI37" s="138"/>
      <c r="LLJ37" s="138"/>
      <c r="LLK37" s="138"/>
      <c r="LLL37" s="138"/>
      <c r="LLM37" s="138"/>
      <c r="LLN37" s="138"/>
      <c r="LLO37" s="138"/>
      <c r="LLP37" s="138"/>
      <c r="LLQ37" s="138"/>
      <c r="LLR37" s="138"/>
      <c r="LLS37" s="138"/>
      <c r="LLT37" s="138"/>
      <c r="LLU37" s="138"/>
      <c r="LLV37" s="138"/>
      <c r="LLW37" s="138"/>
      <c r="LLX37" s="138"/>
      <c r="LLY37" s="138"/>
      <c r="LLZ37" s="138"/>
      <c r="LMA37" s="138"/>
      <c r="LMB37" s="138"/>
      <c r="LMC37" s="138"/>
      <c r="LMD37" s="138"/>
      <c r="LME37" s="138"/>
      <c r="LMF37" s="138"/>
      <c r="LMG37" s="138"/>
      <c r="LMH37" s="138"/>
      <c r="LMI37" s="138"/>
      <c r="LMJ37" s="138"/>
      <c r="LMK37" s="138"/>
      <c r="LML37" s="138"/>
      <c r="LMM37" s="138"/>
      <c r="LMN37" s="138"/>
      <c r="LMO37" s="138"/>
      <c r="LMP37" s="138"/>
      <c r="LMQ37" s="138"/>
      <c r="LMR37" s="138"/>
      <c r="LMS37" s="138"/>
      <c r="LMT37" s="138"/>
      <c r="LMU37" s="138"/>
      <c r="LMV37" s="138"/>
      <c r="LMW37" s="138"/>
      <c r="LMX37" s="138"/>
      <c r="LMY37" s="138"/>
      <c r="LMZ37" s="138"/>
      <c r="LNA37" s="138"/>
      <c r="LNB37" s="138"/>
      <c r="LNC37" s="138"/>
      <c r="LND37" s="138"/>
      <c r="LNE37" s="138"/>
      <c r="LNF37" s="138"/>
      <c r="LNG37" s="138"/>
      <c r="LNH37" s="138"/>
      <c r="LNI37" s="138"/>
      <c r="LNJ37" s="138"/>
      <c r="LNK37" s="138"/>
      <c r="LNL37" s="138"/>
      <c r="LNM37" s="138"/>
      <c r="LNN37" s="138"/>
      <c r="LNO37" s="138"/>
      <c r="LNP37" s="138"/>
      <c r="LNQ37" s="138"/>
      <c r="LNR37" s="138"/>
      <c r="LNS37" s="138"/>
      <c r="LNT37" s="138"/>
      <c r="LNU37" s="138"/>
      <c r="LNV37" s="138"/>
      <c r="LNW37" s="138"/>
      <c r="LNX37" s="138"/>
      <c r="LNY37" s="138"/>
      <c r="LNZ37" s="138"/>
      <c r="LOA37" s="138"/>
      <c r="LOB37" s="138"/>
      <c r="LOC37" s="138"/>
      <c r="LOD37" s="138"/>
      <c r="LOE37" s="138"/>
      <c r="LOF37" s="138"/>
      <c r="LOG37" s="138"/>
      <c r="LOH37" s="138"/>
      <c r="LOI37" s="138"/>
      <c r="LOJ37" s="138"/>
      <c r="LOK37" s="138"/>
      <c r="LOL37" s="138"/>
      <c r="LOM37" s="138"/>
      <c r="LON37" s="138"/>
      <c r="LOO37" s="138"/>
      <c r="LOP37" s="138"/>
      <c r="LOQ37" s="138"/>
      <c r="LOR37" s="138"/>
      <c r="LOS37" s="138"/>
      <c r="LOT37" s="138"/>
      <c r="LOU37" s="138"/>
      <c r="LOV37" s="138"/>
      <c r="LOW37" s="138"/>
      <c r="LOX37" s="138"/>
      <c r="LOY37" s="138"/>
      <c r="LOZ37" s="138"/>
      <c r="LPA37" s="138"/>
      <c r="LPB37" s="138"/>
      <c r="LPC37" s="138"/>
      <c r="LPD37" s="138"/>
      <c r="LPE37" s="138"/>
      <c r="LPF37" s="138"/>
      <c r="LPG37" s="138"/>
      <c r="LPH37" s="138"/>
      <c r="LPI37" s="138"/>
      <c r="LPJ37" s="138"/>
      <c r="LPK37" s="138"/>
      <c r="LPL37" s="138"/>
      <c r="LPM37" s="138"/>
      <c r="LPN37" s="138"/>
      <c r="LPO37" s="138"/>
      <c r="LPP37" s="138"/>
      <c r="LPQ37" s="138"/>
      <c r="LPR37" s="138"/>
      <c r="LPS37" s="138"/>
      <c r="LPT37" s="138"/>
      <c r="LPU37" s="138"/>
      <c r="LPV37" s="138"/>
      <c r="LPW37" s="138"/>
      <c r="LPX37" s="138"/>
      <c r="LPY37" s="138"/>
      <c r="LPZ37" s="138"/>
      <c r="LQA37" s="138"/>
      <c r="LQB37" s="138"/>
      <c r="LQC37" s="138"/>
      <c r="LQD37" s="138"/>
      <c r="LQE37" s="138"/>
      <c r="LQF37" s="138"/>
      <c r="LQG37" s="138"/>
      <c r="LQH37" s="138"/>
      <c r="LQI37" s="138"/>
      <c r="LQJ37" s="138"/>
      <c r="LQK37" s="138"/>
      <c r="LQL37" s="138"/>
      <c r="LQM37" s="138"/>
      <c r="LQN37" s="138"/>
      <c r="LQO37" s="138"/>
      <c r="LQP37" s="138"/>
      <c r="LQQ37" s="138"/>
      <c r="LQR37" s="138"/>
      <c r="LQS37" s="138"/>
      <c r="LQT37" s="138"/>
      <c r="LQU37" s="138"/>
      <c r="LQV37" s="138"/>
      <c r="LQW37" s="138"/>
      <c r="LQX37" s="138"/>
      <c r="LQY37" s="138"/>
      <c r="LQZ37" s="138"/>
      <c r="LRA37" s="138"/>
      <c r="LRB37" s="138"/>
      <c r="LRC37" s="138"/>
      <c r="LRD37" s="138"/>
      <c r="LRE37" s="138"/>
      <c r="LRF37" s="138"/>
      <c r="LRG37" s="138"/>
      <c r="LRH37" s="138"/>
      <c r="LRI37" s="138"/>
      <c r="LRJ37" s="138"/>
      <c r="LRK37" s="138"/>
      <c r="LRL37" s="138"/>
      <c r="LRM37" s="138"/>
      <c r="LRN37" s="138"/>
      <c r="LRO37" s="138"/>
      <c r="LRP37" s="138"/>
      <c r="LRQ37" s="138"/>
      <c r="LRR37" s="138"/>
      <c r="LRS37" s="138"/>
      <c r="LRT37" s="138"/>
      <c r="LRU37" s="138"/>
      <c r="LRV37" s="138"/>
      <c r="LRW37" s="138"/>
      <c r="LRX37" s="138"/>
      <c r="LRY37" s="138"/>
      <c r="LRZ37" s="138"/>
      <c r="LSA37" s="138"/>
      <c r="LSB37" s="138"/>
      <c r="LSC37" s="138"/>
      <c r="LSD37" s="138"/>
      <c r="LSE37" s="138"/>
      <c r="LSF37" s="138"/>
      <c r="LSG37" s="138"/>
      <c r="LSH37" s="138"/>
      <c r="LSI37" s="138"/>
      <c r="LSJ37" s="138"/>
      <c r="LSK37" s="138"/>
      <c r="LSL37" s="138"/>
      <c r="LSM37" s="138"/>
      <c r="LSN37" s="138"/>
      <c r="LSO37" s="138"/>
      <c r="LSP37" s="138"/>
      <c r="LSQ37" s="138"/>
      <c r="LSR37" s="138"/>
      <c r="LSS37" s="138"/>
      <c r="LST37" s="138"/>
      <c r="LSU37" s="138"/>
      <c r="LSV37" s="138"/>
      <c r="LSW37" s="138"/>
      <c r="LSX37" s="138"/>
      <c r="LSY37" s="138"/>
      <c r="LSZ37" s="138"/>
      <c r="LTA37" s="138"/>
      <c r="LTB37" s="138"/>
      <c r="LTC37" s="138"/>
      <c r="LTD37" s="138"/>
      <c r="LTE37" s="138"/>
      <c r="LTF37" s="138"/>
      <c r="LTG37" s="138"/>
      <c r="LTH37" s="138"/>
      <c r="LTI37" s="138"/>
      <c r="LTJ37" s="138"/>
      <c r="LTK37" s="138"/>
      <c r="LTL37" s="138"/>
      <c r="LTM37" s="138"/>
      <c r="LTN37" s="138"/>
      <c r="LTO37" s="138"/>
      <c r="LTP37" s="138"/>
      <c r="LTQ37" s="138"/>
      <c r="LTR37" s="138"/>
      <c r="LTS37" s="138"/>
      <c r="LTT37" s="138"/>
      <c r="LTU37" s="138"/>
      <c r="LTV37" s="138"/>
      <c r="LTW37" s="138"/>
      <c r="LTX37" s="138"/>
      <c r="LTY37" s="138"/>
      <c r="LTZ37" s="138"/>
      <c r="LUA37" s="138"/>
      <c r="LUB37" s="138"/>
      <c r="LUC37" s="138"/>
      <c r="LUD37" s="138"/>
      <c r="LUE37" s="138"/>
      <c r="LUF37" s="138"/>
      <c r="LUG37" s="138"/>
      <c r="LUH37" s="138"/>
      <c r="LUI37" s="138"/>
      <c r="LUJ37" s="138"/>
      <c r="LUK37" s="138"/>
      <c r="LUL37" s="138"/>
      <c r="LUM37" s="138"/>
      <c r="LUN37" s="138"/>
      <c r="LUO37" s="138"/>
      <c r="LUP37" s="138"/>
      <c r="LUQ37" s="138"/>
      <c r="LUR37" s="138"/>
      <c r="LUS37" s="138"/>
      <c r="LUT37" s="138"/>
      <c r="LUU37" s="138"/>
      <c r="LUV37" s="138"/>
      <c r="LUW37" s="138"/>
      <c r="LUX37" s="138"/>
      <c r="LUY37" s="138"/>
      <c r="LUZ37" s="138"/>
      <c r="LVA37" s="138"/>
      <c r="LVB37" s="138"/>
      <c r="LVC37" s="138"/>
      <c r="LVD37" s="138"/>
      <c r="LVE37" s="138"/>
      <c r="LVF37" s="138"/>
      <c r="LVG37" s="138"/>
      <c r="LVH37" s="138"/>
      <c r="LVI37" s="138"/>
      <c r="LVJ37" s="138"/>
      <c r="LVK37" s="138"/>
      <c r="LVL37" s="138"/>
      <c r="LVM37" s="138"/>
      <c r="LVN37" s="138"/>
      <c r="LVO37" s="138"/>
      <c r="LVP37" s="138"/>
      <c r="LVQ37" s="138"/>
      <c r="LVR37" s="138"/>
      <c r="LVS37" s="138"/>
      <c r="LVT37" s="138"/>
      <c r="LVU37" s="138"/>
      <c r="LVV37" s="138"/>
      <c r="LVW37" s="138"/>
      <c r="LVX37" s="138"/>
      <c r="LVY37" s="138"/>
      <c r="LVZ37" s="138"/>
      <c r="LWA37" s="138"/>
      <c r="LWB37" s="138"/>
      <c r="LWC37" s="138"/>
      <c r="LWD37" s="138"/>
      <c r="LWE37" s="138"/>
      <c r="LWF37" s="138"/>
      <c r="LWG37" s="138"/>
      <c r="LWH37" s="138"/>
      <c r="LWI37" s="138"/>
      <c r="LWJ37" s="138"/>
      <c r="LWK37" s="138"/>
      <c r="LWL37" s="138"/>
      <c r="LWM37" s="138"/>
      <c r="LWN37" s="138"/>
      <c r="LWO37" s="138"/>
      <c r="LWP37" s="138"/>
      <c r="LWQ37" s="138"/>
      <c r="LWR37" s="138"/>
      <c r="LWS37" s="138"/>
      <c r="LWT37" s="138"/>
      <c r="LWU37" s="138"/>
      <c r="LWV37" s="138"/>
      <c r="LWW37" s="138"/>
      <c r="LWX37" s="138"/>
      <c r="LWY37" s="138"/>
      <c r="LWZ37" s="138"/>
      <c r="LXA37" s="138"/>
      <c r="LXB37" s="138"/>
      <c r="LXC37" s="138"/>
      <c r="LXD37" s="138"/>
      <c r="LXE37" s="138"/>
      <c r="LXF37" s="138"/>
      <c r="LXG37" s="138"/>
      <c r="LXH37" s="138"/>
      <c r="LXI37" s="138"/>
      <c r="LXJ37" s="138"/>
      <c r="LXK37" s="138"/>
      <c r="LXL37" s="138"/>
      <c r="LXM37" s="138"/>
      <c r="LXN37" s="138"/>
      <c r="LXO37" s="138"/>
      <c r="LXP37" s="138"/>
      <c r="LXQ37" s="138"/>
      <c r="LXR37" s="138"/>
      <c r="LXS37" s="138"/>
      <c r="LXT37" s="138"/>
      <c r="LXU37" s="138"/>
      <c r="LXV37" s="138"/>
      <c r="LXW37" s="138"/>
      <c r="LXX37" s="138"/>
      <c r="LXY37" s="138"/>
      <c r="LXZ37" s="138"/>
      <c r="LYA37" s="138"/>
      <c r="LYB37" s="138"/>
      <c r="LYC37" s="138"/>
      <c r="LYD37" s="138"/>
      <c r="LYE37" s="138"/>
      <c r="LYF37" s="138"/>
      <c r="LYG37" s="138"/>
      <c r="LYH37" s="138"/>
      <c r="LYI37" s="138"/>
      <c r="LYJ37" s="138"/>
      <c r="LYK37" s="138"/>
      <c r="LYL37" s="138"/>
      <c r="LYM37" s="138"/>
      <c r="LYN37" s="138"/>
      <c r="LYO37" s="138"/>
      <c r="LYP37" s="138"/>
      <c r="LYQ37" s="138"/>
      <c r="LYR37" s="138"/>
      <c r="LYS37" s="138"/>
      <c r="LYT37" s="138"/>
      <c r="LYU37" s="138"/>
      <c r="LYV37" s="138"/>
      <c r="LYW37" s="138"/>
      <c r="LYX37" s="138"/>
      <c r="LYY37" s="138"/>
      <c r="LYZ37" s="138"/>
      <c r="LZA37" s="138"/>
      <c r="LZB37" s="138"/>
      <c r="LZC37" s="138"/>
      <c r="LZD37" s="138"/>
      <c r="LZE37" s="138"/>
      <c r="LZF37" s="138"/>
      <c r="LZG37" s="138"/>
      <c r="LZH37" s="138"/>
      <c r="LZI37" s="138"/>
      <c r="LZJ37" s="138"/>
      <c r="LZK37" s="138"/>
      <c r="LZL37" s="138"/>
      <c r="LZM37" s="138"/>
      <c r="LZN37" s="138"/>
      <c r="LZO37" s="138"/>
      <c r="LZP37" s="138"/>
      <c r="LZQ37" s="138"/>
      <c r="LZR37" s="138"/>
      <c r="LZS37" s="138"/>
      <c r="LZT37" s="138"/>
      <c r="LZU37" s="138"/>
      <c r="LZV37" s="138"/>
      <c r="LZW37" s="138"/>
      <c r="LZX37" s="138"/>
      <c r="LZY37" s="138"/>
      <c r="LZZ37" s="138"/>
      <c r="MAA37" s="138"/>
      <c r="MAB37" s="138"/>
      <c r="MAC37" s="138"/>
      <c r="MAD37" s="138"/>
      <c r="MAE37" s="138"/>
      <c r="MAF37" s="138"/>
      <c r="MAG37" s="138"/>
      <c r="MAH37" s="138"/>
      <c r="MAI37" s="138"/>
      <c r="MAJ37" s="138"/>
      <c r="MAK37" s="138"/>
      <c r="MAL37" s="138"/>
      <c r="MAM37" s="138"/>
      <c r="MAN37" s="138"/>
      <c r="MAO37" s="138"/>
      <c r="MAP37" s="138"/>
      <c r="MAQ37" s="138"/>
      <c r="MAR37" s="138"/>
      <c r="MAS37" s="138"/>
      <c r="MAT37" s="138"/>
      <c r="MAU37" s="138"/>
      <c r="MAV37" s="138"/>
      <c r="MAW37" s="138"/>
      <c r="MAX37" s="138"/>
      <c r="MAY37" s="138"/>
      <c r="MAZ37" s="138"/>
      <c r="MBA37" s="138"/>
      <c r="MBB37" s="138"/>
      <c r="MBC37" s="138"/>
      <c r="MBD37" s="138"/>
      <c r="MBE37" s="138"/>
      <c r="MBF37" s="138"/>
      <c r="MBG37" s="138"/>
      <c r="MBH37" s="138"/>
      <c r="MBI37" s="138"/>
      <c r="MBJ37" s="138"/>
      <c r="MBK37" s="138"/>
      <c r="MBL37" s="138"/>
      <c r="MBM37" s="138"/>
      <c r="MBN37" s="138"/>
      <c r="MBO37" s="138"/>
      <c r="MBP37" s="138"/>
      <c r="MBQ37" s="138"/>
      <c r="MBR37" s="138"/>
      <c r="MBS37" s="138"/>
      <c r="MBT37" s="138"/>
      <c r="MBU37" s="138"/>
      <c r="MBV37" s="138"/>
      <c r="MBW37" s="138"/>
      <c r="MBX37" s="138"/>
      <c r="MBY37" s="138"/>
      <c r="MBZ37" s="138"/>
      <c r="MCA37" s="138"/>
      <c r="MCB37" s="138"/>
      <c r="MCC37" s="138"/>
      <c r="MCD37" s="138"/>
      <c r="MCE37" s="138"/>
      <c r="MCF37" s="138"/>
      <c r="MCG37" s="138"/>
      <c r="MCH37" s="138"/>
      <c r="MCI37" s="138"/>
      <c r="MCJ37" s="138"/>
      <c r="MCK37" s="138"/>
      <c r="MCL37" s="138"/>
      <c r="MCM37" s="138"/>
      <c r="MCN37" s="138"/>
      <c r="MCO37" s="138"/>
      <c r="MCP37" s="138"/>
      <c r="MCQ37" s="138"/>
      <c r="MCR37" s="138"/>
      <c r="MCS37" s="138"/>
      <c r="MCT37" s="138"/>
      <c r="MCU37" s="138"/>
      <c r="MCV37" s="138"/>
      <c r="MCW37" s="138"/>
      <c r="MCX37" s="138"/>
      <c r="MCY37" s="138"/>
      <c r="MCZ37" s="138"/>
      <c r="MDA37" s="138"/>
      <c r="MDB37" s="138"/>
      <c r="MDC37" s="138"/>
      <c r="MDD37" s="138"/>
      <c r="MDE37" s="138"/>
      <c r="MDF37" s="138"/>
      <c r="MDG37" s="138"/>
      <c r="MDH37" s="138"/>
      <c r="MDI37" s="138"/>
      <c r="MDJ37" s="138"/>
      <c r="MDK37" s="138"/>
      <c r="MDL37" s="138"/>
      <c r="MDM37" s="138"/>
      <c r="MDN37" s="138"/>
      <c r="MDO37" s="138"/>
      <c r="MDP37" s="138"/>
      <c r="MDQ37" s="138"/>
      <c r="MDR37" s="138"/>
      <c r="MDS37" s="138"/>
      <c r="MDT37" s="138"/>
      <c r="MDU37" s="138"/>
      <c r="MDV37" s="138"/>
      <c r="MDW37" s="138"/>
      <c r="MDX37" s="138"/>
      <c r="MDY37" s="138"/>
      <c r="MDZ37" s="138"/>
      <c r="MEA37" s="138"/>
      <c r="MEB37" s="138"/>
      <c r="MEC37" s="138"/>
      <c r="MED37" s="138"/>
      <c r="MEE37" s="138"/>
      <c r="MEF37" s="138"/>
      <c r="MEG37" s="138"/>
      <c r="MEH37" s="138"/>
      <c r="MEI37" s="138"/>
      <c r="MEJ37" s="138"/>
      <c r="MEK37" s="138"/>
      <c r="MEL37" s="138"/>
      <c r="MEM37" s="138"/>
      <c r="MEN37" s="138"/>
      <c r="MEO37" s="138"/>
      <c r="MEP37" s="138"/>
      <c r="MEQ37" s="138"/>
      <c r="MER37" s="138"/>
      <c r="MES37" s="138"/>
      <c r="MET37" s="138"/>
      <c r="MEU37" s="138"/>
      <c r="MEV37" s="138"/>
      <c r="MEW37" s="138"/>
      <c r="MEX37" s="138"/>
      <c r="MEY37" s="138"/>
      <c r="MEZ37" s="138"/>
      <c r="MFA37" s="138"/>
      <c r="MFB37" s="138"/>
      <c r="MFC37" s="138"/>
      <c r="MFD37" s="138"/>
      <c r="MFE37" s="138"/>
      <c r="MFF37" s="138"/>
      <c r="MFG37" s="138"/>
      <c r="MFH37" s="138"/>
      <c r="MFI37" s="138"/>
      <c r="MFJ37" s="138"/>
      <c r="MFK37" s="138"/>
      <c r="MFL37" s="138"/>
      <c r="MFM37" s="138"/>
      <c r="MFN37" s="138"/>
      <c r="MFO37" s="138"/>
      <c r="MFP37" s="138"/>
      <c r="MFQ37" s="138"/>
      <c r="MFR37" s="138"/>
      <c r="MFS37" s="138"/>
      <c r="MFT37" s="138"/>
      <c r="MFU37" s="138"/>
      <c r="MFV37" s="138"/>
      <c r="MFW37" s="138"/>
      <c r="MFX37" s="138"/>
      <c r="MFY37" s="138"/>
      <c r="MFZ37" s="138"/>
      <c r="MGA37" s="138"/>
      <c r="MGB37" s="138"/>
      <c r="MGC37" s="138"/>
      <c r="MGD37" s="138"/>
      <c r="MGE37" s="138"/>
      <c r="MGF37" s="138"/>
      <c r="MGG37" s="138"/>
      <c r="MGH37" s="138"/>
      <c r="MGI37" s="138"/>
      <c r="MGJ37" s="138"/>
      <c r="MGK37" s="138"/>
      <c r="MGL37" s="138"/>
      <c r="MGM37" s="138"/>
      <c r="MGN37" s="138"/>
      <c r="MGO37" s="138"/>
      <c r="MGP37" s="138"/>
      <c r="MGQ37" s="138"/>
      <c r="MGR37" s="138"/>
      <c r="MGS37" s="138"/>
      <c r="MGT37" s="138"/>
      <c r="MGU37" s="138"/>
      <c r="MGV37" s="138"/>
      <c r="MGW37" s="138"/>
      <c r="MGX37" s="138"/>
      <c r="MGY37" s="138"/>
      <c r="MGZ37" s="138"/>
      <c r="MHA37" s="138"/>
      <c r="MHB37" s="138"/>
      <c r="MHC37" s="138"/>
      <c r="MHD37" s="138"/>
      <c r="MHE37" s="138"/>
      <c r="MHF37" s="138"/>
      <c r="MHG37" s="138"/>
      <c r="MHH37" s="138"/>
      <c r="MHI37" s="138"/>
      <c r="MHJ37" s="138"/>
      <c r="MHK37" s="138"/>
      <c r="MHL37" s="138"/>
      <c r="MHM37" s="138"/>
      <c r="MHN37" s="138"/>
      <c r="MHO37" s="138"/>
      <c r="MHP37" s="138"/>
      <c r="MHQ37" s="138"/>
      <c r="MHR37" s="138"/>
      <c r="MHS37" s="138"/>
      <c r="MHT37" s="138"/>
      <c r="MHU37" s="138"/>
      <c r="MHV37" s="138"/>
      <c r="MHW37" s="138"/>
      <c r="MHX37" s="138"/>
      <c r="MHY37" s="138"/>
      <c r="MHZ37" s="138"/>
      <c r="MIA37" s="138"/>
      <c r="MIB37" s="138"/>
      <c r="MIC37" s="138"/>
      <c r="MID37" s="138"/>
      <c r="MIE37" s="138"/>
      <c r="MIF37" s="138"/>
      <c r="MIG37" s="138"/>
      <c r="MIH37" s="138"/>
      <c r="MII37" s="138"/>
      <c r="MIJ37" s="138"/>
      <c r="MIK37" s="138"/>
      <c r="MIL37" s="138"/>
      <c r="MIM37" s="138"/>
      <c r="MIN37" s="138"/>
      <c r="MIO37" s="138"/>
      <c r="MIP37" s="138"/>
      <c r="MIQ37" s="138"/>
      <c r="MIR37" s="138"/>
      <c r="MIS37" s="138"/>
      <c r="MIT37" s="138"/>
      <c r="MIU37" s="138"/>
      <c r="MIV37" s="138"/>
      <c r="MIW37" s="138"/>
      <c r="MIX37" s="138"/>
      <c r="MIY37" s="138"/>
      <c r="MIZ37" s="138"/>
      <c r="MJA37" s="138"/>
      <c r="MJB37" s="138"/>
      <c r="MJC37" s="138"/>
      <c r="MJD37" s="138"/>
      <c r="MJE37" s="138"/>
      <c r="MJF37" s="138"/>
      <c r="MJG37" s="138"/>
      <c r="MJH37" s="138"/>
      <c r="MJI37" s="138"/>
      <c r="MJJ37" s="138"/>
      <c r="MJK37" s="138"/>
      <c r="MJL37" s="138"/>
      <c r="MJM37" s="138"/>
      <c r="MJN37" s="138"/>
      <c r="MJO37" s="138"/>
      <c r="MJP37" s="138"/>
      <c r="MJQ37" s="138"/>
      <c r="MJR37" s="138"/>
      <c r="MJS37" s="138"/>
      <c r="MJT37" s="138"/>
      <c r="MJU37" s="138"/>
      <c r="MJV37" s="138"/>
      <c r="MJW37" s="138"/>
      <c r="MJX37" s="138"/>
      <c r="MJY37" s="138"/>
      <c r="MJZ37" s="138"/>
      <c r="MKA37" s="138"/>
      <c r="MKB37" s="138"/>
      <c r="MKC37" s="138"/>
      <c r="MKD37" s="138"/>
      <c r="MKE37" s="138"/>
      <c r="MKF37" s="138"/>
      <c r="MKG37" s="138"/>
      <c r="MKH37" s="138"/>
      <c r="MKI37" s="138"/>
      <c r="MKJ37" s="138"/>
      <c r="MKK37" s="138"/>
      <c r="MKL37" s="138"/>
      <c r="MKM37" s="138"/>
      <c r="MKN37" s="138"/>
      <c r="MKO37" s="138"/>
      <c r="MKP37" s="138"/>
      <c r="MKQ37" s="138"/>
      <c r="MKR37" s="138"/>
      <c r="MKS37" s="138"/>
      <c r="MKT37" s="138"/>
      <c r="MKU37" s="138"/>
      <c r="MKV37" s="138"/>
      <c r="MKW37" s="138"/>
      <c r="MKX37" s="138"/>
      <c r="MKY37" s="138"/>
      <c r="MKZ37" s="138"/>
      <c r="MLA37" s="138"/>
      <c r="MLB37" s="138"/>
      <c r="MLC37" s="138"/>
      <c r="MLD37" s="138"/>
      <c r="MLE37" s="138"/>
      <c r="MLF37" s="138"/>
      <c r="MLG37" s="138"/>
      <c r="MLH37" s="138"/>
      <c r="MLI37" s="138"/>
      <c r="MLJ37" s="138"/>
      <c r="MLK37" s="138"/>
      <c r="MLL37" s="138"/>
      <c r="MLM37" s="138"/>
      <c r="MLN37" s="138"/>
      <c r="MLO37" s="138"/>
      <c r="MLP37" s="138"/>
      <c r="MLQ37" s="138"/>
      <c r="MLR37" s="138"/>
      <c r="MLS37" s="138"/>
      <c r="MLT37" s="138"/>
      <c r="MLU37" s="138"/>
      <c r="MLV37" s="138"/>
      <c r="MLW37" s="138"/>
      <c r="MLX37" s="138"/>
      <c r="MLY37" s="138"/>
      <c r="MLZ37" s="138"/>
      <c r="MMA37" s="138"/>
      <c r="MMB37" s="138"/>
      <c r="MMC37" s="138"/>
      <c r="MMD37" s="138"/>
      <c r="MME37" s="138"/>
      <c r="MMF37" s="138"/>
      <c r="MMG37" s="138"/>
      <c r="MMH37" s="138"/>
      <c r="MMI37" s="138"/>
      <c r="MMJ37" s="138"/>
      <c r="MMK37" s="138"/>
      <c r="MML37" s="138"/>
      <c r="MMM37" s="138"/>
      <c r="MMN37" s="138"/>
      <c r="MMO37" s="138"/>
      <c r="MMP37" s="138"/>
      <c r="MMQ37" s="138"/>
      <c r="MMR37" s="138"/>
      <c r="MMS37" s="138"/>
      <c r="MMT37" s="138"/>
      <c r="MMU37" s="138"/>
      <c r="MMV37" s="138"/>
      <c r="MMW37" s="138"/>
      <c r="MMX37" s="138"/>
      <c r="MMY37" s="138"/>
      <c r="MMZ37" s="138"/>
      <c r="MNA37" s="138"/>
      <c r="MNB37" s="138"/>
      <c r="MNC37" s="138"/>
      <c r="MND37" s="138"/>
      <c r="MNE37" s="138"/>
      <c r="MNF37" s="138"/>
      <c r="MNG37" s="138"/>
      <c r="MNH37" s="138"/>
      <c r="MNI37" s="138"/>
      <c r="MNJ37" s="138"/>
      <c r="MNK37" s="138"/>
      <c r="MNL37" s="138"/>
      <c r="MNM37" s="138"/>
      <c r="MNN37" s="138"/>
      <c r="MNO37" s="138"/>
      <c r="MNP37" s="138"/>
      <c r="MNQ37" s="138"/>
      <c r="MNR37" s="138"/>
      <c r="MNS37" s="138"/>
      <c r="MNT37" s="138"/>
      <c r="MNU37" s="138"/>
      <c r="MNV37" s="138"/>
      <c r="MNW37" s="138"/>
      <c r="MNX37" s="138"/>
      <c r="MNY37" s="138"/>
      <c r="MNZ37" s="138"/>
      <c r="MOA37" s="138"/>
      <c r="MOB37" s="138"/>
      <c r="MOC37" s="138"/>
      <c r="MOD37" s="138"/>
      <c r="MOE37" s="138"/>
      <c r="MOF37" s="138"/>
      <c r="MOG37" s="138"/>
      <c r="MOH37" s="138"/>
      <c r="MOI37" s="138"/>
      <c r="MOJ37" s="138"/>
      <c r="MOK37" s="138"/>
      <c r="MOL37" s="138"/>
      <c r="MOM37" s="138"/>
      <c r="MON37" s="138"/>
      <c r="MOO37" s="138"/>
      <c r="MOP37" s="138"/>
      <c r="MOQ37" s="138"/>
      <c r="MOR37" s="138"/>
      <c r="MOS37" s="138"/>
      <c r="MOT37" s="138"/>
      <c r="MOU37" s="138"/>
      <c r="MOV37" s="138"/>
      <c r="MOW37" s="138"/>
      <c r="MOX37" s="138"/>
      <c r="MOY37" s="138"/>
      <c r="MOZ37" s="138"/>
      <c r="MPA37" s="138"/>
      <c r="MPB37" s="138"/>
      <c r="MPC37" s="138"/>
      <c r="MPD37" s="138"/>
      <c r="MPE37" s="138"/>
      <c r="MPF37" s="138"/>
      <c r="MPG37" s="138"/>
      <c r="MPH37" s="138"/>
      <c r="MPI37" s="138"/>
      <c r="MPJ37" s="138"/>
      <c r="MPK37" s="138"/>
      <c r="MPL37" s="138"/>
      <c r="MPM37" s="138"/>
      <c r="MPN37" s="138"/>
      <c r="MPO37" s="138"/>
      <c r="MPP37" s="138"/>
      <c r="MPQ37" s="138"/>
      <c r="MPR37" s="138"/>
      <c r="MPS37" s="138"/>
      <c r="MPT37" s="138"/>
      <c r="MPU37" s="138"/>
      <c r="MPV37" s="138"/>
      <c r="MPW37" s="138"/>
      <c r="MPX37" s="138"/>
      <c r="MPY37" s="138"/>
      <c r="MPZ37" s="138"/>
      <c r="MQA37" s="138"/>
      <c r="MQB37" s="138"/>
      <c r="MQC37" s="138"/>
      <c r="MQD37" s="138"/>
      <c r="MQE37" s="138"/>
      <c r="MQF37" s="138"/>
      <c r="MQG37" s="138"/>
      <c r="MQH37" s="138"/>
      <c r="MQI37" s="138"/>
      <c r="MQJ37" s="138"/>
      <c r="MQK37" s="138"/>
      <c r="MQL37" s="138"/>
      <c r="MQM37" s="138"/>
      <c r="MQN37" s="138"/>
      <c r="MQO37" s="138"/>
      <c r="MQP37" s="138"/>
      <c r="MQQ37" s="138"/>
      <c r="MQR37" s="138"/>
      <c r="MQS37" s="138"/>
      <c r="MQT37" s="138"/>
      <c r="MQU37" s="138"/>
      <c r="MQV37" s="138"/>
      <c r="MQW37" s="138"/>
      <c r="MQX37" s="138"/>
      <c r="MQY37" s="138"/>
      <c r="MQZ37" s="138"/>
      <c r="MRA37" s="138"/>
      <c r="MRB37" s="138"/>
      <c r="MRC37" s="138"/>
      <c r="MRD37" s="138"/>
      <c r="MRE37" s="138"/>
      <c r="MRF37" s="138"/>
      <c r="MRG37" s="138"/>
      <c r="MRH37" s="138"/>
      <c r="MRI37" s="138"/>
      <c r="MRJ37" s="138"/>
      <c r="MRK37" s="138"/>
      <c r="MRL37" s="138"/>
      <c r="MRM37" s="138"/>
      <c r="MRN37" s="138"/>
      <c r="MRO37" s="138"/>
      <c r="MRP37" s="138"/>
      <c r="MRQ37" s="138"/>
      <c r="MRR37" s="138"/>
      <c r="MRS37" s="138"/>
      <c r="MRT37" s="138"/>
      <c r="MRU37" s="138"/>
      <c r="MRV37" s="138"/>
      <c r="MRW37" s="138"/>
      <c r="MRX37" s="138"/>
      <c r="MRY37" s="138"/>
      <c r="MRZ37" s="138"/>
      <c r="MSA37" s="138"/>
      <c r="MSB37" s="138"/>
      <c r="MSC37" s="138"/>
      <c r="MSD37" s="138"/>
      <c r="MSE37" s="138"/>
      <c r="MSF37" s="138"/>
      <c r="MSG37" s="138"/>
      <c r="MSH37" s="138"/>
      <c r="MSI37" s="138"/>
      <c r="MSJ37" s="138"/>
      <c r="MSK37" s="138"/>
      <c r="MSL37" s="138"/>
      <c r="MSM37" s="138"/>
      <c r="MSN37" s="138"/>
      <c r="MSO37" s="138"/>
      <c r="MSP37" s="138"/>
      <c r="MSQ37" s="138"/>
      <c r="MSR37" s="138"/>
      <c r="MSS37" s="138"/>
      <c r="MST37" s="138"/>
      <c r="MSU37" s="138"/>
      <c r="MSV37" s="138"/>
      <c r="MSW37" s="138"/>
      <c r="MSX37" s="138"/>
      <c r="MSY37" s="138"/>
      <c r="MSZ37" s="138"/>
      <c r="MTA37" s="138"/>
      <c r="MTB37" s="138"/>
      <c r="MTC37" s="138"/>
      <c r="MTD37" s="138"/>
      <c r="MTE37" s="138"/>
      <c r="MTF37" s="138"/>
      <c r="MTG37" s="138"/>
      <c r="MTH37" s="138"/>
      <c r="MTI37" s="138"/>
      <c r="MTJ37" s="138"/>
      <c r="MTK37" s="138"/>
      <c r="MTL37" s="138"/>
      <c r="MTM37" s="138"/>
      <c r="MTN37" s="138"/>
      <c r="MTO37" s="138"/>
      <c r="MTP37" s="138"/>
      <c r="MTQ37" s="138"/>
      <c r="MTR37" s="138"/>
      <c r="MTS37" s="138"/>
      <c r="MTT37" s="138"/>
      <c r="MTU37" s="138"/>
      <c r="MTV37" s="138"/>
      <c r="MTW37" s="138"/>
      <c r="MTX37" s="138"/>
      <c r="MTY37" s="138"/>
      <c r="MTZ37" s="138"/>
      <c r="MUA37" s="138"/>
      <c r="MUB37" s="138"/>
      <c r="MUC37" s="138"/>
      <c r="MUD37" s="138"/>
      <c r="MUE37" s="138"/>
      <c r="MUF37" s="138"/>
      <c r="MUG37" s="138"/>
      <c r="MUH37" s="138"/>
      <c r="MUI37" s="138"/>
      <c r="MUJ37" s="138"/>
      <c r="MUK37" s="138"/>
      <c r="MUL37" s="138"/>
      <c r="MUM37" s="138"/>
      <c r="MUN37" s="138"/>
      <c r="MUO37" s="138"/>
      <c r="MUP37" s="138"/>
      <c r="MUQ37" s="138"/>
      <c r="MUR37" s="138"/>
      <c r="MUS37" s="138"/>
      <c r="MUT37" s="138"/>
      <c r="MUU37" s="138"/>
      <c r="MUV37" s="138"/>
      <c r="MUW37" s="138"/>
      <c r="MUX37" s="138"/>
      <c r="MUY37" s="138"/>
      <c r="MUZ37" s="138"/>
      <c r="MVA37" s="138"/>
      <c r="MVB37" s="138"/>
      <c r="MVC37" s="138"/>
      <c r="MVD37" s="138"/>
      <c r="MVE37" s="138"/>
      <c r="MVF37" s="138"/>
      <c r="MVG37" s="138"/>
      <c r="MVH37" s="138"/>
      <c r="MVI37" s="138"/>
      <c r="MVJ37" s="138"/>
      <c r="MVK37" s="138"/>
      <c r="MVL37" s="138"/>
      <c r="MVM37" s="138"/>
      <c r="MVN37" s="138"/>
      <c r="MVO37" s="138"/>
      <c r="MVP37" s="138"/>
      <c r="MVQ37" s="138"/>
      <c r="MVR37" s="138"/>
      <c r="MVS37" s="138"/>
      <c r="MVT37" s="138"/>
      <c r="MVU37" s="138"/>
      <c r="MVV37" s="138"/>
      <c r="MVW37" s="138"/>
      <c r="MVX37" s="138"/>
      <c r="MVY37" s="138"/>
      <c r="MVZ37" s="138"/>
      <c r="MWA37" s="138"/>
      <c r="MWB37" s="138"/>
      <c r="MWC37" s="138"/>
      <c r="MWD37" s="138"/>
      <c r="MWE37" s="138"/>
      <c r="MWF37" s="138"/>
      <c r="MWG37" s="138"/>
      <c r="MWH37" s="138"/>
      <c r="MWI37" s="138"/>
      <c r="MWJ37" s="138"/>
      <c r="MWK37" s="138"/>
      <c r="MWL37" s="138"/>
      <c r="MWM37" s="138"/>
      <c r="MWN37" s="138"/>
      <c r="MWO37" s="138"/>
      <c r="MWP37" s="138"/>
      <c r="MWQ37" s="138"/>
      <c r="MWR37" s="138"/>
      <c r="MWS37" s="138"/>
      <c r="MWT37" s="138"/>
      <c r="MWU37" s="138"/>
      <c r="MWV37" s="138"/>
      <c r="MWW37" s="138"/>
      <c r="MWX37" s="138"/>
      <c r="MWY37" s="138"/>
      <c r="MWZ37" s="138"/>
      <c r="MXA37" s="138"/>
      <c r="MXB37" s="138"/>
      <c r="MXC37" s="138"/>
      <c r="MXD37" s="138"/>
      <c r="MXE37" s="138"/>
      <c r="MXF37" s="138"/>
      <c r="MXG37" s="138"/>
      <c r="MXH37" s="138"/>
      <c r="MXI37" s="138"/>
      <c r="MXJ37" s="138"/>
      <c r="MXK37" s="138"/>
      <c r="MXL37" s="138"/>
      <c r="MXM37" s="138"/>
      <c r="MXN37" s="138"/>
      <c r="MXO37" s="138"/>
      <c r="MXP37" s="138"/>
      <c r="MXQ37" s="138"/>
      <c r="MXR37" s="138"/>
      <c r="MXS37" s="138"/>
      <c r="MXT37" s="138"/>
      <c r="MXU37" s="138"/>
      <c r="MXV37" s="138"/>
      <c r="MXW37" s="138"/>
      <c r="MXX37" s="138"/>
      <c r="MXY37" s="138"/>
      <c r="MXZ37" s="138"/>
      <c r="MYA37" s="138"/>
      <c r="MYB37" s="138"/>
      <c r="MYC37" s="138"/>
      <c r="MYD37" s="138"/>
      <c r="MYE37" s="138"/>
      <c r="MYF37" s="138"/>
      <c r="MYG37" s="138"/>
      <c r="MYH37" s="138"/>
      <c r="MYI37" s="138"/>
      <c r="MYJ37" s="138"/>
      <c r="MYK37" s="138"/>
      <c r="MYL37" s="138"/>
      <c r="MYM37" s="138"/>
      <c r="MYN37" s="138"/>
      <c r="MYO37" s="138"/>
      <c r="MYP37" s="138"/>
      <c r="MYQ37" s="138"/>
      <c r="MYR37" s="138"/>
      <c r="MYS37" s="138"/>
      <c r="MYT37" s="138"/>
      <c r="MYU37" s="138"/>
      <c r="MYV37" s="138"/>
      <c r="MYW37" s="138"/>
      <c r="MYX37" s="138"/>
      <c r="MYY37" s="138"/>
      <c r="MYZ37" s="138"/>
      <c r="MZA37" s="138"/>
      <c r="MZB37" s="138"/>
      <c r="MZC37" s="138"/>
      <c r="MZD37" s="138"/>
      <c r="MZE37" s="138"/>
      <c r="MZF37" s="138"/>
      <c r="MZG37" s="138"/>
      <c r="MZH37" s="138"/>
      <c r="MZI37" s="138"/>
      <c r="MZJ37" s="138"/>
      <c r="MZK37" s="138"/>
      <c r="MZL37" s="138"/>
      <c r="MZM37" s="138"/>
      <c r="MZN37" s="138"/>
      <c r="MZO37" s="138"/>
      <c r="MZP37" s="138"/>
      <c r="MZQ37" s="138"/>
      <c r="MZR37" s="138"/>
      <c r="MZS37" s="138"/>
      <c r="MZT37" s="138"/>
      <c r="MZU37" s="138"/>
      <c r="MZV37" s="138"/>
      <c r="MZW37" s="138"/>
      <c r="MZX37" s="138"/>
      <c r="MZY37" s="138"/>
      <c r="MZZ37" s="138"/>
      <c r="NAA37" s="138"/>
      <c r="NAB37" s="138"/>
      <c r="NAC37" s="138"/>
      <c r="NAD37" s="138"/>
      <c r="NAE37" s="138"/>
      <c r="NAF37" s="138"/>
      <c r="NAG37" s="138"/>
      <c r="NAH37" s="138"/>
      <c r="NAI37" s="138"/>
      <c r="NAJ37" s="138"/>
      <c r="NAK37" s="138"/>
      <c r="NAL37" s="138"/>
      <c r="NAM37" s="138"/>
      <c r="NAN37" s="138"/>
      <c r="NAO37" s="138"/>
      <c r="NAP37" s="138"/>
      <c r="NAQ37" s="138"/>
      <c r="NAR37" s="138"/>
      <c r="NAS37" s="138"/>
      <c r="NAT37" s="138"/>
      <c r="NAU37" s="138"/>
      <c r="NAV37" s="138"/>
      <c r="NAW37" s="138"/>
      <c r="NAX37" s="138"/>
      <c r="NAY37" s="138"/>
      <c r="NAZ37" s="138"/>
      <c r="NBA37" s="138"/>
      <c r="NBB37" s="138"/>
      <c r="NBC37" s="138"/>
      <c r="NBD37" s="138"/>
      <c r="NBE37" s="138"/>
      <c r="NBF37" s="138"/>
      <c r="NBG37" s="138"/>
      <c r="NBH37" s="138"/>
      <c r="NBI37" s="138"/>
      <c r="NBJ37" s="138"/>
      <c r="NBK37" s="138"/>
      <c r="NBL37" s="138"/>
      <c r="NBM37" s="138"/>
      <c r="NBN37" s="138"/>
      <c r="NBO37" s="138"/>
      <c r="NBP37" s="138"/>
      <c r="NBQ37" s="138"/>
      <c r="NBR37" s="138"/>
      <c r="NBS37" s="138"/>
      <c r="NBT37" s="138"/>
      <c r="NBU37" s="138"/>
      <c r="NBV37" s="138"/>
      <c r="NBW37" s="138"/>
      <c r="NBX37" s="138"/>
      <c r="NBY37" s="138"/>
      <c r="NBZ37" s="138"/>
      <c r="NCA37" s="138"/>
      <c r="NCB37" s="138"/>
      <c r="NCC37" s="138"/>
      <c r="NCD37" s="138"/>
      <c r="NCE37" s="138"/>
      <c r="NCF37" s="138"/>
      <c r="NCG37" s="138"/>
      <c r="NCH37" s="138"/>
      <c r="NCI37" s="138"/>
      <c r="NCJ37" s="138"/>
      <c r="NCK37" s="138"/>
      <c r="NCL37" s="138"/>
      <c r="NCM37" s="138"/>
      <c r="NCN37" s="138"/>
      <c r="NCO37" s="138"/>
      <c r="NCP37" s="138"/>
      <c r="NCQ37" s="138"/>
      <c r="NCR37" s="138"/>
      <c r="NCS37" s="138"/>
      <c r="NCT37" s="138"/>
      <c r="NCU37" s="138"/>
      <c r="NCV37" s="138"/>
      <c r="NCW37" s="138"/>
      <c r="NCX37" s="138"/>
      <c r="NCY37" s="138"/>
      <c r="NCZ37" s="138"/>
      <c r="NDA37" s="138"/>
      <c r="NDB37" s="138"/>
      <c r="NDC37" s="138"/>
      <c r="NDD37" s="138"/>
      <c r="NDE37" s="138"/>
      <c r="NDF37" s="138"/>
      <c r="NDG37" s="138"/>
      <c r="NDH37" s="138"/>
      <c r="NDI37" s="138"/>
      <c r="NDJ37" s="138"/>
      <c r="NDK37" s="138"/>
      <c r="NDL37" s="138"/>
      <c r="NDM37" s="138"/>
      <c r="NDN37" s="138"/>
      <c r="NDO37" s="138"/>
      <c r="NDP37" s="138"/>
      <c r="NDQ37" s="138"/>
      <c r="NDR37" s="138"/>
      <c r="NDS37" s="138"/>
      <c r="NDT37" s="138"/>
      <c r="NDU37" s="138"/>
      <c r="NDV37" s="138"/>
      <c r="NDW37" s="138"/>
      <c r="NDX37" s="138"/>
      <c r="NDY37" s="138"/>
      <c r="NDZ37" s="138"/>
      <c r="NEA37" s="138"/>
      <c r="NEB37" s="138"/>
      <c r="NEC37" s="138"/>
      <c r="NED37" s="138"/>
      <c r="NEE37" s="138"/>
      <c r="NEF37" s="138"/>
      <c r="NEG37" s="138"/>
      <c r="NEH37" s="138"/>
      <c r="NEI37" s="138"/>
      <c r="NEJ37" s="138"/>
      <c r="NEK37" s="138"/>
      <c r="NEL37" s="138"/>
      <c r="NEM37" s="138"/>
      <c r="NEN37" s="138"/>
      <c r="NEO37" s="138"/>
      <c r="NEP37" s="138"/>
      <c r="NEQ37" s="138"/>
      <c r="NER37" s="138"/>
      <c r="NES37" s="138"/>
      <c r="NET37" s="138"/>
      <c r="NEU37" s="138"/>
      <c r="NEV37" s="138"/>
      <c r="NEW37" s="138"/>
      <c r="NEX37" s="138"/>
      <c r="NEY37" s="138"/>
      <c r="NEZ37" s="138"/>
      <c r="NFA37" s="138"/>
      <c r="NFB37" s="138"/>
      <c r="NFC37" s="138"/>
      <c r="NFD37" s="138"/>
      <c r="NFE37" s="138"/>
      <c r="NFF37" s="138"/>
      <c r="NFG37" s="138"/>
      <c r="NFH37" s="138"/>
      <c r="NFI37" s="138"/>
      <c r="NFJ37" s="138"/>
      <c r="NFK37" s="138"/>
      <c r="NFL37" s="138"/>
      <c r="NFM37" s="138"/>
      <c r="NFN37" s="138"/>
      <c r="NFO37" s="138"/>
      <c r="NFP37" s="138"/>
      <c r="NFQ37" s="138"/>
      <c r="NFR37" s="138"/>
      <c r="NFS37" s="138"/>
      <c r="NFT37" s="138"/>
      <c r="NFU37" s="138"/>
      <c r="NFV37" s="138"/>
      <c r="NFW37" s="138"/>
      <c r="NFX37" s="138"/>
      <c r="NFY37" s="138"/>
      <c r="NFZ37" s="138"/>
      <c r="NGA37" s="138"/>
      <c r="NGB37" s="138"/>
      <c r="NGC37" s="138"/>
      <c r="NGD37" s="138"/>
      <c r="NGE37" s="138"/>
      <c r="NGF37" s="138"/>
      <c r="NGG37" s="138"/>
      <c r="NGH37" s="138"/>
      <c r="NGI37" s="138"/>
      <c r="NGJ37" s="138"/>
      <c r="NGK37" s="138"/>
      <c r="NGL37" s="138"/>
      <c r="NGM37" s="138"/>
      <c r="NGN37" s="138"/>
      <c r="NGO37" s="138"/>
      <c r="NGP37" s="138"/>
      <c r="NGQ37" s="138"/>
      <c r="NGR37" s="138"/>
      <c r="NGS37" s="138"/>
      <c r="NGT37" s="138"/>
      <c r="NGU37" s="138"/>
      <c r="NGV37" s="138"/>
      <c r="NGW37" s="138"/>
      <c r="NGX37" s="138"/>
      <c r="NGY37" s="138"/>
      <c r="NGZ37" s="138"/>
      <c r="NHA37" s="138"/>
      <c r="NHB37" s="138"/>
      <c r="NHC37" s="138"/>
      <c r="NHD37" s="138"/>
      <c r="NHE37" s="138"/>
      <c r="NHF37" s="138"/>
      <c r="NHG37" s="138"/>
      <c r="NHH37" s="138"/>
      <c r="NHI37" s="138"/>
      <c r="NHJ37" s="138"/>
      <c r="NHK37" s="138"/>
      <c r="NHL37" s="138"/>
      <c r="NHM37" s="138"/>
      <c r="NHN37" s="138"/>
      <c r="NHO37" s="138"/>
      <c r="NHP37" s="138"/>
      <c r="NHQ37" s="138"/>
      <c r="NHR37" s="138"/>
      <c r="NHS37" s="138"/>
      <c r="NHT37" s="138"/>
      <c r="NHU37" s="138"/>
      <c r="NHV37" s="138"/>
      <c r="NHW37" s="138"/>
      <c r="NHX37" s="138"/>
      <c r="NHY37" s="138"/>
      <c r="NHZ37" s="138"/>
      <c r="NIA37" s="138"/>
      <c r="NIB37" s="138"/>
      <c r="NIC37" s="138"/>
      <c r="NID37" s="138"/>
      <c r="NIE37" s="138"/>
      <c r="NIF37" s="138"/>
      <c r="NIG37" s="138"/>
      <c r="NIH37" s="138"/>
      <c r="NII37" s="138"/>
      <c r="NIJ37" s="138"/>
      <c r="NIK37" s="138"/>
      <c r="NIL37" s="138"/>
      <c r="NIM37" s="138"/>
      <c r="NIN37" s="138"/>
      <c r="NIO37" s="138"/>
      <c r="NIP37" s="138"/>
      <c r="NIQ37" s="138"/>
      <c r="NIR37" s="138"/>
      <c r="NIS37" s="138"/>
      <c r="NIT37" s="138"/>
      <c r="NIU37" s="138"/>
      <c r="NIV37" s="138"/>
      <c r="NIW37" s="138"/>
      <c r="NIX37" s="138"/>
      <c r="NIY37" s="138"/>
      <c r="NIZ37" s="138"/>
      <c r="NJA37" s="138"/>
      <c r="NJB37" s="138"/>
      <c r="NJC37" s="138"/>
      <c r="NJD37" s="138"/>
      <c r="NJE37" s="138"/>
      <c r="NJF37" s="138"/>
      <c r="NJG37" s="138"/>
      <c r="NJH37" s="138"/>
      <c r="NJI37" s="138"/>
      <c r="NJJ37" s="138"/>
      <c r="NJK37" s="138"/>
      <c r="NJL37" s="138"/>
      <c r="NJM37" s="138"/>
      <c r="NJN37" s="138"/>
      <c r="NJO37" s="138"/>
      <c r="NJP37" s="138"/>
      <c r="NJQ37" s="138"/>
      <c r="NJR37" s="138"/>
      <c r="NJS37" s="138"/>
      <c r="NJT37" s="138"/>
      <c r="NJU37" s="138"/>
      <c r="NJV37" s="138"/>
      <c r="NJW37" s="138"/>
      <c r="NJX37" s="138"/>
      <c r="NJY37" s="138"/>
      <c r="NJZ37" s="138"/>
      <c r="NKA37" s="138"/>
      <c r="NKB37" s="138"/>
      <c r="NKC37" s="138"/>
      <c r="NKD37" s="138"/>
      <c r="NKE37" s="138"/>
      <c r="NKF37" s="138"/>
      <c r="NKG37" s="138"/>
      <c r="NKH37" s="138"/>
      <c r="NKI37" s="138"/>
      <c r="NKJ37" s="138"/>
      <c r="NKK37" s="138"/>
      <c r="NKL37" s="138"/>
      <c r="NKM37" s="138"/>
      <c r="NKN37" s="138"/>
      <c r="NKO37" s="138"/>
      <c r="NKP37" s="138"/>
      <c r="NKQ37" s="138"/>
      <c r="NKR37" s="138"/>
      <c r="NKS37" s="138"/>
      <c r="NKT37" s="138"/>
      <c r="NKU37" s="138"/>
      <c r="NKV37" s="138"/>
      <c r="NKW37" s="138"/>
      <c r="NKX37" s="138"/>
      <c r="NKY37" s="138"/>
      <c r="NKZ37" s="138"/>
      <c r="NLA37" s="138"/>
      <c r="NLB37" s="138"/>
      <c r="NLC37" s="138"/>
      <c r="NLD37" s="138"/>
      <c r="NLE37" s="138"/>
      <c r="NLF37" s="138"/>
      <c r="NLG37" s="138"/>
      <c r="NLH37" s="138"/>
      <c r="NLI37" s="138"/>
      <c r="NLJ37" s="138"/>
      <c r="NLK37" s="138"/>
      <c r="NLL37" s="138"/>
      <c r="NLM37" s="138"/>
      <c r="NLN37" s="138"/>
      <c r="NLO37" s="138"/>
      <c r="NLP37" s="138"/>
      <c r="NLQ37" s="138"/>
      <c r="NLR37" s="138"/>
      <c r="NLS37" s="138"/>
      <c r="NLT37" s="138"/>
      <c r="NLU37" s="138"/>
      <c r="NLV37" s="138"/>
      <c r="NLW37" s="138"/>
      <c r="NLX37" s="138"/>
      <c r="NLY37" s="138"/>
      <c r="NLZ37" s="138"/>
      <c r="NMA37" s="138"/>
      <c r="NMB37" s="138"/>
      <c r="NMC37" s="138"/>
      <c r="NMD37" s="138"/>
      <c r="NME37" s="138"/>
      <c r="NMF37" s="138"/>
      <c r="NMG37" s="138"/>
      <c r="NMH37" s="138"/>
      <c r="NMI37" s="138"/>
      <c r="NMJ37" s="138"/>
      <c r="NMK37" s="138"/>
      <c r="NML37" s="138"/>
      <c r="NMM37" s="138"/>
      <c r="NMN37" s="138"/>
      <c r="NMO37" s="138"/>
      <c r="NMP37" s="138"/>
      <c r="NMQ37" s="138"/>
      <c r="NMR37" s="138"/>
      <c r="NMS37" s="138"/>
      <c r="NMT37" s="138"/>
      <c r="NMU37" s="138"/>
      <c r="NMV37" s="138"/>
      <c r="NMW37" s="138"/>
      <c r="NMX37" s="138"/>
      <c r="NMY37" s="138"/>
      <c r="NMZ37" s="138"/>
      <c r="NNA37" s="138"/>
      <c r="NNB37" s="138"/>
      <c r="NNC37" s="138"/>
      <c r="NND37" s="138"/>
      <c r="NNE37" s="138"/>
      <c r="NNF37" s="138"/>
      <c r="NNG37" s="138"/>
      <c r="NNH37" s="138"/>
      <c r="NNI37" s="138"/>
      <c r="NNJ37" s="138"/>
      <c r="NNK37" s="138"/>
      <c r="NNL37" s="138"/>
      <c r="NNM37" s="138"/>
      <c r="NNN37" s="138"/>
      <c r="NNO37" s="138"/>
      <c r="NNP37" s="138"/>
      <c r="NNQ37" s="138"/>
      <c r="NNR37" s="138"/>
      <c r="NNS37" s="138"/>
      <c r="NNT37" s="138"/>
      <c r="NNU37" s="138"/>
      <c r="NNV37" s="138"/>
      <c r="NNW37" s="138"/>
      <c r="NNX37" s="138"/>
      <c r="NNY37" s="138"/>
      <c r="NNZ37" s="138"/>
      <c r="NOA37" s="138"/>
      <c r="NOB37" s="138"/>
      <c r="NOC37" s="138"/>
      <c r="NOD37" s="138"/>
      <c r="NOE37" s="138"/>
      <c r="NOF37" s="138"/>
      <c r="NOG37" s="138"/>
      <c r="NOH37" s="138"/>
      <c r="NOI37" s="138"/>
      <c r="NOJ37" s="138"/>
      <c r="NOK37" s="138"/>
      <c r="NOL37" s="138"/>
      <c r="NOM37" s="138"/>
      <c r="NON37" s="138"/>
      <c r="NOO37" s="138"/>
      <c r="NOP37" s="138"/>
      <c r="NOQ37" s="138"/>
      <c r="NOR37" s="138"/>
      <c r="NOS37" s="138"/>
      <c r="NOT37" s="138"/>
      <c r="NOU37" s="138"/>
      <c r="NOV37" s="138"/>
      <c r="NOW37" s="138"/>
      <c r="NOX37" s="138"/>
      <c r="NOY37" s="138"/>
      <c r="NOZ37" s="138"/>
      <c r="NPA37" s="138"/>
      <c r="NPB37" s="138"/>
      <c r="NPC37" s="138"/>
      <c r="NPD37" s="138"/>
      <c r="NPE37" s="138"/>
      <c r="NPF37" s="138"/>
      <c r="NPG37" s="138"/>
      <c r="NPH37" s="138"/>
      <c r="NPI37" s="138"/>
      <c r="NPJ37" s="138"/>
      <c r="NPK37" s="138"/>
      <c r="NPL37" s="138"/>
      <c r="NPM37" s="138"/>
      <c r="NPN37" s="138"/>
      <c r="NPO37" s="138"/>
      <c r="NPP37" s="138"/>
      <c r="NPQ37" s="138"/>
      <c r="NPR37" s="138"/>
      <c r="NPS37" s="138"/>
      <c r="NPT37" s="138"/>
      <c r="NPU37" s="138"/>
      <c r="NPV37" s="138"/>
      <c r="NPW37" s="138"/>
      <c r="NPX37" s="138"/>
      <c r="NPY37" s="138"/>
      <c r="NPZ37" s="138"/>
      <c r="NQA37" s="138"/>
      <c r="NQB37" s="138"/>
      <c r="NQC37" s="138"/>
      <c r="NQD37" s="138"/>
      <c r="NQE37" s="138"/>
      <c r="NQF37" s="138"/>
      <c r="NQG37" s="138"/>
      <c r="NQH37" s="138"/>
      <c r="NQI37" s="138"/>
      <c r="NQJ37" s="138"/>
      <c r="NQK37" s="138"/>
      <c r="NQL37" s="138"/>
      <c r="NQM37" s="138"/>
      <c r="NQN37" s="138"/>
      <c r="NQO37" s="138"/>
      <c r="NQP37" s="138"/>
      <c r="NQQ37" s="138"/>
      <c r="NQR37" s="138"/>
      <c r="NQS37" s="138"/>
      <c r="NQT37" s="138"/>
      <c r="NQU37" s="138"/>
      <c r="NQV37" s="138"/>
      <c r="NQW37" s="138"/>
      <c r="NQX37" s="138"/>
      <c r="NQY37" s="138"/>
      <c r="NQZ37" s="138"/>
      <c r="NRA37" s="138"/>
      <c r="NRB37" s="138"/>
      <c r="NRC37" s="138"/>
      <c r="NRD37" s="138"/>
      <c r="NRE37" s="138"/>
      <c r="NRF37" s="138"/>
      <c r="NRG37" s="138"/>
      <c r="NRH37" s="138"/>
      <c r="NRI37" s="138"/>
      <c r="NRJ37" s="138"/>
      <c r="NRK37" s="138"/>
      <c r="NRL37" s="138"/>
      <c r="NRM37" s="138"/>
      <c r="NRN37" s="138"/>
      <c r="NRO37" s="138"/>
      <c r="NRP37" s="138"/>
      <c r="NRQ37" s="138"/>
      <c r="NRR37" s="138"/>
      <c r="NRS37" s="138"/>
      <c r="NRT37" s="138"/>
      <c r="NRU37" s="138"/>
      <c r="NRV37" s="138"/>
      <c r="NRW37" s="138"/>
      <c r="NRX37" s="138"/>
      <c r="NRY37" s="138"/>
      <c r="NRZ37" s="138"/>
      <c r="NSA37" s="138"/>
      <c r="NSB37" s="138"/>
      <c r="NSC37" s="138"/>
      <c r="NSD37" s="138"/>
      <c r="NSE37" s="138"/>
      <c r="NSF37" s="138"/>
      <c r="NSG37" s="138"/>
      <c r="NSH37" s="138"/>
      <c r="NSI37" s="138"/>
      <c r="NSJ37" s="138"/>
      <c r="NSK37" s="138"/>
      <c r="NSL37" s="138"/>
      <c r="NSM37" s="138"/>
      <c r="NSN37" s="138"/>
      <c r="NSO37" s="138"/>
      <c r="NSP37" s="138"/>
      <c r="NSQ37" s="138"/>
      <c r="NSR37" s="138"/>
      <c r="NSS37" s="138"/>
      <c r="NST37" s="138"/>
      <c r="NSU37" s="138"/>
      <c r="NSV37" s="138"/>
      <c r="NSW37" s="138"/>
      <c r="NSX37" s="138"/>
      <c r="NSY37" s="138"/>
      <c r="NSZ37" s="138"/>
      <c r="NTA37" s="138"/>
      <c r="NTB37" s="138"/>
      <c r="NTC37" s="138"/>
      <c r="NTD37" s="138"/>
      <c r="NTE37" s="138"/>
      <c r="NTF37" s="138"/>
      <c r="NTG37" s="138"/>
      <c r="NTH37" s="138"/>
      <c r="NTI37" s="138"/>
      <c r="NTJ37" s="138"/>
      <c r="NTK37" s="138"/>
      <c r="NTL37" s="138"/>
      <c r="NTM37" s="138"/>
      <c r="NTN37" s="138"/>
      <c r="NTO37" s="138"/>
      <c r="NTP37" s="138"/>
      <c r="NTQ37" s="138"/>
      <c r="NTR37" s="138"/>
      <c r="NTS37" s="138"/>
      <c r="NTT37" s="138"/>
      <c r="NTU37" s="138"/>
      <c r="NTV37" s="138"/>
      <c r="NTW37" s="138"/>
      <c r="NTX37" s="138"/>
      <c r="NTY37" s="138"/>
      <c r="NTZ37" s="138"/>
      <c r="NUA37" s="138"/>
      <c r="NUB37" s="138"/>
      <c r="NUC37" s="138"/>
      <c r="NUD37" s="138"/>
      <c r="NUE37" s="138"/>
      <c r="NUF37" s="138"/>
      <c r="NUG37" s="138"/>
      <c r="NUH37" s="138"/>
      <c r="NUI37" s="138"/>
      <c r="NUJ37" s="138"/>
      <c r="NUK37" s="138"/>
      <c r="NUL37" s="138"/>
      <c r="NUM37" s="138"/>
      <c r="NUN37" s="138"/>
      <c r="NUO37" s="138"/>
      <c r="NUP37" s="138"/>
      <c r="NUQ37" s="138"/>
      <c r="NUR37" s="138"/>
      <c r="NUS37" s="138"/>
      <c r="NUT37" s="138"/>
      <c r="NUU37" s="138"/>
      <c r="NUV37" s="138"/>
      <c r="NUW37" s="138"/>
      <c r="NUX37" s="138"/>
      <c r="NUY37" s="138"/>
      <c r="NUZ37" s="138"/>
      <c r="NVA37" s="138"/>
      <c r="NVB37" s="138"/>
      <c r="NVC37" s="138"/>
      <c r="NVD37" s="138"/>
      <c r="NVE37" s="138"/>
      <c r="NVF37" s="138"/>
      <c r="NVG37" s="138"/>
      <c r="NVH37" s="138"/>
      <c r="NVI37" s="138"/>
      <c r="NVJ37" s="138"/>
      <c r="NVK37" s="138"/>
      <c r="NVL37" s="138"/>
      <c r="NVM37" s="138"/>
      <c r="NVN37" s="138"/>
      <c r="NVO37" s="138"/>
      <c r="NVP37" s="138"/>
      <c r="NVQ37" s="138"/>
      <c r="NVR37" s="138"/>
      <c r="NVS37" s="138"/>
      <c r="NVT37" s="138"/>
      <c r="NVU37" s="138"/>
      <c r="NVV37" s="138"/>
      <c r="NVW37" s="138"/>
      <c r="NVX37" s="138"/>
      <c r="NVY37" s="138"/>
      <c r="NVZ37" s="138"/>
      <c r="NWA37" s="138"/>
      <c r="NWB37" s="138"/>
      <c r="NWC37" s="138"/>
      <c r="NWD37" s="138"/>
      <c r="NWE37" s="138"/>
      <c r="NWF37" s="138"/>
      <c r="NWG37" s="138"/>
      <c r="NWH37" s="138"/>
      <c r="NWI37" s="138"/>
      <c r="NWJ37" s="138"/>
      <c r="NWK37" s="138"/>
      <c r="NWL37" s="138"/>
      <c r="NWM37" s="138"/>
      <c r="NWN37" s="138"/>
      <c r="NWO37" s="138"/>
      <c r="NWP37" s="138"/>
      <c r="NWQ37" s="138"/>
      <c r="NWR37" s="138"/>
      <c r="NWS37" s="138"/>
      <c r="NWT37" s="138"/>
      <c r="NWU37" s="138"/>
      <c r="NWV37" s="138"/>
      <c r="NWW37" s="138"/>
      <c r="NWX37" s="138"/>
      <c r="NWY37" s="138"/>
      <c r="NWZ37" s="138"/>
      <c r="NXA37" s="138"/>
      <c r="NXB37" s="138"/>
      <c r="NXC37" s="138"/>
      <c r="NXD37" s="138"/>
      <c r="NXE37" s="138"/>
      <c r="NXF37" s="138"/>
      <c r="NXG37" s="138"/>
      <c r="NXH37" s="138"/>
      <c r="NXI37" s="138"/>
      <c r="NXJ37" s="138"/>
      <c r="NXK37" s="138"/>
      <c r="NXL37" s="138"/>
      <c r="NXM37" s="138"/>
      <c r="NXN37" s="138"/>
      <c r="NXO37" s="138"/>
      <c r="NXP37" s="138"/>
      <c r="NXQ37" s="138"/>
      <c r="NXR37" s="138"/>
      <c r="NXS37" s="138"/>
      <c r="NXT37" s="138"/>
      <c r="NXU37" s="138"/>
      <c r="NXV37" s="138"/>
      <c r="NXW37" s="138"/>
      <c r="NXX37" s="138"/>
      <c r="NXY37" s="138"/>
      <c r="NXZ37" s="138"/>
      <c r="NYA37" s="138"/>
      <c r="NYB37" s="138"/>
      <c r="NYC37" s="138"/>
      <c r="NYD37" s="138"/>
      <c r="NYE37" s="138"/>
      <c r="NYF37" s="138"/>
      <c r="NYG37" s="138"/>
      <c r="NYH37" s="138"/>
      <c r="NYI37" s="138"/>
      <c r="NYJ37" s="138"/>
      <c r="NYK37" s="138"/>
      <c r="NYL37" s="138"/>
      <c r="NYM37" s="138"/>
      <c r="NYN37" s="138"/>
      <c r="NYO37" s="138"/>
      <c r="NYP37" s="138"/>
      <c r="NYQ37" s="138"/>
      <c r="NYR37" s="138"/>
      <c r="NYS37" s="138"/>
      <c r="NYT37" s="138"/>
      <c r="NYU37" s="138"/>
      <c r="NYV37" s="138"/>
      <c r="NYW37" s="138"/>
      <c r="NYX37" s="138"/>
      <c r="NYY37" s="138"/>
      <c r="NYZ37" s="138"/>
      <c r="NZA37" s="138"/>
      <c r="NZB37" s="138"/>
      <c r="NZC37" s="138"/>
      <c r="NZD37" s="138"/>
      <c r="NZE37" s="138"/>
      <c r="NZF37" s="138"/>
      <c r="NZG37" s="138"/>
      <c r="NZH37" s="138"/>
      <c r="NZI37" s="138"/>
      <c r="NZJ37" s="138"/>
      <c r="NZK37" s="138"/>
      <c r="NZL37" s="138"/>
      <c r="NZM37" s="138"/>
      <c r="NZN37" s="138"/>
      <c r="NZO37" s="138"/>
      <c r="NZP37" s="138"/>
      <c r="NZQ37" s="138"/>
      <c r="NZR37" s="138"/>
      <c r="NZS37" s="138"/>
      <c r="NZT37" s="138"/>
      <c r="NZU37" s="138"/>
      <c r="NZV37" s="138"/>
      <c r="NZW37" s="138"/>
      <c r="NZX37" s="138"/>
      <c r="NZY37" s="138"/>
      <c r="NZZ37" s="138"/>
      <c r="OAA37" s="138"/>
      <c r="OAB37" s="138"/>
      <c r="OAC37" s="138"/>
      <c r="OAD37" s="138"/>
      <c r="OAE37" s="138"/>
      <c r="OAF37" s="138"/>
      <c r="OAG37" s="138"/>
      <c r="OAH37" s="138"/>
      <c r="OAI37" s="138"/>
      <c r="OAJ37" s="138"/>
      <c r="OAK37" s="138"/>
      <c r="OAL37" s="138"/>
      <c r="OAM37" s="138"/>
      <c r="OAN37" s="138"/>
      <c r="OAO37" s="138"/>
      <c r="OAP37" s="138"/>
      <c r="OAQ37" s="138"/>
      <c r="OAR37" s="138"/>
      <c r="OAS37" s="138"/>
      <c r="OAT37" s="138"/>
      <c r="OAU37" s="138"/>
      <c r="OAV37" s="138"/>
      <c r="OAW37" s="138"/>
      <c r="OAX37" s="138"/>
      <c r="OAY37" s="138"/>
      <c r="OAZ37" s="138"/>
      <c r="OBA37" s="138"/>
      <c r="OBB37" s="138"/>
      <c r="OBC37" s="138"/>
      <c r="OBD37" s="138"/>
      <c r="OBE37" s="138"/>
      <c r="OBF37" s="138"/>
      <c r="OBG37" s="138"/>
      <c r="OBH37" s="138"/>
      <c r="OBI37" s="138"/>
      <c r="OBJ37" s="138"/>
      <c r="OBK37" s="138"/>
      <c r="OBL37" s="138"/>
      <c r="OBM37" s="138"/>
      <c r="OBN37" s="138"/>
      <c r="OBO37" s="138"/>
      <c r="OBP37" s="138"/>
      <c r="OBQ37" s="138"/>
      <c r="OBR37" s="138"/>
      <c r="OBS37" s="138"/>
      <c r="OBT37" s="138"/>
      <c r="OBU37" s="138"/>
      <c r="OBV37" s="138"/>
      <c r="OBW37" s="138"/>
      <c r="OBX37" s="138"/>
      <c r="OBY37" s="138"/>
      <c r="OBZ37" s="138"/>
      <c r="OCA37" s="138"/>
      <c r="OCB37" s="138"/>
      <c r="OCC37" s="138"/>
      <c r="OCD37" s="138"/>
      <c r="OCE37" s="138"/>
      <c r="OCF37" s="138"/>
      <c r="OCG37" s="138"/>
      <c r="OCH37" s="138"/>
      <c r="OCI37" s="138"/>
      <c r="OCJ37" s="138"/>
      <c r="OCK37" s="138"/>
      <c r="OCL37" s="138"/>
      <c r="OCM37" s="138"/>
      <c r="OCN37" s="138"/>
      <c r="OCO37" s="138"/>
      <c r="OCP37" s="138"/>
      <c r="OCQ37" s="138"/>
      <c r="OCR37" s="138"/>
      <c r="OCS37" s="138"/>
      <c r="OCT37" s="138"/>
      <c r="OCU37" s="138"/>
      <c r="OCV37" s="138"/>
      <c r="OCW37" s="138"/>
      <c r="OCX37" s="138"/>
      <c r="OCY37" s="138"/>
      <c r="OCZ37" s="138"/>
      <c r="ODA37" s="138"/>
      <c r="ODB37" s="138"/>
      <c r="ODC37" s="138"/>
      <c r="ODD37" s="138"/>
      <c r="ODE37" s="138"/>
      <c r="ODF37" s="138"/>
      <c r="ODG37" s="138"/>
      <c r="ODH37" s="138"/>
      <c r="ODI37" s="138"/>
      <c r="ODJ37" s="138"/>
      <c r="ODK37" s="138"/>
      <c r="ODL37" s="138"/>
      <c r="ODM37" s="138"/>
      <c r="ODN37" s="138"/>
      <c r="ODO37" s="138"/>
      <c r="ODP37" s="138"/>
      <c r="ODQ37" s="138"/>
      <c r="ODR37" s="138"/>
      <c r="ODS37" s="138"/>
      <c r="ODT37" s="138"/>
      <c r="ODU37" s="138"/>
      <c r="ODV37" s="138"/>
      <c r="ODW37" s="138"/>
      <c r="ODX37" s="138"/>
      <c r="ODY37" s="138"/>
      <c r="ODZ37" s="138"/>
      <c r="OEA37" s="138"/>
      <c r="OEB37" s="138"/>
      <c r="OEC37" s="138"/>
      <c r="OED37" s="138"/>
      <c r="OEE37" s="138"/>
      <c r="OEF37" s="138"/>
      <c r="OEG37" s="138"/>
      <c r="OEH37" s="138"/>
      <c r="OEI37" s="138"/>
      <c r="OEJ37" s="138"/>
      <c r="OEK37" s="138"/>
      <c r="OEL37" s="138"/>
      <c r="OEM37" s="138"/>
      <c r="OEN37" s="138"/>
      <c r="OEO37" s="138"/>
      <c r="OEP37" s="138"/>
      <c r="OEQ37" s="138"/>
      <c r="OER37" s="138"/>
      <c r="OES37" s="138"/>
      <c r="OET37" s="138"/>
      <c r="OEU37" s="138"/>
      <c r="OEV37" s="138"/>
      <c r="OEW37" s="138"/>
      <c r="OEX37" s="138"/>
      <c r="OEY37" s="138"/>
      <c r="OEZ37" s="138"/>
      <c r="OFA37" s="138"/>
      <c r="OFB37" s="138"/>
      <c r="OFC37" s="138"/>
      <c r="OFD37" s="138"/>
      <c r="OFE37" s="138"/>
      <c r="OFF37" s="138"/>
      <c r="OFG37" s="138"/>
      <c r="OFH37" s="138"/>
      <c r="OFI37" s="138"/>
      <c r="OFJ37" s="138"/>
      <c r="OFK37" s="138"/>
      <c r="OFL37" s="138"/>
      <c r="OFM37" s="138"/>
      <c r="OFN37" s="138"/>
      <c r="OFO37" s="138"/>
      <c r="OFP37" s="138"/>
      <c r="OFQ37" s="138"/>
      <c r="OFR37" s="138"/>
      <c r="OFS37" s="138"/>
      <c r="OFT37" s="138"/>
      <c r="OFU37" s="138"/>
      <c r="OFV37" s="138"/>
      <c r="OFW37" s="138"/>
      <c r="OFX37" s="138"/>
      <c r="OFY37" s="138"/>
      <c r="OFZ37" s="138"/>
      <c r="OGA37" s="138"/>
      <c r="OGB37" s="138"/>
      <c r="OGC37" s="138"/>
      <c r="OGD37" s="138"/>
      <c r="OGE37" s="138"/>
      <c r="OGF37" s="138"/>
      <c r="OGG37" s="138"/>
      <c r="OGH37" s="138"/>
      <c r="OGI37" s="138"/>
      <c r="OGJ37" s="138"/>
      <c r="OGK37" s="138"/>
      <c r="OGL37" s="138"/>
      <c r="OGM37" s="138"/>
      <c r="OGN37" s="138"/>
      <c r="OGO37" s="138"/>
      <c r="OGP37" s="138"/>
      <c r="OGQ37" s="138"/>
      <c r="OGR37" s="138"/>
      <c r="OGS37" s="138"/>
      <c r="OGT37" s="138"/>
      <c r="OGU37" s="138"/>
      <c r="OGV37" s="138"/>
      <c r="OGW37" s="138"/>
      <c r="OGX37" s="138"/>
      <c r="OGY37" s="138"/>
      <c r="OGZ37" s="138"/>
      <c r="OHA37" s="138"/>
      <c r="OHB37" s="138"/>
      <c r="OHC37" s="138"/>
      <c r="OHD37" s="138"/>
      <c r="OHE37" s="138"/>
      <c r="OHF37" s="138"/>
      <c r="OHG37" s="138"/>
      <c r="OHH37" s="138"/>
      <c r="OHI37" s="138"/>
      <c r="OHJ37" s="138"/>
      <c r="OHK37" s="138"/>
      <c r="OHL37" s="138"/>
      <c r="OHM37" s="138"/>
      <c r="OHN37" s="138"/>
      <c r="OHO37" s="138"/>
      <c r="OHP37" s="138"/>
      <c r="OHQ37" s="138"/>
      <c r="OHR37" s="138"/>
      <c r="OHS37" s="138"/>
      <c r="OHT37" s="138"/>
      <c r="OHU37" s="138"/>
      <c r="OHV37" s="138"/>
      <c r="OHW37" s="138"/>
      <c r="OHX37" s="138"/>
      <c r="OHY37" s="138"/>
      <c r="OHZ37" s="138"/>
      <c r="OIA37" s="138"/>
      <c r="OIB37" s="138"/>
      <c r="OIC37" s="138"/>
      <c r="OID37" s="138"/>
      <c r="OIE37" s="138"/>
      <c r="OIF37" s="138"/>
      <c r="OIG37" s="138"/>
      <c r="OIH37" s="138"/>
      <c r="OII37" s="138"/>
      <c r="OIJ37" s="138"/>
      <c r="OIK37" s="138"/>
      <c r="OIL37" s="138"/>
      <c r="OIM37" s="138"/>
      <c r="OIN37" s="138"/>
      <c r="OIO37" s="138"/>
      <c r="OIP37" s="138"/>
      <c r="OIQ37" s="138"/>
      <c r="OIR37" s="138"/>
      <c r="OIS37" s="138"/>
      <c r="OIT37" s="138"/>
      <c r="OIU37" s="138"/>
      <c r="OIV37" s="138"/>
      <c r="OIW37" s="138"/>
      <c r="OIX37" s="138"/>
      <c r="OIY37" s="138"/>
      <c r="OIZ37" s="138"/>
      <c r="OJA37" s="138"/>
      <c r="OJB37" s="138"/>
      <c r="OJC37" s="138"/>
      <c r="OJD37" s="138"/>
      <c r="OJE37" s="138"/>
      <c r="OJF37" s="138"/>
      <c r="OJG37" s="138"/>
      <c r="OJH37" s="138"/>
      <c r="OJI37" s="138"/>
      <c r="OJJ37" s="138"/>
      <c r="OJK37" s="138"/>
      <c r="OJL37" s="138"/>
      <c r="OJM37" s="138"/>
      <c r="OJN37" s="138"/>
      <c r="OJO37" s="138"/>
      <c r="OJP37" s="138"/>
      <c r="OJQ37" s="138"/>
      <c r="OJR37" s="138"/>
      <c r="OJS37" s="138"/>
      <c r="OJT37" s="138"/>
      <c r="OJU37" s="138"/>
      <c r="OJV37" s="138"/>
      <c r="OJW37" s="138"/>
      <c r="OJX37" s="138"/>
      <c r="OJY37" s="138"/>
      <c r="OJZ37" s="138"/>
      <c r="OKA37" s="138"/>
      <c r="OKB37" s="138"/>
      <c r="OKC37" s="138"/>
      <c r="OKD37" s="138"/>
      <c r="OKE37" s="138"/>
      <c r="OKF37" s="138"/>
      <c r="OKG37" s="138"/>
      <c r="OKH37" s="138"/>
      <c r="OKI37" s="138"/>
      <c r="OKJ37" s="138"/>
      <c r="OKK37" s="138"/>
      <c r="OKL37" s="138"/>
      <c r="OKM37" s="138"/>
      <c r="OKN37" s="138"/>
      <c r="OKO37" s="138"/>
      <c r="OKP37" s="138"/>
      <c r="OKQ37" s="138"/>
      <c r="OKR37" s="138"/>
      <c r="OKS37" s="138"/>
      <c r="OKT37" s="138"/>
      <c r="OKU37" s="138"/>
      <c r="OKV37" s="138"/>
      <c r="OKW37" s="138"/>
      <c r="OKX37" s="138"/>
      <c r="OKY37" s="138"/>
      <c r="OKZ37" s="138"/>
      <c r="OLA37" s="138"/>
      <c r="OLB37" s="138"/>
      <c r="OLC37" s="138"/>
      <c r="OLD37" s="138"/>
      <c r="OLE37" s="138"/>
      <c r="OLF37" s="138"/>
      <c r="OLG37" s="138"/>
      <c r="OLH37" s="138"/>
      <c r="OLI37" s="138"/>
      <c r="OLJ37" s="138"/>
      <c r="OLK37" s="138"/>
      <c r="OLL37" s="138"/>
      <c r="OLM37" s="138"/>
      <c r="OLN37" s="138"/>
      <c r="OLO37" s="138"/>
      <c r="OLP37" s="138"/>
      <c r="OLQ37" s="138"/>
      <c r="OLR37" s="138"/>
      <c r="OLS37" s="138"/>
      <c r="OLT37" s="138"/>
      <c r="OLU37" s="138"/>
      <c r="OLV37" s="138"/>
      <c r="OLW37" s="138"/>
      <c r="OLX37" s="138"/>
      <c r="OLY37" s="138"/>
      <c r="OLZ37" s="138"/>
      <c r="OMA37" s="138"/>
      <c r="OMB37" s="138"/>
      <c r="OMC37" s="138"/>
      <c r="OMD37" s="138"/>
      <c r="OME37" s="138"/>
      <c r="OMF37" s="138"/>
      <c r="OMG37" s="138"/>
      <c r="OMH37" s="138"/>
      <c r="OMI37" s="138"/>
      <c r="OMJ37" s="138"/>
      <c r="OMK37" s="138"/>
      <c r="OML37" s="138"/>
      <c r="OMM37" s="138"/>
      <c r="OMN37" s="138"/>
      <c r="OMO37" s="138"/>
      <c r="OMP37" s="138"/>
      <c r="OMQ37" s="138"/>
      <c r="OMR37" s="138"/>
      <c r="OMS37" s="138"/>
      <c r="OMT37" s="138"/>
      <c r="OMU37" s="138"/>
      <c r="OMV37" s="138"/>
      <c r="OMW37" s="138"/>
      <c r="OMX37" s="138"/>
      <c r="OMY37" s="138"/>
      <c r="OMZ37" s="138"/>
      <c r="ONA37" s="138"/>
      <c r="ONB37" s="138"/>
      <c r="ONC37" s="138"/>
      <c r="OND37" s="138"/>
      <c r="ONE37" s="138"/>
      <c r="ONF37" s="138"/>
      <c r="ONG37" s="138"/>
      <c r="ONH37" s="138"/>
      <c r="ONI37" s="138"/>
      <c r="ONJ37" s="138"/>
      <c r="ONK37" s="138"/>
      <c r="ONL37" s="138"/>
      <c r="ONM37" s="138"/>
      <c r="ONN37" s="138"/>
      <c r="ONO37" s="138"/>
      <c r="ONP37" s="138"/>
      <c r="ONQ37" s="138"/>
      <c r="ONR37" s="138"/>
      <c r="ONS37" s="138"/>
      <c r="ONT37" s="138"/>
      <c r="ONU37" s="138"/>
      <c r="ONV37" s="138"/>
      <c r="ONW37" s="138"/>
      <c r="ONX37" s="138"/>
      <c r="ONY37" s="138"/>
      <c r="ONZ37" s="138"/>
      <c r="OOA37" s="138"/>
      <c r="OOB37" s="138"/>
      <c r="OOC37" s="138"/>
      <c r="OOD37" s="138"/>
      <c r="OOE37" s="138"/>
      <c r="OOF37" s="138"/>
      <c r="OOG37" s="138"/>
      <c r="OOH37" s="138"/>
      <c r="OOI37" s="138"/>
      <c r="OOJ37" s="138"/>
      <c r="OOK37" s="138"/>
      <c r="OOL37" s="138"/>
      <c r="OOM37" s="138"/>
      <c r="OON37" s="138"/>
      <c r="OOO37" s="138"/>
      <c r="OOP37" s="138"/>
      <c r="OOQ37" s="138"/>
      <c r="OOR37" s="138"/>
      <c r="OOS37" s="138"/>
      <c r="OOT37" s="138"/>
      <c r="OOU37" s="138"/>
      <c r="OOV37" s="138"/>
      <c r="OOW37" s="138"/>
      <c r="OOX37" s="138"/>
      <c r="OOY37" s="138"/>
      <c r="OOZ37" s="138"/>
      <c r="OPA37" s="138"/>
      <c r="OPB37" s="138"/>
      <c r="OPC37" s="138"/>
      <c r="OPD37" s="138"/>
      <c r="OPE37" s="138"/>
      <c r="OPF37" s="138"/>
      <c r="OPG37" s="138"/>
      <c r="OPH37" s="138"/>
      <c r="OPI37" s="138"/>
      <c r="OPJ37" s="138"/>
      <c r="OPK37" s="138"/>
      <c r="OPL37" s="138"/>
      <c r="OPM37" s="138"/>
      <c r="OPN37" s="138"/>
      <c r="OPO37" s="138"/>
      <c r="OPP37" s="138"/>
      <c r="OPQ37" s="138"/>
      <c r="OPR37" s="138"/>
      <c r="OPS37" s="138"/>
      <c r="OPT37" s="138"/>
      <c r="OPU37" s="138"/>
      <c r="OPV37" s="138"/>
      <c r="OPW37" s="138"/>
      <c r="OPX37" s="138"/>
      <c r="OPY37" s="138"/>
      <c r="OPZ37" s="138"/>
      <c r="OQA37" s="138"/>
      <c r="OQB37" s="138"/>
      <c r="OQC37" s="138"/>
      <c r="OQD37" s="138"/>
      <c r="OQE37" s="138"/>
      <c r="OQF37" s="138"/>
      <c r="OQG37" s="138"/>
      <c r="OQH37" s="138"/>
      <c r="OQI37" s="138"/>
      <c r="OQJ37" s="138"/>
      <c r="OQK37" s="138"/>
      <c r="OQL37" s="138"/>
      <c r="OQM37" s="138"/>
      <c r="OQN37" s="138"/>
      <c r="OQO37" s="138"/>
      <c r="OQP37" s="138"/>
      <c r="OQQ37" s="138"/>
      <c r="OQR37" s="138"/>
      <c r="OQS37" s="138"/>
      <c r="OQT37" s="138"/>
      <c r="OQU37" s="138"/>
      <c r="OQV37" s="138"/>
      <c r="OQW37" s="138"/>
      <c r="OQX37" s="138"/>
      <c r="OQY37" s="138"/>
      <c r="OQZ37" s="138"/>
      <c r="ORA37" s="138"/>
      <c r="ORB37" s="138"/>
      <c r="ORC37" s="138"/>
      <c r="ORD37" s="138"/>
      <c r="ORE37" s="138"/>
      <c r="ORF37" s="138"/>
      <c r="ORG37" s="138"/>
      <c r="ORH37" s="138"/>
      <c r="ORI37" s="138"/>
      <c r="ORJ37" s="138"/>
      <c r="ORK37" s="138"/>
      <c r="ORL37" s="138"/>
      <c r="ORM37" s="138"/>
      <c r="ORN37" s="138"/>
      <c r="ORO37" s="138"/>
      <c r="ORP37" s="138"/>
      <c r="ORQ37" s="138"/>
      <c r="ORR37" s="138"/>
      <c r="ORS37" s="138"/>
      <c r="ORT37" s="138"/>
      <c r="ORU37" s="138"/>
      <c r="ORV37" s="138"/>
      <c r="ORW37" s="138"/>
      <c r="ORX37" s="138"/>
      <c r="ORY37" s="138"/>
      <c r="ORZ37" s="138"/>
      <c r="OSA37" s="138"/>
      <c r="OSB37" s="138"/>
      <c r="OSC37" s="138"/>
      <c r="OSD37" s="138"/>
      <c r="OSE37" s="138"/>
      <c r="OSF37" s="138"/>
      <c r="OSG37" s="138"/>
      <c r="OSH37" s="138"/>
      <c r="OSI37" s="138"/>
      <c r="OSJ37" s="138"/>
      <c r="OSK37" s="138"/>
      <c r="OSL37" s="138"/>
      <c r="OSM37" s="138"/>
      <c r="OSN37" s="138"/>
      <c r="OSO37" s="138"/>
      <c r="OSP37" s="138"/>
      <c r="OSQ37" s="138"/>
      <c r="OSR37" s="138"/>
      <c r="OSS37" s="138"/>
      <c r="OST37" s="138"/>
      <c r="OSU37" s="138"/>
      <c r="OSV37" s="138"/>
      <c r="OSW37" s="138"/>
      <c r="OSX37" s="138"/>
      <c r="OSY37" s="138"/>
      <c r="OSZ37" s="138"/>
      <c r="OTA37" s="138"/>
      <c r="OTB37" s="138"/>
      <c r="OTC37" s="138"/>
      <c r="OTD37" s="138"/>
      <c r="OTE37" s="138"/>
      <c r="OTF37" s="138"/>
      <c r="OTG37" s="138"/>
      <c r="OTH37" s="138"/>
      <c r="OTI37" s="138"/>
      <c r="OTJ37" s="138"/>
      <c r="OTK37" s="138"/>
      <c r="OTL37" s="138"/>
      <c r="OTM37" s="138"/>
      <c r="OTN37" s="138"/>
      <c r="OTO37" s="138"/>
      <c r="OTP37" s="138"/>
      <c r="OTQ37" s="138"/>
      <c r="OTR37" s="138"/>
      <c r="OTS37" s="138"/>
      <c r="OTT37" s="138"/>
      <c r="OTU37" s="138"/>
      <c r="OTV37" s="138"/>
      <c r="OTW37" s="138"/>
      <c r="OTX37" s="138"/>
      <c r="OTY37" s="138"/>
      <c r="OTZ37" s="138"/>
      <c r="OUA37" s="138"/>
      <c r="OUB37" s="138"/>
      <c r="OUC37" s="138"/>
      <c r="OUD37" s="138"/>
      <c r="OUE37" s="138"/>
      <c r="OUF37" s="138"/>
      <c r="OUG37" s="138"/>
      <c r="OUH37" s="138"/>
      <c r="OUI37" s="138"/>
      <c r="OUJ37" s="138"/>
      <c r="OUK37" s="138"/>
      <c r="OUL37" s="138"/>
      <c r="OUM37" s="138"/>
      <c r="OUN37" s="138"/>
      <c r="OUO37" s="138"/>
      <c r="OUP37" s="138"/>
      <c r="OUQ37" s="138"/>
      <c r="OUR37" s="138"/>
      <c r="OUS37" s="138"/>
      <c r="OUT37" s="138"/>
      <c r="OUU37" s="138"/>
      <c r="OUV37" s="138"/>
      <c r="OUW37" s="138"/>
      <c r="OUX37" s="138"/>
      <c r="OUY37" s="138"/>
      <c r="OUZ37" s="138"/>
      <c r="OVA37" s="138"/>
      <c r="OVB37" s="138"/>
      <c r="OVC37" s="138"/>
      <c r="OVD37" s="138"/>
      <c r="OVE37" s="138"/>
      <c r="OVF37" s="138"/>
      <c r="OVG37" s="138"/>
      <c r="OVH37" s="138"/>
      <c r="OVI37" s="138"/>
      <c r="OVJ37" s="138"/>
      <c r="OVK37" s="138"/>
      <c r="OVL37" s="138"/>
      <c r="OVM37" s="138"/>
      <c r="OVN37" s="138"/>
      <c r="OVO37" s="138"/>
      <c r="OVP37" s="138"/>
      <c r="OVQ37" s="138"/>
      <c r="OVR37" s="138"/>
      <c r="OVS37" s="138"/>
      <c r="OVT37" s="138"/>
      <c r="OVU37" s="138"/>
      <c r="OVV37" s="138"/>
      <c r="OVW37" s="138"/>
      <c r="OVX37" s="138"/>
      <c r="OVY37" s="138"/>
      <c r="OVZ37" s="138"/>
      <c r="OWA37" s="138"/>
      <c r="OWB37" s="138"/>
      <c r="OWC37" s="138"/>
      <c r="OWD37" s="138"/>
      <c r="OWE37" s="138"/>
      <c r="OWF37" s="138"/>
      <c r="OWG37" s="138"/>
      <c r="OWH37" s="138"/>
      <c r="OWI37" s="138"/>
      <c r="OWJ37" s="138"/>
      <c r="OWK37" s="138"/>
      <c r="OWL37" s="138"/>
      <c r="OWM37" s="138"/>
      <c r="OWN37" s="138"/>
      <c r="OWO37" s="138"/>
      <c r="OWP37" s="138"/>
      <c r="OWQ37" s="138"/>
      <c r="OWR37" s="138"/>
      <c r="OWS37" s="138"/>
      <c r="OWT37" s="138"/>
      <c r="OWU37" s="138"/>
      <c r="OWV37" s="138"/>
      <c r="OWW37" s="138"/>
      <c r="OWX37" s="138"/>
      <c r="OWY37" s="138"/>
      <c r="OWZ37" s="138"/>
      <c r="OXA37" s="138"/>
      <c r="OXB37" s="138"/>
      <c r="OXC37" s="138"/>
      <c r="OXD37" s="138"/>
      <c r="OXE37" s="138"/>
      <c r="OXF37" s="138"/>
      <c r="OXG37" s="138"/>
      <c r="OXH37" s="138"/>
      <c r="OXI37" s="138"/>
      <c r="OXJ37" s="138"/>
      <c r="OXK37" s="138"/>
      <c r="OXL37" s="138"/>
      <c r="OXM37" s="138"/>
      <c r="OXN37" s="138"/>
      <c r="OXO37" s="138"/>
      <c r="OXP37" s="138"/>
      <c r="OXQ37" s="138"/>
      <c r="OXR37" s="138"/>
      <c r="OXS37" s="138"/>
      <c r="OXT37" s="138"/>
      <c r="OXU37" s="138"/>
      <c r="OXV37" s="138"/>
      <c r="OXW37" s="138"/>
      <c r="OXX37" s="138"/>
      <c r="OXY37" s="138"/>
      <c r="OXZ37" s="138"/>
      <c r="OYA37" s="138"/>
      <c r="OYB37" s="138"/>
      <c r="OYC37" s="138"/>
      <c r="OYD37" s="138"/>
      <c r="OYE37" s="138"/>
      <c r="OYF37" s="138"/>
      <c r="OYG37" s="138"/>
      <c r="OYH37" s="138"/>
      <c r="OYI37" s="138"/>
      <c r="OYJ37" s="138"/>
      <c r="OYK37" s="138"/>
      <c r="OYL37" s="138"/>
      <c r="OYM37" s="138"/>
      <c r="OYN37" s="138"/>
      <c r="OYO37" s="138"/>
      <c r="OYP37" s="138"/>
      <c r="OYQ37" s="138"/>
      <c r="OYR37" s="138"/>
      <c r="OYS37" s="138"/>
      <c r="OYT37" s="138"/>
      <c r="OYU37" s="138"/>
      <c r="OYV37" s="138"/>
      <c r="OYW37" s="138"/>
      <c r="OYX37" s="138"/>
      <c r="OYY37" s="138"/>
      <c r="OYZ37" s="138"/>
      <c r="OZA37" s="138"/>
      <c r="OZB37" s="138"/>
      <c r="OZC37" s="138"/>
      <c r="OZD37" s="138"/>
      <c r="OZE37" s="138"/>
      <c r="OZF37" s="138"/>
      <c r="OZG37" s="138"/>
      <c r="OZH37" s="138"/>
      <c r="OZI37" s="138"/>
      <c r="OZJ37" s="138"/>
      <c r="OZK37" s="138"/>
      <c r="OZL37" s="138"/>
      <c r="OZM37" s="138"/>
      <c r="OZN37" s="138"/>
      <c r="OZO37" s="138"/>
      <c r="OZP37" s="138"/>
      <c r="OZQ37" s="138"/>
      <c r="OZR37" s="138"/>
      <c r="OZS37" s="138"/>
      <c r="OZT37" s="138"/>
      <c r="OZU37" s="138"/>
      <c r="OZV37" s="138"/>
      <c r="OZW37" s="138"/>
      <c r="OZX37" s="138"/>
      <c r="OZY37" s="138"/>
      <c r="OZZ37" s="138"/>
      <c r="PAA37" s="138"/>
      <c r="PAB37" s="138"/>
      <c r="PAC37" s="138"/>
      <c r="PAD37" s="138"/>
      <c r="PAE37" s="138"/>
      <c r="PAF37" s="138"/>
      <c r="PAG37" s="138"/>
      <c r="PAH37" s="138"/>
      <c r="PAI37" s="138"/>
      <c r="PAJ37" s="138"/>
      <c r="PAK37" s="138"/>
      <c r="PAL37" s="138"/>
      <c r="PAM37" s="138"/>
      <c r="PAN37" s="138"/>
      <c r="PAO37" s="138"/>
      <c r="PAP37" s="138"/>
      <c r="PAQ37" s="138"/>
      <c r="PAR37" s="138"/>
      <c r="PAS37" s="138"/>
      <c r="PAT37" s="138"/>
      <c r="PAU37" s="138"/>
      <c r="PAV37" s="138"/>
      <c r="PAW37" s="138"/>
      <c r="PAX37" s="138"/>
      <c r="PAY37" s="138"/>
      <c r="PAZ37" s="138"/>
      <c r="PBA37" s="138"/>
      <c r="PBB37" s="138"/>
      <c r="PBC37" s="138"/>
      <c r="PBD37" s="138"/>
      <c r="PBE37" s="138"/>
      <c r="PBF37" s="138"/>
      <c r="PBG37" s="138"/>
      <c r="PBH37" s="138"/>
      <c r="PBI37" s="138"/>
      <c r="PBJ37" s="138"/>
      <c r="PBK37" s="138"/>
      <c r="PBL37" s="138"/>
      <c r="PBM37" s="138"/>
      <c r="PBN37" s="138"/>
      <c r="PBO37" s="138"/>
      <c r="PBP37" s="138"/>
      <c r="PBQ37" s="138"/>
      <c r="PBR37" s="138"/>
      <c r="PBS37" s="138"/>
      <c r="PBT37" s="138"/>
      <c r="PBU37" s="138"/>
      <c r="PBV37" s="138"/>
      <c r="PBW37" s="138"/>
      <c r="PBX37" s="138"/>
      <c r="PBY37" s="138"/>
      <c r="PBZ37" s="138"/>
      <c r="PCA37" s="138"/>
      <c r="PCB37" s="138"/>
      <c r="PCC37" s="138"/>
      <c r="PCD37" s="138"/>
      <c r="PCE37" s="138"/>
      <c r="PCF37" s="138"/>
      <c r="PCG37" s="138"/>
      <c r="PCH37" s="138"/>
      <c r="PCI37" s="138"/>
      <c r="PCJ37" s="138"/>
      <c r="PCK37" s="138"/>
      <c r="PCL37" s="138"/>
      <c r="PCM37" s="138"/>
      <c r="PCN37" s="138"/>
      <c r="PCO37" s="138"/>
      <c r="PCP37" s="138"/>
      <c r="PCQ37" s="138"/>
      <c r="PCR37" s="138"/>
      <c r="PCS37" s="138"/>
      <c r="PCT37" s="138"/>
      <c r="PCU37" s="138"/>
      <c r="PCV37" s="138"/>
      <c r="PCW37" s="138"/>
      <c r="PCX37" s="138"/>
      <c r="PCY37" s="138"/>
      <c r="PCZ37" s="138"/>
      <c r="PDA37" s="138"/>
      <c r="PDB37" s="138"/>
      <c r="PDC37" s="138"/>
      <c r="PDD37" s="138"/>
      <c r="PDE37" s="138"/>
      <c r="PDF37" s="138"/>
      <c r="PDG37" s="138"/>
      <c r="PDH37" s="138"/>
      <c r="PDI37" s="138"/>
      <c r="PDJ37" s="138"/>
      <c r="PDK37" s="138"/>
      <c r="PDL37" s="138"/>
      <c r="PDM37" s="138"/>
      <c r="PDN37" s="138"/>
      <c r="PDO37" s="138"/>
      <c r="PDP37" s="138"/>
      <c r="PDQ37" s="138"/>
      <c r="PDR37" s="138"/>
      <c r="PDS37" s="138"/>
      <c r="PDT37" s="138"/>
      <c r="PDU37" s="138"/>
      <c r="PDV37" s="138"/>
      <c r="PDW37" s="138"/>
      <c r="PDX37" s="138"/>
      <c r="PDY37" s="138"/>
      <c r="PDZ37" s="138"/>
      <c r="PEA37" s="138"/>
      <c r="PEB37" s="138"/>
      <c r="PEC37" s="138"/>
      <c r="PED37" s="138"/>
      <c r="PEE37" s="138"/>
      <c r="PEF37" s="138"/>
      <c r="PEG37" s="138"/>
      <c r="PEH37" s="138"/>
      <c r="PEI37" s="138"/>
      <c r="PEJ37" s="138"/>
      <c r="PEK37" s="138"/>
      <c r="PEL37" s="138"/>
      <c r="PEM37" s="138"/>
      <c r="PEN37" s="138"/>
      <c r="PEO37" s="138"/>
      <c r="PEP37" s="138"/>
      <c r="PEQ37" s="138"/>
      <c r="PER37" s="138"/>
      <c r="PES37" s="138"/>
      <c r="PET37" s="138"/>
      <c r="PEU37" s="138"/>
      <c r="PEV37" s="138"/>
      <c r="PEW37" s="138"/>
      <c r="PEX37" s="138"/>
      <c r="PEY37" s="138"/>
      <c r="PEZ37" s="138"/>
      <c r="PFA37" s="138"/>
      <c r="PFB37" s="138"/>
      <c r="PFC37" s="138"/>
      <c r="PFD37" s="138"/>
      <c r="PFE37" s="138"/>
      <c r="PFF37" s="138"/>
      <c r="PFG37" s="138"/>
      <c r="PFH37" s="138"/>
      <c r="PFI37" s="138"/>
      <c r="PFJ37" s="138"/>
      <c r="PFK37" s="138"/>
      <c r="PFL37" s="138"/>
      <c r="PFM37" s="138"/>
      <c r="PFN37" s="138"/>
      <c r="PFO37" s="138"/>
      <c r="PFP37" s="138"/>
      <c r="PFQ37" s="138"/>
      <c r="PFR37" s="138"/>
      <c r="PFS37" s="138"/>
      <c r="PFT37" s="138"/>
      <c r="PFU37" s="138"/>
      <c r="PFV37" s="138"/>
      <c r="PFW37" s="138"/>
      <c r="PFX37" s="138"/>
      <c r="PFY37" s="138"/>
      <c r="PFZ37" s="138"/>
      <c r="PGA37" s="138"/>
      <c r="PGB37" s="138"/>
      <c r="PGC37" s="138"/>
      <c r="PGD37" s="138"/>
      <c r="PGE37" s="138"/>
      <c r="PGF37" s="138"/>
      <c r="PGG37" s="138"/>
      <c r="PGH37" s="138"/>
      <c r="PGI37" s="138"/>
      <c r="PGJ37" s="138"/>
      <c r="PGK37" s="138"/>
      <c r="PGL37" s="138"/>
      <c r="PGM37" s="138"/>
      <c r="PGN37" s="138"/>
      <c r="PGO37" s="138"/>
      <c r="PGP37" s="138"/>
      <c r="PGQ37" s="138"/>
      <c r="PGR37" s="138"/>
      <c r="PGS37" s="138"/>
      <c r="PGT37" s="138"/>
      <c r="PGU37" s="138"/>
      <c r="PGV37" s="138"/>
      <c r="PGW37" s="138"/>
      <c r="PGX37" s="138"/>
      <c r="PGY37" s="138"/>
      <c r="PGZ37" s="138"/>
      <c r="PHA37" s="138"/>
      <c r="PHB37" s="138"/>
      <c r="PHC37" s="138"/>
      <c r="PHD37" s="138"/>
      <c r="PHE37" s="138"/>
      <c r="PHF37" s="138"/>
      <c r="PHG37" s="138"/>
      <c r="PHH37" s="138"/>
      <c r="PHI37" s="138"/>
      <c r="PHJ37" s="138"/>
      <c r="PHK37" s="138"/>
      <c r="PHL37" s="138"/>
      <c r="PHM37" s="138"/>
      <c r="PHN37" s="138"/>
      <c r="PHO37" s="138"/>
      <c r="PHP37" s="138"/>
      <c r="PHQ37" s="138"/>
      <c r="PHR37" s="138"/>
      <c r="PHS37" s="138"/>
      <c r="PHT37" s="138"/>
      <c r="PHU37" s="138"/>
      <c r="PHV37" s="138"/>
      <c r="PHW37" s="138"/>
      <c r="PHX37" s="138"/>
      <c r="PHY37" s="138"/>
      <c r="PHZ37" s="138"/>
      <c r="PIA37" s="138"/>
      <c r="PIB37" s="138"/>
      <c r="PIC37" s="138"/>
      <c r="PID37" s="138"/>
      <c r="PIE37" s="138"/>
      <c r="PIF37" s="138"/>
      <c r="PIG37" s="138"/>
      <c r="PIH37" s="138"/>
      <c r="PII37" s="138"/>
      <c r="PIJ37" s="138"/>
      <c r="PIK37" s="138"/>
      <c r="PIL37" s="138"/>
      <c r="PIM37" s="138"/>
      <c r="PIN37" s="138"/>
      <c r="PIO37" s="138"/>
      <c r="PIP37" s="138"/>
      <c r="PIQ37" s="138"/>
      <c r="PIR37" s="138"/>
      <c r="PIS37" s="138"/>
      <c r="PIT37" s="138"/>
      <c r="PIU37" s="138"/>
      <c r="PIV37" s="138"/>
      <c r="PIW37" s="138"/>
      <c r="PIX37" s="138"/>
      <c r="PIY37" s="138"/>
      <c r="PIZ37" s="138"/>
      <c r="PJA37" s="138"/>
      <c r="PJB37" s="138"/>
      <c r="PJC37" s="138"/>
      <c r="PJD37" s="138"/>
      <c r="PJE37" s="138"/>
      <c r="PJF37" s="138"/>
      <c r="PJG37" s="138"/>
      <c r="PJH37" s="138"/>
      <c r="PJI37" s="138"/>
      <c r="PJJ37" s="138"/>
      <c r="PJK37" s="138"/>
      <c r="PJL37" s="138"/>
      <c r="PJM37" s="138"/>
      <c r="PJN37" s="138"/>
      <c r="PJO37" s="138"/>
      <c r="PJP37" s="138"/>
      <c r="PJQ37" s="138"/>
      <c r="PJR37" s="138"/>
      <c r="PJS37" s="138"/>
      <c r="PJT37" s="138"/>
      <c r="PJU37" s="138"/>
      <c r="PJV37" s="138"/>
      <c r="PJW37" s="138"/>
      <c r="PJX37" s="138"/>
      <c r="PJY37" s="138"/>
      <c r="PJZ37" s="138"/>
      <c r="PKA37" s="138"/>
      <c r="PKB37" s="138"/>
      <c r="PKC37" s="138"/>
      <c r="PKD37" s="138"/>
      <c r="PKE37" s="138"/>
      <c r="PKF37" s="138"/>
      <c r="PKG37" s="138"/>
      <c r="PKH37" s="138"/>
      <c r="PKI37" s="138"/>
      <c r="PKJ37" s="138"/>
      <c r="PKK37" s="138"/>
      <c r="PKL37" s="138"/>
      <c r="PKM37" s="138"/>
      <c r="PKN37" s="138"/>
      <c r="PKO37" s="138"/>
      <c r="PKP37" s="138"/>
      <c r="PKQ37" s="138"/>
      <c r="PKR37" s="138"/>
      <c r="PKS37" s="138"/>
      <c r="PKT37" s="138"/>
      <c r="PKU37" s="138"/>
      <c r="PKV37" s="138"/>
      <c r="PKW37" s="138"/>
      <c r="PKX37" s="138"/>
      <c r="PKY37" s="138"/>
      <c r="PKZ37" s="138"/>
      <c r="PLA37" s="138"/>
      <c r="PLB37" s="138"/>
      <c r="PLC37" s="138"/>
      <c r="PLD37" s="138"/>
      <c r="PLE37" s="138"/>
      <c r="PLF37" s="138"/>
      <c r="PLG37" s="138"/>
      <c r="PLH37" s="138"/>
      <c r="PLI37" s="138"/>
      <c r="PLJ37" s="138"/>
      <c r="PLK37" s="138"/>
      <c r="PLL37" s="138"/>
      <c r="PLM37" s="138"/>
      <c r="PLN37" s="138"/>
      <c r="PLO37" s="138"/>
      <c r="PLP37" s="138"/>
      <c r="PLQ37" s="138"/>
      <c r="PLR37" s="138"/>
      <c r="PLS37" s="138"/>
      <c r="PLT37" s="138"/>
      <c r="PLU37" s="138"/>
      <c r="PLV37" s="138"/>
      <c r="PLW37" s="138"/>
      <c r="PLX37" s="138"/>
      <c r="PLY37" s="138"/>
      <c r="PLZ37" s="138"/>
      <c r="PMA37" s="138"/>
      <c r="PMB37" s="138"/>
      <c r="PMC37" s="138"/>
      <c r="PMD37" s="138"/>
      <c r="PME37" s="138"/>
      <c r="PMF37" s="138"/>
      <c r="PMG37" s="138"/>
      <c r="PMH37" s="138"/>
      <c r="PMI37" s="138"/>
      <c r="PMJ37" s="138"/>
      <c r="PMK37" s="138"/>
      <c r="PML37" s="138"/>
      <c r="PMM37" s="138"/>
      <c r="PMN37" s="138"/>
      <c r="PMO37" s="138"/>
      <c r="PMP37" s="138"/>
      <c r="PMQ37" s="138"/>
      <c r="PMR37" s="138"/>
      <c r="PMS37" s="138"/>
      <c r="PMT37" s="138"/>
      <c r="PMU37" s="138"/>
      <c r="PMV37" s="138"/>
      <c r="PMW37" s="138"/>
      <c r="PMX37" s="138"/>
      <c r="PMY37" s="138"/>
      <c r="PMZ37" s="138"/>
      <c r="PNA37" s="138"/>
      <c r="PNB37" s="138"/>
      <c r="PNC37" s="138"/>
      <c r="PND37" s="138"/>
      <c r="PNE37" s="138"/>
      <c r="PNF37" s="138"/>
      <c r="PNG37" s="138"/>
      <c r="PNH37" s="138"/>
      <c r="PNI37" s="138"/>
      <c r="PNJ37" s="138"/>
      <c r="PNK37" s="138"/>
      <c r="PNL37" s="138"/>
      <c r="PNM37" s="138"/>
      <c r="PNN37" s="138"/>
      <c r="PNO37" s="138"/>
      <c r="PNP37" s="138"/>
      <c r="PNQ37" s="138"/>
      <c r="PNR37" s="138"/>
      <c r="PNS37" s="138"/>
      <c r="PNT37" s="138"/>
      <c r="PNU37" s="138"/>
      <c r="PNV37" s="138"/>
      <c r="PNW37" s="138"/>
      <c r="PNX37" s="138"/>
      <c r="PNY37" s="138"/>
      <c r="PNZ37" s="138"/>
      <c r="POA37" s="138"/>
      <c r="POB37" s="138"/>
      <c r="POC37" s="138"/>
      <c r="POD37" s="138"/>
      <c r="POE37" s="138"/>
      <c r="POF37" s="138"/>
      <c r="POG37" s="138"/>
      <c r="POH37" s="138"/>
      <c r="POI37" s="138"/>
      <c r="POJ37" s="138"/>
      <c r="POK37" s="138"/>
      <c r="POL37" s="138"/>
      <c r="POM37" s="138"/>
      <c r="PON37" s="138"/>
      <c r="POO37" s="138"/>
      <c r="POP37" s="138"/>
      <c r="POQ37" s="138"/>
      <c r="POR37" s="138"/>
      <c r="POS37" s="138"/>
      <c r="POT37" s="138"/>
      <c r="POU37" s="138"/>
      <c r="POV37" s="138"/>
      <c r="POW37" s="138"/>
      <c r="POX37" s="138"/>
      <c r="POY37" s="138"/>
      <c r="POZ37" s="138"/>
      <c r="PPA37" s="138"/>
      <c r="PPB37" s="138"/>
      <c r="PPC37" s="138"/>
      <c r="PPD37" s="138"/>
      <c r="PPE37" s="138"/>
      <c r="PPF37" s="138"/>
      <c r="PPG37" s="138"/>
      <c r="PPH37" s="138"/>
      <c r="PPI37" s="138"/>
      <c r="PPJ37" s="138"/>
      <c r="PPK37" s="138"/>
      <c r="PPL37" s="138"/>
      <c r="PPM37" s="138"/>
      <c r="PPN37" s="138"/>
      <c r="PPO37" s="138"/>
      <c r="PPP37" s="138"/>
      <c r="PPQ37" s="138"/>
      <c r="PPR37" s="138"/>
      <c r="PPS37" s="138"/>
      <c r="PPT37" s="138"/>
      <c r="PPU37" s="138"/>
      <c r="PPV37" s="138"/>
      <c r="PPW37" s="138"/>
      <c r="PPX37" s="138"/>
      <c r="PPY37" s="138"/>
      <c r="PPZ37" s="138"/>
      <c r="PQA37" s="138"/>
      <c r="PQB37" s="138"/>
      <c r="PQC37" s="138"/>
      <c r="PQD37" s="138"/>
      <c r="PQE37" s="138"/>
      <c r="PQF37" s="138"/>
      <c r="PQG37" s="138"/>
      <c r="PQH37" s="138"/>
      <c r="PQI37" s="138"/>
      <c r="PQJ37" s="138"/>
      <c r="PQK37" s="138"/>
      <c r="PQL37" s="138"/>
      <c r="PQM37" s="138"/>
      <c r="PQN37" s="138"/>
      <c r="PQO37" s="138"/>
      <c r="PQP37" s="138"/>
      <c r="PQQ37" s="138"/>
      <c r="PQR37" s="138"/>
      <c r="PQS37" s="138"/>
      <c r="PQT37" s="138"/>
      <c r="PQU37" s="138"/>
      <c r="PQV37" s="138"/>
      <c r="PQW37" s="138"/>
      <c r="PQX37" s="138"/>
      <c r="PQY37" s="138"/>
      <c r="PQZ37" s="138"/>
      <c r="PRA37" s="138"/>
      <c r="PRB37" s="138"/>
      <c r="PRC37" s="138"/>
      <c r="PRD37" s="138"/>
      <c r="PRE37" s="138"/>
      <c r="PRF37" s="138"/>
      <c r="PRG37" s="138"/>
      <c r="PRH37" s="138"/>
      <c r="PRI37" s="138"/>
      <c r="PRJ37" s="138"/>
      <c r="PRK37" s="138"/>
      <c r="PRL37" s="138"/>
      <c r="PRM37" s="138"/>
      <c r="PRN37" s="138"/>
      <c r="PRO37" s="138"/>
      <c r="PRP37" s="138"/>
      <c r="PRQ37" s="138"/>
      <c r="PRR37" s="138"/>
      <c r="PRS37" s="138"/>
      <c r="PRT37" s="138"/>
      <c r="PRU37" s="138"/>
      <c r="PRV37" s="138"/>
      <c r="PRW37" s="138"/>
      <c r="PRX37" s="138"/>
      <c r="PRY37" s="138"/>
      <c r="PRZ37" s="138"/>
      <c r="PSA37" s="138"/>
      <c r="PSB37" s="138"/>
      <c r="PSC37" s="138"/>
      <c r="PSD37" s="138"/>
      <c r="PSE37" s="138"/>
      <c r="PSF37" s="138"/>
      <c r="PSG37" s="138"/>
      <c r="PSH37" s="138"/>
      <c r="PSI37" s="138"/>
      <c r="PSJ37" s="138"/>
      <c r="PSK37" s="138"/>
      <c r="PSL37" s="138"/>
      <c r="PSM37" s="138"/>
      <c r="PSN37" s="138"/>
      <c r="PSO37" s="138"/>
      <c r="PSP37" s="138"/>
      <c r="PSQ37" s="138"/>
      <c r="PSR37" s="138"/>
      <c r="PSS37" s="138"/>
      <c r="PST37" s="138"/>
      <c r="PSU37" s="138"/>
      <c r="PSV37" s="138"/>
      <c r="PSW37" s="138"/>
      <c r="PSX37" s="138"/>
      <c r="PSY37" s="138"/>
      <c r="PSZ37" s="138"/>
      <c r="PTA37" s="138"/>
      <c r="PTB37" s="138"/>
      <c r="PTC37" s="138"/>
      <c r="PTD37" s="138"/>
      <c r="PTE37" s="138"/>
      <c r="PTF37" s="138"/>
      <c r="PTG37" s="138"/>
      <c r="PTH37" s="138"/>
      <c r="PTI37" s="138"/>
      <c r="PTJ37" s="138"/>
      <c r="PTK37" s="138"/>
      <c r="PTL37" s="138"/>
      <c r="PTM37" s="138"/>
      <c r="PTN37" s="138"/>
      <c r="PTO37" s="138"/>
      <c r="PTP37" s="138"/>
      <c r="PTQ37" s="138"/>
      <c r="PTR37" s="138"/>
      <c r="PTS37" s="138"/>
      <c r="PTT37" s="138"/>
      <c r="PTU37" s="138"/>
      <c r="PTV37" s="138"/>
      <c r="PTW37" s="138"/>
      <c r="PTX37" s="138"/>
      <c r="PTY37" s="138"/>
      <c r="PTZ37" s="138"/>
      <c r="PUA37" s="138"/>
      <c r="PUB37" s="138"/>
      <c r="PUC37" s="138"/>
      <c r="PUD37" s="138"/>
      <c r="PUE37" s="138"/>
      <c r="PUF37" s="138"/>
      <c r="PUG37" s="138"/>
      <c r="PUH37" s="138"/>
      <c r="PUI37" s="138"/>
      <c r="PUJ37" s="138"/>
      <c r="PUK37" s="138"/>
      <c r="PUL37" s="138"/>
      <c r="PUM37" s="138"/>
      <c r="PUN37" s="138"/>
      <c r="PUO37" s="138"/>
      <c r="PUP37" s="138"/>
      <c r="PUQ37" s="138"/>
      <c r="PUR37" s="138"/>
      <c r="PUS37" s="138"/>
      <c r="PUT37" s="138"/>
      <c r="PUU37" s="138"/>
      <c r="PUV37" s="138"/>
      <c r="PUW37" s="138"/>
      <c r="PUX37" s="138"/>
      <c r="PUY37" s="138"/>
      <c r="PUZ37" s="138"/>
      <c r="PVA37" s="138"/>
      <c r="PVB37" s="138"/>
      <c r="PVC37" s="138"/>
      <c r="PVD37" s="138"/>
      <c r="PVE37" s="138"/>
      <c r="PVF37" s="138"/>
      <c r="PVG37" s="138"/>
      <c r="PVH37" s="138"/>
      <c r="PVI37" s="138"/>
      <c r="PVJ37" s="138"/>
      <c r="PVK37" s="138"/>
      <c r="PVL37" s="138"/>
      <c r="PVM37" s="138"/>
      <c r="PVN37" s="138"/>
      <c r="PVO37" s="138"/>
      <c r="PVP37" s="138"/>
      <c r="PVQ37" s="138"/>
      <c r="PVR37" s="138"/>
      <c r="PVS37" s="138"/>
      <c r="PVT37" s="138"/>
      <c r="PVU37" s="138"/>
      <c r="PVV37" s="138"/>
      <c r="PVW37" s="138"/>
      <c r="PVX37" s="138"/>
      <c r="PVY37" s="138"/>
      <c r="PVZ37" s="138"/>
      <c r="PWA37" s="138"/>
      <c r="PWB37" s="138"/>
      <c r="PWC37" s="138"/>
      <c r="PWD37" s="138"/>
      <c r="PWE37" s="138"/>
      <c r="PWF37" s="138"/>
      <c r="PWG37" s="138"/>
      <c r="PWH37" s="138"/>
      <c r="PWI37" s="138"/>
      <c r="PWJ37" s="138"/>
      <c r="PWK37" s="138"/>
      <c r="PWL37" s="138"/>
      <c r="PWM37" s="138"/>
      <c r="PWN37" s="138"/>
      <c r="PWO37" s="138"/>
      <c r="PWP37" s="138"/>
      <c r="PWQ37" s="138"/>
      <c r="PWR37" s="138"/>
      <c r="PWS37" s="138"/>
      <c r="PWT37" s="138"/>
      <c r="PWU37" s="138"/>
      <c r="PWV37" s="138"/>
      <c r="PWW37" s="138"/>
      <c r="PWX37" s="138"/>
      <c r="PWY37" s="138"/>
      <c r="PWZ37" s="138"/>
      <c r="PXA37" s="138"/>
      <c r="PXB37" s="138"/>
      <c r="PXC37" s="138"/>
      <c r="PXD37" s="138"/>
      <c r="PXE37" s="138"/>
      <c r="PXF37" s="138"/>
      <c r="PXG37" s="138"/>
      <c r="PXH37" s="138"/>
      <c r="PXI37" s="138"/>
      <c r="PXJ37" s="138"/>
      <c r="PXK37" s="138"/>
      <c r="PXL37" s="138"/>
      <c r="PXM37" s="138"/>
      <c r="PXN37" s="138"/>
      <c r="PXO37" s="138"/>
      <c r="PXP37" s="138"/>
      <c r="PXQ37" s="138"/>
      <c r="PXR37" s="138"/>
      <c r="PXS37" s="138"/>
      <c r="PXT37" s="138"/>
      <c r="PXU37" s="138"/>
      <c r="PXV37" s="138"/>
      <c r="PXW37" s="138"/>
      <c r="PXX37" s="138"/>
      <c r="PXY37" s="138"/>
      <c r="PXZ37" s="138"/>
      <c r="PYA37" s="138"/>
      <c r="PYB37" s="138"/>
      <c r="PYC37" s="138"/>
      <c r="PYD37" s="138"/>
      <c r="PYE37" s="138"/>
      <c r="PYF37" s="138"/>
      <c r="PYG37" s="138"/>
      <c r="PYH37" s="138"/>
      <c r="PYI37" s="138"/>
      <c r="PYJ37" s="138"/>
      <c r="PYK37" s="138"/>
      <c r="PYL37" s="138"/>
      <c r="PYM37" s="138"/>
      <c r="PYN37" s="138"/>
      <c r="PYO37" s="138"/>
      <c r="PYP37" s="138"/>
      <c r="PYQ37" s="138"/>
      <c r="PYR37" s="138"/>
      <c r="PYS37" s="138"/>
      <c r="PYT37" s="138"/>
      <c r="PYU37" s="138"/>
      <c r="PYV37" s="138"/>
      <c r="PYW37" s="138"/>
      <c r="PYX37" s="138"/>
      <c r="PYY37" s="138"/>
      <c r="PYZ37" s="138"/>
      <c r="PZA37" s="138"/>
      <c r="PZB37" s="138"/>
      <c r="PZC37" s="138"/>
      <c r="PZD37" s="138"/>
      <c r="PZE37" s="138"/>
      <c r="PZF37" s="138"/>
      <c r="PZG37" s="138"/>
      <c r="PZH37" s="138"/>
      <c r="PZI37" s="138"/>
      <c r="PZJ37" s="138"/>
      <c r="PZK37" s="138"/>
      <c r="PZL37" s="138"/>
      <c r="PZM37" s="138"/>
      <c r="PZN37" s="138"/>
      <c r="PZO37" s="138"/>
      <c r="PZP37" s="138"/>
      <c r="PZQ37" s="138"/>
      <c r="PZR37" s="138"/>
      <c r="PZS37" s="138"/>
      <c r="PZT37" s="138"/>
      <c r="PZU37" s="138"/>
      <c r="PZV37" s="138"/>
      <c r="PZW37" s="138"/>
      <c r="PZX37" s="138"/>
      <c r="PZY37" s="138"/>
      <c r="PZZ37" s="138"/>
      <c r="QAA37" s="138"/>
      <c r="QAB37" s="138"/>
      <c r="QAC37" s="138"/>
      <c r="QAD37" s="138"/>
      <c r="QAE37" s="138"/>
      <c r="QAF37" s="138"/>
      <c r="QAG37" s="138"/>
      <c r="QAH37" s="138"/>
      <c r="QAI37" s="138"/>
      <c r="QAJ37" s="138"/>
      <c r="QAK37" s="138"/>
      <c r="QAL37" s="138"/>
      <c r="QAM37" s="138"/>
      <c r="QAN37" s="138"/>
      <c r="QAO37" s="138"/>
      <c r="QAP37" s="138"/>
      <c r="QAQ37" s="138"/>
      <c r="QAR37" s="138"/>
      <c r="QAS37" s="138"/>
      <c r="QAT37" s="138"/>
      <c r="QAU37" s="138"/>
      <c r="QAV37" s="138"/>
      <c r="QAW37" s="138"/>
      <c r="QAX37" s="138"/>
      <c r="QAY37" s="138"/>
      <c r="QAZ37" s="138"/>
      <c r="QBA37" s="138"/>
      <c r="QBB37" s="138"/>
      <c r="QBC37" s="138"/>
      <c r="QBD37" s="138"/>
      <c r="QBE37" s="138"/>
      <c r="QBF37" s="138"/>
      <c r="QBG37" s="138"/>
      <c r="QBH37" s="138"/>
      <c r="QBI37" s="138"/>
      <c r="QBJ37" s="138"/>
      <c r="QBK37" s="138"/>
      <c r="QBL37" s="138"/>
      <c r="QBM37" s="138"/>
      <c r="QBN37" s="138"/>
      <c r="QBO37" s="138"/>
      <c r="QBP37" s="138"/>
      <c r="QBQ37" s="138"/>
      <c r="QBR37" s="138"/>
      <c r="QBS37" s="138"/>
      <c r="QBT37" s="138"/>
      <c r="QBU37" s="138"/>
      <c r="QBV37" s="138"/>
      <c r="QBW37" s="138"/>
      <c r="QBX37" s="138"/>
      <c r="QBY37" s="138"/>
      <c r="QBZ37" s="138"/>
      <c r="QCA37" s="138"/>
      <c r="QCB37" s="138"/>
      <c r="QCC37" s="138"/>
      <c r="QCD37" s="138"/>
      <c r="QCE37" s="138"/>
      <c r="QCF37" s="138"/>
      <c r="QCG37" s="138"/>
      <c r="QCH37" s="138"/>
      <c r="QCI37" s="138"/>
      <c r="QCJ37" s="138"/>
      <c r="QCK37" s="138"/>
      <c r="QCL37" s="138"/>
      <c r="QCM37" s="138"/>
      <c r="QCN37" s="138"/>
      <c r="QCO37" s="138"/>
      <c r="QCP37" s="138"/>
      <c r="QCQ37" s="138"/>
      <c r="QCR37" s="138"/>
      <c r="QCS37" s="138"/>
      <c r="QCT37" s="138"/>
      <c r="QCU37" s="138"/>
      <c r="QCV37" s="138"/>
      <c r="QCW37" s="138"/>
      <c r="QCX37" s="138"/>
      <c r="QCY37" s="138"/>
      <c r="QCZ37" s="138"/>
      <c r="QDA37" s="138"/>
      <c r="QDB37" s="138"/>
      <c r="QDC37" s="138"/>
      <c r="QDD37" s="138"/>
      <c r="QDE37" s="138"/>
      <c r="QDF37" s="138"/>
      <c r="QDG37" s="138"/>
      <c r="QDH37" s="138"/>
      <c r="QDI37" s="138"/>
      <c r="QDJ37" s="138"/>
      <c r="QDK37" s="138"/>
      <c r="QDL37" s="138"/>
      <c r="QDM37" s="138"/>
      <c r="QDN37" s="138"/>
      <c r="QDO37" s="138"/>
      <c r="QDP37" s="138"/>
      <c r="QDQ37" s="138"/>
      <c r="QDR37" s="138"/>
      <c r="QDS37" s="138"/>
      <c r="QDT37" s="138"/>
      <c r="QDU37" s="138"/>
      <c r="QDV37" s="138"/>
      <c r="QDW37" s="138"/>
      <c r="QDX37" s="138"/>
      <c r="QDY37" s="138"/>
      <c r="QDZ37" s="138"/>
      <c r="QEA37" s="138"/>
      <c r="QEB37" s="138"/>
      <c r="QEC37" s="138"/>
      <c r="QED37" s="138"/>
      <c r="QEE37" s="138"/>
      <c r="QEF37" s="138"/>
      <c r="QEG37" s="138"/>
      <c r="QEH37" s="138"/>
      <c r="QEI37" s="138"/>
      <c r="QEJ37" s="138"/>
      <c r="QEK37" s="138"/>
      <c r="QEL37" s="138"/>
      <c r="QEM37" s="138"/>
      <c r="QEN37" s="138"/>
      <c r="QEO37" s="138"/>
      <c r="QEP37" s="138"/>
      <c r="QEQ37" s="138"/>
      <c r="QER37" s="138"/>
      <c r="QES37" s="138"/>
      <c r="QET37" s="138"/>
      <c r="QEU37" s="138"/>
      <c r="QEV37" s="138"/>
      <c r="QEW37" s="138"/>
      <c r="QEX37" s="138"/>
      <c r="QEY37" s="138"/>
      <c r="QEZ37" s="138"/>
      <c r="QFA37" s="138"/>
      <c r="QFB37" s="138"/>
      <c r="QFC37" s="138"/>
      <c r="QFD37" s="138"/>
      <c r="QFE37" s="138"/>
      <c r="QFF37" s="138"/>
      <c r="QFG37" s="138"/>
      <c r="QFH37" s="138"/>
      <c r="QFI37" s="138"/>
      <c r="QFJ37" s="138"/>
      <c r="QFK37" s="138"/>
      <c r="QFL37" s="138"/>
      <c r="QFM37" s="138"/>
      <c r="QFN37" s="138"/>
      <c r="QFO37" s="138"/>
      <c r="QFP37" s="138"/>
      <c r="QFQ37" s="138"/>
      <c r="QFR37" s="138"/>
      <c r="QFS37" s="138"/>
      <c r="QFT37" s="138"/>
      <c r="QFU37" s="138"/>
      <c r="QFV37" s="138"/>
      <c r="QFW37" s="138"/>
      <c r="QFX37" s="138"/>
      <c r="QFY37" s="138"/>
      <c r="QFZ37" s="138"/>
      <c r="QGA37" s="138"/>
      <c r="QGB37" s="138"/>
      <c r="QGC37" s="138"/>
      <c r="QGD37" s="138"/>
      <c r="QGE37" s="138"/>
      <c r="QGF37" s="138"/>
      <c r="QGG37" s="138"/>
      <c r="QGH37" s="138"/>
      <c r="QGI37" s="138"/>
      <c r="QGJ37" s="138"/>
      <c r="QGK37" s="138"/>
      <c r="QGL37" s="138"/>
      <c r="QGM37" s="138"/>
      <c r="QGN37" s="138"/>
      <c r="QGO37" s="138"/>
      <c r="QGP37" s="138"/>
      <c r="QGQ37" s="138"/>
      <c r="QGR37" s="138"/>
      <c r="QGS37" s="138"/>
      <c r="QGT37" s="138"/>
      <c r="QGU37" s="138"/>
      <c r="QGV37" s="138"/>
      <c r="QGW37" s="138"/>
      <c r="QGX37" s="138"/>
      <c r="QGY37" s="138"/>
      <c r="QGZ37" s="138"/>
      <c r="QHA37" s="138"/>
      <c r="QHB37" s="138"/>
      <c r="QHC37" s="138"/>
      <c r="QHD37" s="138"/>
      <c r="QHE37" s="138"/>
      <c r="QHF37" s="138"/>
      <c r="QHG37" s="138"/>
      <c r="QHH37" s="138"/>
      <c r="QHI37" s="138"/>
      <c r="QHJ37" s="138"/>
      <c r="QHK37" s="138"/>
      <c r="QHL37" s="138"/>
      <c r="QHM37" s="138"/>
      <c r="QHN37" s="138"/>
      <c r="QHO37" s="138"/>
      <c r="QHP37" s="138"/>
      <c r="QHQ37" s="138"/>
      <c r="QHR37" s="138"/>
      <c r="QHS37" s="138"/>
      <c r="QHT37" s="138"/>
      <c r="QHU37" s="138"/>
      <c r="QHV37" s="138"/>
      <c r="QHW37" s="138"/>
      <c r="QHX37" s="138"/>
      <c r="QHY37" s="138"/>
      <c r="QHZ37" s="138"/>
      <c r="QIA37" s="138"/>
      <c r="QIB37" s="138"/>
      <c r="QIC37" s="138"/>
      <c r="QID37" s="138"/>
      <c r="QIE37" s="138"/>
      <c r="QIF37" s="138"/>
      <c r="QIG37" s="138"/>
      <c r="QIH37" s="138"/>
      <c r="QII37" s="138"/>
      <c r="QIJ37" s="138"/>
      <c r="QIK37" s="138"/>
      <c r="QIL37" s="138"/>
      <c r="QIM37" s="138"/>
      <c r="QIN37" s="138"/>
      <c r="QIO37" s="138"/>
      <c r="QIP37" s="138"/>
      <c r="QIQ37" s="138"/>
      <c r="QIR37" s="138"/>
      <c r="QIS37" s="138"/>
      <c r="QIT37" s="138"/>
      <c r="QIU37" s="138"/>
      <c r="QIV37" s="138"/>
      <c r="QIW37" s="138"/>
      <c r="QIX37" s="138"/>
      <c r="QIY37" s="138"/>
      <c r="QIZ37" s="138"/>
      <c r="QJA37" s="138"/>
      <c r="QJB37" s="138"/>
      <c r="QJC37" s="138"/>
      <c r="QJD37" s="138"/>
      <c r="QJE37" s="138"/>
      <c r="QJF37" s="138"/>
      <c r="QJG37" s="138"/>
      <c r="QJH37" s="138"/>
      <c r="QJI37" s="138"/>
      <c r="QJJ37" s="138"/>
      <c r="QJK37" s="138"/>
      <c r="QJL37" s="138"/>
      <c r="QJM37" s="138"/>
      <c r="QJN37" s="138"/>
      <c r="QJO37" s="138"/>
      <c r="QJP37" s="138"/>
      <c r="QJQ37" s="138"/>
      <c r="QJR37" s="138"/>
      <c r="QJS37" s="138"/>
      <c r="QJT37" s="138"/>
      <c r="QJU37" s="138"/>
      <c r="QJV37" s="138"/>
      <c r="QJW37" s="138"/>
      <c r="QJX37" s="138"/>
      <c r="QJY37" s="138"/>
      <c r="QJZ37" s="138"/>
      <c r="QKA37" s="138"/>
      <c r="QKB37" s="138"/>
      <c r="QKC37" s="138"/>
      <c r="QKD37" s="138"/>
      <c r="QKE37" s="138"/>
      <c r="QKF37" s="138"/>
      <c r="QKG37" s="138"/>
      <c r="QKH37" s="138"/>
      <c r="QKI37" s="138"/>
      <c r="QKJ37" s="138"/>
      <c r="QKK37" s="138"/>
      <c r="QKL37" s="138"/>
      <c r="QKM37" s="138"/>
      <c r="QKN37" s="138"/>
      <c r="QKO37" s="138"/>
      <c r="QKP37" s="138"/>
      <c r="QKQ37" s="138"/>
      <c r="QKR37" s="138"/>
      <c r="QKS37" s="138"/>
      <c r="QKT37" s="138"/>
      <c r="QKU37" s="138"/>
      <c r="QKV37" s="138"/>
      <c r="QKW37" s="138"/>
      <c r="QKX37" s="138"/>
      <c r="QKY37" s="138"/>
      <c r="QKZ37" s="138"/>
      <c r="QLA37" s="138"/>
      <c r="QLB37" s="138"/>
      <c r="QLC37" s="138"/>
      <c r="QLD37" s="138"/>
      <c r="QLE37" s="138"/>
      <c r="QLF37" s="138"/>
      <c r="QLG37" s="138"/>
      <c r="QLH37" s="138"/>
      <c r="QLI37" s="138"/>
      <c r="QLJ37" s="138"/>
      <c r="QLK37" s="138"/>
      <c r="QLL37" s="138"/>
      <c r="QLM37" s="138"/>
      <c r="QLN37" s="138"/>
      <c r="QLO37" s="138"/>
      <c r="QLP37" s="138"/>
      <c r="QLQ37" s="138"/>
      <c r="QLR37" s="138"/>
      <c r="QLS37" s="138"/>
      <c r="QLT37" s="138"/>
      <c r="QLU37" s="138"/>
      <c r="QLV37" s="138"/>
      <c r="QLW37" s="138"/>
      <c r="QLX37" s="138"/>
      <c r="QLY37" s="138"/>
      <c r="QLZ37" s="138"/>
      <c r="QMA37" s="138"/>
      <c r="QMB37" s="138"/>
      <c r="QMC37" s="138"/>
      <c r="QMD37" s="138"/>
      <c r="QME37" s="138"/>
      <c r="QMF37" s="138"/>
      <c r="QMG37" s="138"/>
      <c r="QMH37" s="138"/>
      <c r="QMI37" s="138"/>
      <c r="QMJ37" s="138"/>
      <c r="QMK37" s="138"/>
      <c r="QML37" s="138"/>
      <c r="QMM37" s="138"/>
      <c r="QMN37" s="138"/>
      <c r="QMO37" s="138"/>
      <c r="QMP37" s="138"/>
      <c r="QMQ37" s="138"/>
      <c r="QMR37" s="138"/>
      <c r="QMS37" s="138"/>
      <c r="QMT37" s="138"/>
      <c r="QMU37" s="138"/>
      <c r="QMV37" s="138"/>
      <c r="QMW37" s="138"/>
      <c r="QMX37" s="138"/>
      <c r="QMY37" s="138"/>
      <c r="QMZ37" s="138"/>
      <c r="QNA37" s="138"/>
      <c r="QNB37" s="138"/>
      <c r="QNC37" s="138"/>
      <c r="QND37" s="138"/>
      <c r="QNE37" s="138"/>
      <c r="QNF37" s="138"/>
      <c r="QNG37" s="138"/>
      <c r="QNH37" s="138"/>
      <c r="QNI37" s="138"/>
      <c r="QNJ37" s="138"/>
      <c r="QNK37" s="138"/>
      <c r="QNL37" s="138"/>
      <c r="QNM37" s="138"/>
      <c r="QNN37" s="138"/>
      <c r="QNO37" s="138"/>
      <c r="QNP37" s="138"/>
      <c r="QNQ37" s="138"/>
      <c r="QNR37" s="138"/>
      <c r="QNS37" s="138"/>
      <c r="QNT37" s="138"/>
      <c r="QNU37" s="138"/>
      <c r="QNV37" s="138"/>
      <c r="QNW37" s="138"/>
      <c r="QNX37" s="138"/>
      <c r="QNY37" s="138"/>
      <c r="QNZ37" s="138"/>
      <c r="QOA37" s="138"/>
      <c r="QOB37" s="138"/>
      <c r="QOC37" s="138"/>
      <c r="QOD37" s="138"/>
      <c r="QOE37" s="138"/>
      <c r="QOF37" s="138"/>
      <c r="QOG37" s="138"/>
      <c r="QOH37" s="138"/>
      <c r="QOI37" s="138"/>
      <c r="QOJ37" s="138"/>
      <c r="QOK37" s="138"/>
      <c r="QOL37" s="138"/>
      <c r="QOM37" s="138"/>
      <c r="QON37" s="138"/>
      <c r="QOO37" s="138"/>
      <c r="QOP37" s="138"/>
      <c r="QOQ37" s="138"/>
      <c r="QOR37" s="138"/>
      <c r="QOS37" s="138"/>
      <c r="QOT37" s="138"/>
      <c r="QOU37" s="138"/>
      <c r="QOV37" s="138"/>
      <c r="QOW37" s="138"/>
      <c r="QOX37" s="138"/>
      <c r="QOY37" s="138"/>
      <c r="QOZ37" s="138"/>
      <c r="QPA37" s="138"/>
      <c r="QPB37" s="138"/>
      <c r="QPC37" s="138"/>
      <c r="QPD37" s="138"/>
      <c r="QPE37" s="138"/>
      <c r="QPF37" s="138"/>
      <c r="QPG37" s="138"/>
      <c r="QPH37" s="138"/>
      <c r="QPI37" s="138"/>
      <c r="QPJ37" s="138"/>
      <c r="QPK37" s="138"/>
      <c r="QPL37" s="138"/>
      <c r="QPM37" s="138"/>
      <c r="QPN37" s="138"/>
      <c r="QPO37" s="138"/>
      <c r="QPP37" s="138"/>
      <c r="QPQ37" s="138"/>
      <c r="QPR37" s="138"/>
      <c r="QPS37" s="138"/>
      <c r="QPT37" s="138"/>
      <c r="QPU37" s="138"/>
      <c r="QPV37" s="138"/>
      <c r="QPW37" s="138"/>
      <c r="QPX37" s="138"/>
      <c r="QPY37" s="138"/>
      <c r="QPZ37" s="138"/>
      <c r="QQA37" s="138"/>
      <c r="QQB37" s="138"/>
      <c r="QQC37" s="138"/>
      <c r="QQD37" s="138"/>
      <c r="QQE37" s="138"/>
      <c r="QQF37" s="138"/>
      <c r="QQG37" s="138"/>
      <c r="QQH37" s="138"/>
      <c r="QQI37" s="138"/>
      <c r="QQJ37" s="138"/>
      <c r="QQK37" s="138"/>
      <c r="QQL37" s="138"/>
      <c r="QQM37" s="138"/>
      <c r="QQN37" s="138"/>
      <c r="QQO37" s="138"/>
      <c r="QQP37" s="138"/>
      <c r="QQQ37" s="138"/>
      <c r="QQR37" s="138"/>
      <c r="QQS37" s="138"/>
      <c r="QQT37" s="138"/>
      <c r="QQU37" s="138"/>
      <c r="QQV37" s="138"/>
      <c r="QQW37" s="138"/>
      <c r="QQX37" s="138"/>
      <c r="QQY37" s="138"/>
      <c r="QQZ37" s="138"/>
      <c r="QRA37" s="138"/>
      <c r="QRB37" s="138"/>
      <c r="QRC37" s="138"/>
      <c r="QRD37" s="138"/>
      <c r="QRE37" s="138"/>
      <c r="QRF37" s="138"/>
      <c r="QRG37" s="138"/>
      <c r="QRH37" s="138"/>
      <c r="QRI37" s="138"/>
      <c r="QRJ37" s="138"/>
      <c r="QRK37" s="138"/>
      <c r="QRL37" s="138"/>
      <c r="QRM37" s="138"/>
      <c r="QRN37" s="138"/>
      <c r="QRO37" s="138"/>
      <c r="QRP37" s="138"/>
      <c r="QRQ37" s="138"/>
      <c r="QRR37" s="138"/>
      <c r="QRS37" s="138"/>
      <c r="QRT37" s="138"/>
      <c r="QRU37" s="138"/>
      <c r="QRV37" s="138"/>
      <c r="QRW37" s="138"/>
      <c r="QRX37" s="138"/>
      <c r="QRY37" s="138"/>
      <c r="QRZ37" s="138"/>
      <c r="QSA37" s="138"/>
      <c r="QSB37" s="138"/>
      <c r="QSC37" s="138"/>
      <c r="QSD37" s="138"/>
      <c r="QSE37" s="138"/>
      <c r="QSF37" s="138"/>
      <c r="QSG37" s="138"/>
      <c r="QSH37" s="138"/>
      <c r="QSI37" s="138"/>
      <c r="QSJ37" s="138"/>
      <c r="QSK37" s="138"/>
      <c r="QSL37" s="138"/>
      <c r="QSM37" s="138"/>
      <c r="QSN37" s="138"/>
      <c r="QSO37" s="138"/>
      <c r="QSP37" s="138"/>
      <c r="QSQ37" s="138"/>
      <c r="QSR37" s="138"/>
      <c r="QSS37" s="138"/>
      <c r="QST37" s="138"/>
      <c r="QSU37" s="138"/>
      <c r="QSV37" s="138"/>
      <c r="QSW37" s="138"/>
      <c r="QSX37" s="138"/>
      <c r="QSY37" s="138"/>
      <c r="QSZ37" s="138"/>
      <c r="QTA37" s="138"/>
      <c r="QTB37" s="138"/>
      <c r="QTC37" s="138"/>
      <c r="QTD37" s="138"/>
      <c r="QTE37" s="138"/>
      <c r="QTF37" s="138"/>
      <c r="QTG37" s="138"/>
      <c r="QTH37" s="138"/>
      <c r="QTI37" s="138"/>
      <c r="QTJ37" s="138"/>
      <c r="QTK37" s="138"/>
      <c r="QTL37" s="138"/>
      <c r="QTM37" s="138"/>
      <c r="QTN37" s="138"/>
      <c r="QTO37" s="138"/>
      <c r="QTP37" s="138"/>
      <c r="QTQ37" s="138"/>
      <c r="QTR37" s="138"/>
      <c r="QTS37" s="138"/>
      <c r="QTT37" s="138"/>
      <c r="QTU37" s="138"/>
      <c r="QTV37" s="138"/>
      <c r="QTW37" s="138"/>
      <c r="QTX37" s="138"/>
      <c r="QTY37" s="138"/>
      <c r="QTZ37" s="138"/>
      <c r="QUA37" s="138"/>
      <c r="QUB37" s="138"/>
      <c r="QUC37" s="138"/>
      <c r="QUD37" s="138"/>
      <c r="QUE37" s="138"/>
      <c r="QUF37" s="138"/>
      <c r="QUG37" s="138"/>
      <c r="QUH37" s="138"/>
      <c r="QUI37" s="138"/>
      <c r="QUJ37" s="138"/>
      <c r="QUK37" s="138"/>
      <c r="QUL37" s="138"/>
      <c r="QUM37" s="138"/>
      <c r="QUN37" s="138"/>
      <c r="QUO37" s="138"/>
      <c r="QUP37" s="138"/>
      <c r="QUQ37" s="138"/>
      <c r="QUR37" s="138"/>
      <c r="QUS37" s="138"/>
      <c r="QUT37" s="138"/>
      <c r="QUU37" s="138"/>
      <c r="QUV37" s="138"/>
      <c r="QUW37" s="138"/>
      <c r="QUX37" s="138"/>
      <c r="QUY37" s="138"/>
      <c r="QUZ37" s="138"/>
      <c r="QVA37" s="138"/>
      <c r="QVB37" s="138"/>
      <c r="QVC37" s="138"/>
      <c r="QVD37" s="138"/>
      <c r="QVE37" s="138"/>
      <c r="QVF37" s="138"/>
      <c r="QVG37" s="138"/>
      <c r="QVH37" s="138"/>
      <c r="QVI37" s="138"/>
      <c r="QVJ37" s="138"/>
      <c r="QVK37" s="138"/>
      <c r="QVL37" s="138"/>
      <c r="QVM37" s="138"/>
      <c r="QVN37" s="138"/>
      <c r="QVO37" s="138"/>
      <c r="QVP37" s="138"/>
      <c r="QVQ37" s="138"/>
      <c r="QVR37" s="138"/>
      <c r="QVS37" s="138"/>
      <c r="QVT37" s="138"/>
      <c r="QVU37" s="138"/>
      <c r="QVV37" s="138"/>
      <c r="QVW37" s="138"/>
      <c r="QVX37" s="138"/>
      <c r="QVY37" s="138"/>
      <c r="QVZ37" s="138"/>
      <c r="QWA37" s="138"/>
      <c r="QWB37" s="138"/>
      <c r="QWC37" s="138"/>
      <c r="QWD37" s="138"/>
      <c r="QWE37" s="138"/>
      <c r="QWF37" s="138"/>
      <c r="QWG37" s="138"/>
      <c r="QWH37" s="138"/>
      <c r="QWI37" s="138"/>
      <c r="QWJ37" s="138"/>
      <c r="QWK37" s="138"/>
      <c r="QWL37" s="138"/>
      <c r="QWM37" s="138"/>
      <c r="QWN37" s="138"/>
      <c r="QWO37" s="138"/>
      <c r="QWP37" s="138"/>
      <c r="QWQ37" s="138"/>
      <c r="QWR37" s="138"/>
      <c r="QWS37" s="138"/>
      <c r="QWT37" s="138"/>
      <c r="QWU37" s="138"/>
      <c r="QWV37" s="138"/>
      <c r="QWW37" s="138"/>
      <c r="QWX37" s="138"/>
      <c r="QWY37" s="138"/>
      <c r="QWZ37" s="138"/>
      <c r="QXA37" s="138"/>
      <c r="QXB37" s="138"/>
      <c r="QXC37" s="138"/>
      <c r="QXD37" s="138"/>
      <c r="QXE37" s="138"/>
      <c r="QXF37" s="138"/>
      <c r="QXG37" s="138"/>
      <c r="QXH37" s="138"/>
      <c r="QXI37" s="138"/>
      <c r="QXJ37" s="138"/>
      <c r="QXK37" s="138"/>
      <c r="QXL37" s="138"/>
      <c r="QXM37" s="138"/>
      <c r="QXN37" s="138"/>
      <c r="QXO37" s="138"/>
      <c r="QXP37" s="138"/>
      <c r="QXQ37" s="138"/>
      <c r="QXR37" s="138"/>
      <c r="QXS37" s="138"/>
      <c r="QXT37" s="138"/>
      <c r="QXU37" s="138"/>
      <c r="QXV37" s="138"/>
      <c r="QXW37" s="138"/>
      <c r="QXX37" s="138"/>
      <c r="QXY37" s="138"/>
      <c r="QXZ37" s="138"/>
      <c r="QYA37" s="138"/>
      <c r="QYB37" s="138"/>
      <c r="QYC37" s="138"/>
      <c r="QYD37" s="138"/>
      <c r="QYE37" s="138"/>
      <c r="QYF37" s="138"/>
      <c r="QYG37" s="138"/>
      <c r="QYH37" s="138"/>
      <c r="QYI37" s="138"/>
      <c r="QYJ37" s="138"/>
      <c r="QYK37" s="138"/>
      <c r="QYL37" s="138"/>
      <c r="QYM37" s="138"/>
      <c r="QYN37" s="138"/>
      <c r="QYO37" s="138"/>
      <c r="QYP37" s="138"/>
      <c r="QYQ37" s="138"/>
      <c r="QYR37" s="138"/>
      <c r="QYS37" s="138"/>
      <c r="QYT37" s="138"/>
      <c r="QYU37" s="138"/>
      <c r="QYV37" s="138"/>
      <c r="QYW37" s="138"/>
      <c r="QYX37" s="138"/>
      <c r="QYY37" s="138"/>
      <c r="QYZ37" s="138"/>
      <c r="QZA37" s="138"/>
      <c r="QZB37" s="138"/>
      <c r="QZC37" s="138"/>
      <c r="QZD37" s="138"/>
      <c r="QZE37" s="138"/>
      <c r="QZF37" s="138"/>
      <c r="QZG37" s="138"/>
      <c r="QZH37" s="138"/>
      <c r="QZI37" s="138"/>
      <c r="QZJ37" s="138"/>
      <c r="QZK37" s="138"/>
      <c r="QZL37" s="138"/>
      <c r="QZM37" s="138"/>
      <c r="QZN37" s="138"/>
      <c r="QZO37" s="138"/>
      <c r="QZP37" s="138"/>
      <c r="QZQ37" s="138"/>
      <c r="QZR37" s="138"/>
      <c r="QZS37" s="138"/>
      <c r="QZT37" s="138"/>
      <c r="QZU37" s="138"/>
      <c r="QZV37" s="138"/>
      <c r="QZW37" s="138"/>
      <c r="QZX37" s="138"/>
      <c r="QZY37" s="138"/>
      <c r="QZZ37" s="138"/>
      <c r="RAA37" s="138"/>
      <c r="RAB37" s="138"/>
      <c r="RAC37" s="138"/>
      <c r="RAD37" s="138"/>
      <c r="RAE37" s="138"/>
      <c r="RAF37" s="138"/>
      <c r="RAG37" s="138"/>
      <c r="RAH37" s="138"/>
      <c r="RAI37" s="138"/>
      <c r="RAJ37" s="138"/>
      <c r="RAK37" s="138"/>
      <c r="RAL37" s="138"/>
      <c r="RAM37" s="138"/>
      <c r="RAN37" s="138"/>
      <c r="RAO37" s="138"/>
      <c r="RAP37" s="138"/>
      <c r="RAQ37" s="138"/>
      <c r="RAR37" s="138"/>
      <c r="RAS37" s="138"/>
      <c r="RAT37" s="138"/>
      <c r="RAU37" s="138"/>
      <c r="RAV37" s="138"/>
      <c r="RAW37" s="138"/>
      <c r="RAX37" s="138"/>
      <c r="RAY37" s="138"/>
      <c r="RAZ37" s="138"/>
      <c r="RBA37" s="138"/>
      <c r="RBB37" s="138"/>
      <c r="RBC37" s="138"/>
      <c r="RBD37" s="138"/>
      <c r="RBE37" s="138"/>
      <c r="RBF37" s="138"/>
      <c r="RBG37" s="138"/>
      <c r="RBH37" s="138"/>
      <c r="RBI37" s="138"/>
      <c r="RBJ37" s="138"/>
      <c r="RBK37" s="138"/>
      <c r="RBL37" s="138"/>
      <c r="RBM37" s="138"/>
      <c r="RBN37" s="138"/>
      <c r="RBO37" s="138"/>
      <c r="RBP37" s="138"/>
      <c r="RBQ37" s="138"/>
      <c r="RBR37" s="138"/>
      <c r="RBS37" s="138"/>
      <c r="RBT37" s="138"/>
      <c r="RBU37" s="138"/>
      <c r="RBV37" s="138"/>
      <c r="RBW37" s="138"/>
      <c r="RBX37" s="138"/>
      <c r="RBY37" s="138"/>
      <c r="RBZ37" s="138"/>
      <c r="RCA37" s="138"/>
      <c r="RCB37" s="138"/>
      <c r="RCC37" s="138"/>
      <c r="RCD37" s="138"/>
      <c r="RCE37" s="138"/>
      <c r="RCF37" s="138"/>
      <c r="RCG37" s="138"/>
      <c r="RCH37" s="138"/>
      <c r="RCI37" s="138"/>
      <c r="RCJ37" s="138"/>
      <c r="RCK37" s="138"/>
      <c r="RCL37" s="138"/>
      <c r="RCM37" s="138"/>
      <c r="RCN37" s="138"/>
      <c r="RCO37" s="138"/>
      <c r="RCP37" s="138"/>
      <c r="RCQ37" s="138"/>
      <c r="RCR37" s="138"/>
      <c r="RCS37" s="138"/>
      <c r="RCT37" s="138"/>
      <c r="RCU37" s="138"/>
      <c r="RCV37" s="138"/>
      <c r="RCW37" s="138"/>
      <c r="RCX37" s="138"/>
      <c r="RCY37" s="138"/>
      <c r="RCZ37" s="138"/>
      <c r="RDA37" s="138"/>
      <c r="RDB37" s="138"/>
      <c r="RDC37" s="138"/>
      <c r="RDD37" s="138"/>
      <c r="RDE37" s="138"/>
      <c r="RDF37" s="138"/>
      <c r="RDG37" s="138"/>
      <c r="RDH37" s="138"/>
      <c r="RDI37" s="138"/>
      <c r="RDJ37" s="138"/>
      <c r="RDK37" s="138"/>
      <c r="RDL37" s="138"/>
      <c r="RDM37" s="138"/>
      <c r="RDN37" s="138"/>
      <c r="RDO37" s="138"/>
      <c r="RDP37" s="138"/>
      <c r="RDQ37" s="138"/>
      <c r="RDR37" s="138"/>
      <c r="RDS37" s="138"/>
      <c r="RDT37" s="138"/>
      <c r="RDU37" s="138"/>
      <c r="RDV37" s="138"/>
      <c r="RDW37" s="138"/>
      <c r="RDX37" s="138"/>
      <c r="RDY37" s="138"/>
      <c r="RDZ37" s="138"/>
      <c r="REA37" s="138"/>
      <c r="REB37" s="138"/>
      <c r="REC37" s="138"/>
      <c r="RED37" s="138"/>
      <c r="REE37" s="138"/>
      <c r="REF37" s="138"/>
      <c r="REG37" s="138"/>
      <c r="REH37" s="138"/>
      <c r="REI37" s="138"/>
      <c r="REJ37" s="138"/>
      <c r="REK37" s="138"/>
      <c r="REL37" s="138"/>
      <c r="REM37" s="138"/>
      <c r="REN37" s="138"/>
      <c r="REO37" s="138"/>
      <c r="REP37" s="138"/>
      <c r="REQ37" s="138"/>
      <c r="RER37" s="138"/>
      <c r="RES37" s="138"/>
      <c r="RET37" s="138"/>
      <c r="REU37" s="138"/>
      <c r="REV37" s="138"/>
      <c r="REW37" s="138"/>
      <c r="REX37" s="138"/>
      <c r="REY37" s="138"/>
      <c r="REZ37" s="138"/>
      <c r="RFA37" s="138"/>
      <c r="RFB37" s="138"/>
      <c r="RFC37" s="138"/>
      <c r="RFD37" s="138"/>
      <c r="RFE37" s="138"/>
      <c r="RFF37" s="138"/>
      <c r="RFG37" s="138"/>
      <c r="RFH37" s="138"/>
      <c r="RFI37" s="138"/>
      <c r="RFJ37" s="138"/>
      <c r="RFK37" s="138"/>
      <c r="RFL37" s="138"/>
      <c r="RFM37" s="138"/>
      <c r="RFN37" s="138"/>
      <c r="RFO37" s="138"/>
      <c r="RFP37" s="138"/>
      <c r="RFQ37" s="138"/>
      <c r="RFR37" s="138"/>
      <c r="RFS37" s="138"/>
      <c r="RFT37" s="138"/>
      <c r="RFU37" s="138"/>
      <c r="RFV37" s="138"/>
      <c r="RFW37" s="138"/>
      <c r="RFX37" s="138"/>
      <c r="RFY37" s="138"/>
      <c r="RFZ37" s="138"/>
      <c r="RGA37" s="138"/>
      <c r="RGB37" s="138"/>
      <c r="RGC37" s="138"/>
      <c r="RGD37" s="138"/>
      <c r="RGE37" s="138"/>
      <c r="RGF37" s="138"/>
      <c r="RGG37" s="138"/>
      <c r="RGH37" s="138"/>
      <c r="RGI37" s="138"/>
      <c r="RGJ37" s="138"/>
      <c r="RGK37" s="138"/>
      <c r="RGL37" s="138"/>
      <c r="RGM37" s="138"/>
      <c r="RGN37" s="138"/>
      <c r="RGO37" s="138"/>
      <c r="RGP37" s="138"/>
      <c r="RGQ37" s="138"/>
      <c r="RGR37" s="138"/>
      <c r="RGS37" s="138"/>
      <c r="RGT37" s="138"/>
      <c r="RGU37" s="138"/>
      <c r="RGV37" s="138"/>
      <c r="RGW37" s="138"/>
      <c r="RGX37" s="138"/>
      <c r="RGY37" s="138"/>
      <c r="RGZ37" s="138"/>
      <c r="RHA37" s="138"/>
      <c r="RHB37" s="138"/>
      <c r="RHC37" s="138"/>
      <c r="RHD37" s="138"/>
      <c r="RHE37" s="138"/>
      <c r="RHF37" s="138"/>
      <c r="RHG37" s="138"/>
      <c r="RHH37" s="138"/>
      <c r="RHI37" s="138"/>
      <c r="RHJ37" s="138"/>
      <c r="RHK37" s="138"/>
      <c r="RHL37" s="138"/>
      <c r="RHM37" s="138"/>
      <c r="RHN37" s="138"/>
      <c r="RHO37" s="138"/>
      <c r="RHP37" s="138"/>
      <c r="RHQ37" s="138"/>
      <c r="RHR37" s="138"/>
      <c r="RHS37" s="138"/>
      <c r="RHT37" s="138"/>
      <c r="RHU37" s="138"/>
      <c r="RHV37" s="138"/>
      <c r="RHW37" s="138"/>
      <c r="RHX37" s="138"/>
      <c r="RHY37" s="138"/>
      <c r="RHZ37" s="138"/>
      <c r="RIA37" s="138"/>
      <c r="RIB37" s="138"/>
      <c r="RIC37" s="138"/>
      <c r="RID37" s="138"/>
      <c r="RIE37" s="138"/>
      <c r="RIF37" s="138"/>
      <c r="RIG37" s="138"/>
      <c r="RIH37" s="138"/>
      <c r="RII37" s="138"/>
      <c r="RIJ37" s="138"/>
      <c r="RIK37" s="138"/>
      <c r="RIL37" s="138"/>
      <c r="RIM37" s="138"/>
      <c r="RIN37" s="138"/>
      <c r="RIO37" s="138"/>
      <c r="RIP37" s="138"/>
      <c r="RIQ37" s="138"/>
      <c r="RIR37" s="138"/>
      <c r="RIS37" s="138"/>
      <c r="RIT37" s="138"/>
      <c r="RIU37" s="138"/>
      <c r="RIV37" s="138"/>
      <c r="RIW37" s="138"/>
      <c r="RIX37" s="138"/>
      <c r="RIY37" s="138"/>
      <c r="RIZ37" s="138"/>
      <c r="RJA37" s="138"/>
      <c r="RJB37" s="138"/>
      <c r="RJC37" s="138"/>
      <c r="RJD37" s="138"/>
      <c r="RJE37" s="138"/>
      <c r="RJF37" s="138"/>
      <c r="RJG37" s="138"/>
      <c r="RJH37" s="138"/>
      <c r="RJI37" s="138"/>
      <c r="RJJ37" s="138"/>
      <c r="RJK37" s="138"/>
      <c r="RJL37" s="138"/>
      <c r="RJM37" s="138"/>
      <c r="RJN37" s="138"/>
      <c r="RJO37" s="138"/>
      <c r="RJP37" s="138"/>
      <c r="RJQ37" s="138"/>
      <c r="RJR37" s="138"/>
      <c r="RJS37" s="138"/>
      <c r="RJT37" s="138"/>
      <c r="RJU37" s="138"/>
      <c r="RJV37" s="138"/>
      <c r="RJW37" s="138"/>
      <c r="RJX37" s="138"/>
      <c r="RJY37" s="138"/>
      <c r="RJZ37" s="138"/>
      <c r="RKA37" s="138"/>
      <c r="RKB37" s="138"/>
      <c r="RKC37" s="138"/>
      <c r="RKD37" s="138"/>
      <c r="RKE37" s="138"/>
      <c r="RKF37" s="138"/>
      <c r="RKG37" s="138"/>
      <c r="RKH37" s="138"/>
      <c r="RKI37" s="138"/>
      <c r="RKJ37" s="138"/>
      <c r="RKK37" s="138"/>
      <c r="RKL37" s="138"/>
      <c r="RKM37" s="138"/>
      <c r="RKN37" s="138"/>
      <c r="RKO37" s="138"/>
      <c r="RKP37" s="138"/>
      <c r="RKQ37" s="138"/>
      <c r="RKR37" s="138"/>
      <c r="RKS37" s="138"/>
      <c r="RKT37" s="138"/>
      <c r="RKU37" s="138"/>
      <c r="RKV37" s="138"/>
      <c r="RKW37" s="138"/>
      <c r="RKX37" s="138"/>
      <c r="RKY37" s="138"/>
      <c r="RKZ37" s="138"/>
      <c r="RLA37" s="138"/>
      <c r="RLB37" s="138"/>
      <c r="RLC37" s="138"/>
      <c r="RLD37" s="138"/>
      <c r="RLE37" s="138"/>
      <c r="RLF37" s="138"/>
      <c r="RLG37" s="138"/>
      <c r="RLH37" s="138"/>
      <c r="RLI37" s="138"/>
      <c r="RLJ37" s="138"/>
      <c r="RLK37" s="138"/>
      <c r="RLL37" s="138"/>
      <c r="RLM37" s="138"/>
      <c r="RLN37" s="138"/>
      <c r="RLO37" s="138"/>
      <c r="RLP37" s="138"/>
      <c r="RLQ37" s="138"/>
      <c r="RLR37" s="138"/>
      <c r="RLS37" s="138"/>
      <c r="RLT37" s="138"/>
      <c r="RLU37" s="138"/>
      <c r="RLV37" s="138"/>
      <c r="RLW37" s="138"/>
      <c r="RLX37" s="138"/>
      <c r="RLY37" s="138"/>
      <c r="RLZ37" s="138"/>
      <c r="RMA37" s="138"/>
      <c r="RMB37" s="138"/>
      <c r="RMC37" s="138"/>
      <c r="RMD37" s="138"/>
      <c r="RME37" s="138"/>
      <c r="RMF37" s="138"/>
      <c r="RMG37" s="138"/>
      <c r="RMH37" s="138"/>
      <c r="RMI37" s="138"/>
      <c r="RMJ37" s="138"/>
      <c r="RMK37" s="138"/>
      <c r="RML37" s="138"/>
      <c r="RMM37" s="138"/>
      <c r="RMN37" s="138"/>
      <c r="RMO37" s="138"/>
      <c r="RMP37" s="138"/>
      <c r="RMQ37" s="138"/>
      <c r="RMR37" s="138"/>
      <c r="RMS37" s="138"/>
      <c r="RMT37" s="138"/>
      <c r="RMU37" s="138"/>
      <c r="RMV37" s="138"/>
      <c r="RMW37" s="138"/>
      <c r="RMX37" s="138"/>
      <c r="RMY37" s="138"/>
      <c r="RMZ37" s="138"/>
      <c r="RNA37" s="138"/>
      <c r="RNB37" s="138"/>
      <c r="RNC37" s="138"/>
      <c r="RND37" s="138"/>
      <c r="RNE37" s="138"/>
      <c r="RNF37" s="138"/>
      <c r="RNG37" s="138"/>
      <c r="RNH37" s="138"/>
      <c r="RNI37" s="138"/>
      <c r="RNJ37" s="138"/>
      <c r="RNK37" s="138"/>
      <c r="RNL37" s="138"/>
      <c r="RNM37" s="138"/>
      <c r="RNN37" s="138"/>
      <c r="RNO37" s="138"/>
      <c r="RNP37" s="138"/>
      <c r="RNQ37" s="138"/>
      <c r="RNR37" s="138"/>
      <c r="RNS37" s="138"/>
      <c r="RNT37" s="138"/>
      <c r="RNU37" s="138"/>
      <c r="RNV37" s="138"/>
      <c r="RNW37" s="138"/>
      <c r="RNX37" s="138"/>
      <c r="RNY37" s="138"/>
      <c r="RNZ37" s="138"/>
      <c r="ROA37" s="138"/>
      <c r="ROB37" s="138"/>
      <c r="ROC37" s="138"/>
      <c r="ROD37" s="138"/>
      <c r="ROE37" s="138"/>
      <c r="ROF37" s="138"/>
      <c r="ROG37" s="138"/>
      <c r="ROH37" s="138"/>
      <c r="ROI37" s="138"/>
      <c r="ROJ37" s="138"/>
      <c r="ROK37" s="138"/>
      <c r="ROL37" s="138"/>
      <c r="ROM37" s="138"/>
      <c r="RON37" s="138"/>
      <c r="ROO37" s="138"/>
      <c r="ROP37" s="138"/>
      <c r="ROQ37" s="138"/>
      <c r="ROR37" s="138"/>
      <c r="ROS37" s="138"/>
      <c r="ROT37" s="138"/>
      <c r="ROU37" s="138"/>
      <c r="ROV37" s="138"/>
      <c r="ROW37" s="138"/>
      <c r="ROX37" s="138"/>
      <c r="ROY37" s="138"/>
      <c r="ROZ37" s="138"/>
      <c r="RPA37" s="138"/>
      <c r="RPB37" s="138"/>
      <c r="RPC37" s="138"/>
      <c r="RPD37" s="138"/>
      <c r="RPE37" s="138"/>
      <c r="RPF37" s="138"/>
      <c r="RPG37" s="138"/>
      <c r="RPH37" s="138"/>
      <c r="RPI37" s="138"/>
      <c r="RPJ37" s="138"/>
      <c r="RPK37" s="138"/>
      <c r="RPL37" s="138"/>
      <c r="RPM37" s="138"/>
      <c r="RPN37" s="138"/>
      <c r="RPO37" s="138"/>
      <c r="RPP37" s="138"/>
      <c r="RPQ37" s="138"/>
      <c r="RPR37" s="138"/>
      <c r="RPS37" s="138"/>
      <c r="RPT37" s="138"/>
      <c r="RPU37" s="138"/>
      <c r="RPV37" s="138"/>
      <c r="RPW37" s="138"/>
      <c r="RPX37" s="138"/>
      <c r="RPY37" s="138"/>
      <c r="RPZ37" s="138"/>
      <c r="RQA37" s="138"/>
      <c r="RQB37" s="138"/>
      <c r="RQC37" s="138"/>
      <c r="RQD37" s="138"/>
      <c r="RQE37" s="138"/>
      <c r="RQF37" s="138"/>
      <c r="RQG37" s="138"/>
      <c r="RQH37" s="138"/>
      <c r="RQI37" s="138"/>
      <c r="RQJ37" s="138"/>
      <c r="RQK37" s="138"/>
      <c r="RQL37" s="138"/>
      <c r="RQM37" s="138"/>
      <c r="RQN37" s="138"/>
      <c r="RQO37" s="138"/>
      <c r="RQP37" s="138"/>
      <c r="RQQ37" s="138"/>
      <c r="RQR37" s="138"/>
      <c r="RQS37" s="138"/>
      <c r="RQT37" s="138"/>
      <c r="RQU37" s="138"/>
      <c r="RQV37" s="138"/>
      <c r="RQW37" s="138"/>
      <c r="RQX37" s="138"/>
      <c r="RQY37" s="138"/>
      <c r="RQZ37" s="138"/>
      <c r="RRA37" s="138"/>
      <c r="RRB37" s="138"/>
      <c r="RRC37" s="138"/>
      <c r="RRD37" s="138"/>
      <c r="RRE37" s="138"/>
      <c r="RRF37" s="138"/>
      <c r="RRG37" s="138"/>
      <c r="RRH37" s="138"/>
      <c r="RRI37" s="138"/>
      <c r="RRJ37" s="138"/>
      <c r="RRK37" s="138"/>
      <c r="RRL37" s="138"/>
      <c r="RRM37" s="138"/>
      <c r="RRN37" s="138"/>
      <c r="RRO37" s="138"/>
      <c r="RRP37" s="138"/>
      <c r="RRQ37" s="138"/>
      <c r="RRR37" s="138"/>
      <c r="RRS37" s="138"/>
      <c r="RRT37" s="138"/>
      <c r="RRU37" s="138"/>
      <c r="RRV37" s="138"/>
      <c r="RRW37" s="138"/>
      <c r="RRX37" s="138"/>
      <c r="RRY37" s="138"/>
      <c r="RRZ37" s="138"/>
      <c r="RSA37" s="138"/>
      <c r="RSB37" s="138"/>
      <c r="RSC37" s="138"/>
      <c r="RSD37" s="138"/>
      <c r="RSE37" s="138"/>
      <c r="RSF37" s="138"/>
      <c r="RSG37" s="138"/>
      <c r="RSH37" s="138"/>
      <c r="RSI37" s="138"/>
      <c r="RSJ37" s="138"/>
      <c r="RSK37" s="138"/>
      <c r="RSL37" s="138"/>
      <c r="RSM37" s="138"/>
      <c r="RSN37" s="138"/>
      <c r="RSO37" s="138"/>
      <c r="RSP37" s="138"/>
      <c r="RSQ37" s="138"/>
      <c r="RSR37" s="138"/>
      <c r="RSS37" s="138"/>
      <c r="RST37" s="138"/>
      <c r="RSU37" s="138"/>
      <c r="RSV37" s="138"/>
      <c r="RSW37" s="138"/>
      <c r="RSX37" s="138"/>
      <c r="RSY37" s="138"/>
      <c r="RSZ37" s="138"/>
      <c r="RTA37" s="138"/>
      <c r="RTB37" s="138"/>
      <c r="RTC37" s="138"/>
      <c r="RTD37" s="138"/>
      <c r="RTE37" s="138"/>
      <c r="RTF37" s="138"/>
      <c r="RTG37" s="138"/>
      <c r="RTH37" s="138"/>
      <c r="RTI37" s="138"/>
      <c r="RTJ37" s="138"/>
      <c r="RTK37" s="138"/>
      <c r="RTL37" s="138"/>
      <c r="RTM37" s="138"/>
      <c r="RTN37" s="138"/>
      <c r="RTO37" s="138"/>
      <c r="RTP37" s="138"/>
      <c r="RTQ37" s="138"/>
      <c r="RTR37" s="138"/>
      <c r="RTS37" s="138"/>
      <c r="RTT37" s="138"/>
      <c r="RTU37" s="138"/>
      <c r="RTV37" s="138"/>
      <c r="RTW37" s="138"/>
      <c r="RTX37" s="138"/>
      <c r="RTY37" s="138"/>
      <c r="RTZ37" s="138"/>
      <c r="RUA37" s="138"/>
      <c r="RUB37" s="138"/>
      <c r="RUC37" s="138"/>
      <c r="RUD37" s="138"/>
      <c r="RUE37" s="138"/>
      <c r="RUF37" s="138"/>
      <c r="RUG37" s="138"/>
      <c r="RUH37" s="138"/>
      <c r="RUI37" s="138"/>
      <c r="RUJ37" s="138"/>
      <c r="RUK37" s="138"/>
      <c r="RUL37" s="138"/>
      <c r="RUM37" s="138"/>
      <c r="RUN37" s="138"/>
      <c r="RUO37" s="138"/>
      <c r="RUP37" s="138"/>
      <c r="RUQ37" s="138"/>
      <c r="RUR37" s="138"/>
      <c r="RUS37" s="138"/>
      <c r="RUT37" s="138"/>
      <c r="RUU37" s="138"/>
      <c r="RUV37" s="138"/>
      <c r="RUW37" s="138"/>
      <c r="RUX37" s="138"/>
      <c r="RUY37" s="138"/>
      <c r="RUZ37" s="138"/>
      <c r="RVA37" s="138"/>
      <c r="RVB37" s="138"/>
      <c r="RVC37" s="138"/>
      <c r="RVD37" s="138"/>
      <c r="RVE37" s="138"/>
      <c r="RVF37" s="138"/>
      <c r="RVG37" s="138"/>
      <c r="RVH37" s="138"/>
      <c r="RVI37" s="138"/>
      <c r="RVJ37" s="138"/>
      <c r="RVK37" s="138"/>
      <c r="RVL37" s="138"/>
      <c r="RVM37" s="138"/>
      <c r="RVN37" s="138"/>
      <c r="RVO37" s="138"/>
      <c r="RVP37" s="138"/>
      <c r="RVQ37" s="138"/>
      <c r="RVR37" s="138"/>
      <c r="RVS37" s="138"/>
      <c r="RVT37" s="138"/>
      <c r="RVU37" s="138"/>
      <c r="RVV37" s="138"/>
      <c r="RVW37" s="138"/>
      <c r="RVX37" s="138"/>
      <c r="RVY37" s="138"/>
      <c r="RVZ37" s="138"/>
      <c r="RWA37" s="138"/>
      <c r="RWB37" s="138"/>
      <c r="RWC37" s="138"/>
      <c r="RWD37" s="138"/>
      <c r="RWE37" s="138"/>
      <c r="RWF37" s="138"/>
      <c r="RWG37" s="138"/>
      <c r="RWH37" s="138"/>
      <c r="RWI37" s="138"/>
      <c r="RWJ37" s="138"/>
      <c r="RWK37" s="138"/>
      <c r="RWL37" s="138"/>
      <c r="RWM37" s="138"/>
      <c r="RWN37" s="138"/>
      <c r="RWO37" s="138"/>
      <c r="RWP37" s="138"/>
      <c r="RWQ37" s="138"/>
      <c r="RWR37" s="138"/>
      <c r="RWS37" s="138"/>
      <c r="RWT37" s="138"/>
      <c r="RWU37" s="138"/>
      <c r="RWV37" s="138"/>
      <c r="RWW37" s="138"/>
      <c r="RWX37" s="138"/>
      <c r="RWY37" s="138"/>
      <c r="RWZ37" s="138"/>
      <c r="RXA37" s="138"/>
      <c r="RXB37" s="138"/>
      <c r="RXC37" s="138"/>
      <c r="RXD37" s="138"/>
      <c r="RXE37" s="138"/>
      <c r="RXF37" s="138"/>
      <c r="RXG37" s="138"/>
      <c r="RXH37" s="138"/>
      <c r="RXI37" s="138"/>
      <c r="RXJ37" s="138"/>
      <c r="RXK37" s="138"/>
      <c r="RXL37" s="138"/>
      <c r="RXM37" s="138"/>
      <c r="RXN37" s="138"/>
      <c r="RXO37" s="138"/>
      <c r="RXP37" s="138"/>
      <c r="RXQ37" s="138"/>
      <c r="RXR37" s="138"/>
      <c r="RXS37" s="138"/>
      <c r="RXT37" s="138"/>
      <c r="RXU37" s="138"/>
      <c r="RXV37" s="138"/>
      <c r="RXW37" s="138"/>
      <c r="RXX37" s="138"/>
      <c r="RXY37" s="138"/>
      <c r="RXZ37" s="138"/>
      <c r="RYA37" s="138"/>
      <c r="RYB37" s="138"/>
      <c r="RYC37" s="138"/>
      <c r="RYD37" s="138"/>
      <c r="RYE37" s="138"/>
      <c r="RYF37" s="138"/>
      <c r="RYG37" s="138"/>
      <c r="RYH37" s="138"/>
      <c r="RYI37" s="138"/>
      <c r="RYJ37" s="138"/>
      <c r="RYK37" s="138"/>
      <c r="RYL37" s="138"/>
      <c r="RYM37" s="138"/>
      <c r="RYN37" s="138"/>
      <c r="RYO37" s="138"/>
      <c r="RYP37" s="138"/>
      <c r="RYQ37" s="138"/>
      <c r="RYR37" s="138"/>
      <c r="RYS37" s="138"/>
      <c r="RYT37" s="138"/>
      <c r="RYU37" s="138"/>
      <c r="RYV37" s="138"/>
      <c r="RYW37" s="138"/>
      <c r="RYX37" s="138"/>
      <c r="RYY37" s="138"/>
      <c r="RYZ37" s="138"/>
      <c r="RZA37" s="138"/>
      <c r="RZB37" s="138"/>
      <c r="RZC37" s="138"/>
      <c r="RZD37" s="138"/>
      <c r="RZE37" s="138"/>
      <c r="RZF37" s="138"/>
      <c r="RZG37" s="138"/>
      <c r="RZH37" s="138"/>
      <c r="RZI37" s="138"/>
      <c r="RZJ37" s="138"/>
      <c r="RZK37" s="138"/>
      <c r="RZL37" s="138"/>
      <c r="RZM37" s="138"/>
      <c r="RZN37" s="138"/>
      <c r="RZO37" s="138"/>
      <c r="RZP37" s="138"/>
      <c r="RZQ37" s="138"/>
      <c r="RZR37" s="138"/>
      <c r="RZS37" s="138"/>
      <c r="RZT37" s="138"/>
      <c r="RZU37" s="138"/>
      <c r="RZV37" s="138"/>
      <c r="RZW37" s="138"/>
      <c r="RZX37" s="138"/>
      <c r="RZY37" s="138"/>
      <c r="RZZ37" s="138"/>
      <c r="SAA37" s="138"/>
      <c r="SAB37" s="138"/>
      <c r="SAC37" s="138"/>
      <c r="SAD37" s="138"/>
      <c r="SAE37" s="138"/>
      <c r="SAF37" s="138"/>
      <c r="SAG37" s="138"/>
      <c r="SAH37" s="138"/>
      <c r="SAI37" s="138"/>
      <c r="SAJ37" s="138"/>
      <c r="SAK37" s="138"/>
      <c r="SAL37" s="138"/>
      <c r="SAM37" s="138"/>
      <c r="SAN37" s="138"/>
      <c r="SAO37" s="138"/>
      <c r="SAP37" s="138"/>
      <c r="SAQ37" s="138"/>
      <c r="SAR37" s="138"/>
      <c r="SAS37" s="138"/>
      <c r="SAT37" s="138"/>
      <c r="SAU37" s="138"/>
      <c r="SAV37" s="138"/>
      <c r="SAW37" s="138"/>
      <c r="SAX37" s="138"/>
      <c r="SAY37" s="138"/>
      <c r="SAZ37" s="138"/>
      <c r="SBA37" s="138"/>
      <c r="SBB37" s="138"/>
      <c r="SBC37" s="138"/>
      <c r="SBD37" s="138"/>
      <c r="SBE37" s="138"/>
      <c r="SBF37" s="138"/>
      <c r="SBG37" s="138"/>
      <c r="SBH37" s="138"/>
      <c r="SBI37" s="138"/>
      <c r="SBJ37" s="138"/>
      <c r="SBK37" s="138"/>
      <c r="SBL37" s="138"/>
      <c r="SBM37" s="138"/>
      <c r="SBN37" s="138"/>
      <c r="SBO37" s="138"/>
      <c r="SBP37" s="138"/>
      <c r="SBQ37" s="138"/>
      <c r="SBR37" s="138"/>
      <c r="SBS37" s="138"/>
      <c r="SBT37" s="138"/>
      <c r="SBU37" s="138"/>
      <c r="SBV37" s="138"/>
      <c r="SBW37" s="138"/>
      <c r="SBX37" s="138"/>
      <c r="SBY37" s="138"/>
      <c r="SBZ37" s="138"/>
      <c r="SCA37" s="138"/>
      <c r="SCB37" s="138"/>
      <c r="SCC37" s="138"/>
      <c r="SCD37" s="138"/>
      <c r="SCE37" s="138"/>
      <c r="SCF37" s="138"/>
      <c r="SCG37" s="138"/>
      <c r="SCH37" s="138"/>
      <c r="SCI37" s="138"/>
      <c r="SCJ37" s="138"/>
      <c r="SCK37" s="138"/>
      <c r="SCL37" s="138"/>
      <c r="SCM37" s="138"/>
      <c r="SCN37" s="138"/>
      <c r="SCO37" s="138"/>
      <c r="SCP37" s="138"/>
      <c r="SCQ37" s="138"/>
      <c r="SCR37" s="138"/>
      <c r="SCS37" s="138"/>
      <c r="SCT37" s="138"/>
      <c r="SCU37" s="138"/>
      <c r="SCV37" s="138"/>
      <c r="SCW37" s="138"/>
      <c r="SCX37" s="138"/>
      <c r="SCY37" s="138"/>
      <c r="SCZ37" s="138"/>
      <c r="SDA37" s="138"/>
      <c r="SDB37" s="138"/>
      <c r="SDC37" s="138"/>
      <c r="SDD37" s="138"/>
      <c r="SDE37" s="138"/>
      <c r="SDF37" s="138"/>
      <c r="SDG37" s="138"/>
      <c r="SDH37" s="138"/>
      <c r="SDI37" s="138"/>
      <c r="SDJ37" s="138"/>
      <c r="SDK37" s="138"/>
      <c r="SDL37" s="138"/>
      <c r="SDM37" s="138"/>
      <c r="SDN37" s="138"/>
      <c r="SDO37" s="138"/>
      <c r="SDP37" s="138"/>
      <c r="SDQ37" s="138"/>
      <c r="SDR37" s="138"/>
      <c r="SDS37" s="138"/>
      <c r="SDT37" s="138"/>
      <c r="SDU37" s="138"/>
      <c r="SDV37" s="138"/>
      <c r="SDW37" s="138"/>
      <c r="SDX37" s="138"/>
      <c r="SDY37" s="138"/>
      <c r="SDZ37" s="138"/>
      <c r="SEA37" s="138"/>
      <c r="SEB37" s="138"/>
      <c r="SEC37" s="138"/>
      <c r="SED37" s="138"/>
      <c r="SEE37" s="138"/>
      <c r="SEF37" s="138"/>
      <c r="SEG37" s="138"/>
      <c r="SEH37" s="138"/>
      <c r="SEI37" s="138"/>
      <c r="SEJ37" s="138"/>
      <c r="SEK37" s="138"/>
      <c r="SEL37" s="138"/>
      <c r="SEM37" s="138"/>
      <c r="SEN37" s="138"/>
      <c r="SEO37" s="138"/>
      <c r="SEP37" s="138"/>
      <c r="SEQ37" s="138"/>
      <c r="SER37" s="138"/>
      <c r="SES37" s="138"/>
      <c r="SET37" s="138"/>
      <c r="SEU37" s="138"/>
      <c r="SEV37" s="138"/>
      <c r="SEW37" s="138"/>
      <c r="SEX37" s="138"/>
      <c r="SEY37" s="138"/>
      <c r="SEZ37" s="138"/>
      <c r="SFA37" s="138"/>
      <c r="SFB37" s="138"/>
      <c r="SFC37" s="138"/>
      <c r="SFD37" s="138"/>
      <c r="SFE37" s="138"/>
      <c r="SFF37" s="138"/>
      <c r="SFG37" s="138"/>
      <c r="SFH37" s="138"/>
      <c r="SFI37" s="138"/>
      <c r="SFJ37" s="138"/>
      <c r="SFK37" s="138"/>
      <c r="SFL37" s="138"/>
      <c r="SFM37" s="138"/>
      <c r="SFN37" s="138"/>
      <c r="SFO37" s="138"/>
      <c r="SFP37" s="138"/>
      <c r="SFQ37" s="138"/>
      <c r="SFR37" s="138"/>
      <c r="SFS37" s="138"/>
      <c r="SFT37" s="138"/>
      <c r="SFU37" s="138"/>
      <c r="SFV37" s="138"/>
      <c r="SFW37" s="138"/>
      <c r="SFX37" s="138"/>
      <c r="SFY37" s="138"/>
      <c r="SFZ37" s="138"/>
      <c r="SGA37" s="138"/>
      <c r="SGB37" s="138"/>
      <c r="SGC37" s="138"/>
      <c r="SGD37" s="138"/>
      <c r="SGE37" s="138"/>
      <c r="SGF37" s="138"/>
      <c r="SGG37" s="138"/>
      <c r="SGH37" s="138"/>
      <c r="SGI37" s="138"/>
      <c r="SGJ37" s="138"/>
      <c r="SGK37" s="138"/>
      <c r="SGL37" s="138"/>
      <c r="SGM37" s="138"/>
      <c r="SGN37" s="138"/>
      <c r="SGO37" s="138"/>
      <c r="SGP37" s="138"/>
      <c r="SGQ37" s="138"/>
      <c r="SGR37" s="138"/>
      <c r="SGS37" s="138"/>
      <c r="SGT37" s="138"/>
      <c r="SGU37" s="138"/>
      <c r="SGV37" s="138"/>
      <c r="SGW37" s="138"/>
      <c r="SGX37" s="138"/>
      <c r="SGY37" s="138"/>
      <c r="SGZ37" s="138"/>
      <c r="SHA37" s="138"/>
      <c r="SHB37" s="138"/>
      <c r="SHC37" s="138"/>
      <c r="SHD37" s="138"/>
      <c r="SHE37" s="138"/>
      <c r="SHF37" s="138"/>
      <c r="SHG37" s="138"/>
      <c r="SHH37" s="138"/>
      <c r="SHI37" s="138"/>
      <c r="SHJ37" s="138"/>
      <c r="SHK37" s="138"/>
      <c r="SHL37" s="138"/>
      <c r="SHM37" s="138"/>
      <c r="SHN37" s="138"/>
      <c r="SHO37" s="138"/>
      <c r="SHP37" s="138"/>
      <c r="SHQ37" s="138"/>
      <c r="SHR37" s="138"/>
      <c r="SHS37" s="138"/>
      <c r="SHT37" s="138"/>
      <c r="SHU37" s="138"/>
      <c r="SHV37" s="138"/>
      <c r="SHW37" s="138"/>
      <c r="SHX37" s="138"/>
      <c r="SHY37" s="138"/>
      <c r="SHZ37" s="138"/>
      <c r="SIA37" s="138"/>
      <c r="SIB37" s="138"/>
      <c r="SIC37" s="138"/>
      <c r="SID37" s="138"/>
      <c r="SIE37" s="138"/>
      <c r="SIF37" s="138"/>
      <c r="SIG37" s="138"/>
      <c r="SIH37" s="138"/>
      <c r="SII37" s="138"/>
      <c r="SIJ37" s="138"/>
      <c r="SIK37" s="138"/>
      <c r="SIL37" s="138"/>
      <c r="SIM37" s="138"/>
      <c r="SIN37" s="138"/>
      <c r="SIO37" s="138"/>
      <c r="SIP37" s="138"/>
      <c r="SIQ37" s="138"/>
      <c r="SIR37" s="138"/>
      <c r="SIS37" s="138"/>
      <c r="SIT37" s="138"/>
      <c r="SIU37" s="138"/>
      <c r="SIV37" s="138"/>
      <c r="SIW37" s="138"/>
      <c r="SIX37" s="138"/>
      <c r="SIY37" s="138"/>
      <c r="SIZ37" s="138"/>
      <c r="SJA37" s="138"/>
      <c r="SJB37" s="138"/>
      <c r="SJC37" s="138"/>
      <c r="SJD37" s="138"/>
      <c r="SJE37" s="138"/>
      <c r="SJF37" s="138"/>
      <c r="SJG37" s="138"/>
      <c r="SJH37" s="138"/>
      <c r="SJI37" s="138"/>
      <c r="SJJ37" s="138"/>
      <c r="SJK37" s="138"/>
      <c r="SJL37" s="138"/>
      <c r="SJM37" s="138"/>
      <c r="SJN37" s="138"/>
      <c r="SJO37" s="138"/>
      <c r="SJP37" s="138"/>
      <c r="SJQ37" s="138"/>
      <c r="SJR37" s="138"/>
      <c r="SJS37" s="138"/>
      <c r="SJT37" s="138"/>
      <c r="SJU37" s="138"/>
      <c r="SJV37" s="138"/>
      <c r="SJW37" s="138"/>
      <c r="SJX37" s="138"/>
      <c r="SJY37" s="138"/>
      <c r="SJZ37" s="138"/>
      <c r="SKA37" s="138"/>
      <c r="SKB37" s="138"/>
      <c r="SKC37" s="138"/>
      <c r="SKD37" s="138"/>
      <c r="SKE37" s="138"/>
      <c r="SKF37" s="138"/>
      <c r="SKG37" s="138"/>
      <c r="SKH37" s="138"/>
      <c r="SKI37" s="138"/>
      <c r="SKJ37" s="138"/>
      <c r="SKK37" s="138"/>
      <c r="SKL37" s="138"/>
      <c r="SKM37" s="138"/>
      <c r="SKN37" s="138"/>
      <c r="SKO37" s="138"/>
      <c r="SKP37" s="138"/>
      <c r="SKQ37" s="138"/>
      <c r="SKR37" s="138"/>
      <c r="SKS37" s="138"/>
      <c r="SKT37" s="138"/>
      <c r="SKU37" s="138"/>
      <c r="SKV37" s="138"/>
      <c r="SKW37" s="138"/>
      <c r="SKX37" s="138"/>
      <c r="SKY37" s="138"/>
      <c r="SKZ37" s="138"/>
      <c r="SLA37" s="138"/>
      <c r="SLB37" s="138"/>
      <c r="SLC37" s="138"/>
      <c r="SLD37" s="138"/>
      <c r="SLE37" s="138"/>
      <c r="SLF37" s="138"/>
      <c r="SLG37" s="138"/>
      <c r="SLH37" s="138"/>
      <c r="SLI37" s="138"/>
      <c r="SLJ37" s="138"/>
      <c r="SLK37" s="138"/>
      <c r="SLL37" s="138"/>
      <c r="SLM37" s="138"/>
      <c r="SLN37" s="138"/>
      <c r="SLO37" s="138"/>
      <c r="SLP37" s="138"/>
      <c r="SLQ37" s="138"/>
      <c r="SLR37" s="138"/>
      <c r="SLS37" s="138"/>
      <c r="SLT37" s="138"/>
      <c r="SLU37" s="138"/>
      <c r="SLV37" s="138"/>
      <c r="SLW37" s="138"/>
      <c r="SLX37" s="138"/>
      <c r="SLY37" s="138"/>
      <c r="SLZ37" s="138"/>
      <c r="SMA37" s="138"/>
      <c r="SMB37" s="138"/>
      <c r="SMC37" s="138"/>
      <c r="SMD37" s="138"/>
      <c r="SME37" s="138"/>
      <c r="SMF37" s="138"/>
      <c r="SMG37" s="138"/>
      <c r="SMH37" s="138"/>
      <c r="SMI37" s="138"/>
      <c r="SMJ37" s="138"/>
      <c r="SMK37" s="138"/>
      <c r="SML37" s="138"/>
      <c r="SMM37" s="138"/>
      <c r="SMN37" s="138"/>
      <c r="SMO37" s="138"/>
      <c r="SMP37" s="138"/>
      <c r="SMQ37" s="138"/>
      <c r="SMR37" s="138"/>
      <c r="SMS37" s="138"/>
      <c r="SMT37" s="138"/>
      <c r="SMU37" s="138"/>
      <c r="SMV37" s="138"/>
      <c r="SMW37" s="138"/>
      <c r="SMX37" s="138"/>
      <c r="SMY37" s="138"/>
      <c r="SMZ37" s="138"/>
      <c r="SNA37" s="138"/>
      <c r="SNB37" s="138"/>
      <c r="SNC37" s="138"/>
      <c r="SND37" s="138"/>
      <c r="SNE37" s="138"/>
      <c r="SNF37" s="138"/>
      <c r="SNG37" s="138"/>
      <c r="SNH37" s="138"/>
      <c r="SNI37" s="138"/>
      <c r="SNJ37" s="138"/>
      <c r="SNK37" s="138"/>
      <c r="SNL37" s="138"/>
      <c r="SNM37" s="138"/>
      <c r="SNN37" s="138"/>
      <c r="SNO37" s="138"/>
      <c r="SNP37" s="138"/>
      <c r="SNQ37" s="138"/>
      <c r="SNR37" s="138"/>
      <c r="SNS37" s="138"/>
      <c r="SNT37" s="138"/>
      <c r="SNU37" s="138"/>
      <c r="SNV37" s="138"/>
      <c r="SNW37" s="138"/>
      <c r="SNX37" s="138"/>
      <c r="SNY37" s="138"/>
      <c r="SNZ37" s="138"/>
      <c r="SOA37" s="138"/>
      <c r="SOB37" s="138"/>
      <c r="SOC37" s="138"/>
      <c r="SOD37" s="138"/>
      <c r="SOE37" s="138"/>
      <c r="SOF37" s="138"/>
      <c r="SOG37" s="138"/>
      <c r="SOH37" s="138"/>
      <c r="SOI37" s="138"/>
      <c r="SOJ37" s="138"/>
      <c r="SOK37" s="138"/>
      <c r="SOL37" s="138"/>
      <c r="SOM37" s="138"/>
      <c r="SON37" s="138"/>
      <c r="SOO37" s="138"/>
      <c r="SOP37" s="138"/>
      <c r="SOQ37" s="138"/>
      <c r="SOR37" s="138"/>
      <c r="SOS37" s="138"/>
      <c r="SOT37" s="138"/>
      <c r="SOU37" s="138"/>
      <c r="SOV37" s="138"/>
      <c r="SOW37" s="138"/>
      <c r="SOX37" s="138"/>
      <c r="SOY37" s="138"/>
      <c r="SOZ37" s="138"/>
      <c r="SPA37" s="138"/>
      <c r="SPB37" s="138"/>
      <c r="SPC37" s="138"/>
      <c r="SPD37" s="138"/>
      <c r="SPE37" s="138"/>
      <c r="SPF37" s="138"/>
      <c r="SPG37" s="138"/>
      <c r="SPH37" s="138"/>
      <c r="SPI37" s="138"/>
      <c r="SPJ37" s="138"/>
      <c r="SPK37" s="138"/>
      <c r="SPL37" s="138"/>
      <c r="SPM37" s="138"/>
      <c r="SPN37" s="138"/>
      <c r="SPO37" s="138"/>
      <c r="SPP37" s="138"/>
      <c r="SPQ37" s="138"/>
      <c r="SPR37" s="138"/>
      <c r="SPS37" s="138"/>
      <c r="SPT37" s="138"/>
      <c r="SPU37" s="138"/>
      <c r="SPV37" s="138"/>
      <c r="SPW37" s="138"/>
      <c r="SPX37" s="138"/>
      <c r="SPY37" s="138"/>
      <c r="SPZ37" s="138"/>
      <c r="SQA37" s="138"/>
      <c r="SQB37" s="138"/>
      <c r="SQC37" s="138"/>
      <c r="SQD37" s="138"/>
      <c r="SQE37" s="138"/>
      <c r="SQF37" s="138"/>
      <c r="SQG37" s="138"/>
      <c r="SQH37" s="138"/>
      <c r="SQI37" s="138"/>
      <c r="SQJ37" s="138"/>
      <c r="SQK37" s="138"/>
      <c r="SQL37" s="138"/>
      <c r="SQM37" s="138"/>
      <c r="SQN37" s="138"/>
      <c r="SQO37" s="138"/>
      <c r="SQP37" s="138"/>
      <c r="SQQ37" s="138"/>
      <c r="SQR37" s="138"/>
      <c r="SQS37" s="138"/>
      <c r="SQT37" s="138"/>
      <c r="SQU37" s="138"/>
      <c r="SQV37" s="138"/>
      <c r="SQW37" s="138"/>
      <c r="SQX37" s="138"/>
      <c r="SQY37" s="138"/>
      <c r="SQZ37" s="138"/>
      <c r="SRA37" s="138"/>
      <c r="SRB37" s="138"/>
      <c r="SRC37" s="138"/>
      <c r="SRD37" s="138"/>
      <c r="SRE37" s="138"/>
      <c r="SRF37" s="138"/>
      <c r="SRG37" s="138"/>
      <c r="SRH37" s="138"/>
      <c r="SRI37" s="138"/>
      <c r="SRJ37" s="138"/>
      <c r="SRK37" s="138"/>
      <c r="SRL37" s="138"/>
      <c r="SRM37" s="138"/>
      <c r="SRN37" s="138"/>
      <c r="SRO37" s="138"/>
      <c r="SRP37" s="138"/>
      <c r="SRQ37" s="138"/>
      <c r="SRR37" s="138"/>
      <c r="SRS37" s="138"/>
      <c r="SRT37" s="138"/>
      <c r="SRU37" s="138"/>
      <c r="SRV37" s="138"/>
      <c r="SRW37" s="138"/>
      <c r="SRX37" s="138"/>
      <c r="SRY37" s="138"/>
      <c r="SRZ37" s="138"/>
      <c r="SSA37" s="138"/>
      <c r="SSB37" s="138"/>
      <c r="SSC37" s="138"/>
      <c r="SSD37" s="138"/>
      <c r="SSE37" s="138"/>
      <c r="SSF37" s="138"/>
      <c r="SSG37" s="138"/>
      <c r="SSH37" s="138"/>
      <c r="SSI37" s="138"/>
      <c r="SSJ37" s="138"/>
      <c r="SSK37" s="138"/>
      <c r="SSL37" s="138"/>
      <c r="SSM37" s="138"/>
      <c r="SSN37" s="138"/>
      <c r="SSO37" s="138"/>
      <c r="SSP37" s="138"/>
      <c r="SSQ37" s="138"/>
      <c r="SSR37" s="138"/>
      <c r="SSS37" s="138"/>
      <c r="SST37" s="138"/>
      <c r="SSU37" s="138"/>
      <c r="SSV37" s="138"/>
      <c r="SSW37" s="138"/>
      <c r="SSX37" s="138"/>
      <c r="SSY37" s="138"/>
      <c r="SSZ37" s="138"/>
      <c r="STA37" s="138"/>
      <c r="STB37" s="138"/>
      <c r="STC37" s="138"/>
      <c r="STD37" s="138"/>
      <c r="STE37" s="138"/>
      <c r="STF37" s="138"/>
      <c r="STG37" s="138"/>
      <c r="STH37" s="138"/>
      <c r="STI37" s="138"/>
      <c r="STJ37" s="138"/>
      <c r="STK37" s="138"/>
      <c r="STL37" s="138"/>
      <c r="STM37" s="138"/>
      <c r="STN37" s="138"/>
      <c r="STO37" s="138"/>
      <c r="STP37" s="138"/>
      <c r="STQ37" s="138"/>
      <c r="STR37" s="138"/>
      <c r="STS37" s="138"/>
      <c r="STT37" s="138"/>
      <c r="STU37" s="138"/>
      <c r="STV37" s="138"/>
      <c r="STW37" s="138"/>
      <c r="STX37" s="138"/>
      <c r="STY37" s="138"/>
      <c r="STZ37" s="138"/>
      <c r="SUA37" s="138"/>
      <c r="SUB37" s="138"/>
      <c r="SUC37" s="138"/>
      <c r="SUD37" s="138"/>
      <c r="SUE37" s="138"/>
      <c r="SUF37" s="138"/>
      <c r="SUG37" s="138"/>
      <c r="SUH37" s="138"/>
      <c r="SUI37" s="138"/>
      <c r="SUJ37" s="138"/>
      <c r="SUK37" s="138"/>
      <c r="SUL37" s="138"/>
      <c r="SUM37" s="138"/>
      <c r="SUN37" s="138"/>
      <c r="SUO37" s="138"/>
      <c r="SUP37" s="138"/>
      <c r="SUQ37" s="138"/>
      <c r="SUR37" s="138"/>
      <c r="SUS37" s="138"/>
      <c r="SUT37" s="138"/>
      <c r="SUU37" s="138"/>
      <c r="SUV37" s="138"/>
      <c r="SUW37" s="138"/>
      <c r="SUX37" s="138"/>
      <c r="SUY37" s="138"/>
      <c r="SUZ37" s="138"/>
      <c r="SVA37" s="138"/>
      <c r="SVB37" s="138"/>
      <c r="SVC37" s="138"/>
      <c r="SVD37" s="138"/>
      <c r="SVE37" s="138"/>
      <c r="SVF37" s="138"/>
      <c r="SVG37" s="138"/>
      <c r="SVH37" s="138"/>
      <c r="SVI37" s="138"/>
      <c r="SVJ37" s="138"/>
      <c r="SVK37" s="138"/>
      <c r="SVL37" s="138"/>
      <c r="SVM37" s="138"/>
      <c r="SVN37" s="138"/>
      <c r="SVO37" s="138"/>
      <c r="SVP37" s="138"/>
      <c r="SVQ37" s="138"/>
      <c r="SVR37" s="138"/>
      <c r="SVS37" s="138"/>
      <c r="SVT37" s="138"/>
      <c r="SVU37" s="138"/>
      <c r="SVV37" s="138"/>
      <c r="SVW37" s="138"/>
      <c r="SVX37" s="138"/>
      <c r="SVY37" s="138"/>
      <c r="SVZ37" s="138"/>
      <c r="SWA37" s="138"/>
      <c r="SWB37" s="138"/>
      <c r="SWC37" s="138"/>
      <c r="SWD37" s="138"/>
      <c r="SWE37" s="138"/>
      <c r="SWF37" s="138"/>
      <c r="SWG37" s="138"/>
      <c r="SWH37" s="138"/>
      <c r="SWI37" s="138"/>
      <c r="SWJ37" s="138"/>
      <c r="SWK37" s="138"/>
      <c r="SWL37" s="138"/>
      <c r="SWM37" s="138"/>
      <c r="SWN37" s="138"/>
      <c r="SWO37" s="138"/>
      <c r="SWP37" s="138"/>
      <c r="SWQ37" s="138"/>
      <c r="SWR37" s="138"/>
      <c r="SWS37" s="138"/>
      <c r="SWT37" s="138"/>
      <c r="SWU37" s="138"/>
      <c r="SWV37" s="138"/>
      <c r="SWW37" s="138"/>
      <c r="SWX37" s="138"/>
      <c r="SWY37" s="138"/>
      <c r="SWZ37" s="138"/>
      <c r="SXA37" s="138"/>
      <c r="SXB37" s="138"/>
      <c r="SXC37" s="138"/>
      <c r="SXD37" s="138"/>
      <c r="SXE37" s="138"/>
      <c r="SXF37" s="138"/>
      <c r="SXG37" s="138"/>
      <c r="SXH37" s="138"/>
      <c r="SXI37" s="138"/>
      <c r="SXJ37" s="138"/>
      <c r="SXK37" s="138"/>
      <c r="SXL37" s="138"/>
      <c r="SXM37" s="138"/>
      <c r="SXN37" s="138"/>
      <c r="SXO37" s="138"/>
      <c r="SXP37" s="138"/>
      <c r="SXQ37" s="138"/>
      <c r="SXR37" s="138"/>
      <c r="SXS37" s="138"/>
      <c r="SXT37" s="138"/>
      <c r="SXU37" s="138"/>
      <c r="SXV37" s="138"/>
      <c r="SXW37" s="138"/>
      <c r="SXX37" s="138"/>
      <c r="SXY37" s="138"/>
      <c r="SXZ37" s="138"/>
      <c r="SYA37" s="138"/>
      <c r="SYB37" s="138"/>
      <c r="SYC37" s="138"/>
      <c r="SYD37" s="138"/>
      <c r="SYE37" s="138"/>
      <c r="SYF37" s="138"/>
      <c r="SYG37" s="138"/>
      <c r="SYH37" s="138"/>
      <c r="SYI37" s="138"/>
      <c r="SYJ37" s="138"/>
      <c r="SYK37" s="138"/>
      <c r="SYL37" s="138"/>
      <c r="SYM37" s="138"/>
      <c r="SYN37" s="138"/>
      <c r="SYO37" s="138"/>
      <c r="SYP37" s="138"/>
      <c r="SYQ37" s="138"/>
      <c r="SYR37" s="138"/>
      <c r="SYS37" s="138"/>
      <c r="SYT37" s="138"/>
      <c r="SYU37" s="138"/>
      <c r="SYV37" s="138"/>
      <c r="SYW37" s="138"/>
      <c r="SYX37" s="138"/>
      <c r="SYY37" s="138"/>
      <c r="SYZ37" s="138"/>
      <c r="SZA37" s="138"/>
      <c r="SZB37" s="138"/>
      <c r="SZC37" s="138"/>
      <c r="SZD37" s="138"/>
      <c r="SZE37" s="138"/>
      <c r="SZF37" s="138"/>
      <c r="SZG37" s="138"/>
      <c r="SZH37" s="138"/>
      <c r="SZI37" s="138"/>
      <c r="SZJ37" s="138"/>
      <c r="SZK37" s="138"/>
      <c r="SZL37" s="138"/>
      <c r="SZM37" s="138"/>
      <c r="SZN37" s="138"/>
      <c r="SZO37" s="138"/>
      <c r="SZP37" s="138"/>
      <c r="SZQ37" s="138"/>
      <c r="SZR37" s="138"/>
      <c r="SZS37" s="138"/>
      <c r="SZT37" s="138"/>
      <c r="SZU37" s="138"/>
      <c r="SZV37" s="138"/>
      <c r="SZW37" s="138"/>
      <c r="SZX37" s="138"/>
      <c r="SZY37" s="138"/>
      <c r="SZZ37" s="138"/>
      <c r="TAA37" s="138"/>
      <c r="TAB37" s="138"/>
      <c r="TAC37" s="138"/>
      <c r="TAD37" s="138"/>
      <c r="TAE37" s="138"/>
      <c r="TAF37" s="138"/>
      <c r="TAG37" s="138"/>
      <c r="TAH37" s="138"/>
      <c r="TAI37" s="138"/>
      <c r="TAJ37" s="138"/>
      <c r="TAK37" s="138"/>
      <c r="TAL37" s="138"/>
      <c r="TAM37" s="138"/>
      <c r="TAN37" s="138"/>
      <c r="TAO37" s="138"/>
      <c r="TAP37" s="138"/>
      <c r="TAQ37" s="138"/>
      <c r="TAR37" s="138"/>
      <c r="TAS37" s="138"/>
      <c r="TAT37" s="138"/>
      <c r="TAU37" s="138"/>
      <c r="TAV37" s="138"/>
      <c r="TAW37" s="138"/>
      <c r="TAX37" s="138"/>
      <c r="TAY37" s="138"/>
      <c r="TAZ37" s="138"/>
      <c r="TBA37" s="138"/>
      <c r="TBB37" s="138"/>
      <c r="TBC37" s="138"/>
      <c r="TBD37" s="138"/>
      <c r="TBE37" s="138"/>
      <c r="TBF37" s="138"/>
      <c r="TBG37" s="138"/>
      <c r="TBH37" s="138"/>
      <c r="TBI37" s="138"/>
      <c r="TBJ37" s="138"/>
      <c r="TBK37" s="138"/>
      <c r="TBL37" s="138"/>
      <c r="TBM37" s="138"/>
      <c r="TBN37" s="138"/>
      <c r="TBO37" s="138"/>
      <c r="TBP37" s="138"/>
      <c r="TBQ37" s="138"/>
      <c r="TBR37" s="138"/>
      <c r="TBS37" s="138"/>
      <c r="TBT37" s="138"/>
      <c r="TBU37" s="138"/>
      <c r="TBV37" s="138"/>
      <c r="TBW37" s="138"/>
      <c r="TBX37" s="138"/>
      <c r="TBY37" s="138"/>
      <c r="TBZ37" s="138"/>
      <c r="TCA37" s="138"/>
      <c r="TCB37" s="138"/>
      <c r="TCC37" s="138"/>
      <c r="TCD37" s="138"/>
      <c r="TCE37" s="138"/>
      <c r="TCF37" s="138"/>
      <c r="TCG37" s="138"/>
      <c r="TCH37" s="138"/>
      <c r="TCI37" s="138"/>
      <c r="TCJ37" s="138"/>
      <c r="TCK37" s="138"/>
      <c r="TCL37" s="138"/>
      <c r="TCM37" s="138"/>
      <c r="TCN37" s="138"/>
      <c r="TCO37" s="138"/>
      <c r="TCP37" s="138"/>
      <c r="TCQ37" s="138"/>
      <c r="TCR37" s="138"/>
      <c r="TCS37" s="138"/>
      <c r="TCT37" s="138"/>
      <c r="TCU37" s="138"/>
      <c r="TCV37" s="138"/>
      <c r="TCW37" s="138"/>
      <c r="TCX37" s="138"/>
      <c r="TCY37" s="138"/>
      <c r="TCZ37" s="138"/>
      <c r="TDA37" s="138"/>
      <c r="TDB37" s="138"/>
      <c r="TDC37" s="138"/>
      <c r="TDD37" s="138"/>
      <c r="TDE37" s="138"/>
      <c r="TDF37" s="138"/>
      <c r="TDG37" s="138"/>
      <c r="TDH37" s="138"/>
      <c r="TDI37" s="138"/>
      <c r="TDJ37" s="138"/>
      <c r="TDK37" s="138"/>
      <c r="TDL37" s="138"/>
      <c r="TDM37" s="138"/>
      <c r="TDN37" s="138"/>
      <c r="TDO37" s="138"/>
      <c r="TDP37" s="138"/>
      <c r="TDQ37" s="138"/>
      <c r="TDR37" s="138"/>
      <c r="TDS37" s="138"/>
      <c r="TDT37" s="138"/>
      <c r="TDU37" s="138"/>
      <c r="TDV37" s="138"/>
      <c r="TDW37" s="138"/>
      <c r="TDX37" s="138"/>
      <c r="TDY37" s="138"/>
      <c r="TDZ37" s="138"/>
      <c r="TEA37" s="138"/>
      <c r="TEB37" s="138"/>
      <c r="TEC37" s="138"/>
      <c r="TED37" s="138"/>
      <c r="TEE37" s="138"/>
      <c r="TEF37" s="138"/>
      <c r="TEG37" s="138"/>
      <c r="TEH37" s="138"/>
      <c r="TEI37" s="138"/>
      <c r="TEJ37" s="138"/>
      <c r="TEK37" s="138"/>
      <c r="TEL37" s="138"/>
      <c r="TEM37" s="138"/>
      <c r="TEN37" s="138"/>
      <c r="TEO37" s="138"/>
      <c r="TEP37" s="138"/>
      <c r="TEQ37" s="138"/>
      <c r="TER37" s="138"/>
      <c r="TES37" s="138"/>
      <c r="TET37" s="138"/>
      <c r="TEU37" s="138"/>
      <c r="TEV37" s="138"/>
      <c r="TEW37" s="138"/>
      <c r="TEX37" s="138"/>
      <c r="TEY37" s="138"/>
      <c r="TEZ37" s="138"/>
      <c r="TFA37" s="138"/>
      <c r="TFB37" s="138"/>
      <c r="TFC37" s="138"/>
      <c r="TFD37" s="138"/>
      <c r="TFE37" s="138"/>
      <c r="TFF37" s="138"/>
      <c r="TFG37" s="138"/>
      <c r="TFH37" s="138"/>
      <c r="TFI37" s="138"/>
      <c r="TFJ37" s="138"/>
      <c r="TFK37" s="138"/>
      <c r="TFL37" s="138"/>
      <c r="TFM37" s="138"/>
      <c r="TFN37" s="138"/>
      <c r="TFO37" s="138"/>
      <c r="TFP37" s="138"/>
      <c r="TFQ37" s="138"/>
      <c r="TFR37" s="138"/>
      <c r="TFS37" s="138"/>
      <c r="TFT37" s="138"/>
      <c r="TFU37" s="138"/>
      <c r="TFV37" s="138"/>
      <c r="TFW37" s="138"/>
      <c r="TFX37" s="138"/>
      <c r="TFY37" s="138"/>
      <c r="TFZ37" s="138"/>
      <c r="TGA37" s="138"/>
      <c r="TGB37" s="138"/>
      <c r="TGC37" s="138"/>
      <c r="TGD37" s="138"/>
      <c r="TGE37" s="138"/>
      <c r="TGF37" s="138"/>
      <c r="TGG37" s="138"/>
      <c r="TGH37" s="138"/>
      <c r="TGI37" s="138"/>
      <c r="TGJ37" s="138"/>
      <c r="TGK37" s="138"/>
      <c r="TGL37" s="138"/>
      <c r="TGM37" s="138"/>
      <c r="TGN37" s="138"/>
      <c r="TGO37" s="138"/>
      <c r="TGP37" s="138"/>
      <c r="TGQ37" s="138"/>
      <c r="TGR37" s="138"/>
      <c r="TGS37" s="138"/>
      <c r="TGT37" s="138"/>
      <c r="TGU37" s="138"/>
      <c r="TGV37" s="138"/>
      <c r="TGW37" s="138"/>
      <c r="TGX37" s="138"/>
      <c r="TGY37" s="138"/>
      <c r="TGZ37" s="138"/>
      <c r="THA37" s="138"/>
      <c r="THB37" s="138"/>
      <c r="THC37" s="138"/>
      <c r="THD37" s="138"/>
      <c r="THE37" s="138"/>
      <c r="THF37" s="138"/>
      <c r="THG37" s="138"/>
      <c r="THH37" s="138"/>
      <c r="THI37" s="138"/>
      <c r="THJ37" s="138"/>
      <c r="THK37" s="138"/>
      <c r="THL37" s="138"/>
      <c r="THM37" s="138"/>
      <c r="THN37" s="138"/>
      <c r="THO37" s="138"/>
      <c r="THP37" s="138"/>
      <c r="THQ37" s="138"/>
      <c r="THR37" s="138"/>
      <c r="THS37" s="138"/>
      <c r="THT37" s="138"/>
      <c r="THU37" s="138"/>
      <c r="THV37" s="138"/>
      <c r="THW37" s="138"/>
      <c r="THX37" s="138"/>
      <c r="THY37" s="138"/>
      <c r="THZ37" s="138"/>
      <c r="TIA37" s="138"/>
      <c r="TIB37" s="138"/>
      <c r="TIC37" s="138"/>
      <c r="TID37" s="138"/>
      <c r="TIE37" s="138"/>
      <c r="TIF37" s="138"/>
      <c r="TIG37" s="138"/>
      <c r="TIH37" s="138"/>
      <c r="TII37" s="138"/>
      <c r="TIJ37" s="138"/>
      <c r="TIK37" s="138"/>
      <c r="TIL37" s="138"/>
      <c r="TIM37" s="138"/>
      <c r="TIN37" s="138"/>
      <c r="TIO37" s="138"/>
      <c r="TIP37" s="138"/>
      <c r="TIQ37" s="138"/>
      <c r="TIR37" s="138"/>
      <c r="TIS37" s="138"/>
      <c r="TIT37" s="138"/>
      <c r="TIU37" s="138"/>
      <c r="TIV37" s="138"/>
      <c r="TIW37" s="138"/>
      <c r="TIX37" s="138"/>
      <c r="TIY37" s="138"/>
      <c r="TIZ37" s="138"/>
      <c r="TJA37" s="138"/>
      <c r="TJB37" s="138"/>
      <c r="TJC37" s="138"/>
      <c r="TJD37" s="138"/>
      <c r="TJE37" s="138"/>
      <c r="TJF37" s="138"/>
      <c r="TJG37" s="138"/>
      <c r="TJH37" s="138"/>
      <c r="TJI37" s="138"/>
      <c r="TJJ37" s="138"/>
      <c r="TJK37" s="138"/>
      <c r="TJL37" s="138"/>
      <c r="TJM37" s="138"/>
      <c r="TJN37" s="138"/>
      <c r="TJO37" s="138"/>
      <c r="TJP37" s="138"/>
      <c r="TJQ37" s="138"/>
      <c r="TJR37" s="138"/>
      <c r="TJS37" s="138"/>
      <c r="TJT37" s="138"/>
      <c r="TJU37" s="138"/>
      <c r="TJV37" s="138"/>
      <c r="TJW37" s="138"/>
      <c r="TJX37" s="138"/>
      <c r="TJY37" s="138"/>
      <c r="TJZ37" s="138"/>
      <c r="TKA37" s="138"/>
      <c r="TKB37" s="138"/>
      <c r="TKC37" s="138"/>
      <c r="TKD37" s="138"/>
      <c r="TKE37" s="138"/>
      <c r="TKF37" s="138"/>
      <c r="TKG37" s="138"/>
      <c r="TKH37" s="138"/>
      <c r="TKI37" s="138"/>
      <c r="TKJ37" s="138"/>
      <c r="TKK37" s="138"/>
      <c r="TKL37" s="138"/>
      <c r="TKM37" s="138"/>
      <c r="TKN37" s="138"/>
      <c r="TKO37" s="138"/>
      <c r="TKP37" s="138"/>
      <c r="TKQ37" s="138"/>
      <c r="TKR37" s="138"/>
      <c r="TKS37" s="138"/>
      <c r="TKT37" s="138"/>
      <c r="TKU37" s="138"/>
      <c r="TKV37" s="138"/>
      <c r="TKW37" s="138"/>
      <c r="TKX37" s="138"/>
      <c r="TKY37" s="138"/>
      <c r="TKZ37" s="138"/>
      <c r="TLA37" s="138"/>
      <c r="TLB37" s="138"/>
      <c r="TLC37" s="138"/>
      <c r="TLD37" s="138"/>
      <c r="TLE37" s="138"/>
      <c r="TLF37" s="138"/>
      <c r="TLG37" s="138"/>
      <c r="TLH37" s="138"/>
      <c r="TLI37" s="138"/>
      <c r="TLJ37" s="138"/>
      <c r="TLK37" s="138"/>
      <c r="TLL37" s="138"/>
      <c r="TLM37" s="138"/>
      <c r="TLN37" s="138"/>
      <c r="TLO37" s="138"/>
      <c r="TLP37" s="138"/>
      <c r="TLQ37" s="138"/>
      <c r="TLR37" s="138"/>
      <c r="TLS37" s="138"/>
      <c r="TLT37" s="138"/>
      <c r="TLU37" s="138"/>
      <c r="TLV37" s="138"/>
      <c r="TLW37" s="138"/>
      <c r="TLX37" s="138"/>
      <c r="TLY37" s="138"/>
      <c r="TLZ37" s="138"/>
      <c r="TMA37" s="138"/>
      <c r="TMB37" s="138"/>
      <c r="TMC37" s="138"/>
      <c r="TMD37" s="138"/>
      <c r="TME37" s="138"/>
      <c r="TMF37" s="138"/>
      <c r="TMG37" s="138"/>
      <c r="TMH37" s="138"/>
      <c r="TMI37" s="138"/>
      <c r="TMJ37" s="138"/>
      <c r="TMK37" s="138"/>
      <c r="TML37" s="138"/>
      <c r="TMM37" s="138"/>
      <c r="TMN37" s="138"/>
      <c r="TMO37" s="138"/>
      <c r="TMP37" s="138"/>
      <c r="TMQ37" s="138"/>
      <c r="TMR37" s="138"/>
      <c r="TMS37" s="138"/>
      <c r="TMT37" s="138"/>
      <c r="TMU37" s="138"/>
      <c r="TMV37" s="138"/>
      <c r="TMW37" s="138"/>
      <c r="TMX37" s="138"/>
      <c r="TMY37" s="138"/>
      <c r="TMZ37" s="138"/>
      <c r="TNA37" s="138"/>
      <c r="TNB37" s="138"/>
      <c r="TNC37" s="138"/>
      <c r="TND37" s="138"/>
      <c r="TNE37" s="138"/>
      <c r="TNF37" s="138"/>
      <c r="TNG37" s="138"/>
      <c r="TNH37" s="138"/>
      <c r="TNI37" s="138"/>
      <c r="TNJ37" s="138"/>
      <c r="TNK37" s="138"/>
      <c r="TNL37" s="138"/>
      <c r="TNM37" s="138"/>
      <c r="TNN37" s="138"/>
      <c r="TNO37" s="138"/>
      <c r="TNP37" s="138"/>
      <c r="TNQ37" s="138"/>
      <c r="TNR37" s="138"/>
      <c r="TNS37" s="138"/>
      <c r="TNT37" s="138"/>
      <c r="TNU37" s="138"/>
      <c r="TNV37" s="138"/>
      <c r="TNW37" s="138"/>
      <c r="TNX37" s="138"/>
      <c r="TNY37" s="138"/>
      <c r="TNZ37" s="138"/>
      <c r="TOA37" s="138"/>
      <c r="TOB37" s="138"/>
      <c r="TOC37" s="138"/>
      <c r="TOD37" s="138"/>
      <c r="TOE37" s="138"/>
      <c r="TOF37" s="138"/>
      <c r="TOG37" s="138"/>
      <c r="TOH37" s="138"/>
      <c r="TOI37" s="138"/>
      <c r="TOJ37" s="138"/>
      <c r="TOK37" s="138"/>
      <c r="TOL37" s="138"/>
      <c r="TOM37" s="138"/>
      <c r="TON37" s="138"/>
      <c r="TOO37" s="138"/>
      <c r="TOP37" s="138"/>
      <c r="TOQ37" s="138"/>
      <c r="TOR37" s="138"/>
      <c r="TOS37" s="138"/>
      <c r="TOT37" s="138"/>
      <c r="TOU37" s="138"/>
      <c r="TOV37" s="138"/>
      <c r="TOW37" s="138"/>
      <c r="TOX37" s="138"/>
      <c r="TOY37" s="138"/>
      <c r="TOZ37" s="138"/>
      <c r="TPA37" s="138"/>
      <c r="TPB37" s="138"/>
      <c r="TPC37" s="138"/>
      <c r="TPD37" s="138"/>
      <c r="TPE37" s="138"/>
      <c r="TPF37" s="138"/>
      <c r="TPG37" s="138"/>
      <c r="TPH37" s="138"/>
      <c r="TPI37" s="138"/>
      <c r="TPJ37" s="138"/>
      <c r="TPK37" s="138"/>
      <c r="TPL37" s="138"/>
      <c r="TPM37" s="138"/>
      <c r="TPN37" s="138"/>
      <c r="TPO37" s="138"/>
      <c r="TPP37" s="138"/>
      <c r="TPQ37" s="138"/>
      <c r="TPR37" s="138"/>
      <c r="TPS37" s="138"/>
      <c r="TPT37" s="138"/>
      <c r="TPU37" s="138"/>
      <c r="TPV37" s="138"/>
      <c r="TPW37" s="138"/>
      <c r="TPX37" s="138"/>
      <c r="TPY37" s="138"/>
      <c r="TPZ37" s="138"/>
      <c r="TQA37" s="138"/>
      <c r="TQB37" s="138"/>
      <c r="TQC37" s="138"/>
      <c r="TQD37" s="138"/>
      <c r="TQE37" s="138"/>
      <c r="TQF37" s="138"/>
      <c r="TQG37" s="138"/>
      <c r="TQH37" s="138"/>
      <c r="TQI37" s="138"/>
      <c r="TQJ37" s="138"/>
      <c r="TQK37" s="138"/>
      <c r="TQL37" s="138"/>
      <c r="TQM37" s="138"/>
      <c r="TQN37" s="138"/>
      <c r="TQO37" s="138"/>
      <c r="TQP37" s="138"/>
      <c r="TQQ37" s="138"/>
      <c r="TQR37" s="138"/>
      <c r="TQS37" s="138"/>
      <c r="TQT37" s="138"/>
      <c r="TQU37" s="138"/>
      <c r="TQV37" s="138"/>
      <c r="TQW37" s="138"/>
      <c r="TQX37" s="138"/>
      <c r="TQY37" s="138"/>
      <c r="TQZ37" s="138"/>
      <c r="TRA37" s="138"/>
      <c r="TRB37" s="138"/>
      <c r="TRC37" s="138"/>
      <c r="TRD37" s="138"/>
      <c r="TRE37" s="138"/>
      <c r="TRF37" s="138"/>
      <c r="TRG37" s="138"/>
      <c r="TRH37" s="138"/>
      <c r="TRI37" s="138"/>
      <c r="TRJ37" s="138"/>
      <c r="TRK37" s="138"/>
      <c r="TRL37" s="138"/>
      <c r="TRM37" s="138"/>
      <c r="TRN37" s="138"/>
      <c r="TRO37" s="138"/>
      <c r="TRP37" s="138"/>
      <c r="TRQ37" s="138"/>
      <c r="TRR37" s="138"/>
      <c r="TRS37" s="138"/>
      <c r="TRT37" s="138"/>
      <c r="TRU37" s="138"/>
      <c r="TRV37" s="138"/>
      <c r="TRW37" s="138"/>
      <c r="TRX37" s="138"/>
      <c r="TRY37" s="138"/>
      <c r="TRZ37" s="138"/>
      <c r="TSA37" s="138"/>
      <c r="TSB37" s="138"/>
      <c r="TSC37" s="138"/>
      <c r="TSD37" s="138"/>
      <c r="TSE37" s="138"/>
      <c r="TSF37" s="138"/>
      <c r="TSG37" s="138"/>
      <c r="TSH37" s="138"/>
      <c r="TSI37" s="138"/>
      <c r="TSJ37" s="138"/>
      <c r="TSK37" s="138"/>
      <c r="TSL37" s="138"/>
      <c r="TSM37" s="138"/>
      <c r="TSN37" s="138"/>
      <c r="TSO37" s="138"/>
      <c r="TSP37" s="138"/>
      <c r="TSQ37" s="138"/>
      <c r="TSR37" s="138"/>
      <c r="TSS37" s="138"/>
      <c r="TST37" s="138"/>
      <c r="TSU37" s="138"/>
      <c r="TSV37" s="138"/>
      <c r="TSW37" s="138"/>
      <c r="TSX37" s="138"/>
      <c r="TSY37" s="138"/>
      <c r="TSZ37" s="138"/>
      <c r="TTA37" s="138"/>
      <c r="TTB37" s="138"/>
      <c r="TTC37" s="138"/>
      <c r="TTD37" s="138"/>
      <c r="TTE37" s="138"/>
      <c r="TTF37" s="138"/>
      <c r="TTG37" s="138"/>
      <c r="TTH37" s="138"/>
      <c r="TTI37" s="138"/>
      <c r="TTJ37" s="138"/>
      <c r="TTK37" s="138"/>
      <c r="TTL37" s="138"/>
      <c r="TTM37" s="138"/>
      <c r="TTN37" s="138"/>
      <c r="TTO37" s="138"/>
      <c r="TTP37" s="138"/>
      <c r="TTQ37" s="138"/>
      <c r="TTR37" s="138"/>
      <c r="TTS37" s="138"/>
      <c r="TTT37" s="138"/>
      <c r="TTU37" s="138"/>
      <c r="TTV37" s="138"/>
      <c r="TTW37" s="138"/>
      <c r="TTX37" s="138"/>
      <c r="TTY37" s="138"/>
      <c r="TTZ37" s="138"/>
      <c r="TUA37" s="138"/>
      <c r="TUB37" s="138"/>
      <c r="TUC37" s="138"/>
      <c r="TUD37" s="138"/>
      <c r="TUE37" s="138"/>
      <c r="TUF37" s="138"/>
      <c r="TUG37" s="138"/>
      <c r="TUH37" s="138"/>
      <c r="TUI37" s="138"/>
      <c r="TUJ37" s="138"/>
      <c r="TUK37" s="138"/>
      <c r="TUL37" s="138"/>
      <c r="TUM37" s="138"/>
      <c r="TUN37" s="138"/>
      <c r="TUO37" s="138"/>
      <c r="TUP37" s="138"/>
      <c r="TUQ37" s="138"/>
      <c r="TUR37" s="138"/>
      <c r="TUS37" s="138"/>
      <c r="TUT37" s="138"/>
      <c r="TUU37" s="138"/>
      <c r="TUV37" s="138"/>
      <c r="TUW37" s="138"/>
      <c r="TUX37" s="138"/>
      <c r="TUY37" s="138"/>
      <c r="TUZ37" s="138"/>
      <c r="TVA37" s="138"/>
      <c r="TVB37" s="138"/>
      <c r="TVC37" s="138"/>
      <c r="TVD37" s="138"/>
      <c r="TVE37" s="138"/>
      <c r="TVF37" s="138"/>
      <c r="TVG37" s="138"/>
      <c r="TVH37" s="138"/>
      <c r="TVI37" s="138"/>
      <c r="TVJ37" s="138"/>
      <c r="TVK37" s="138"/>
      <c r="TVL37" s="138"/>
      <c r="TVM37" s="138"/>
      <c r="TVN37" s="138"/>
      <c r="TVO37" s="138"/>
      <c r="TVP37" s="138"/>
      <c r="TVQ37" s="138"/>
      <c r="TVR37" s="138"/>
      <c r="TVS37" s="138"/>
      <c r="TVT37" s="138"/>
      <c r="TVU37" s="138"/>
      <c r="TVV37" s="138"/>
      <c r="TVW37" s="138"/>
      <c r="TVX37" s="138"/>
      <c r="TVY37" s="138"/>
      <c r="TVZ37" s="138"/>
      <c r="TWA37" s="138"/>
      <c r="TWB37" s="138"/>
      <c r="TWC37" s="138"/>
      <c r="TWD37" s="138"/>
      <c r="TWE37" s="138"/>
      <c r="TWF37" s="138"/>
      <c r="TWG37" s="138"/>
      <c r="TWH37" s="138"/>
      <c r="TWI37" s="138"/>
      <c r="TWJ37" s="138"/>
      <c r="TWK37" s="138"/>
      <c r="TWL37" s="138"/>
      <c r="TWM37" s="138"/>
      <c r="TWN37" s="138"/>
      <c r="TWO37" s="138"/>
      <c r="TWP37" s="138"/>
      <c r="TWQ37" s="138"/>
      <c r="TWR37" s="138"/>
      <c r="TWS37" s="138"/>
      <c r="TWT37" s="138"/>
      <c r="TWU37" s="138"/>
      <c r="TWV37" s="138"/>
      <c r="TWW37" s="138"/>
      <c r="TWX37" s="138"/>
      <c r="TWY37" s="138"/>
      <c r="TWZ37" s="138"/>
      <c r="TXA37" s="138"/>
      <c r="TXB37" s="138"/>
      <c r="TXC37" s="138"/>
      <c r="TXD37" s="138"/>
      <c r="TXE37" s="138"/>
      <c r="TXF37" s="138"/>
      <c r="TXG37" s="138"/>
      <c r="TXH37" s="138"/>
      <c r="TXI37" s="138"/>
      <c r="TXJ37" s="138"/>
      <c r="TXK37" s="138"/>
      <c r="TXL37" s="138"/>
      <c r="TXM37" s="138"/>
      <c r="TXN37" s="138"/>
      <c r="TXO37" s="138"/>
      <c r="TXP37" s="138"/>
      <c r="TXQ37" s="138"/>
      <c r="TXR37" s="138"/>
      <c r="TXS37" s="138"/>
      <c r="TXT37" s="138"/>
      <c r="TXU37" s="138"/>
      <c r="TXV37" s="138"/>
      <c r="TXW37" s="138"/>
      <c r="TXX37" s="138"/>
      <c r="TXY37" s="138"/>
      <c r="TXZ37" s="138"/>
      <c r="TYA37" s="138"/>
      <c r="TYB37" s="138"/>
      <c r="TYC37" s="138"/>
      <c r="TYD37" s="138"/>
      <c r="TYE37" s="138"/>
      <c r="TYF37" s="138"/>
      <c r="TYG37" s="138"/>
      <c r="TYH37" s="138"/>
      <c r="TYI37" s="138"/>
      <c r="TYJ37" s="138"/>
      <c r="TYK37" s="138"/>
      <c r="TYL37" s="138"/>
      <c r="TYM37" s="138"/>
      <c r="TYN37" s="138"/>
      <c r="TYO37" s="138"/>
      <c r="TYP37" s="138"/>
      <c r="TYQ37" s="138"/>
      <c r="TYR37" s="138"/>
      <c r="TYS37" s="138"/>
      <c r="TYT37" s="138"/>
      <c r="TYU37" s="138"/>
      <c r="TYV37" s="138"/>
      <c r="TYW37" s="138"/>
      <c r="TYX37" s="138"/>
      <c r="TYY37" s="138"/>
      <c r="TYZ37" s="138"/>
      <c r="TZA37" s="138"/>
      <c r="TZB37" s="138"/>
      <c r="TZC37" s="138"/>
      <c r="TZD37" s="138"/>
      <c r="TZE37" s="138"/>
      <c r="TZF37" s="138"/>
      <c r="TZG37" s="138"/>
      <c r="TZH37" s="138"/>
      <c r="TZI37" s="138"/>
      <c r="TZJ37" s="138"/>
      <c r="TZK37" s="138"/>
      <c r="TZL37" s="138"/>
      <c r="TZM37" s="138"/>
      <c r="TZN37" s="138"/>
      <c r="TZO37" s="138"/>
      <c r="TZP37" s="138"/>
      <c r="TZQ37" s="138"/>
      <c r="TZR37" s="138"/>
      <c r="TZS37" s="138"/>
      <c r="TZT37" s="138"/>
      <c r="TZU37" s="138"/>
      <c r="TZV37" s="138"/>
      <c r="TZW37" s="138"/>
      <c r="TZX37" s="138"/>
      <c r="TZY37" s="138"/>
      <c r="TZZ37" s="138"/>
      <c r="UAA37" s="138"/>
      <c r="UAB37" s="138"/>
      <c r="UAC37" s="138"/>
      <c r="UAD37" s="138"/>
      <c r="UAE37" s="138"/>
      <c r="UAF37" s="138"/>
      <c r="UAG37" s="138"/>
      <c r="UAH37" s="138"/>
      <c r="UAI37" s="138"/>
      <c r="UAJ37" s="138"/>
      <c r="UAK37" s="138"/>
      <c r="UAL37" s="138"/>
      <c r="UAM37" s="138"/>
      <c r="UAN37" s="138"/>
      <c r="UAO37" s="138"/>
      <c r="UAP37" s="138"/>
      <c r="UAQ37" s="138"/>
      <c r="UAR37" s="138"/>
      <c r="UAS37" s="138"/>
      <c r="UAT37" s="138"/>
      <c r="UAU37" s="138"/>
      <c r="UAV37" s="138"/>
      <c r="UAW37" s="138"/>
      <c r="UAX37" s="138"/>
      <c r="UAY37" s="138"/>
      <c r="UAZ37" s="138"/>
      <c r="UBA37" s="138"/>
      <c r="UBB37" s="138"/>
      <c r="UBC37" s="138"/>
      <c r="UBD37" s="138"/>
      <c r="UBE37" s="138"/>
      <c r="UBF37" s="138"/>
      <c r="UBG37" s="138"/>
      <c r="UBH37" s="138"/>
      <c r="UBI37" s="138"/>
      <c r="UBJ37" s="138"/>
      <c r="UBK37" s="138"/>
      <c r="UBL37" s="138"/>
      <c r="UBM37" s="138"/>
      <c r="UBN37" s="138"/>
      <c r="UBO37" s="138"/>
      <c r="UBP37" s="138"/>
      <c r="UBQ37" s="138"/>
      <c r="UBR37" s="138"/>
      <c r="UBS37" s="138"/>
      <c r="UBT37" s="138"/>
      <c r="UBU37" s="138"/>
      <c r="UBV37" s="138"/>
      <c r="UBW37" s="138"/>
      <c r="UBX37" s="138"/>
      <c r="UBY37" s="138"/>
      <c r="UBZ37" s="138"/>
      <c r="UCA37" s="138"/>
      <c r="UCB37" s="138"/>
      <c r="UCC37" s="138"/>
      <c r="UCD37" s="138"/>
      <c r="UCE37" s="138"/>
      <c r="UCF37" s="138"/>
      <c r="UCG37" s="138"/>
      <c r="UCH37" s="138"/>
      <c r="UCI37" s="138"/>
      <c r="UCJ37" s="138"/>
      <c r="UCK37" s="138"/>
      <c r="UCL37" s="138"/>
      <c r="UCM37" s="138"/>
      <c r="UCN37" s="138"/>
      <c r="UCO37" s="138"/>
      <c r="UCP37" s="138"/>
      <c r="UCQ37" s="138"/>
      <c r="UCR37" s="138"/>
      <c r="UCS37" s="138"/>
      <c r="UCT37" s="138"/>
      <c r="UCU37" s="138"/>
      <c r="UCV37" s="138"/>
      <c r="UCW37" s="138"/>
      <c r="UCX37" s="138"/>
      <c r="UCY37" s="138"/>
      <c r="UCZ37" s="138"/>
      <c r="UDA37" s="138"/>
      <c r="UDB37" s="138"/>
      <c r="UDC37" s="138"/>
      <c r="UDD37" s="138"/>
      <c r="UDE37" s="138"/>
      <c r="UDF37" s="138"/>
      <c r="UDG37" s="138"/>
      <c r="UDH37" s="138"/>
      <c r="UDI37" s="138"/>
      <c r="UDJ37" s="138"/>
      <c r="UDK37" s="138"/>
      <c r="UDL37" s="138"/>
      <c r="UDM37" s="138"/>
      <c r="UDN37" s="138"/>
      <c r="UDO37" s="138"/>
      <c r="UDP37" s="138"/>
      <c r="UDQ37" s="138"/>
      <c r="UDR37" s="138"/>
      <c r="UDS37" s="138"/>
      <c r="UDT37" s="138"/>
      <c r="UDU37" s="138"/>
      <c r="UDV37" s="138"/>
      <c r="UDW37" s="138"/>
      <c r="UDX37" s="138"/>
      <c r="UDY37" s="138"/>
      <c r="UDZ37" s="138"/>
      <c r="UEA37" s="138"/>
      <c r="UEB37" s="138"/>
      <c r="UEC37" s="138"/>
      <c r="UED37" s="138"/>
      <c r="UEE37" s="138"/>
      <c r="UEF37" s="138"/>
      <c r="UEG37" s="138"/>
      <c r="UEH37" s="138"/>
      <c r="UEI37" s="138"/>
      <c r="UEJ37" s="138"/>
      <c r="UEK37" s="138"/>
      <c r="UEL37" s="138"/>
      <c r="UEM37" s="138"/>
      <c r="UEN37" s="138"/>
      <c r="UEO37" s="138"/>
      <c r="UEP37" s="138"/>
      <c r="UEQ37" s="138"/>
      <c r="UER37" s="138"/>
      <c r="UES37" s="138"/>
      <c r="UET37" s="138"/>
      <c r="UEU37" s="138"/>
      <c r="UEV37" s="138"/>
      <c r="UEW37" s="138"/>
      <c r="UEX37" s="138"/>
      <c r="UEY37" s="138"/>
      <c r="UEZ37" s="138"/>
      <c r="UFA37" s="138"/>
      <c r="UFB37" s="138"/>
      <c r="UFC37" s="138"/>
      <c r="UFD37" s="138"/>
      <c r="UFE37" s="138"/>
      <c r="UFF37" s="138"/>
      <c r="UFG37" s="138"/>
      <c r="UFH37" s="138"/>
      <c r="UFI37" s="138"/>
      <c r="UFJ37" s="138"/>
      <c r="UFK37" s="138"/>
      <c r="UFL37" s="138"/>
      <c r="UFM37" s="138"/>
      <c r="UFN37" s="138"/>
      <c r="UFO37" s="138"/>
      <c r="UFP37" s="138"/>
      <c r="UFQ37" s="138"/>
      <c r="UFR37" s="138"/>
      <c r="UFS37" s="138"/>
      <c r="UFT37" s="138"/>
      <c r="UFU37" s="138"/>
      <c r="UFV37" s="138"/>
      <c r="UFW37" s="138"/>
      <c r="UFX37" s="138"/>
      <c r="UFY37" s="138"/>
      <c r="UFZ37" s="138"/>
      <c r="UGA37" s="138"/>
      <c r="UGB37" s="138"/>
      <c r="UGC37" s="138"/>
      <c r="UGD37" s="138"/>
      <c r="UGE37" s="138"/>
      <c r="UGF37" s="138"/>
      <c r="UGG37" s="138"/>
      <c r="UGH37" s="138"/>
      <c r="UGI37" s="138"/>
      <c r="UGJ37" s="138"/>
      <c r="UGK37" s="138"/>
      <c r="UGL37" s="138"/>
      <c r="UGM37" s="138"/>
      <c r="UGN37" s="138"/>
      <c r="UGO37" s="138"/>
      <c r="UGP37" s="138"/>
      <c r="UGQ37" s="138"/>
      <c r="UGR37" s="138"/>
      <c r="UGS37" s="138"/>
      <c r="UGT37" s="138"/>
      <c r="UGU37" s="138"/>
      <c r="UGV37" s="138"/>
      <c r="UGW37" s="138"/>
      <c r="UGX37" s="138"/>
      <c r="UGY37" s="138"/>
      <c r="UGZ37" s="138"/>
      <c r="UHA37" s="138"/>
      <c r="UHB37" s="138"/>
      <c r="UHC37" s="138"/>
      <c r="UHD37" s="138"/>
      <c r="UHE37" s="138"/>
      <c r="UHF37" s="138"/>
      <c r="UHG37" s="138"/>
      <c r="UHH37" s="138"/>
      <c r="UHI37" s="138"/>
      <c r="UHJ37" s="138"/>
      <c r="UHK37" s="138"/>
      <c r="UHL37" s="138"/>
      <c r="UHM37" s="138"/>
      <c r="UHN37" s="138"/>
      <c r="UHO37" s="138"/>
      <c r="UHP37" s="138"/>
      <c r="UHQ37" s="138"/>
      <c r="UHR37" s="138"/>
      <c r="UHS37" s="138"/>
      <c r="UHT37" s="138"/>
      <c r="UHU37" s="138"/>
      <c r="UHV37" s="138"/>
      <c r="UHW37" s="138"/>
      <c r="UHX37" s="138"/>
      <c r="UHY37" s="138"/>
      <c r="UHZ37" s="138"/>
      <c r="UIA37" s="138"/>
      <c r="UIB37" s="138"/>
      <c r="UIC37" s="138"/>
      <c r="UID37" s="138"/>
      <c r="UIE37" s="138"/>
      <c r="UIF37" s="138"/>
      <c r="UIG37" s="138"/>
      <c r="UIH37" s="138"/>
      <c r="UII37" s="138"/>
      <c r="UIJ37" s="138"/>
      <c r="UIK37" s="138"/>
      <c r="UIL37" s="138"/>
      <c r="UIM37" s="138"/>
      <c r="UIN37" s="138"/>
      <c r="UIO37" s="138"/>
      <c r="UIP37" s="138"/>
      <c r="UIQ37" s="138"/>
      <c r="UIR37" s="138"/>
      <c r="UIS37" s="138"/>
      <c r="UIT37" s="138"/>
      <c r="UIU37" s="138"/>
      <c r="UIV37" s="138"/>
      <c r="UIW37" s="138"/>
      <c r="UIX37" s="138"/>
      <c r="UIY37" s="138"/>
      <c r="UIZ37" s="138"/>
      <c r="UJA37" s="138"/>
      <c r="UJB37" s="138"/>
      <c r="UJC37" s="138"/>
      <c r="UJD37" s="138"/>
      <c r="UJE37" s="138"/>
      <c r="UJF37" s="138"/>
      <c r="UJG37" s="138"/>
      <c r="UJH37" s="138"/>
      <c r="UJI37" s="138"/>
      <c r="UJJ37" s="138"/>
      <c r="UJK37" s="138"/>
      <c r="UJL37" s="138"/>
      <c r="UJM37" s="138"/>
      <c r="UJN37" s="138"/>
      <c r="UJO37" s="138"/>
      <c r="UJP37" s="138"/>
      <c r="UJQ37" s="138"/>
      <c r="UJR37" s="138"/>
      <c r="UJS37" s="138"/>
      <c r="UJT37" s="138"/>
      <c r="UJU37" s="138"/>
      <c r="UJV37" s="138"/>
      <c r="UJW37" s="138"/>
      <c r="UJX37" s="138"/>
      <c r="UJY37" s="138"/>
      <c r="UJZ37" s="138"/>
      <c r="UKA37" s="138"/>
      <c r="UKB37" s="138"/>
      <c r="UKC37" s="138"/>
      <c r="UKD37" s="138"/>
      <c r="UKE37" s="138"/>
      <c r="UKF37" s="138"/>
      <c r="UKG37" s="138"/>
      <c r="UKH37" s="138"/>
      <c r="UKI37" s="138"/>
      <c r="UKJ37" s="138"/>
      <c r="UKK37" s="138"/>
      <c r="UKL37" s="138"/>
      <c r="UKM37" s="138"/>
      <c r="UKN37" s="138"/>
      <c r="UKO37" s="138"/>
      <c r="UKP37" s="138"/>
      <c r="UKQ37" s="138"/>
      <c r="UKR37" s="138"/>
      <c r="UKS37" s="138"/>
      <c r="UKT37" s="138"/>
      <c r="UKU37" s="138"/>
      <c r="UKV37" s="138"/>
      <c r="UKW37" s="138"/>
      <c r="UKX37" s="138"/>
      <c r="UKY37" s="138"/>
      <c r="UKZ37" s="138"/>
      <c r="ULA37" s="138"/>
      <c r="ULB37" s="138"/>
      <c r="ULC37" s="138"/>
      <c r="ULD37" s="138"/>
      <c r="ULE37" s="138"/>
      <c r="ULF37" s="138"/>
      <c r="ULG37" s="138"/>
      <c r="ULH37" s="138"/>
      <c r="ULI37" s="138"/>
      <c r="ULJ37" s="138"/>
      <c r="ULK37" s="138"/>
      <c r="ULL37" s="138"/>
      <c r="ULM37" s="138"/>
      <c r="ULN37" s="138"/>
      <c r="ULO37" s="138"/>
      <c r="ULP37" s="138"/>
      <c r="ULQ37" s="138"/>
      <c r="ULR37" s="138"/>
      <c r="ULS37" s="138"/>
      <c r="ULT37" s="138"/>
      <c r="ULU37" s="138"/>
      <c r="ULV37" s="138"/>
      <c r="ULW37" s="138"/>
      <c r="ULX37" s="138"/>
      <c r="ULY37" s="138"/>
      <c r="ULZ37" s="138"/>
      <c r="UMA37" s="138"/>
      <c r="UMB37" s="138"/>
      <c r="UMC37" s="138"/>
      <c r="UMD37" s="138"/>
      <c r="UME37" s="138"/>
      <c r="UMF37" s="138"/>
      <c r="UMG37" s="138"/>
      <c r="UMH37" s="138"/>
      <c r="UMI37" s="138"/>
      <c r="UMJ37" s="138"/>
      <c r="UMK37" s="138"/>
      <c r="UML37" s="138"/>
      <c r="UMM37" s="138"/>
      <c r="UMN37" s="138"/>
      <c r="UMO37" s="138"/>
      <c r="UMP37" s="138"/>
      <c r="UMQ37" s="138"/>
      <c r="UMR37" s="138"/>
      <c r="UMS37" s="138"/>
      <c r="UMT37" s="138"/>
      <c r="UMU37" s="138"/>
      <c r="UMV37" s="138"/>
      <c r="UMW37" s="138"/>
      <c r="UMX37" s="138"/>
      <c r="UMY37" s="138"/>
      <c r="UMZ37" s="138"/>
      <c r="UNA37" s="138"/>
      <c r="UNB37" s="138"/>
      <c r="UNC37" s="138"/>
      <c r="UND37" s="138"/>
      <c r="UNE37" s="138"/>
      <c r="UNF37" s="138"/>
      <c r="UNG37" s="138"/>
      <c r="UNH37" s="138"/>
      <c r="UNI37" s="138"/>
      <c r="UNJ37" s="138"/>
      <c r="UNK37" s="138"/>
      <c r="UNL37" s="138"/>
      <c r="UNM37" s="138"/>
      <c r="UNN37" s="138"/>
      <c r="UNO37" s="138"/>
      <c r="UNP37" s="138"/>
      <c r="UNQ37" s="138"/>
      <c r="UNR37" s="138"/>
      <c r="UNS37" s="138"/>
      <c r="UNT37" s="138"/>
      <c r="UNU37" s="138"/>
      <c r="UNV37" s="138"/>
      <c r="UNW37" s="138"/>
      <c r="UNX37" s="138"/>
      <c r="UNY37" s="138"/>
      <c r="UNZ37" s="138"/>
      <c r="UOA37" s="138"/>
      <c r="UOB37" s="138"/>
      <c r="UOC37" s="138"/>
      <c r="UOD37" s="138"/>
      <c r="UOE37" s="138"/>
      <c r="UOF37" s="138"/>
      <c r="UOG37" s="138"/>
      <c r="UOH37" s="138"/>
      <c r="UOI37" s="138"/>
      <c r="UOJ37" s="138"/>
      <c r="UOK37" s="138"/>
      <c r="UOL37" s="138"/>
      <c r="UOM37" s="138"/>
      <c r="UON37" s="138"/>
      <c r="UOO37" s="138"/>
      <c r="UOP37" s="138"/>
      <c r="UOQ37" s="138"/>
      <c r="UOR37" s="138"/>
      <c r="UOS37" s="138"/>
      <c r="UOT37" s="138"/>
      <c r="UOU37" s="138"/>
      <c r="UOV37" s="138"/>
      <c r="UOW37" s="138"/>
      <c r="UOX37" s="138"/>
      <c r="UOY37" s="138"/>
      <c r="UOZ37" s="138"/>
      <c r="UPA37" s="138"/>
      <c r="UPB37" s="138"/>
      <c r="UPC37" s="138"/>
      <c r="UPD37" s="138"/>
      <c r="UPE37" s="138"/>
      <c r="UPF37" s="138"/>
      <c r="UPG37" s="138"/>
      <c r="UPH37" s="138"/>
      <c r="UPI37" s="138"/>
      <c r="UPJ37" s="138"/>
      <c r="UPK37" s="138"/>
      <c r="UPL37" s="138"/>
      <c r="UPM37" s="138"/>
      <c r="UPN37" s="138"/>
      <c r="UPO37" s="138"/>
      <c r="UPP37" s="138"/>
      <c r="UPQ37" s="138"/>
      <c r="UPR37" s="138"/>
      <c r="UPS37" s="138"/>
      <c r="UPT37" s="138"/>
      <c r="UPU37" s="138"/>
      <c r="UPV37" s="138"/>
      <c r="UPW37" s="138"/>
      <c r="UPX37" s="138"/>
      <c r="UPY37" s="138"/>
      <c r="UPZ37" s="138"/>
      <c r="UQA37" s="138"/>
      <c r="UQB37" s="138"/>
      <c r="UQC37" s="138"/>
      <c r="UQD37" s="138"/>
      <c r="UQE37" s="138"/>
      <c r="UQF37" s="138"/>
      <c r="UQG37" s="138"/>
      <c r="UQH37" s="138"/>
      <c r="UQI37" s="138"/>
      <c r="UQJ37" s="138"/>
      <c r="UQK37" s="138"/>
      <c r="UQL37" s="138"/>
      <c r="UQM37" s="138"/>
      <c r="UQN37" s="138"/>
      <c r="UQO37" s="138"/>
      <c r="UQP37" s="138"/>
      <c r="UQQ37" s="138"/>
      <c r="UQR37" s="138"/>
      <c r="UQS37" s="138"/>
      <c r="UQT37" s="138"/>
      <c r="UQU37" s="138"/>
      <c r="UQV37" s="138"/>
      <c r="UQW37" s="138"/>
      <c r="UQX37" s="138"/>
      <c r="UQY37" s="138"/>
      <c r="UQZ37" s="138"/>
      <c r="URA37" s="138"/>
      <c r="URB37" s="138"/>
      <c r="URC37" s="138"/>
      <c r="URD37" s="138"/>
      <c r="URE37" s="138"/>
      <c r="URF37" s="138"/>
      <c r="URG37" s="138"/>
      <c r="URH37" s="138"/>
      <c r="URI37" s="138"/>
      <c r="URJ37" s="138"/>
      <c r="URK37" s="138"/>
      <c r="URL37" s="138"/>
      <c r="URM37" s="138"/>
      <c r="URN37" s="138"/>
      <c r="URO37" s="138"/>
      <c r="URP37" s="138"/>
      <c r="URQ37" s="138"/>
      <c r="URR37" s="138"/>
      <c r="URS37" s="138"/>
      <c r="URT37" s="138"/>
      <c r="URU37" s="138"/>
      <c r="URV37" s="138"/>
      <c r="URW37" s="138"/>
      <c r="URX37" s="138"/>
      <c r="URY37" s="138"/>
      <c r="URZ37" s="138"/>
      <c r="USA37" s="138"/>
      <c r="USB37" s="138"/>
      <c r="USC37" s="138"/>
      <c r="USD37" s="138"/>
      <c r="USE37" s="138"/>
      <c r="USF37" s="138"/>
      <c r="USG37" s="138"/>
      <c r="USH37" s="138"/>
      <c r="USI37" s="138"/>
      <c r="USJ37" s="138"/>
      <c r="USK37" s="138"/>
      <c r="USL37" s="138"/>
      <c r="USM37" s="138"/>
      <c r="USN37" s="138"/>
      <c r="USO37" s="138"/>
      <c r="USP37" s="138"/>
      <c r="USQ37" s="138"/>
      <c r="USR37" s="138"/>
      <c r="USS37" s="138"/>
      <c r="UST37" s="138"/>
      <c r="USU37" s="138"/>
      <c r="USV37" s="138"/>
      <c r="USW37" s="138"/>
      <c r="USX37" s="138"/>
      <c r="USY37" s="138"/>
      <c r="USZ37" s="138"/>
      <c r="UTA37" s="138"/>
      <c r="UTB37" s="138"/>
      <c r="UTC37" s="138"/>
      <c r="UTD37" s="138"/>
      <c r="UTE37" s="138"/>
      <c r="UTF37" s="138"/>
      <c r="UTG37" s="138"/>
      <c r="UTH37" s="138"/>
      <c r="UTI37" s="138"/>
      <c r="UTJ37" s="138"/>
      <c r="UTK37" s="138"/>
      <c r="UTL37" s="138"/>
      <c r="UTM37" s="138"/>
      <c r="UTN37" s="138"/>
      <c r="UTO37" s="138"/>
      <c r="UTP37" s="138"/>
      <c r="UTQ37" s="138"/>
      <c r="UTR37" s="138"/>
      <c r="UTS37" s="138"/>
      <c r="UTT37" s="138"/>
      <c r="UTU37" s="138"/>
      <c r="UTV37" s="138"/>
      <c r="UTW37" s="138"/>
      <c r="UTX37" s="138"/>
      <c r="UTY37" s="138"/>
      <c r="UTZ37" s="138"/>
      <c r="UUA37" s="138"/>
      <c r="UUB37" s="138"/>
      <c r="UUC37" s="138"/>
      <c r="UUD37" s="138"/>
      <c r="UUE37" s="138"/>
      <c r="UUF37" s="138"/>
      <c r="UUG37" s="138"/>
      <c r="UUH37" s="138"/>
      <c r="UUI37" s="138"/>
      <c r="UUJ37" s="138"/>
      <c r="UUK37" s="138"/>
      <c r="UUL37" s="138"/>
      <c r="UUM37" s="138"/>
      <c r="UUN37" s="138"/>
      <c r="UUO37" s="138"/>
      <c r="UUP37" s="138"/>
      <c r="UUQ37" s="138"/>
      <c r="UUR37" s="138"/>
      <c r="UUS37" s="138"/>
      <c r="UUT37" s="138"/>
      <c r="UUU37" s="138"/>
      <c r="UUV37" s="138"/>
      <c r="UUW37" s="138"/>
      <c r="UUX37" s="138"/>
      <c r="UUY37" s="138"/>
      <c r="UUZ37" s="138"/>
      <c r="UVA37" s="138"/>
      <c r="UVB37" s="138"/>
      <c r="UVC37" s="138"/>
      <c r="UVD37" s="138"/>
      <c r="UVE37" s="138"/>
      <c r="UVF37" s="138"/>
      <c r="UVG37" s="138"/>
      <c r="UVH37" s="138"/>
      <c r="UVI37" s="138"/>
      <c r="UVJ37" s="138"/>
      <c r="UVK37" s="138"/>
      <c r="UVL37" s="138"/>
      <c r="UVM37" s="138"/>
      <c r="UVN37" s="138"/>
      <c r="UVO37" s="138"/>
      <c r="UVP37" s="138"/>
      <c r="UVQ37" s="138"/>
      <c r="UVR37" s="138"/>
      <c r="UVS37" s="138"/>
      <c r="UVT37" s="138"/>
      <c r="UVU37" s="138"/>
      <c r="UVV37" s="138"/>
      <c r="UVW37" s="138"/>
      <c r="UVX37" s="138"/>
      <c r="UVY37" s="138"/>
      <c r="UVZ37" s="138"/>
      <c r="UWA37" s="138"/>
      <c r="UWB37" s="138"/>
      <c r="UWC37" s="138"/>
      <c r="UWD37" s="138"/>
      <c r="UWE37" s="138"/>
      <c r="UWF37" s="138"/>
      <c r="UWG37" s="138"/>
      <c r="UWH37" s="138"/>
      <c r="UWI37" s="138"/>
      <c r="UWJ37" s="138"/>
      <c r="UWK37" s="138"/>
      <c r="UWL37" s="138"/>
      <c r="UWM37" s="138"/>
      <c r="UWN37" s="138"/>
      <c r="UWO37" s="138"/>
      <c r="UWP37" s="138"/>
      <c r="UWQ37" s="138"/>
      <c r="UWR37" s="138"/>
      <c r="UWS37" s="138"/>
      <c r="UWT37" s="138"/>
      <c r="UWU37" s="138"/>
      <c r="UWV37" s="138"/>
      <c r="UWW37" s="138"/>
      <c r="UWX37" s="138"/>
      <c r="UWY37" s="138"/>
      <c r="UWZ37" s="138"/>
      <c r="UXA37" s="138"/>
      <c r="UXB37" s="138"/>
      <c r="UXC37" s="138"/>
      <c r="UXD37" s="138"/>
      <c r="UXE37" s="138"/>
      <c r="UXF37" s="138"/>
      <c r="UXG37" s="138"/>
      <c r="UXH37" s="138"/>
      <c r="UXI37" s="138"/>
      <c r="UXJ37" s="138"/>
      <c r="UXK37" s="138"/>
      <c r="UXL37" s="138"/>
      <c r="UXM37" s="138"/>
      <c r="UXN37" s="138"/>
      <c r="UXO37" s="138"/>
      <c r="UXP37" s="138"/>
      <c r="UXQ37" s="138"/>
      <c r="UXR37" s="138"/>
      <c r="UXS37" s="138"/>
      <c r="UXT37" s="138"/>
      <c r="UXU37" s="138"/>
      <c r="UXV37" s="138"/>
      <c r="UXW37" s="138"/>
      <c r="UXX37" s="138"/>
      <c r="UXY37" s="138"/>
      <c r="UXZ37" s="138"/>
      <c r="UYA37" s="138"/>
      <c r="UYB37" s="138"/>
      <c r="UYC37" s="138"/>
      <c r="UYD37" s="138"/>
      <c r="UYE37" s="138"/>
      <c r="UYF37" s="138"/>
      <c r="UYG37" s="138"/>
      <c r="UYH37" s="138"/>
      <c r="UYI37" s="138"/>
      <c r="UYJ37" s="138"/>
      <c r="UYK37" s="138"/>
      <c r="UYL37" s="138"/>
      <c r="UYM37" s="138"/>
      <c r="UYN37" s="138"/>
      <c r="UYO37" s="138"/>
      <c r="UYP37" s="138"/>
      <c r="UYQ37" s="138"/>
      <c r="UYR37" s="138"/>
      <c r="UYS37" s="138"/>
      <c r="UYT37" s="138"/>
      <c r="UYU37" s="138"/>
      <c r="UYV37" s="138"/>
      <c r="UYW37" s="138"/>
      <c r="UYX37" s="138"/>
      <c r="UYY37" s="138"/>
      <c r="UYZ37" s="138"/>
      <c r="UZA37" s="138"/>
      <c r="UZB37" s="138"/>
      <c r="UZC37" s="138"/>
      <c r="UZD37" s="138"/>
      <c r="UZE37" s="138"/>
      <c r="UZF37" s="138"/>
      <c r="UZG37" s="138"/>
      <c r="UZH37" s="138"/>
      <c r="UZI37" s="138"/>
      <c r="UZJ37" s="138"/>
      <c r="UZK37" s="138"/>
      <c r="UZL37" s="138"/>
      <c r="UZM37" s="138"/>
      <c r="UZN37" s="138"/>
      <c r="UZO37" s="138"/>
      <c r="UZP37" s="138"/>
      <c r="UZQ37" s="138"/>
      <c r="UZR37" s="138"/>
      <c r="UZS37" s="138"/>
      <c r="UZT37" s="138"/>
      <c r="UZU37" s="138"/>
      <c r="UZV37" s="138"/>
      <c r="UZW37" s="138"/>
      <c r="UZX37" s="138"/>
      <c r="UZY37" s="138"/>
      <c r="UZZ37" s="138"/>
      <c r="VAA37" s="138"/>
      <c r="VAB37" s="138"/>
      <c r="VAC37" s="138"/>
      <c r="VAD37" s="138"/>
      <c r="VAE37" s="138"/>
      <c r="VAF37" s="138"/>
      <c r="VAG37" s="138"/>
      <c r="VAH37" s="138"/>
      <c r="VAI37" s="138"/>
      <c r="VAJ37" s="138"/>
      <c r="VAK37" s="138"/>
      <c r="VAL37" s="138"/>
      <c r="VAM37" s="138"/>
      <c r="VAN37" s="138"/>
      <c r="VAO37" s="138"/>
      <c r="VAP37" s="138"/>
      <c r="VAQ37" s="138"/>
      <c r="VAR37" s="138"/>
      <c r="VAS37" s="138"/>
      <c r="VAT37" s="138"/>
      <c r="VAU37" s="138"/>
      <c r="VAV37" s="138"/>
      <c r="VAW37" s="138"/>
      <c r="VAX37" s="138"/>
      <c r="VAY37" s="138"/>
      <c r="VAZ37" s="138"/>
      <c r="VBA37" s="138"/>
      <c r="VBB37" s="138"/>
      <c r="VBC37" s="138"/>
      <c r="VBD37" s="138"/>
      <c r="VBE37" s="138"/>
      <c r="VBF37" s="138"/>
      <c r="VBG37" s="138"/>
      <c r="VBH37" s="138"/>
      <c r="VBI37" s="138"/>
      <c r="VBJ37" s="138"/>
      <c r="VBK37" s="138"/>
      <c r="VBL37" s="138"/>
      <c r="VBM37" s="138"/>
      <c r="VBN37" s="138"/>
      <c r="VBO37" s="138"/>
      <c r="VBP37" s="138"/>
      <c r="VBQ37" s="138"/>
      <c r="VBR37" s="138"/>
      <c r="VBS37" s="138"/>
      <c r="VBT37" s="138"/>
      <c r="VBU37" s="138"/>
      <c r="VBV37" s="138"/>
      <c r="VBW37" s="138"/>
      <c r="VBX37" s="138"/>
      <c r="VBY37" s="138"/>
      <c r="VBZ37" s="138"/>
      <c r="VCA37" s="138"/>
      <c r="VCB37" s="138"/>
      <c r="VCC37" s="138"/>
      <c r="VCD37" s="138"/>
      <c r="VCE37" s="138"/>
      <c r="VCF37" s="138"/>
      <c r="VCG37" s="138"/>
      <c r="VCH37" s="138"/>
      <c r="VCI37" s="138"/>
      <c r="VCJ37" s="138"/>
      <c r="VCK37" s="138"/>
      <c r="VCL37" s="138"/>
      <c r="VCM37" s="138"/>
      <c r="VCN37" s="138"/>
      <c r="VCO37" s="138"/>
      <c r="VCP37" s="138"/>
      <c r="VCQ37" s="138"/>
      <c r="VCR37" s="138"/>
      <c r="VCS37" s="138"/>
      <c r="VCT37" s="138"/>
      <c r="VCU37" s="138"/>
      <c r="VCV37" s="138"/>
      <c r="VCW37" s="138"/>
      <c r="VCX37" s="138"/>
      <c r="VCY37" s="138"/>
      <c r="VCZ37" s="138"/>
      <c r="VDA37" s="138"/>
      <c r="VDB37" s="138"/>
      <c r="VDC37" s="138"/>
      <c r="VDD37" s="138"/>
      <c r="VDE37" s="138"/>
      <c r="VDF37" s="138"/>
      <c r="VDG37" s="138"/>
      <c r="VDH37" s="138"/>
      <c r="VDI37" s="138"/>
      <c r="VDJ37" s="138"/>
      <c r="VDK37" s="138"/>
      <c r="VDL37" s="138"/>
      <c r="VDM37" s="138"/>
      <c r="VDN37" s="138"/>
      <c r="VDO37" s="138"/>
      <c r="VDP37" s="138"/>
      <c r="VDQ37" s="138"/>
      <c r="VDR37" s="138"/>
      <c r="VDS37" s="138"/>
      <c r="VDT37" s="138"/>
      <c r="VDU37" s="138"/>
      <c r="VDV37" s="138"/>
      <c r="VDW37" s="138"/>
      <c r="VDX37" s="138"/>
      <c r="VDY37" s="138"/>
      <c r="VDZ37" s="138"/>
      <c r="VEA37" s="138"/>
      <c r="VEB37" s="138"/>
      <c r="VEC37" s="138"/>
      <c r="VED37" s="138"/>
      <c r="VEE37" s="138"/>
      <c r="VEF37" s="138"/>
      <c r="VEG37" s="138"/>
      <c r="VEH37" s="138"/>
      <c r="VEI37" s="138"/>
      <c r="VEJ37" s="138"/>
      <c r="VEK37" s="138"/>
      <c r="VEL37" s="138"/>
      <c r="VEM37" s="138"/>
      <c r="VEN37" s="138"/>
      <c r="VEO37" s="138"/>
      <c r="VEP37" s="138"/>
      <c r="VEQ37" s="138"/>
      <c r="VER37" s="138"/>
      <c r="VES37" s="138"/>
      <c r="VET37" s="138"/>
      <c r="VEU37" s="138"/>
      <c r="VEV37" s="138"/>
      <c r="VEW37" s="138"/>
      <c r="VEX37" s="138"/>
      <c r="VEY37" s="138"/>
      <c r="VEZ37" s="138"/>
      <c r="VFA37" s="138"/>
      <c r="VFB37" s="138"/>
      <c r="VFC37" s="138"/>
      <c r="VFD37" s="138"/>
      <c r="VFE37" s="138"/>
      <c r="VFF37" s="138"/>
      <c r="VFG37" s="138"/>
      <c r="VFH37" s="138"/>
      <c r="VFI37" s="138"/>
      <c r="VFJ37" s="138"/>
      <c r="VFK37" s="138"/>
      <c r="VFL37" s="138"/>
      <c r="VFM37" s="138"/>
      <c r="VFN37" s="138"/>
      <c r="VFO37" s="138"/>
      <c r="VFP37" s="138"/>
      <c r="VFQ37" s="138"/>
      <c r="VFR37" s="138"/>
      <c r="VFS37" s="138"/>
      <c r="VFT37" s="138"/>
      <c r="VFU37" s="138"/>
      <c r="VFV37" s="138"/>
      <c r="VFW37" s="138"/>
      <c r="VFX37" s="138"/>
      <c r="VFY37" s="138"/>
      <c r="VFZ37" s="138"/>
      <c r="VGA37" s="138"/>
      <c r="VGB37" s="138"/>
      <c r="VGC37" s="138"/>
      <c r="VGD37" s="138"/>
      <c r="VGE37" s="138"/>
      <c r="VGF37" s="138"/>
      <c r="VGG37" s="138"/>
      <c r="VGH37" s="138"/>
      <c r="VGI37" s="138"/>
      <c r="VGJ37" s="138"/>
      <c r="VGK37" s="138"/>
      <c r="VGL37" s="138"/>
      <c r="VGM37" s="138"/>
      <c r="VGN37" s="138"/>
      <c r="VGO37" s="138"/>
      <c r="VGP37" s="138"/>
      <c r="VGQ37" s="138"/>
      <c r="VGR37" s="138"/>
      <c r="VGS37" s="138"/>
      <c r="VGT37" s="138"/>
      <c r="VGU37" s="138"/>
      <c r="VGV37" s="138"/>
      <c r="VGW37" s="138"/>
      <c r="VGX37" s="138"/>
      <c r="VGY37" s="138"/>
      <c r="VGZ37" s="138"/>
      <c r="VHA37" s="138"/>
      <c r="VHB37" s="138"/>
      <c r="VHC37" s="138"/>
      <c r="VHD37" s="138"/>
      <c r="VHE37" s="138"/>
      <c r="VHF37" s="138"/>
      <c r="VHG37" s="138"/>
      <c r="VHH37" s="138"/>
      <c r="VHI37" s="138"/>
      <c r="VHJ37" s="138"/>
      <c r="VHK37" s="138"/>
      <c r="VHL37" s="138"/>
      <c r="VHM37" s="138"/>
      <c r="VHN37" s="138"/>
      <c r="VHO37" s="138"/>
      <c r="VHP37" s="138"/>
      <c r="VHQ37" s="138"/>
      <c r="VHR37" s="138"/>
      <c r="VHS37" s="138"/>
      <c r="VHT37" s="138"/>
      <c r="VHU37" s="138"/>
      <c r="VHV37" s="138"/>
      <c r="VHW37" s="138"/>
      <c r="VHX37" s="138"/>
      <c r="VHY37" s="138"/>
      <c r="VHZ37" s="138"/>
      <c r="VIA37" s="138"/>
      <c r="VIB37" s="138"/>
      <c r="VIC37" s="138"/>
      <c r="VID37" s="138"/>
      <c r="VIE37" s="138"/>
      <c r="VIF37" s="138"/>
      <c r="VIG37" s="138"/>
      <c r="VIH37" s="138"/>
      <c r="VII37" s="138"/>
      <c r="VIJ37" s="138"/>
      <c r="VIK37" s="138"/>
      <c r="VIL37" s="138"/>
      <c r="VIM37" s="138"/>
      <c r="VIN37" s="138"/>
      <c r="VIO37" s="138"/>
      <c r="VIP37" s="138"/>
      <c r="VIQ37" s="138"/>
      <c r="VIR37" s="138"/>
      <c r="VIS37" s="138"/>
      <c r="VIT37" s="138"/>
      <c r="VIU37" s="138"/>
      <c r="VIV37" s="138"/>
      <c r="VIW37" s="138"/>
      <c r="VIX37" s="138"/>
      <c r="VIY37" s="138"/>
      <c r="VIZ37" s="138"/>
      <c r="VJA37" s="138"/>
      <c r="VJB37" s="138"/>
      <c r="VJC37" s="138"/>
      <c r="VJD37" s="138"/>
      <c r="VJE37" s="138"/>
      <c r="VJF37" s="138"/>
      <c r="VJG37" s="138"/>
      <c r="VJH37" s="138"/>
      <c r="VJI37" s="138"/>
      <c r="VJJ37" s="138"/>
      <c r="VJK37" s="138"/>
      <c r="VJL37" s="138"/>
      <c r="VJM37" s="138"/>
      <c r="VJN37" s="138"/>
      <c r="VJO37" s="138"/>
      <c r="VJP37" s="138"/>
      <c r="VJQ37" s="138"/>
      <c r="VJR37" s="138"/>
      <c r="VJS37" s="138"/>
      <c r="VJT37" s="138"/>
      <c r="VJU37" s="138"/>
      <c r="VJV37" s="138"/>
      <c r="VJW37" s="138"/>
      <c r="VJX37" s="138"/>
      <c r="VJY37" s="138"/>
      <c r="VJZ37" s="138"/>
      <c r="VKA37" s="138"/>
      <c r="VKB37" s="138"/>
      <c r="VKC37" s="138"/>
      <c r="VKD37" s="138"/>
      <c r="VKE37" s="138"/>
      <c r="VKF37" s="138"/>
      <c r="VKG37" s="138"/>
      <c r="VKH37" s="138"/>
      <c r="VKI37" s="138"/>
      <c r="VKJ37" s="138"/>
      <c r="VKK37" s="138"/>
      <c r="VKL37" s="138"/>
      <c r="VKM37" s="138"/>
      <c r="VKN37" s="138"/>
      <c r="VKO37" s="138"/>
      <c r="VKP37" s="138"/>
      <c r="VKQ37" s="138"/>
      <c r="VKR37" s="138"/>
      <c r="VKS37" s="138"/>
      <c r="VKT37" s="138"/>
      <c r="VKU37" s="138"/>
      <c r="VKV37" s="138"/>
      <c r="VKW37" s="138"/>
      <c r="VKX37" s="138"/>
      <c r="VKY37" s="138"/>
      <c r="VKZ37" s="138"/>
      <c r="VLA37" s="138"/>
      <c r="VLB37" s="138"/>
      <c r="VLC37" s="138"/>
      <c r="VLD37" s="138"/>
      <c r="VLE37" s="138"/>
      <c r="VLF37" s="138"/>
      <c r="VLG37" s="138"/>
      <c r="VLH37" s="138"/>
      <c r="VLI37" s="138"/>
      <c r="VLJ37" s="138"/>
      <c r="VLK37" s="138"/>
      <c r="VLL37" s="138"/>
      <c r="VLM37" s="138"/>
      <c r="VLN37" s="138"/>
      <c r="VLO37" s="138"/>
      <c r="VLP37" s="138"/>
      <c r="VLQ37" s="138"/>
      <c r="VLR37" s="138"/>
      <c r="VLS37" s="138"/>
      <c r="VLT37" s="138"/>
      <c r="VLU37" s="138"/>
      <c r="VLV37" s="138"/>
      <c r="VLW37" s="138"/>
      <c r="VLX37" s="138"/>
      <c r="VLY37" s="138"/>
      <c r="VLZ37" s="138"/>
      <c r="VMA37" s="138"/>
      <c r="VMB37" s="138"/>
      <c r="VMC37" s="138"/>
      <c r="VMD37" s="138"/>
      <c r="VME37" s="138"/>
      <c r="VMF37" s="138"/>
      <c r="VMG37" s="138"/>
      <c r="VMH37" s="138"/>
      <c r="VMI37" s="138"/>
      <c r="VMJ37" s="138"/>
      <c r="VMK37" s="138"/>
      <c r="VML37" s="138"/>
      <c r="VMM37" s="138"/>
      <c r="VMN37" s="138"/>
      <c r="VMO37" s="138"/>
      <c r="VMP37" s="138"/>
      <c r="VMQ37" s="138"/>
      <c r="VMR37" s="138"/>
      <c r="VMS37" s="138"/>
      <c r="VMT37" s="138"/>
      <c r="VMU37" s="138"/>
      <c r="VMV37" s="138"/>
      <c r="VMW37" s="138"/>
      <c r="VMX37" s="138"/>
      <c r="VMY37" s="138"/>
      <c r="VMZ37" s="138"/>
      <c r="VNA37" s="138"/>
      <c r="VNB37" s="138"/>
      <c r="VNC37" s="138"/>
      <c r="VND37" s="138"/>
      <c r="VNE37" s="138"/>
      <c r="VNF37" s="138"/>
      <c r="VNG37" s="138"/>
      <c r="VNH37" s="138"/>
      <c r="VNI37" s="138"/>
      <c r="VNJ37" s="138"/>
      <c r="VNK37" s="138"/>
      <c r="VNL37" s="138"/>
      <c r="VNM37" s="138"/>
      <c r="VNN37" s="138"/>
      <c r="VNO37" s="138"/>
      <c r="VNP37" s="138"/>
      <c r="VNQ37" s="138"/>
      <c r="VNR37" s="138"/>
      <c r="VNS37" s="138"/>
      <c r="VNT37" s="138"/>
      <c r="VNU37" s="138"/>
      <c r="VNV37" s="138"/>
      <c r="VNW37" s="138"/>
      <c r="VNX37" s="138"/>
      <c r="VNY37" s="138"/>
      <c r="VNZ37" s="138"/>
      <c r="VOA37" s="138"/>
      <c r="VOB37" s="138"/>
      <c r="VOC37" s="138"/>
      <c r="VOD37" s="138"/>
      <c r="VOE37" s="138"/>
      <c r="VOF37" s="138"/>
      <c r="VOG37" s="138"/>
      <c r="VOH37" s="138"/>
      <c r="VOI37" s="138"/>
      <c r="VOJ37" s="138"/>
      <c r="VOK37" s="138"/>
      <c r="VOL37" s="138"/>
      <c r="VOM37" s="138"/>
      <c r="VON37" s="138"/>
      <c r="VOO37" s="138"/>
      <c r="VOP37" s="138"/>
      <c r="VOQ37" s="138"/>
      <c r="VOR37" s="138"/>
      <c r="VOS37" s="138"/>
      <c r="VOT37" s="138"/>
      <c r="VOU37" s="138"/>
      <c r="VOV37" s="138"/>
      <c r="VOW37" s="138"/>
      <c r="VOX37" s="138"/>
      <c r="VOY37" s="138"/>
      <c r="VOZ37" s="138"/>
      <c r="VPA37" s="138"/>
      <c r="VPB37" s="138"/>
      <c r="VPC37" s="138"/>
      <c r="VPD37" s="138"/>
      <c r="VPE37" s="138"/>
      <c r="VPF37" s="138"/>
      <c r="VPG37" s="138"/>
      <c r="VPH37" s="138"/>
      <c r="VPI37" s="138"/>
      <c r="VPJ37" s="138"/>
      <c r="VPK37" s="138"/>
      <c r="VPL37" s="138"/>
      <c r="VPM37" s="138"/>
      <c r="VPN37" s="138"/>
      <c r="VPO37" s="138"/>
      <c r="VPP37" s="138"/>
      <c r="VPQ37" s="138"/>
      <c r="VPR37" s="138"/>
      <c r="VPS37" s="138"/>
      <c r="VPT37" s="138"/>
      <c r="VPU37" s="138"/>
      <c r="VPV37" s="138"/>
      <c r="VPW37" s="138"/>
      <c r="VPX37" s="138"/>
      <c r="VPY37" s="138"/>
      <c r="VPZ37" s="138"/>
      <c r="VQA37" s="138"/>
      <c r="VQB37" s="138"/>
      <c r="VQC37" s="138"/>
      <c r="VQD37" s="138"/>
      <c r="VQE37" s="138"/>
      <c r="VQF37" s="138"/>
      <c r="VQG37" s="138"/>
      <c r="VQH37" s="138"/>
      <c r="VQI37" s="138"/>
      <c r="VQJ37" s="138"/>
      <c r="VQK37" s="138"/>
      <c r="VQL37" s="138"/>
      <c r="VQM37" s="138"/>
      <c r="VQN37" s="138"/>
      <c r="VQO37" s="138"/>
      <c r="VQP37" s="138"/>
      <c r="VQQ37" s="138"/>
      <c r="VQR37" s="138"/>
      <c r="VQS37" s="138"/>
      <c r="VQT37" s="138"/>
      <c r="VQU37" s="138"/>
      <c r="VQV37" s="138"/>
      <c r="VQW37" s="138"/>
      <c r="VQX37" s="138"/>
      <c r="VQY37" s="138"/>
      <c r="VQZ37" s="138"/>
      <c r="VRA37" s="138"/>
      <c r="VRB37" s="138"/>
      <c r="VRC37" s="138"/>
      <c r="VRD37" s="138"/>
      <c r="VRE37" s="138"/>
      <c r="VRF37" s="138"/>
      <c r="VRG37" s="138"/>
      <c r="VRH37" s="138"/>
      <c r="VRI37" s="138"/>
      <c r="VRJ37" s="138"/>
      <c r="VRK37" s="138"/>
      <c r="VRL37" s="138"/>
      <c r="VRM37" s="138"/>
      <c r="VRN37" s="138"/>
      <c r="VRO37" s="138"/>
      <c r="VRP37" s="138"/>
      <c r="VRQ37" s="138"/>
      <c r="VRR37" s="138"/>
      <c r="VRS37" s="138"/>
      <c r="VRT37" s="138"/>
      <c r="VRU37" s="138"/>
      <c r="VRV37" s="138"/>
      <c r="VRW37" s="138"/>
      <c r="VRX37" s="138"/>
      <c r="VRY37" s="138"/>
      <c r="VRZ37" s="138"/>
      <c r="VSA37" s="138"/>
      <c r="VSB37" s="138"/>
      <c r="VSC37" s="138"/>
      <c r="VSD37" s="138"/>
      <c r="VSE37" s="138"/>
      <c r="VSF37" s="138"/>
      <c r="VSG37" s="138"/>
      <c r="VSH37" s="138"/>
      <c r="VSI37" s="138"/>
      <c r="VSJ37" s="138"/>
      <c r="VSK37" s="138"/>
      <c r="VSL37" s="138"/>
      <c r="VSM37" s="138"/>
      <c r="VSN37" s="138"/>
      <c r="VSO37" s="138"/>
      <c r="VSP37" s="138"/>
      <c r="VSQ37" s="138"/>
      <c r="VSR37" s="138"/>
      <c r="VSS37" s="138"/>
      <c r="VST37" s="138"/>
      <c r="VSU37" s="138"/>
      <c r="VSV37" s="138"/>
      <c r="VSW37" s="138"/>
      <c r="VSX37" s="138"/>
      <c r="VSY37" s="138"/>
      <c r="VSZ37" s="138"/>
      <c r="VTA37" s="138"/>
      <c r="VTB37" s="138"/>
      <c r="VTC37" s="138"/>
      <c r="VTD37" s="138"/>
      <c r="VTE37" s="138"/>
      <c r="VTF37" s="138"/>
      <c r="VTG37" s="138"/>
      <c r="VTH37" s="138"/>
      <c r="VTI37" s="138"/>
      <c r="VTJ37" s="138"/>
      <c r="VTK37" s="138"/>
      <c r="VTL37" s="138"/>
      <c r="VTM37" s="138"/>
      <c r="VTN37" s="138"/>
      <c r="VTO37" s="138"/>
      <c r="VTP37" s="138"/>
      <c r="VTQ37" s="138"/>
      <c r="VTR37" s="138"/>
      <c r="VTS37" s="138"/>
      <c r="VTT37" s="138"/>
      <c r="VTU37" s="138"/>
      <c r="VTV37" s="138"/>
      <c r="VTW37" s="138"/>
      <c r="VTX37" s="138"/>
      <c r="VTY37" s="138"/>
      <c r="VTZ37" s="138"/>
      <c r="VUA37" s="138"/>
      <c r="VUB37" s="138"/>
      <c r="VUC37" s="138"/>
      <c r="VUD37" s="138"/>
      <c r="VUE37" s="138"/>
      <c r="VUF37" s="138"/>
      <c r="VUG37" s="138"/>
      <c r="VUH37" s="138"/>
      <c r="VUI37" s="138"/>
      <c r="VUJ37" s="138"/>
      <c r="VUK37" s="138"/>
      <c r="VUL37" s="138"/>
      <c r="VUM37" s="138"/>
      <c r="VUN37" s="138"/>
      <c r="VUO37" s="138"/>
      <c r="VUP37" s="138"/>
      <c r="VUQ37" s="138"/>
      <c r="VUR37" s="138"/>
      <c r="VUS37" s="138"/>
      <c r="VUT37" s="138"/>
      <c r="VUU37" s="138"/>
      <c r="VUV37" s="138"/>
      <c r="VUW37" s="138"/>
      <c r="VUX37" s="138"/>
      <c r="VUY37" s="138"/>
      <c r="VUZ37" s="138"/>
      <c r="VVA37" s="138"/>
      <c r="VVB37" s="138"/>
      <c r="VVC37" s="138"/>
      <c r="VVD37" s="138"/>
      <c r="VVE37" s="138"/>
      <c r="VVF37" s="138"/>
      <c r="VVG37" s="138"/>
      <c r="VVH37" s="138"/>
      <c r="VVI37" s="138"/>
      <c r="VVJ37" s="138"/>
      <c r="VVK37" s="138"/>
      <c r="VVL37" s="138"/>
      <c r="VVM37" s="138"/>
      <c r="VVN37" s="138"/>
      <c r="VVO37" s="138"/>
      <c r="VVP37" s="138"/>
      <c r="VVQ37" s="138"/>
      <c r="VVR37" s="138"/>
      <c r="VVS37" s="138"/>
      <c r="VVT37" s="138"/>
      <c r="VVU37" s="138"/>
      <c r="VVV37" s="138"/>
      <c r="VVW37" s="138"/>
      <c r="VVX37" s="138"/>
      <c r="VVY37" s="138"/>
      <c r="VVZ37" s="138"/>
      <c r="VWA37" s="138"/>
      <c r="VWB37" s="138"/>
      <c r="VWC37" s="138"/>
      <c r="VWD37" s="138"/>
      <c r="VWE37" s="138"/>
      <c r="VWF37" s="138"/>
      <c r="VWG37" s="138"/>
      <c r="VWH37" s="138"/>
      <c r="VWI37" s="138"/>
      <c r="VWJ37" s="138"/>
      <c r="VWK37" s="138"/>
      <c r="VWL37" s="138"/>
      <c r="VWM37" s="138"/>
      <c r="VWN37" s="138"/>
      <c r="VWO37" s="138"/>
      <c r="VWP37" s="138"/>
      <c r="VWQ37" s="138"/>
      <c r="VWR37" s="138"/>
      <c r="VWS37" s="138"/>
      <c r="VWT37" s="138"/>
      <c r="VWU37" s="138"/>
      <c r="VWV37" s="138"/>
      <c r="VWW37" s="138"/>
      <c r="VWX37" s="138"/>
      <c r="VWY37" s="138"/>
      <c r="VWZ37" s="138"/>
      <c r="VXA37" s="138"/>
      <c r="VXB37" s="138"/>
      <c r="VXC37" s="138"/>
      <c r="VXD37" s="138"/>
      <c r="VXE37" s="138"/>
      <c r="VXF37" s="138"/>
      <c r="VXG37" s="138"/>
      <c r="VXH37" s="138"/>
      <c r="VXI37" s="138"/>
      <c r="VXJ37" s="138"/>
      <c r="VXK37" s="138"/>
      <c r="VXL37" s="138"/>
      <c r="VXM37" s="138"/>
      <c r="VXN37" s="138"/>
      <c r="VXO37" s="138"/>
      <c r="VXP37" s="138"/>
      <c r="VXQ37" s="138"/>
      <c r="VXR37" s="138"/>
      <c r="VXS37" s="138"/>
      <c r="VXT37" s="138"/>
      <c r="VXU37" s="138"/>
      <c r="VXV37" s="138"/>
      <c r="VXW37" s="138"/>
      <c r="VXX37" s="138"/>
      <c r="VXY37" s="138"/>
      <c r="VXZ37" s="138"/>
      <c r="VYA37" s="138"/>
      <c r="VYB37" s="138"/>
      <c r="VYC37" s="138"/>
      <c r="VYD37" s="138"/>
      <c r="VYE37" s="138"/>
      <c r="VYF37" s="138"/>
      <c r="VYG37" s="138"/>
      <c r="VYH37" s="138"/>
      <c r="VYI37" s="138"/>
      <c r="VYJ37" s="138"/>
      <c r="VYK37" s="138"/>
      <c r="VYL37" s="138"/>
      <c r="VYM37" s="138"/>
      <c r="VYN37" s="138"/>
      <c r="VYO37" s="138"/>
      <c r="VYP37" s="138"/>
      <c r="VYQ37" s="138"/>
      <c r="VYR37" s="138"/>
      <c r="VYS37" s="138"/>
      <c r="VYT37" s="138"/>
      <c r="VYU37" s="138"/>
      <c r="VYV37" s="138"/>
      <c r="VYW37" s="138"/>
      <c r="VYX37" s="138"/>
      <c r="VYY37" s="138"/>
      <c r="VYZ37" s="138"/>
      <c r="VZA37" s="138"/>
      <c r="VZB37" s="138"/>
      <c r="VZC37" s="138"/>
      <c r="VZD37" s="138"/>
      <c r="VZE37" s="138"/>
      <c r="VZF37" s="138"/>
      <c r="VZG37" s="138"/>
      <c r="VZH37" s="138"/>
      <c r="VZI37" s="138"/>
      <c r="VZJ37" s="138"/>
      <c r="VZK37" s="138"/>
      <c r="VZL37" s="138"/>
      <c r="VZM37" s="138"/>
      <c r="VZN37" s="138"/>
      <c r="VZO37" s="138"/>
      <c r="VZP37" s="138"/>
      <c r="VZQ37" s="138"/>
      <c r="VZR37" s="138"/>
      <c r="VZS37" s="138"/>
      <c r="VZT37" s="138"/>
      <c r="VZU37" s="138"/>
      <c r="VZV37" s="138"/>
      <c r="VZW37" s="138"/>
      <c r="VZX37" s="138"/>
      <c r="VZY37" s="138"/>
      <c r="VZZ37" s="138"/>
      <c r="WAA37" s="138"/>
      <c r="WAB37" s="138"/>
      <c r="WAC37" s="138"/>
      <c r="WAD37" s="138"/>
      <c r="WAE37" s="138"/>
      <c r="WAF37" s="138"/>
      <c r="WAG37" s="138"/>
      <c r="WAH37" s="138"/>
      <c r="WAI37" s="138"/>
      <c r="WAJ37" s="138"/>
      <c r="WAK37" s="138"/>
      <c r="WAL37" s="138"/>
      <c r="WAM37" s="138"/>
      <c r="WAN37" s="138"/>
      <c r="WAO37" s="138"/>
      <c r="WAP37" s="138"/>
      <c r="WAQ37" s="138"/>
      <c r="WAR37" s="138"/>
      <c r="WAS37" s="138"/>
      <c r="WAT37" s="138"/>
      <c r="WAU37" s="138"/>
      <c r="WAV37" s="138"/>
      <c r="WAW37" s="138"/>
      <c r="WAX37" s="138"/>
      <c r="WAY37" s="138"/>
      <c r="WAZ37" s="138"/>
      <c r="WBA37" s="138"/>
      <c r="WBB37" s="138"/>
      <c r="WBC37" s="138"/>
      <c r="WBD37" s="138"/>
      <c r="WBE37" s="138"/>
      <c r="WBF37" s="138"/>
      <c r="WBG37" s="138"/>
      <c r="WBH37" s="138"/>
      <c r="WBI37" s="138"/>
      <c r="WBJ37" s="138"/>
      <c r="WBK37" s="138"/>
      <c r="WBL37" s="138"/>
      <c r="WBM37" s="138"/>
      <c r="WBN37" s="138"/>
      <c r="WBO37" s="138"/>
      <c r="WBP37" s="138"/>
      <c r="WBQ37" s="138"/>
      <c r="WBR37" s="138"/>
      <c r="WBS37" s="138"/>
      <c r="WBT37" s="138"/>
      <c r="WBU37" s="138"/>
      <c r="WBV37" s="138"/>
      <c r="WBW37" s="138"/>
      <c r="WBX37" s="138"/>
      <c r="WBY37" s="138"/>
      <c r="WBZ37" s="138"/>
      <c r="WCA37" s="138"/>
      <c r="WCB37" s="138"/>
      <c r="WCC37" s="138"/>
      <c r="WCD37" s="138"/>
      <c r="WCE37" s="138"/>
      <c r="WCF37" s="138"/>
      <c r="WCG37" s="138"/>
      <c r="WCH37" s="138"/>
      <c r="WCI37" s="138"/>
      <c r="WCJ37" s="138"/>
      <c r="WCK37" s="138"/>
      <c r="WCL37" s="138"/>
      <c r="WCM37" s="138"/>
      <c r="WCN37" s="138"/>
      <c r="WCO37" s="138"/>
      <c r="WCP37" s="138"/>
      <c r="WCQ37" s="138"/>
      <c r="WCR37" s="138"/>
      <c r="WCS37" s="138"/>
      <c r="WCT37" s="138"/>
      <c r="WCU37" s="138"/>
      <c r="WCV37" s="138"/>
      <c r="WCW37" s="138"/>
      <c r="WCX37" s="138"/>
      <c r="WCY37" s="138"/>
      <c r="WCZ37" s="138"/>
      <c r="WDA37" s="138"/>
      <c r="WDB37" s="138"/>
      <c r="WDC37" s="138"/>
      <c r="WDD37" s="138"/>
      <c r="WDE37" s="138"/>
      <c r="WDF37" s="138"/>
      <c r="WDG37" s="138"/>
      <c r="WDH37" s="138"/>
      <c r="WDI37" s="138"/>
      <c r="WDJ37" s="138"/>
      <c r="WDK37" s="138"/>
      <c r="WDL37" s="138"/>
      <c r="WDM37" s="138"/>
      <c r="WDN37" s="138"/>
      <c r="WDO37" s="138"/>
      <c r="WDP37" s="138"/>
      <c r="WDQ37" s="138"/>
      <c r="WDR37" s="138"/>
      <c r="WDS37" s="138"/>
      <c r="WDT37" s="138"/>
      <c r="WDU37" s="138"/>
      <c r="WDV37" s="138"/>
      <c r="WDW37" s="138"/>
      <c r="WDX37" s="138"/>
      <c r="WDY37" s="138"/>
      <c r="WDZ37" s="138"/>
      <c r="WEA37" s="138"/>
      <c r="WEB37" s="138"/>
      <c r="WEC37" s="138"/>
      <c r="WED37" s="138"/>
      <c r="WEE37" s="138"/>
      <c r="WEF37" s="138"/>
      <c r="WEG37" s="138"/>
      <c r="WEH37" s="138"/>
      <c r="WEI37" s="138"/>
      <c r="WEJ37" s="138"/>
      <c r="WEK37" s="138"/>
      <c r="WEL37" s="138"/>
      <c r="WEM37" s="138"/>
      <c r="WEN37" s="138"/>
      <c r="WEO37" s="138"/>
      <c r="WEP37" s="138"/>
      <c r="WEQ37" s="138"/>
      <c r="WER37" s="138"/>
      <c r="WES37" s="138"/>
      <c r="WET37" s="138"/>
      <c r="WEU37" s="138"/>
      <c r="WEV37" s="138"/>
      <c r="WEW37" s="138"/>
      <c r="WEX37" s="138"/>
      <c r="WEY37" s="138"/>
      <c r="WEZ37" s="138"/>
      <c r="WFA37" s="138"/>
      <c r="WFB37" s="138"/>
      <c r="WFC37" s="138"/>
      <c r="WFD37" s="138"/>
      <c r="WFE37" s="138"/>
      <c r="WFF37" s="138"/>
      <c r="WFG37" s="138"/>
      <c r="WFH37" s="138"/>
      <c r="WFI37" s="138"/>
      <c r="WFJ37" s="138"/>
      <c r="WFK37" s="138"/>
      <c r="WFL37" s="138"/>
      <c r="WFM37" s="138"/>
      <c r="WFN37" s="138"/>
      <c r="WFO37" s="138"/>
      <c r="WFP37" s="138"/>
      <c r="WFQ37" s="138"/>
      <c r="WFR37" s="138"/>
      <c r="WFS37" s="138"/>
      <c r="WFT37" s="138"/>
      <c r="WFU37" s="138"/>
      <c r="WFV37" s="138"/>
      <c r="WFW37" s="138"/>
      <c r="WFX37" s="138"/>
      <c r="WFY37" s="138"/>
      <c r="WFZ37" s="138"/>
      <c r="WGA37" s="138"/>
      <c r="WGB37" s="138"/>
      <c r="WGC37" s="138"/>
      <c r="WGD37" s="138"/>
      <c r="WGE37" s="138"/>
      <c r="WGF37" s="138"/>
      <c r="WGG37" s="138"/>
      <c r="WGH37" s="138"/>
      <c r="WGI37" s="138"/>
      <c r="WGJ37" s="138"/>
      <c r="WGK37" s="138"/>
      <c r="WGL37" s="138"/>
      <c r="WGM37" s="138"/>
      <c r="WGN37" s="138"/>
      <c r="WGO37" s="138"/>
      <c r="WGP37" s="138"/>
      <c r="WGQ37" s="138"/>
      <c r="WGR37" s="138"/>
      <c r="WGS37" s="138"/>
      <c r="WGT37" s="138"/>
      <c r="WGU37" s="138"/>
      <c r="WGV37" s="138"/>
      <c r="WGW37" s="138"/>
      <c r="WGX37" s="138"/>
      <c r="WGY37" s="138"/>
      <c r="WGZ37" s="138"/>
      <c r="WHA37" s="138"/>
      <c r="WHB37" s="138"/>
      <c r="WHC37" s="138"/>
      <c r="WHD37" s="138"/>
      <c r="WHE37" s="138"/>
      <c r="WHF37" s="138"/>
      <c r="WHG37" s="138"/>
      <c r="WHH37" s="138"/>
      <c r="WHI37" s="138"/>
      <c r="WHJ37" s="138"/>
      <c r="WHK37" s="138"/>
      <c r="WHL37" s="138"/>
      <c r="WHM37" s="138"/>
      <c r="WHN37" s="138"/>
      <c r="WHO37" s="138"/>
      <c r="WHP37" s="138"/>
      <c r="WHQ37" s="138"/>
      <c r="WHR37" s="138"/>
      <c r="WHS37" s="138"/>
      <c r="WHT37" s="138"/>
      <c r="WHU37" s="138"/>
      <c r="WHV37" s="138"/>
      <c r="WHW37" s="138"/>
      <c r="WHX37" s="138"/>
      <c r="WHY37" s="138"/>
      <c r="WHZ37" s="138"/>
      <c r="WIA37" s="138"/>
      <c r="WIB37" s="138"/>
      <c r="WIC37" s="138"/>
      <c r="WID37" s="138"/>
      <c r="WIE37" s="138"/>
      <c r="WIF37" s="138"/>
      <c r="WIG37" s="138"/>
      <c r="WIH37" s="138"/>
      <c r="WII37" s="138"/>
      <c r="WIJ37" s="138"/>
      <c r="WIK37" s="138"/>
      <c r="WIL37" s="138"/>
      <c r="WIM37" s="138"/>
      <c r="WIN37" s="138"/>
      <c r="WIO37" s="138"/>
      <c r="WIP37" s="138"/>
      <c r="WIQ37" s="138"/>
      <c r="WIR37" s="138"/>
      <c r="WIS37" s="138"/>
      <c r="WIT37" s="138"/>
      <c r="WIU37" s="138"/>
      <c r="WIV37" s="138"/>
      <c r="WIW37" s="138"/>
      <c r="WIX37" s="138"/>
      <c r="WIY37" s="138"/>
      <c r="WIZ37" s="138"/>
      <c r="WJA37" s="138"/>
      <c r="WJB37" s="138"/>
      <c r="WJC37" s="138"/>
      <c r="WJD37" s="138"/>
      <c r="WJE37" s="138"/>
      <c r="WJF37" s="138"/>
      <c r="WJG37" s="138"/>
      <c r="WJH37" s="138"/>
      <c r="WJI37" s="138"/>
      <c r="WJJ37" s="138"/>
      <c r="WJK37" s="138"/>
      <c r="WJL37" s="138"/>
      <c r="WJM37" s="138"/>
      <c r="WJN37" s="138"/>
      <c r="WJO37" s="138"/>
      <c r="WJP37" s="138"/>
      <c r="WJQ37" s="138"/>
      <c r="WJR37" s="138"/>
      <c r="WJS37" s="138"/>
      <c r="WJT37" s="138"/>
      <c r="WJU37" s="138"/>
      <c r="WJV37" s="138"/>
      <c r="WJW37" s="138"/>
      <c r="WJX37" s="138"/>
      <c r="WJY37" s="138"/>
      <c r="WJZ37" s="138"/>
      <c r="WKA37" s="138"/>
      <c r="WKB37" s="138"/>
      <c r="WKC37" s="138"/>
      <c r="WKD37" s="138"/>
      <c r="WKE37" s="138"/>
      <c r="WKF37" s="138"/>
      <c r="WKG37" s="138"/>
      <c r="WKH37" s="138"/>
      <c r="WKI37" s="138"/>
      <c r="WKJ37" s="138"/>
      <c r="WKK37" s="138"/>
      <c r="WKL37" s="138"/>
      <c r="WKM37" s="138"/>
      <c r="WKN37" s="138"/>
      <c r="WKO37" s="138"/>
      <c r="WKP37" s="138"/>
      <c r="WKQ37" s="138"/>
      <c r="WKR37" s="138"/>
      <c r="WKS37" s="138"/>
      <c r="WKT37" s="138"/>
      <c r="WKU37" s="138"/>
      <c r="WKV37" s="138"/>
      <c r="WKW37" s="138"/>
      <c r="WKX37" s="138"/>
      <c r="WKY37" s="138"/>
      <c r="WKZ37" s="138"/>
      <c r="WLA37" s="138"/>
      <c r="WLB37" s="138"/>
      <c r="WLC37" s="138"/>
      <c r="WLD37" s="138"/>
      <c r="WLE37" s="138"/>
      <c r="WLF37" s="138"/>
      <c r="WLG37" s="138"/>
      <c r="WLH37" s="138"/>
      <c r="WLI37" s="138"/>
      <c r="WLJ37" s="138"/>
      <c r="WLK37" s="138"/>
      <c r="WLL37" s="138"/>
      <c r="WLM37" s="138"/>
      <c r="WLN37" s="138"/>
      <c r="WLO37" s="138"/>
      <c r="WLP37" s="138"/>
      <c r="WLQ37" s="138"/>
      <c r="WLR37" s="138"/>
      <c r="WLS37" s="138"/>
      <c r="WLT37" s="138"/>
      <c r="WLU37" s="138"/>
      <c r="WLV37" s="138"/>
      <c r="WLW37" s="138"/>
      <c r="WLX37" s="138"/>
      <c r="WLY37" s="138"/>
      <c r="WLZ37" s="138"/>
      <c r="WMA37" s="138"/>
      <c r="WMB37" s="138"/>
      <c r="WMC37" s="138"/>
      <c r="WMD37" s="138"/>
      <c r="WME37" s="138"/>
      <c r="WMF37" s="138"/>
      <c r="WMG37" s="138"/>
      <c r="WMH37" s="138"/>
      <c r="WMI37" s="138"/>
      <c r="WMJ37" s="138"/>
      <c r="WMK37" s="138"/>
      <c r="WML37" s="138"/>
      <c r="WMM37" s="138"/>
      <c r="WMN37" s="138"/>
      <c r="WMO37" s="138"/>
      <c r="WMP37" s="138"/>
      <c r="WMQ37" s="138"/>
      <c r="WMR37" s="138"/>
      <c r="WMS37" s="138"/>
      <c r="WMT37" s="138"/>
      <c r="WMU37" s="138"/>
      <c r="WMV37" s="138"/>
      <c r="WMW37" s="138"/>
      <c r="WMX37" s="138"/>
      <c r="WMY37" s="138"/>
      <c r="WMZ37" s="138"/>
      <c r="WNA37" s="138"/>
      <c r="WNB37" s="138"/>
      <c r="WNC37" s="138"/>
      <c r="WND37" s="138"/>
      <c r="WNE37" s="138"/>
      <c r="WNF37" s="138"/>
      <c r="WNG37" s="138"/>
      <c r="WNH37" s="138"/>
      <c r="WNI37" s="138"/>
      <c r="WNJ37" s="138"/>
      <c r="WNK37" s="138"/>
      <c r="WNL37" s="138"/>
      <c r="WNM37" s="138"/>
      <c r="WNN37" s="138"/>
      <c r="WNO37" s="138"/>
      <c r="WNP37" s="138"/>
      <c r="WNQ37" s="138"/>
      <c r="WNR37" s="138"/>
      <c r="WNS37" s="138"/>
      <c r="WNT37" s="138"/>
      <c r="WNU37" s="138"/>
      <c r="WNV37" s="138"/>
      <c r="WNW37" s="138"/>
      <c r="WNX37" s="138"/>
      <c r="WNY37" s="138"/>
      <c r="WNZ37" s="138"/>
      <c r="WOA37" s="138"/>
      <c r="WOB37" s="138"/>
      <c r="WOC37" s="138"/>
      <c r="WOD37" s="138"/>
      <c r="WOE37" s="138"/>
      <c r="WOF37" s="138"/>
      <c r="WOG37" s="138"/>
      <c r="WOH37" s="138"/>
      <c r="WOI37" s="138"/>
      <c r="WOJ37" s="138"/>
      <c r="WOK37" s="138"/>
      <c r="WOL37" s="138"/>
      <c r="WOM37" s="138"/>
      <c r="WON37" s="138"/>
      <c r="WOO37" s="138"/>
      <c r="WOP37" s="138"/>
      <c r="WOQ37" s="138"/>
      <c r="WOR37" s="138"/>
      <c r="WOS37" s="138"/>
      <c r="WOT37" s="138"/>
      <c r="WOU37" s="138"/>
      <c r="WOV37" s="138"/>
      <c r="WOW37" s="138"/>
      <c r="WOX37" s="138"/>
      <c r="WOY37" s="138"/>
      <c r="WOZ37" s="138"/>
      <c r="WPA37" s="138"/>
      <c r="WPB37" s="138"/>
      <c r="WPC37" s="138"/>
      <c r="WPD37" s="138"/>
      <c r="WPE37" s="138"/>
      <c r="WPF37" s="138"/>
      <c r="WPG37" s="138"/>
      <c r="WPH37" s="138"/>
      <c r="WPI37" s="138"/>
      <c r="WPJ37" s="138"/>
      <c r="WPK37" s="138"/>
      <c r="WPL37" s="138"/>
      <c r="WPM37" s="138"/>
      <c r="WPN37" s="138"/>
      <c r="WPO37" s="138"/>
      <c r="WPP37" s="138"/>
      <c r="WPQ37" s="138"/>
      <c r="WPR37" s="138"/>
      <c r="WPS37" s="138"/>
      <c r="WPT37" s="138"/>
      <c r="WPU37" s="138"/>
      <c r="WPV37" s="138"/>
      <c r="WPW37" s="138"/>
      <c r="WPX37" s="138"/>
      <c r="WPY37" s="138"/>
      <c r="WPZ37" s="138"/>
      <c r="WQA37" s="138"/>
      <c r="WQB37" s="138"/>
      <c r="WQC37" s="138"/>
      <c r="WQD37" s="138"/>
      <c r="WQE37" s="138"/>
      <c r="WQF37" s="138"/>
      <c r="WQG37" s="138"/>
      <c r="WQH37" s="138"/>
      <c r="WQI37" s="138"/>
      <c r="WQJ37" s="138"/>
      <c r="WQK37" s="138"/>
      <c r="WQL37" s="138"/>
      <c r="WQM37" s="138"/>
      <c r="WQN37" s="138"/>
      <c r="WQO37" s="138"/>
      <c r="WQP37" s="138"/>
      <c r="WQQ37" s="138"/>
      <c r="WQR37" s="138"/>
      <c r="WQS37" s="138"/>
      <c r="WQT37" s="138"/>
      <c r="WQU37" s="138"/>
      <c r="WQV37" s="138"/>
      <c r="WQW37" s="138"/>
      <c r="WQX37" s="138"/>
      <c r="WQY37" s="138"/>
      <c r="WQZ37" s="138"/>
      <c r="WRA37" s="138"/>
      <c r="WRB37" s="138"/>
      <c r="WRC37" s="138"/>
      <c r="WRD37" s="138"/>
      <c r="WRE37" s="138"/>
      <c r="WRF37" s="138"/>
      <c r="WRG37" s="138"/>
      <c r="WRH37" s="138"/>
      <c r="WRI37" s="138"/>
      <c r="WRJ37" s="138"/>
      <c r="WRK37" s="138"/>
      <c r="WRL37" s="138"/>
      <c r="WRM37" s="138"/>
      <c r="WRN37" s="138"/>
      <c r="WRO37" s="138"/>
      <c r="WRP37" s="138"/>
      <c r="WRQ37" s="138"/>
      <c r="WRR37" s="138"/>
      <c r="WRS37" s="138"/>
      <c r="WRT37" s="138"/>
      <c r="WRU37" s="138"/>
      <c r="WRV37" s="138"/>
      <c r="WRW37" s="138"/>
      <c r="WRX37" s="138"/>
      <c r="WRY37" s="138"/>
      <c r="WRZ37" s="138"/>
      <c r="WSA37" s="138"/>
      <c r="WSB37" s="138"/>
      <c r="WSC37" s="138"/>
      <c r="WSD37" s="138"/>
      <c r="WSE37" s="138"/>
      <c r="WSF37" s="138"/>
      <c r="WSG37" s="138"/>
      <c r="WSH37" s="138"/>
      <c r="WSI37" s="138"/>
      <c r="WSJ37" s="138"/>
      <c r="WSK37" s="138"/>
      <c r="WSL37" s="138"/>
      <c r="WSM37" s="138"/>
      <c r="WSN37" s="138"/>
      <c r="WSO37" s="138"/>
      <c r="WSP37" s="138"/>
      <c r="WSQ37" s="138"/>
      <c r="WSR37" s="138"/>
      <c r="WSS37" s="138"/>
      <c r="WST37" s="138"/>
      <c r="WSU37" s="138"/>
      <c r="WSV37" s="138"/>
      <c r="WSW37" s="138"/>
      <c r="WSX37" s="138"/>
      <c r="WSY37" s="138"/>
      <c r="WSZ37" s="138"/>
      <c r="WTA37" s="138"/>
      <c r="WTB37" s="138"/>
      <c r="WTC37" s="138"/>
      <c r="WTD37" s="138"/>
      <c r="WTE37" s="138"/>
      <c r="WTF37" s="138"/>
      <c r="WTG37" s="138"/>
      <c r="WTH37" s="138"/>
      <c r="WTI37" s="138"/>
      <c r="WTJ37" s="138"/>
      <c r="WTK37" s="138"/>
      <c r="WTL37" s="138"/>
      <c r="WTM37" s="138"/>
      <c r="WTN37" s="138"/>
      <c r="WTO37" s="138"/>
      <c r="WTP37" s="138"/>
      <c r="WTQ37" s="138"/>
      <c r="WTR37" s="138"/>
      <c r="WTS37" s="138"/>
      <c r="WTT37" s="138"/>
      <c r="WTU37" s="138"/>
      <c r="WTV37" s="138"/>
      <c r="WTW37" s="138"/>
      <c r="WTX37" s="138"/>
      <c r="WTY37" s="138"/>
      <c r="WTZ37" s="138"/>
      <c r="WUA37" s="138"/>
      <c r="WUB37" s="138"/>
      <c r="WUC37" s="138"/>
      <c r="WUD37" s="138"/>
      <c r="WUE37" s="138"/>
      <c r="WUF37" s="138"/>
      <c r="WUG37" s="138"/>
      <c r="WUH37" s="138"/>
      <c r="WUI37" s="138"/>
      <c r="WUJ37" s="138"/>
      <c r="WUK37" s="138"/>
      <c r="WUL37" s="138"/>
      <c r="WUM37" s="138"/>
      <c r="WUN37" s="138"/>
      <c r="WUO37" s="138"/>
      <c r="WUP37" s="138"/>
      <c r="WUQ37" s="138"/>
      <c r="WUR37" s="138"/>
      <c r="WUS37" s="138"/>
      <c r="WUT37" s="138"/>
      <c r="WUU37" s="138"/>
      <c r="WUV37" s="138"/>
      <c r="WUW37" s="138"/>
      <c r="WUX37" s="138"/>
      <c r="WUY37" s="138"/>
      <c r="WUZ37" s="138"/>
      <c r="WVA37" s="138"/>
      <c r="WVB37" s="138"/>
      <c r="WVC37" s="138"/>
      <c r="WVD37" s="138"/>
      <c r="WVE37" s="138"/>
      <c r="WVF37" s="138"/>
      <c r="WVG37" s="138"/>
      <c r="WVH37" s="138"/>
      <c r="WVI37" s="138"/>
      <c r="WVJ37" s="138"/>
      <c r="WVK37" s="138"/>
      <c r="WVL37" s="138"/>
      <c r="WVM37" s="138"/>
      <c r="WVN37" s="138"/>
      <c r="WVO37" s="138"/>
      <c r="WVP37" s="138"/>
      <c r="WVQ37" s="138"/>
      <c r="WVR37" s="138"/>
      <c r="WVS37" s="138"/>
      <c r="WVT37" s="138"/>
      <c r="WVU37" s="138"/>
      <c r="WVV37" s="138"/>
      <c r="WVW37" s="138"/>
      <c r="WVX37" s="138"/>
      <c r="WVY37" s="138"/>
      <c r="WVZ37" s="138"/>
      <c r="WWA37" s="138"/>
      <c r="WWB37" s="138"/>
      <c r="WWC37" s="138"/>
      <c r="WWD37" s="138"/>
      <c r="WWE37" s="138"/>
      <c r="WWF37" s="138"/>
      <c r="WWG37" s="138"/>
      <c r="WWH37" s="138"/>
      <c r="WWI37" s="138"/>
      <c r="WWJ37" s="138"/>
      <c r="WWK37" s="138"/>
      <c r="WWL37" s="138"/>
      <c r="WWM37" s="138"/>
      <c r="WWN37" s="138"/>
      <c r="WWO37" s="138"/>
      <c r="WWP37" s="138"/>
      <c r="WWQ37" s="138"/>
      <c r="WWR37" s="138"/>
      <c r="WWS37" s="138"/>
      <c r="WWT37" s="138"/>
      <c r="WWU37" s="138"/>
      <c r="WWV37" s="138"/>
      <c r="WWW37" s="138"/>
      <c r="WWX37" s="138"/>
      <c r="WWY37" s="138"/>
      <c r="WWZ37" s="138"/>
      <c r="WXA37" s="138"/>
      <c r="WXB37" s="138"/>
      <c r="WXC37" s="138"/>
      <c r="WXD37" s="138"/>
      <c r="WXE37" s="138"/>
      <c r="WXF37" s="138"/>
      <c r="WXG37" s="138"/>
      <c r="WXH37" s="138"/>
      <c r="WXI37" s="138"/>
      <c r="WXJ37" s="138"/>
      <c r="WXK37" s="138"/>
      <c r="WXL37" s="138"/>
      <c r="WXM37" s="138"/>
      <c r="WXN37" s="138"/>
      <c r="WXO37" s="138"/>
      <c r="WXP37" s="138"/>
      <c r="WXQ37" s="138"/>
      <c r="WXR37" s="138"/>
      <c r="WXS37" s="138"/>
      <c r="WXT37" s="138"/>
      <c r="WXU37" s="138"/>
      <c r="WXV37" s="138"/>
      <c r="WXW37" s="138"/>
      <c r="WXX37" s="138"/>
      <c r="WXY37" s="138"/>
      <c r="WXZ37" s="138"/>
      <c r="WYA37" s="138"/>
      <c r="WYB37" s="138"/>
      <c r="WYC37" s="138"/>
      <c r="WYD37" s="138"/>
      <c r="WYE37" s="138"/>
      <c r="WYF37" s="138"/>
      <c r="WYG37" s="138"/>
      <c r="WYH37" s="138"/>
      <c r="WYI37" s="138"/>
      <c r="WYJ37" s="138"/>
      <c r="WYK37" s="138"/>
      <c r="WYL37" s="138"/>
      <c r="WYM37" s="138"/>
      <c r="WYN37" s="138"/>
      <c r="WYO37" s="138"/>
      <c r="WYP37" s="138"/>
      <c r="WYQ37" s="138"/>
      <c r="WYR37" s="138"/>
      <c r="WYS37" s="138"/>
      <c r="WYT37" s="138"/>
      <c r="WYU37" s="138"/>
      <c r="WYV37" s="138"/>
      <c r="WYW37" s="138"/>
      <c r="WYX37" s="138"/>
      <c r="WYY37" s="138"/>
      <c r="WYZ37" s="138"/>
      <c r="WZA37" s="138"/>
      <c r="WZB37" s="138"/>
      <c r="WZC37" s="138"/>
      <c r="WZD37" s="138"/>
      <c r="WZE37" s="138"/>
      <c r="WZF37" s="138"/>
      <c r="WZG37" s="138"/>
      <c r="WZH37" s="138"/>
      <c r="WZI37" s="138"/>
      <c r="WZJ37" s="138"/>
      <c r="WZK37" s="138"/>
      <c r="WZL37" s="138"/>
      <c r="WZM37" s="138"/>
      <c r="WZN37" s="138"/>
      <c r="WZO37" s="138"/>
      <c r="WZP37" s="138"/>
      <c r="WZQ37" s="138"/>
      <c r="WZR37" s="138"/>
      <c r="WZS37" s="138"/>
      <c r="WZT37" s="138"/>
      <c r="WZU37" s="138"/>
      <c r="WZV37" s="138"/>
      <c r="WZW37" s="138"/>
      <c r="WZX37" s="138"/>
      <c r="WZY37" s="138"/>
      <c r="WZZ37" s="138"/>
      <c r="XAA37" s="138"/>
      <c r="XAB37" s="138"/>
      <c r="XAC37" s="138"/>
      <c r="XAD37" s="138"/>
      <c r="XAE37" s="138"/>
      <c r="XAF37" s="138"/>
      <c r="XAG37" s="138"/>
      <c r="XAH37" s="138"/>
      <c r="XAI37" s="138"/>
      <c r="XAJ37" s="138"/>
      <c r="XAK37" s="138"/>
      <c r="XAL37" s="138"/>
      <c r="XAM37" s="138"/>
      <c r="XAN37" s="138"/>
      <c r="XAO37" s="138"/>
      <c r="XAP37" s="138"/>
      <c r="XAQ37" s="138"/>
      <c r="XAR37" s="138"/>
      <c r="XAS37" s="138"/>
      <c r="XAT37" s="138"/>
      <c r="XAU37" s="138"/>
      <c r="XAV37" s="138"/>
      <c r="XAW37" s="138"/>
      <c r="XAX37" s="138"/>
      <c r="XAY37" s="138"/>
      <c r="XAZ37" s="138"/>
      <c r="XBA37" s="138"/>
      <c r="XBB37" s="138"/>
      <c r="XBC37" s="138"/>
      <c r="XBD37" s="138"/>
      <c r="XBE37" s="138"/>
      <c r="XBF37" s="138"/>
      <c r="XBG37" s="138"/>
      <c r="XBH37" s="138"/>
      <c r="XBI37" s="138"/>
      <c r="XBJ37" s="138"/>
      <c r="XBK37" s="138"/>
      <c r="XBL37" s="138"/>
      <c r="XBM37" s="138"/>
      <c r="XBN37" s="138"/>
      <c r="XBO37" s="138"/>
      <c r="XBP37" s="138"/>
      <c r="XBQ37" s="138"/>
      <c r="XBR37" s="138"/>
      <c r="XBS37" s="138"/>
      <c r="XBT37" s="138"/>
      <c r="XBU37" s="138"/>
      <c r="XBV37" s="138"/>
      <c r="XBW37" s="138"/>
      <c r="XBX37" s="138"/>
      <c r="XBY37" s="138"/>
      <c r="XBZ37" s="138"/>
      <c r="XCA37" s="138"/>
      <c r="XCB37" s="138"/>
      <c r="XCC37" s="138"/>
      <c r="XCD37" s="138"/>
      <c r="XCE37" s="138"/>
      <c r="XCF37" s="138"/>
      <c r="XCG37" s="138"/>
      <c r="XCH37" s="138"/>
      <c r="XCI37" s="138"/>
      <c r="XCJ37" s="138"/>
      <c r="XCK37" s="138"/>
      <c r="XCL37" s="138"/>
      <c r="XCM37" s="138"/>
      <c r="XCN37" s="138"/>
      <c r="XCO37" s="138"/>
      <c r="XCP37" s="138"/>
      <c r="XCQ37" s="138"/>
      <c r="XCR37" s="138"/>
      <c r="XCS37" s="138"/>
      <c r="XCT37" s="138"/>
      <c r="XCU37" s="138"/>
      <c r="XCV37" s="138"/>
      <c r="XCW37" s="138"/>
      <c r="XCX37" s="138"/>
      <c r="XCY37" s="138"/>
      <c r="XCZ37" s="138"/>
      <c r="XDA37" s="138"/>
      <c r="XDB37" s="138"/>
      <c r="XDC37" s="138"/>
      <c r="XDD37" s="138"/>
      <c r="XDE37" s="138"/>
      <c r="XDF37" s="138"/>
      <c r="XDG37" s="138"/>
      <c r="XDH37" s="138"/>
      <c r="XDI37" s="138"/>
      <c r="XDJ37" s="138"/>
      <c r="XDK37" s="138"/>
      <c r="XDL37" s="138"/>
      <c r="XDM37" s="138"/>
      <c r="XDN37" s="138"/>
      <c r="XDO37" s="138"/>
      <c r="XDP37" s="138"/>
      <c r="XDQ37" s="138"/>
      <c r="XDR37" s="138"/>
      <c r="XDS37" s="138"/>
      <c r="XDT37" s="138"/>
      <c r="XDU37" s="138"/>
      <c r="XDV37" s="138"/>
      <c r="XDW37" s="138"/>
      <c r="XDX37" s="138"/>
      <c r="XDY37" s="138"/>
      <c r="XDZ37" s="138"/>
      <c r="XEA37" s="138"/>
      <c r="XEB37" s="138"/>
      <c r="XEC37" s="138"/>
      <c r="XED37" s="138"/>
      <c r="XEE37" s="138"/>
      <c r="XEF37" s="138"/>
      <c r="XEG37" s="138"/>
      <c r="XEH37" s="138"/>
      <c r="XEI37" s="138"/>
      <c r="XEJ37" s="138"/>
      <c r="XEK37" s="138"/>
      <c r="XEL37" s="138"/>
      <c r="XEM37" s="138"/>
      <c r="XEN37" s="138"/>
      <c r="XEO37" s="138"/>
      <c r="XEP37" s="138"/>
      <c r="XEQ37" s="138"/>
      <c r="XER37" s="138"/>
      <c r="XES37" s="138"/>
      <c r="XET37" s="138"/>
    </row>
    <row r="38" spans="2:16378" ht="15" hidden="1" thickBot="1">
      <c r="B38" s="48"/>
      <c r="C38" s="138"/>
      <c r="D38" s="138"/>
      <c r="E38" s="138"/>
      <c r="F38" s="138"/>
      <c r="G38" s="138"/>
      <c r="H38" s="138"/>
      <c r="I38" s="138"/>
      <c r="J38" s="138"/>
      <c r="K38" s="138"/>
      <c r="L38" s="138"/>
      <c r="M38" s="138"/>
      <c r="N38" s="138"/>
      <c r="O38" s="138"/>
      <c r="P38" s="138"/>
      <c r="Q38" s="138"/>
      <c r="R38" s="138"/>
      <c r="S38" s="138"/>
      <c r="T38" s="138"/>
      <c r="U38" s="138"/>
      <c r="V38" s="138"/>
      <c r="W38" s="138"/>
      <c r="X38" s="138"/>
      <c r="Y38" s="138"/>
      <c r="Z38" s="138"/>
      <c r="AA38" s="138"/>
      <c r="AB38" s="138"/>
      <c r="AC38" s="138"/>
      <c r="AD38" s="138"/>
      <c r="AE38" s="138"/>
      <c r="AF38" s="138"/>
      <c r="AG38" s="138"/>
      <c r="AH38" s="138"/>
      <c r="AI38" s="138"/>
      <c r="AJ38" s="138"/>
      <c r="AK38" s="138"/>
      <c r="AL38" s="138"/>
      <c r="AM38" s="138"/>
      <c r="AN38" s="138"/>
      <c r="AO38" s="138"/>
      <c r="AP38" s="138"/>
      <c r="AQ38" s="138"/>
      <c r="AR38" s="138"/>
      <c r="AS38" s="138"/>
      <c r="AT38" s="138"/>
      <c r="AU38" s="138"/>
      <c r="AV38" s="138"/>
      <c r="AW38" s="138"/>
      <c r="AX38" s="138"/>
      <c r="AY38" s="138"/>
      <c r="AZ38" s="138"/>
      <c r="BA38" s="138"/>
      <c r="BB38" s="138"/>
      <c r="BC38" s="138"/>
      <c r="BD38" s="138"/>
      <c r="BE38" s="138"/>
      <c r="BF38" s="138"/>
      <c r="BG38" s="138"/>
      <c r="BH38" s="138"/>
      <c r="BI38" s="138"/>
      <c r="BJ38" s="138"/>
      <c r="BK38" s="138"/>
      <c r="BL38" s="138"/>
      <c r="BM38" s="138"/>
      <c r="BN38" s="138"/>
      <c r="BO38" s="138"/>
      <c r="BP38" s="138"/>
      <c r="BQ38" s="138"/>
      <c r="BR38" s="138"/>
      <c r="BS38" s="138"/>
      <c r="BT38" s="138"/>
      <c r="BU38" s="138"/>
      <c r="BV38" s="138"/>
      <c r="BW38" s="138"/>
      <c r="BX38" s="138"/>
      <c r="BY38" s="138"/>
      <c r="BZ38" s="138"/>
      <c r="CA38" s="138"/>
      <c r="CB38" s="138"/>
      <c r="CC38" s="138"/>
      <c r="CD38" s="138"/>
      <c r="CE38" s="138"/>
      <c r="CF38" s="138"/>
      <c r="CG38" s="138"/>
      <c r="CH38" s="138"/>
      <c r="CI38" s="138"/>
      <c r="CJ38" s="138"/>
      <c r="CK38" s="138"/>
      <c r="CL38" s="138"/>
      <c r="CM38" s="138"/>
      <c r="CN38" s="138"/>
      <c r="CO38" s="138"/>
      <c r="CP38" s="138"/>
      <c r="CQ38" s="138"/>
      <c r="CR38" s="138"/>
      <c r="CS38" s="138"/>
      <c r="CT38" s="138"/>
      <c r="CU38" s="138"/>
      <c r="CV38" s="138"/>
      <c r="CW38" s="138"/>
      <c r="CX38" s="138"/>
      <c r="CY38" s="138"/>
      <c r="CZ38" s="138"/>
      <c r="DA38" s="138"/>
      <c r="DB38" s="138"/>
      <c r="DC38" s="138"/>
      <c r="DD38" s="138"/>
      <c r="DE38" s="138"/>
      <c r="DF38" s="138"/>
      <c r="DG38" s="138"/>
      <c r="DH38" s="138"/>
      <c r="DI38" s="138"/>
      <c r="DJ38" s="138"/>
      <c r="DK38" s="138"/>
      <c r="DL38" s="138"/>
      <c r="DM38" s="138"/>
      <c r="DN38" s="138"/>
      <c r="DO38" s="138"/>
      <c r="DP38" s="138"/>
      <c r="DQ38" s="138"/>
      <c r="DR38" s="138"/>
      <c r="DS38" s="138"/>
      <c r="DT38" s="138"/>
      <c r="DU38" s="138"/>
      <c r="DV38" s="138"/>
      <c r="DW38" s="138"/>
      <c r="DX38" s="138"/>
      <c r="DY38" s="138"/>
      <c r="DZ38" s="138"/>
      <c r="EA38" s="138"/>
      <c r="EB38" s="138"/>
      <c r="EC38" s="138"/>
      <c r="ED38" s="138"/>
      <c r="EE38" s="138"/>
      <c r="EF38" s="138"/>
      <c r="EG38" s="138"/>
      <c r="EH38" s="138"/>
      <c r="EI38" s="138"/>
      <c r="EJ38" s="138"/>
      <c r="EK38" s="138"/>
      <c r="EL38" s="138"/>
      <c r="EM38" s="138"/>
      <c r="EN38" s="138"/>
      <c r="EO38" s="138"/>
      <c r="EP38" s="138"/>
      <c r="EQ38" s="138"/>
      <c r="ER38" s="138"/>
      <c r="ES38" s="138"/>
      <c r="ET38" s="138"/>
      <c r="EU38" s="138"/>
      <c r="EV38" s="138"/>
      <c r="EW38" s="138"/>
      <c r="EX38" s="138"/>
      <c r="EY38" s="138"/>
      <c r="EZ38" s="138"/>
      <c r="FA38" s="138"/>
      <c r="FB38" s="138"/>
      <c r="FC38" s="138"/>
      <c r="FD38" s="138"/>
      <c r="FE38" s="138"/>
      <c r="FF38" s="138"/>
      <c r="FG38" s="138"/>
      <c r="FH38" s="138"/>
      <c r="FI38" s="138"/>
      <c r="FJ38" s="138"/>
      <c r="FK38" s="138"/>
      <c r="FL38" s="138"/>
      <c r="FM38" s="138"/>
      <c r="FN38" s="138"/>
      <c r="FO38" s="138"/>
      <c r="FP38" s="138"/>
      <c r="FQ38" s="138"/>
      <c r="FR38" s="138"/>
      <c r="FS38" s="138"/>
      <c r="FT38" s="138"/>
      <c r="FU38" s="138"/>
      <c r="FV38" s="138"/>
      <c r="FW38" s="138"/>
      <c r="FX38" s="138"/>
      <c r="FY38" s="138"/>
      <c r="FZ38" s="138"/>
      <c r="GA38" s="138"/>
      <c r="GB38" s="138"/>
      <c r="GC38" s="138"/>
      <c r="GD38" s="138"/>
      <c r="GE38" s="138"/>
      <c r="GF38" s="138"/>
      <c r="GG38" s="138"/>
      <c r="GH38" s="138"/>
      <c r="GI38" s="138"/>
      <c r="GJ38" s="138"/>
      <c r="GK38" s="138"/>
      <c r="GL38" s="138"/>
      <c r="GM38" s="138"/>
      <c r="GN38" s="138"/>
      <c r="GO38" s="138"/>
      <c r="GP38" s="138"/>
      <c r="GQ38" s="138"/>
      <c r="GR38" s="138"/>
      <c r="GS38" s="138"/>
      <c r="GT38" s="138"/>
      <c r="GU38" s="138"/>
      <c r="GV38" s="138"/>
      <c r="GW38" s="138"/>
      <c r="GX38" s="138"/>
      <c r="GY38" s="138"/>
      <c r="GZ38" s="138"/>
      <c r="HA38" s="138"/>
      <c r="HB38" s="138"/>
      <c r="HC38" s="138"/>
      <c r="HD38" s="138"/>
      <c r="HE38" s="138"/>
      <c r="HF38" s="138"/>
      <c r="HG38" s="138"/>
      <c r="HH38" s="138"/>
      <c r="HI38" s="138"/>
      <c r="HJ38" s="138"/>
      <c r="HK38" s="138"/>
      <c r="HL38" s="138"/>
      <c r="HM38" s="138"/>
      <c r="HN38" s="138"/>
      <c r="HO38" s="138"/>
      <c r="HP38" s="138"/>
      <c r="HQ38" s="138"/>
      <c r="HR38" s="138"/>
      <c r="HS38" s="138"/>
      <c r="HT38" s="138"/>
      <c r="HU38" s="138"/>
      <c r="HV38" s="138"/>
      <c r="HW38" s="138"/>
      <c r="HX38" s="138"/>
      <c r="HY38" s="138"/>
      <c r="HZ38" s="138"/>
      <c r="IA38" s="138"/>
      <c r="IB38" s="138"/>
      <c r="IC38" s="138"/>
      <c r="ID38" s="138"/>
      <c r="IE38" s="138"/>
      <c r="IF38" s="138"/>
      <c r="IG38" s="138"/>
      <c r="IH38" s="138"/>
      <c r="II38" s="138"/>
      <c r="IJ38" s="138"/>
      <c r="IK38" s="138"/>
      <c r="IL38" s="138"/>
      <c r="IM38" s="138"/>
      <c r="IN38" s="138"/>
      <c r="IO38" s="138"/>
      <c r="IP38" s="138"/>
      <c r="IQ38" s="138"/>
      <c r="IR38" s="138"/>
      <c r="IS38" s="138"/>
      <c r="IT38" s="138"/>
      <c r="IU38" s="138"/>
      <c r="IV38" s="138"/>
      <c r="IW38" s="138"/>
      <c r="IX38" s="138"/>
      <c r="IY38" s="138"/>
      <c r="IZ38" s="138"/>
      <c r="JA38" s="138"/>
      <c r="JB38" s="138"/>
      <c r="JC38" s="138"/>
      <c r="JD38" s="138"/>
      <c r="JE38" s="138"/>
      <c r="JF38" s="138"/>
      <c r="JG38" s="138"/>
      <c r="JH38" s="138"/>
      <c r="JI38" s="138"/>
      <c r="JJ38" s="138"/>
      <c r="JK38" s="138"/>
      <c r="JL38" s="138"/>
      <c r="JM38" s="138"/>
      <c r="JN38" s="138"/>
      <c r="JO38" s="138"/>
      <c r="JP38" s="138"/>
      <c r="JQ38" s="138"/>
      <c r="JR38" s="138"/>
      <c r="JS38" s="138"/>
      <c r="JT38" s="138"/>
      <c r="JU38" s="138"/>
      <c r="JV38" s="138"/>
      <c r="JW38" s="138"/>
      <c r="JX38" s="138"/>
      <c r="JY38" s="138"/>
      <c r="JZ38" s="138"/>
      <c r="KA38" s="138"/>
      <c r="KB38" s="138"/>
      <c r="KC38" s="138"/>
      <c r="KD38" s="138"/>
      <c r="KE38" s="138"/>
      <c r="KF38" s="138"/>
      <c r="KG38" s="138"/>
      <c r="KH38" s="138"/>
      <c r="KI38" s="138"/>
      <c r="KJ38" s="138"/>
      <c r="KK38" s="138"/>
      <c r="KL38" s="138"/>
      <c r="KM38" s="138"/>
      <c r="KN38" s="138"/>
      <c r="KO38" s="138"/>
      <c r="KP38" s="138"/>
      <c r="KQ38" s="138"/>
      <c r="KR38" s="138"/>
      <c r="KS38" s="138"/>
      <c r="KT38" s="138"/>
      <c r="KU38" s="138"/>
      <c r="KV38" s="138"/>
      <c r="KW38" s="138"/>
      <c r="KX38" s="138"/>
      <c r="KY38" s="138"/>
      <c r="KZ38" s="138"/>
      <c r="LA38" s="138"/>
      <c r="LB38" s="138"/>
      <c r="LC38" s="138"/>
      <c r="LD38" s="138"/>
      <c r="LE38" s="138"/>
      <c r="LF38" s="138"/>
      <c r="LG38" s="138"/>
      <c r="LH38" s="138"/>
      <c r="LI38" s="138"/>
      <c r="LJ38" s="138"/>
      <c r="LK38" s="138"/>
      <c r="LL38" s="138"/>
      <c r="LM38" s="138"/>
      <c r="LN38" s="138"/>
      <c r="LO38" s="138"/>
      <c r="LP38" s="138"/>
      <c r="LQ38" s="138"/>
      <c r="LR38" s="138"/>
      <c r="LS38" s="138"/>
      <c r="LT38" s="138"/>
      <c r="LU38" s="138"/>
      <c r="LV38" s="138"/>
      <c r="LW38" s="138"/>
      <c r="LX38" s="138"/>
      <c r="LY38" s="138"/>
      <c r="LZ38" s="138"/>
      <c r="MA38" s="138"/>
      <c r="MB38" s="138"/>
      <c r="MC38" s="138"/>
      <c r="MD38" s="138"/>
      <c r="ME38" s="138"/>
      <c r="MF38" s="138"/>
      <c r="MG38" s="138"/>
      <c r="MH38" s="138"/>
      <c r="MI38" s="138"/>
      <c r="MJ38" s="138"/>
      <c r="MK38" s="138"/>
      <c r="ML38" s="138"/>
      <c r="MM38" s="138"/>
      <c r="MN38" s="138"/>
      <c r="MO38" s="138"/>
      <c r="MP38" s="138"/>
      <c r="MQ38" s="138"/>
      <c r="MR38" s="138"/>
      <c r="MS38" s="138"/>
      <c r="MT38" s="138"/>
      <c r="MU38" s="138"/>
      <c r="MV38" s="138"/>
      <c r="MW38" s="138"/>
      <c r="MX38" s="138"/>
      <c r="MY38" s="138"/>
      <c r="MZ38" s="138"/>
      <c r="NA38" s="138"/>
      <c r="NB38" s="138"/>
      <c r="NC38" s="138"/>
      <c r="ND38" s="138"/>
      <c r="NE38" s="138"/>
      <c r="NF38" s="138"/>
      <c r="NG38" s="138"/>
      <c r="NH38" s="138"/>
      <c r="NI38" s="138"/>
      <c r="NJ38" s="138"/>
      <c r="NK38" s="138"/>
      <c r="NL38" s="138"/>
      <c r="NM38" s="138"/>
      <c r="NN38" s="138"/>
      <c r="NO38" s="138"/>
      <c r="NP38" s="138"/>
      <c r="NQ38" s="138"/>
      <c r="NR38" s="138"/>
      <c r="NS38" s="138"/>
      <c r="NT38" s="138"/>
      <c r="NU38" s="138"/>
      <c r="NV38" s="138"/>
      <c r="NW38" s="138"/>
      <c r="NX38" s="138"/>
      <c r="NY38" s="138"/>
      <c r="NZ38" s="138"/>
      <c r="OA38" s="138"/>
      <c r="OB38" s="138"/>
      <c r="OC38" s="138"/>
      <c r="OD38" s="138"/>
      <c r="OE38" s="138"/>
      <c r="OF38" s="138"/>
      <c r="OG38" s="138"/>
      <c r="OH38" s="138"/>
      <c r="OI38" s="138"/>
      <c r="OJ38" s="138"/>
      <c r="OK38" s="138"/>
      <c r="OL38" s="138"/>
      <c r="OM38" s="138"/>
      <c r="ON38" s="138"/>
      <c r="OO38" s="138"/>
      <c r="OP38" s="138"/>
      <c r="OQ38" s="138"/>
      <c r="OR38" s="138"/>
      <c r="OS38" s="138"/>
      <c r="OT38" s="138"/>
      <c r="OU38" s="138"/>
      <c r="OV38" s="138"/>
      <c r="OW38" s="138"/>
      <c r="OX38" s="138"/>
      <c r="OY38" s="138"/>
      <c r="OZ38" s="138"/>
      <c r="PA38" s="138"/>
      <c r="PB38" s="138"/>
      <c r="PC38" s="138"/>
      <c r="PD38" s="138"/>
      <c r="PE38" s="138"/>
      <c r="PF38" s="138"/>
      <c r="PG38" s="138"/>
      <c r="PH38" s="138"/>
      <c r="PI38" s="138"/>
      <c r="PJ38" s="138"/>
      <c r="PK38" s="138"/>
      <c r="PL38" s="138"/>
      <c r="PM38" s="138"/>
      <c r="PN38" s="138"/>
      <c r="PO38" s="138"/>
      <c r="PP38" s="138"/>
      <c r="PQ38" s="138"/>
      <c r="PR38" s="138"/>
      <c r="PS38" s="138"/>
      <c r="PT38" s="138"/>
      <c r="PU38" s="138"/>
      <c r="PV38" s="138"/>
      <c r="PW38" s="138"/>
      <c r="PX38" s="138"/>
      <c r="PY38" s="138"/>
      <c r="PZ38" s="138"/>
      <c r="QA38" s="138"/>
      <c r="QB38" s="138"/>
      <c r="QC38" s="138"/>
      <c r="QD38" s="138"/>
      <c r="QE38" s="138"/>
      <c r="QF38" s="138"/>
      <c r="QG38" s="138"/>
      <c r="QH38" s="138"/>
      <c r="QI38" s="138"/>
      <c r="QJ38" s="138"/>
      <c r="QK38" s="138"/>
      <c r="QL38" s="138"/>
      <c r="QM38" s="138"/>
      <c r="QN38" s="138"/>
      <c r="QO38" s="138"/>
      <c r="QP38" s="138"/>
      <c r="QQ38" s="138"/>
      <c r="QR38" s="138"/>
      <c r="QS38" s="138"/>
      <c r="QT38" s="138"/>
      <c r="QU38" s="138"/>
      <c r="QV38" s="138"/>
      <c r="QW38" s="138"/>
      <c r="QX38" s="138"/>
      <c r="QY38" s="138"/>
      <c r="QZ38" s="138"/>
      <c r="RA38" s="138"/>
      <c r="RB38" s="138"/>
      <c r="RC38" s="138"/>
      <c r="RD38" s="138"/>
      <c r="RE38" s="138"/>
      <c r="RF38" s="138"/>
      <c r="RG38" s="138"/>
      <c r="RH38" s="138"/>
      <c r="RI38" s="138"/>
      <c r="RJ38" s="138"/>
      <c r="RK38" s="138"/>
      <c r="RL38" s="138"/>
      <c r="RM38" s="138"/>
      <c r="RN38" s="138"/>
      <c r="RO38" s="138"/>
      <c r="RP38" s="138"/>
      <c r="RQ38" s="138"/>
      <c r="RR38" s="138"/>
      <c r="RS38" s="138"/>
      <c r="RT38" s="138"/>
      <c r="RU38" s="138"/>
      <c r="RV38" s="138"/>
      <c r="RW38" s="138"/>
      <c r="RX38" s="138"/>
      <c r="RY38" s="138"/>
      <c r="RZ38" s="138"/>
      <c r="SA38" s="138"/>
      <c r="SB38" s="138"/>
      <c r="SC38" s="138"/>
      <c r="SD38" s="138"/>
      <c r="SE38" s="138"/>
      <c r="SF38" s="138"/>
      <c r="SG38" s="138"/>
      <c r="SH38" s="138"/>
      <c r="SI38" s="138"/>
      <c r="SJ38" s="138"/>
      <c r="SK38" s="138"/>
      <c r="SL38" s="138"/>
      <c r="SM38" s="138"/>
      <c r="SN38" s="138"/>
      <c r="SO38" s="138"/>
      <c r="SP38" s="138"/>
      <c r="SQ38" s="138"/>
      <c r="SR38" s="138"/>
      <c r="SS38" s="138"/>
      <c r="ST38" s="138"/>
      <c r="SU38" s="138"/>
      <c r="SV38" s="138"/>
      <c r="SW38" s="138"/>
      <c r="SX38" s="138"/>
      <c r="SY38" s="138"/>
      <c r="SZ38" s="138"/>
      <c r="TA38" s="138"/>
      <c r="TB38" s="138"/>
      <c r="TC38" s="138"/>
      <c r="TD38" s="138"/>
      <c r="TE38" s="138"/>
      <c r="TF38" s="138"/>
      <c r="TG38" s="138"/>
      <c r="TH38" s="138"/>
      <c r="TI38" s="138"/>
      <c r="TJ38" s="138"/>
      <c r="TK38" s="138"/>
      <c r="TL38" s="138"/>
      <c r="TM38" s="138"/>
      <c r="TN38" s="138"/>
      <c r="TO38" s="138"/>
      <c r="TP38" s="138"/>
      <c r="TQ38" s="138"/>
      <c r="TR38" s="138"/>
      <c r="TS38" s="138"/>
      <c r="TT38" s="138"/>
      <c r="TU38" s="138"/>
      <c r="TV38" s="138"/>
      <c r="TW38" s="138"/>
      <c r="TX38" s="138"/>
      <c r="TY38" s="138"/>
      <c r="TZ38" s="138"/>
      <c r="UA38" s="138"/>
      <c r="UB38" s="138"/>
      <c r="UC38" s="138"/>
      <c r="UD38" s="138"/>
      <c r="UE38" s="138"/>
      <c r="UF38" s="138"/>
      <c r="UG38" s="138"/>
      <c r="UH38" s="138"/>
      <c r="UI38" s="138"/>
      <c r="UJ38" s="138"/>
      <c r="UK38" s="138"/>
      <c r="UL38" s="138"/>
      <c r="UM38" s="138"/>
      <c r="UN38" s="138"/>
      <c r="UO38" s="138"/>
      <c r="UP38" s="138"/>
      <c r="UQ38" s="138"/>
      <c r="UR38" s="138"/>
      <c r="US38" s="138"/>
      <c r="UT38" s="138"/>
      <c r="UU38" s="138"/>
      <c r="UV38" s="138"/>
      <c r="UW38" s="138"/>
      <c r="UX38" s="138"/>
      <c r="UY38" s="138"/>
      <c r="UZ38" s="138"/>
      <c r="VA38" s="138"/>
      <c r="VB38" s="138"/>
      <c r="VC38" s="138"/>
      <c r="VD38" s="138"/>
      <c r="VE38" s="138"/>
      <c r="VF38" s="138"/>
      <c r="VG38" s="138"/>
      <c r="VH38" s="138"/>
      <c r="VI38" s="138"/>
      <c r="VJ38" s="138"/>
      <c r="VK38" s="138"/>
      <c r="VL38" s="138"/>
      <c r="VM38" s="138"/>
      <c r="VN38" s="138"/>
      <c r="VO38" s="138"/>
      <c r="VP38" s="138"/>
      <c r="VQ38" s="138"/>
      <c r="VR38" s="138"/>
      <c r="VS38" s="138"/>
      <c r="VT38" s="138"/>
      <c r="VU38" s="138"/>
      <c r="VV38" s="138"/>
      <c r="VW38" s="138"/>
      <c r="VX38" s="138"/>
      <c r="VY38" s="138"/>
      <c r="VZ38" s="138"/>
      <c r="WA38" s="138"/>
      <c r="WB38" s="138"/>
      <c r="WC38" s="138"/>
      <c r="WD38" s="138"/>
      <c r="WE38" s="138"/>
      <c r="WF38" s="138"/>
      <c r="WG38" s="138"/>
      <c r="WH38" s="138"/>
      <c r="WI38" s="138"/>
      <c r="WJ38" s="138"/>
      <c r="WK38" s="138"/>
      <c r="WL38" s="138"/>
      <c r="WM38" s="138"/>
      <c r="WN38" s="138"/>
      <c r="WO38" s="138"/>
      <c r="WP38" s="138"/>
      <c r="WQ38" s="138"/>
      <c r="WR38" s="138"/>
      <c r="WS38" s="138"/>
      <c r="WT38" s="138"/>
      <c r="WU38" s="138"/>
      <c r="WV38" s="138"/>
      <c r="WW38" s="138"/>
      <c r="WX38" s="138"/>
      <c r="WY38" s="138"/>
      <c r="WZ38" s="138"/>
      <c r="XA38" s="138"/>
      <c r="XB38" s="138"/>
      <c r="XC38" s="138"/>
      <c r="XD38" s="138"/>
      <c r="XE38" s="138"/>
      <c r="XF38" s="138"/>
      <c r="XG38" s="138"/>
      <c r="XH38" s="138"/>
      <c r="XI38" s="138"/>
      <c r="XJ38" s="138"/>
      <c r="XK38" s="138"/>
      <c r="XL38" s="138"/>
      <c r="XM38" s="138"/>
      <c r="XN38" s="138"/>
      <c r="XO38" s="138"/>
      <c r="XP38" s="138"/>
      <c r="XQ38" s="138"/>
      <c r="XR38" s="138"/>
      <c r="XS38" s="138"/>
      <c r="XT38" s="138"/>
      <c r="XU38" s="138"/>
      <c r="XV38" s="138"/>
      <c r="XW38" s="138"/>
      <c r="XX38" s="138"/>
      <c r="XY38" s="138"/>
      <c r="XZ38" s="138"/>
      <c r="YA38" s="138"/>
      <c r="YB38" s="138"/>
      <c r="YC38" s="138"/>
      <c r="YD38" s="138"/>
      <c r="YE38" s="138"/>
      <c r="YF38" s="138"/>
      <c r="YG38" s="138"/>
      <c r="YH38" s="138"/>
      <c r="YI38" s="138"/>
      <c r="YJ38" s="138"/>
      <c r="YK38" s="138"/>
      <c r="YL38" s="138"/>
      <c r="YM38" s="138"/>
      <c r="YN38" s="138"/>
      <c r="YO38" s="138"/>
      <c r="YP38" s="138"/>
      <c r="YQ38" s="138"/>
      <c r="YR38" s="138"/>
      <c r="YS38" s="138"/>
      <c r="YT38" s="138"/>
      <c r="YU38" s="138"/>
      <c r="YV38" s="138"/>
      <c r="YW38" s="138"/>
      <c r="YX38" s="138"/>
      <c r="YY38" s="138"/>
      <c r="YZ38" s="138"/>
      <c r="ZA38" s="138"/>
      <c r="ZB38" s="138"/>
      <c r="ZC38" s="138"/>
      <c r="ZD38" s="138"/>
      <c r="ZE38" s="138"/>
      <c r="ZF38" s="138"/>
      <c r="ZG38" s="138"/>
      <c r="ZH38" s="138"/>
      <c r="ZI38" s="138"/>
      <c r="ZJ38" s="138"/>
      <c r="ZK38" s="138"/>
      <c r="ZL38" s="138"/>
      <c r="ZM38" s="138"/>
      <c r="ZN38" s="138"/>
      <c r="ZO38" s="138"/>
      <c r="ZP38" s="138"/>
      <c r="ZQ38" s="138"/>
      <c r="ZR38" s="138"/>
      <c r="ZS38" s="138"/>
      <c r="ZT38" s="138"/>
      <c r="ZU38" s="138"/>
      <c r="ZV38" s="138"/>
      <c r="ZW38" s="138"/>
      <c r="ZX38" s="138"/>
      <c r="ZY38" s="138"/>
      <c r="ZZ38" s="138"/>
      <c r="AAA38" s="138"/>
      <c r="AAB38" s="138"/>
      <c r="AAC38" s="138"/>
      <c r="AAD38" s="138"/>
      <c r="AAE38" s="138"/>
      <c r="AAF38" s="138"/>
      <c r="AAG38" s="138"/>
      <c r="AAH38" s="138"/>
      <c r="AAI38" s="138"/>
      <c r="AAJ38" s="138"/>
      <c r="AAK38" s="138"/>
      <c r="AAL38" s="138"/>
      <c r="AAM38" s="138"/>
      <c r="AAN38" s="138"/>
      <c r="AAO38" s="138"/>
      <c r="AAP38" s="138"/>
      <c r="AAQ38" s="138"/>
      <c r="AAR38" s="138"/>
      <c r="AAS38" s="138"/>
      <c r="AAT38" s="138"/>
      <c r="AAU38" s="138"/>
      <c r="AAV38" s="138"/>
      <c r="AAW38" s="138"/>
      <c r="AAX38" s="138"/>
      <c r="AAY38" s="138"/>
      <c r="AAZ38" s="138"/>
      <c r="ABA38" s="138"/>
      <c r="ABB38" s="138"/>
      <c r="ABC38" s="138"/>
      <c r="ABD38" s="138"/>
      <c r="ABE38" s="138"/>
      <c r="ABF38" s="138"/>
      <c r="ABG38" s="138"/>
      <c r="ABH38" s="138"/>
      <c r="ABI38" s="138"/>
      <c r="ABJ38" s="138"/>
      <c r="ABK38" s="138"/>
      <c r="ABL38" s="138"/>
      <c r="ABM38" s="138"/>
      <c r="ABN38" s="138"/>
      <c r="ABO38" s="138"/>
      <c r="ABP38" s="138"/>
      <c r="ABQ38" s="138"/>
      <c r="ABR38" s="138"/>
      <c r="ABS38" s="138"/>
      <c r="ABT38" s="138"/>
      <c r="ABU38" s="138"/>
      <c r="ABV38" s="138"/>
      <c r="ABW38" s="138"/>
      <c r="ABX38" s="138"/>
      <c r="ABY38" s="138"/>
      <c r="ABZ38" s="138"/>
      <c r="ACA38" s="138"/>
      <c r="ACB38" s="138"/>
      <c r="ACC38" s="138"/>
      <c r="ACD38" s="138"/>
      <c r="ACE38" s="138"/>
      <c r="ACF38" s="138"/>
      <c r="ACG38" s="138"/>
      <c r="ACH38" s="138"/>
      <c r="ACI38" s="138"/>
      <c r="ACJ38" s="138"/>
      <c r="ACK38" s="138"/>
      <c r="ACL38" s="138"/>
      <c r="ACM38" s="138"/>
      <c r="ACN38" s="138"/>
      <c r="ACO38" s="138"/>
      <c r="ACP38" s="138"/>
      <c r="ACQ38" s="138"/>
      <c r="ACR38" s="138"/>
      <c r="ACS38" s="138"/>
      <c r="ACT38" s="138"/>
      <c r="ACU38" s="138"/>
      <c r="ACV38" s="138"/>
      <c r="ACW38" s="138"/>
      <c r="ACX38" s="138"/>
      <c r="ACY38" s="138"/>
      <c r="ACZ38" s="138"/>
      <c r="ADA38" s="138"/>
      <c r="ADB38" s="138"/>
      <c r="ADC38" s="138"/>
      <c r="ADD38" s="138"/>
      <c r="ADE38" s="138"/>
      <c r="ADF38" s="138"/>
      <c r="ADG38" s="138"/>
      <c r="ADH38" s="138"/>
      <c r="ADI38" s="138"/>
      <c r="ADJ38" s="138"/>
      <c r="ADK38" s="138"/>
      <c r="ADL38" s="138"/>
      <c r="ADM38" s="138"/>
      <c r="ADN38" s="138"/>
      <c r="ADO38" s="138"/>
      <c r="ADP38" s="138"/>
      <c r="ADQ38" s="138"/>
      <c r="ADR38" s="138"/>
      <c r="ADS38" s="138"/>
      <c r="ADT38" s="138"/>
      <c r="ADU38" s="138"/>
      <c r="ADV38" s="138"/>
      <c r="ADW38" s="138"/>
      <c r="ADX38" s="138"/>
      <c r="ADY38" s="138"/>
      <c r="ADZ38" s="138"/>
      <c r="AEA38" s="138"/>
      <c r="AEB38" s="138"/>
      <c r="AEC38" s="138"/>
      <c r="AED38" s="138"/>
      <c r="AEE38" s="138"/>
      <c r="AEF38" s="138"/>
      <c r="AEG38" s="138"/>
      <c r="AEH38" s="138"/>
      <c r="AEI38" s="138"/>
      <c r="AEJ38" s="138"/>
      <c r="AEK38" s="138"/>
      <c r="AEL38" s="138"/>
      <c r="AEM38" s="138"/>
      <c r="AEN38" s="138"/>
      <c r="AEO38" s="138"/>
      <c r="AEP38" s="138"/>
      <c r="AEQ38" s="138"/>
      <c r="AER38" s="138"/>
      <c r="AES38" s="138"/>
      <c r="AET38" s="138"/>
      <c r="AEU38" s="138"/>
      <c r="AEV38" s="138"/>
      <c r="AEW38" s="138"/>
      <c r="AEX38" s="138"/>
      <c r="AEY38" s="138"/>
      <c r="AEZ38" s="138"/>
      <c r="AFA38" s="138"/>
      <c r="AFB38" s="138"/>
      <c r="AFC38" s="138"/>
      <c r="AFD38" s="138"/>
      <c r="AFE38" s="138"/>
      <c r="AFF38" s="138"/>
      <c r="AFG38" s="138"/>
      <c r="AFH38" s="138"/>
      <c r="AFI38" s="138"/>
      <c r="AFJ38" s="138"/>
      <c r="AFK38" s="138"/>
      <c r="AFL38" s="138"/>
      <c r="AFM38" s="138"/>
      <c r="AFN38" s="138"/>
      <c r="AFO38" s="138"/>
      <c r="AFP38" s="138"/>
      <c r="AFQ38" s="138"/>
      <c r="AFR38" s="138"/>
      <c r="AFS38" s="138"/>
      <c r="AFT38" s="138"/>
      <c r="AFU38" s="138"/>
      <c r="AFV38" s="138"/>
      <c r="AFW38" s="138"/>
      <c r="AFX38" s="138"/>
      <c r="AFY38" s="138"/>
      <c r="AFZ38" s="138"/>
      <c r="AGA38" s="138"/>
      <c r="AGB38" s="138"/>
      <c r="AGC38" s="138"/>
      <c r="AGD38" s="138"/>
      <c r="AGE38" s="138"/>
      <c r="AGF38" s="138"/>
      <c r="AGG38" s="138"/>
      <c r="AGH38" s="138"/>
      <c r="AGI38" s="138"/>
      <c r="AGJ38" s="138"/>
      <c r="AGK38" s="138"/>
      <c r="AGL38" s="138"/>
      <c r="AGM38" s="138"/>
      <c r="AGN38" s="138"/>
      <c r="AGO38" s="138"/>
      <c r="AGP38" s="138"/>
      <c r="AGQ38" s="138"/>
      <c r="AGR38" s="138"/>
      <c r="AGS38" s="138"/>
      <c r="AGT38" s="138"/>
      <c r="AGU38" s="138"/>
      <c r="AGV38" s="138"/>
      <c r="AGW38" s="138"/>
      <c r="AGX38" s="138"/>
      <c r="AGY38" s="138"/>
      <c r="AGZ38" s="138"/>
      <c r="AHA38" s="138"/>
      <c r="AHB38" s="138"/>
      <c r="AHC38" s="138"/>
      <c r="AHD38" s="138"/>
      <c r="AHE38" s="138"/>
      <c r="AHF38" s="138"/>
      <c r="AHG38" s="138"/>
      <c r="AHH38" s="138"/>
      <c r="AHI38" s="138"/>
      <c r="AHJ38" s="138"/>
      <c r="AHK38" s="138"/>
      <c r="AHL38" s="138"/>
      <c r="AHM38" s="138"/>
      <c r="AHN38" s="138"/>
      <c r="AHO38" s="138"/>
      <c r="AHP38" s="138"/>
      <c r="AHQ38" s="138"/>
      <c r="AHR38" s="138"/>
      <c r="AHS38" s="138"/>
      <c r="AHT38" s="138"/>
      <c r="AHU38" s="138"/>
      <c r="AHV38" s="138"/>
      <c r="AHW38" s="138"/>
      <c r="AHX38" s="138"/>
      <c r="AHY38" s="138"/>
      <c r="AHZ38" s="138"/>
      <c r="AIA38" s="138"/>
      <c r="AIB38" s="138"/>
      <c r="AIC38" s="138"/>
      <c r="AID38" s="138"/>
      <c r="AIE38" s="138"/>
      <c r="AIF38" s="138"/>
      <c r="AIG38" s="138"/>
      <c r="AIH38" s="138"/>
      <c r="AII38" s="138"/>
      <c r="AIJ38" s="138"/>
      <c r="AIK38" s="138"/>
      <c r="AIL38" s="138"/>
      <c r="AIM38" s="138"/>
      <c r="AIN38" s="138"/>
      <c r="AIO38" s="138"/>
      <c r="AIP38" s="138"/>
      <c r="AIQ38" s="138"/>
      <c r="AIR38" s="138"/>
      <c r="AIS38" s="138"/>
      <c r="AIT38" s="138"/>
      <c r="AIU38" s="138"/>
      <c r="AIV38" s="138"/>
      <c r="AIW38" s="138"/>
      <c r="AIX38" s="138"/>
      <c r="AIY38" s="138"/>
      <c r="AIZ38" s="138"/>
      <c r="AJA38" s="138"/>
      <c r="AJB38" s="138"/>
      <c r="AJC38" s="138"/>
      <c r="AJD38" s="138"/>
      <c r="AJE38" s="138"/>
      <c r="AJF38" s="138"/>
      <c r="AJG38" s="138"/>
      <c r="AJH38" s="138"/>
      <c r="AJI38" s="138"/>
      <c r="AJJ38" s="138"/>
      <c r="AJK38" s="138"/>
      <c r="AJL38" s="138"/>
      <c r="AJM38" s="138"/>
      <c r="AJN38" s="138"/>
      <c r="AJO38" s="138"/>
      <c r="AJP38" s="138"/>
      <c r="AJQ38" s="138"/>
      <c r="AJR38" s="138"/>
      <c r="AJS38" s="138"/>
      <c r="AJT38" s="138"/>
      <c r="AJU38" s="138"/>
      <c r="AJV38" s="138"/>
      <c r="AJW38" s="138"/>
      <c r="AJX38" s="138"/>
      <c r="AJY38" s="138"/>
      <c r="AJZ38" s="138"/>
      <c r="AKA38" s="138"/>
      <c r="AKB38" s="138"/>
      <c r="AKC38" s="138"/>
      <c r="AKD38" s="138"/>
      <c r="AKE38" s="138"/>
      <c r="AKF38" s="138"/>
      <c r="AKG38" s="138"/>
      <c r="AKH38" s="138"/>
      <c r="AKI38" s="138"/>
      <c r="AKJ38" s="138"/>
      <c r="AKK38" s="138"/>
      <c r="AKL38" s="138"/>
      <c r="AKM38" s="138"/>
      <c r="AKN38" s="138"/>
      <c r="AKO38" s="138"/>
      <c r="AKP38" s="138"/>
      <c r="AKQ38" s="138"/>
      <c r="AKR38" s="138"/>
      <c r="AKS38" s="138"/>
      <c r="AKT38" s="138"/>
      <c r="AKU38" s="138"/>
      <c r="AKV38" s="138"/>
      <c r="AKW38" s="138"/>
      <c r="AKX38" s="138"/>
      <c r="AKY38" s="138"/>
      <c r="AKZ38" s="138"/>
      <c r="ALA38" s="138"/>
      <c r="ALB38" s="138"/>
      <c r="ALC38" s="138"/>
      <c r="ALD38" s="138"/>
      <c r="ALE38" s="138"/>
      <c r="ALF38" s="138"/>
      <c r="ALG38" s="138"/>
      <c r="ALH38" s="138"/>
      <c r="ALI38" s="138"/>
      <c r="ALJ38" s="138"/>
      <c r="ALK38" s="138"/>
      <c r="ALL38" s="138"/>
      <c r="ALM38" s="138"/>
      <c r="ALN38" s="138"/>
      <c r="ALO38" s="138"/>
      <c r="ALP38" s="138"/>
      <c r="ALQ38" s="138"/>
      <c r="ALR38" s="138"/>
      <c r="ALS38" s="138"/>
      <c r="ALT38" s="138"/>
      <c r="ALU38" s="138"/>
      <c r="ALV38" s="138"/>
      <c r="ALW38" s="138"/>
      <c r="ALX38" s="138"/>
      <c r="ALY38" s="138"/>
      <c r="ALZ38" s="138"/>
      <c r="AMA38" s="138"/>
      <c r="AMB38" s="138"/>
      <c r="AMC38" s="138"/>
      <c r="AMD38" s="138"/>
      <c r="AME38" s="138"/>
      <c r="AMF38" s="138"/>
      <c r="AMG38" s="138"/>
      <c r="AMH38" s="138"/>
      <c r="AMI38" s="138"/>
      <c r="AMJ38" s="138"/>
      <c r="AMK38" s="138"/>
      <c r="AML38" s="138"/>
      <c r="AMM38" s="138"/>
      <c r="AMN38" s="138"/>
      <c r="AMO38" s="138"/>
      <c r="AMP38" s="138"/>
      <c r="AMQ38" s="138"/>
      <c r="AMR38" s="138"/>
      <c r="AMS38" s="138"/>
      <c r="AMT38" s="138"/>
      <c r="AMU38" s="138"/>
      <c r="AMV38" s="138"/>
      <c r="AMW38" s="138"/>
      <c r="AMX38" s="138"/>
      <c r="AMY38" s="138"/>
      <c r="AMZ38" s="138"/>
      <c r="ANA38" s="138"/>
      <c r="ANB38" s="138"/>
      <c r="ANC38" s="138"/>
      <c r="AND38" s="138"/>
      <c r="ANE38" s="138"/>
      <c r="ANF38" s="138"/>
      <c r="ANG38" s="138"/>
      <c r="ANH38" s="138"/>
      <c r="ANI38" s="138"/>
      <c r="ANJ38" s="138"/>
      <c r="ANK38" s="138"/>
      <c r="ANL38" s="138"/>
      <c r="ANM38" s="138"/>
      <c r="ANN38" s="138"/>
      <c r="ANO38" s="138"/>
      <c r="ANP38" s="138"/>
      <c r="ANQ38" s="138"/>
      <c r="ANR38" s="138"/>
      <c r="ANS38" s="138"/>
      <c r="ANT38" s="138"/>
      <c r="ANU38" s="138"/>
      <c r="ANV38" s="138"/>
      <c r="ANW38" s="138"/>
      <c r="ANX38" s="138"/>
      <c r="ANY38" s="138"/>
      <c r="ANZ38" s="138"/>
      <c r="AOA38" s="138"/>
      <c r="AOB38" s="138"/>
      <c r="AOC38" s="138"/>
      <c r="AOD38" s="138"/>
      <c r="AOE38" s="138"/>
      <c r="AOF38" s="138"/>
      <c r="AOG38" s="138"/>
      <c r="AOH38" s="138"/>
      <c r="AOI38" s="138"/>
      <c r="AOJ38" s="138"/>
      <c r="AOK38" s="138"/>
      <c r="AOL38" s="138"/>
      <c r="AOM38" s="138"/>
      <c r="AON38" s="138"/>
      <c r="AOO38" s="138"/>
      <c r="AOP38" s="138"/>
      <c r="AOQ38" s="138"/>
      <c r="AOR38" s="138"/>
      <c r="AOS38" s="138"/>
      <c r="AOT38" s="138"/>
      <c r="AOU38" s="138"/>
      <c r="AOV38" s="138"/>
      <c r="AOW38" s="138"/>
      <c r="AOX38" s="138"/>
      <c r="AOY38" s="138"/>
      <c r="AOZ38" s="138"/>
      <c r="APA38" s="138"/>
      <c r="APB38" s="138"/>
      <c r="APC38" s="138"/>
      <c r="APD38" s="138"/>
      <c r="APE38" s="138"/>
      <c r="APF38" s="138"/>
      <c r="APG38" s="138"/>
      <c r="APH38" s="138"/>
      <c r="API38" s="138"/>
      <c r="APJ38" s="138"/>
      <c r="APK38" s="138"/>
      <c r="APL38" s="138"/>
      <c r="APM38" s="138"/>
      <c r="APN38" s="138"/>
      <c r="APO38" s="138"/>
      <c r="APP38" s="138"/>
      <c r="APQ38" s="138"/>
      <c r="APR38" s="138"/>
      <c r="APS38" s="138"/>
      <c r="APT38" s="138"/>
      <c r="APU38" s="138"/>
      <c r="APV38" s="138"/>
      <c r="APW38" s="138"/>
      <c r="APX38" s="138"/>
      <c r="APY38" s="138"/>
      <c r="APZ38" s="138"/>
      <c r="AQA38" s="138"/>
      <c r="AQB38" s="138"/>
      <c r="AQC38" s="138"/>
      <c r="AQD38" s="138"/>
      <c r="AQE38" s="138"/>
      <c r="AQF38" s="138"/>
      <c r="AQG38" s="138"/>
      <c r="AQH38" s="138"/>
      <c r="AQI38" s="138"/>
      <c r="AQJ38" s="138"/>
      <c r="AQK38" s="138"/>
      <c r="AQL38" s="138"/>
      <c r="AQM38" s="138"/>
      <c r="AQN38" s="138"/>
      <c r="AQO38" s="138"/>
      <c r="AQP38" s="138"/>
      <c r="AQQ38" s="138"/>
      <c r="AQR38" s="138"/>
      <c r="AQS38" s="138"/>
      <c r="AQT38" s="138"/>
      <c r="AQU38" s="138"/>
      <c r="AQV38" s="138"/>
      <c r="AQW38" s="138"/>
      <c r="AQX38" s="138"/>
      <c r="AQY38" s="138"/>
      <c r="AQZ38" s="138"/>
      <c r="ARA38" s="138"/>
      <c r="ARB38" s="138"/>
      <c r="ARC38" s="138"/>
      <c r="ARD38" s="138"/>
      <c r="ARE38" s="138"/>
      <c r="ARF38" s="138"/>
      <c r="ARG38" s="138"/>
      <c r="ARH38" s="138"/>
      <c r="ARI38" s="138"/>
      <c r="ARJ38" s="138"/>
      <c r="ARK38" s="138"/>
      <c r="ARL38" s="138"/>
      <c r="ARM38" s="138"/>
      <c r="ARN38" s="138"/>
      <c r="ARO38" s="138"/>
      <c r="ARP38" s="138"/>
      <c r="ARQ38" s="138"/>
      <c r="ARR38" s="138"/>
      <c r="ARS38" s="138"/>
      <c r="ART38" s="138"/>
      <c r="ARU38" s="138"/>
      <c r="ARV38" s="138"/>
      <c r="ARW38" s="138"/>
      <c r="ARX38" s="138"/>
      <c r="ARY38" s="138"/>
      <c r="ARZ38" s="138"/>
      <c r="ASA38" s="138"/>
      <c r="ASB38" s="138"/>
      <c r="ASC38" s="138"/>
      <c r="ASD38" s="138"/>
      <c r="ASE38" s="138"/>
      <c r="ASF38" s="138"/>
      <c r="ASG38" s="138"/>
      <c r="ASH38" s="138"/>
      <c r="ASI38" s="138"/>
      <c r="ASJ38" s="138"/>
      <c r="ASK38" s="138"/>
      <c r="ASL38" s="138"/>
      <c r="ASM38" s="138"/>
      <c r="ASN38" s="138"/>
      <c r="ASO38" s="138"/>
      <c r="ASP38" s="138"/>
      <c r="ASQ38" s="138"/>
      <c r="ASR38" s="138"/>
      <c r="ASS38" s="138"/>
      <c r="AST38" s="138"/>
      <c r="ASU38" s="138"/>
      <c r="ASV38" s="138"/>
      <c r="ASW38" s="138"/>
      <c r="ASX38" s="138"/>
      <c r="ASY38" s="138"/>
      <c r="ASZ38" s="138"/>
      <c r="ATA38" s="138"/>
      <c r="ATB38" s="138"/>
      <c r="ATC38" s="138"/>
      <c r="ATD38" s="138"/>
      <c r="ATE38" s="138"/>
      <c r="ATF38" s="138"/>
      <c r="ATG38" s="138"/>
      <c r="ATH38" s="138"/>
      <c r="ATI38" s="138"/>
      <c r="ATJ38" s="138"/>
      <c r="ATK38" s="138"/>
      <c r="ATL38" s="138"/>
      <c r="ATM38" s="138"/>
      <c r="ATN38" s="138"/>
      <c r="ATO38" s="138"/>
      <c r="ATP38" s="138"/>
      <c r="ATQ38" s="138"/>
      <c r="ATR38" s="138"/>
      <c r="ATS38" s="138"/>
      <c r="ATT38" s="138"/>
      <c r="ATU38" s="138"/>
      <c r="ATV38" s="138"/>
      <c r="ATW38" s="138"/>
      <c r="ATX38" s="138"/>
      <c r="ATY38" s="138"/>
      <c r="ATZ38" s="138"/>
      <c r="AUA38" s="138"/>
      <c r="AUB38" s="138"/>
      <c r="AUC38" s="138"/>
      <c r="AUD38" s="138"/>
      <c r="AUE38" s="138"/>
      <c r="AUF38" s="138"/>
      <c r="AUG38" s="138"/>
      <c r="AUH38" s="138"/>
      <c r="AUI38" s="138"/>
      <c r="AUJ38" s="138"/>
      <c r="AUK38" s="138"/>
      <c r="AUL38" s="138"/>
      <c r="AUM38" s="138"/>
      <c r="AUN38" s="138"/>
      <c r="AUO38" s="138"/>
      <c r="AUP38" s="138"/>
      <c r="AUQ38" s="138"/>
      <c r="AUR38" s="138"/>
      <c r="AUS38" s="138"/>
      <c r="AUT38" s="138"/>
      <c r="AUU38" s="138"/>
      <c r="AUV38" s="138"/>
      <c r="AUW38" s="138"/>
      <c r="AUX38" s="138"/>
      <c r="AUY38" s="138"/>
      <c r="AUZ38" s="138"/>
      <c r="AVA38" s="138"/>
      <c r="AVB38" s="138"/>
      <c r="AVC38" s="138"/>
      <c r="AVD38" s="138"/>
      <c r="AVE38" s="138"/>
      <c r="AVF38" s="138"/>
      <c r="AVG38" s="138"/>
      <c r="AVH38" s="138"/>
      <c r="AVI38" s="138"/>
      <c r="AVJ38" s="138"/>
      <c r="AVK38" s="138"/>
      <c r="AVL38" s="138"/>
      <c r="AVM38" s="138"/>
      <c r="AVN38" s="138"/>
      <c r="AVO38" s="138"/>
      <c r="AVP38" s="138"/>
      <c r="AVQ38" s="138"/>
      <c r="AVR38" s="138"/>
      <c r="AVS38" s="138"/>
      <c r="AVT38" s="138"/>
      <c r="AVU38" s="138"/>
      <c r="AVV38" s="138"/>
      <c r="AVW38" s="138"/>
      <c r="AVX38" s="138"/>
      <c r="AVY38" s="138"/>
      <c r="AVZ38" s="138"/>
      <c r="AWA38" s="138"/>
      <c r="AWB38" s="138"/>
      <c r="AWC38" s="138"/>
      <c r="AWD38" s="138"/>
      <c r="AWE38" s="138"/>
      <c r="AWF38" s="138"/>
      <c r="AWG38" s="138"/>
      <c r="AWH38" s="138"/>
      <c r="AWI38" s="138"/>
      <c r="AWJ38" s="138"/>
      <c r="AWK38" s="138"/>
      <c r="AWL38" s="138"/>
      <c r="AWM38" s="138"/>
      <c r="AWN38" s="138"/>
      <c r="AWO38" s="138"/>
      <c r="AWP38" s="138"/>
      <c r="AWQ38" s="138"/>
      <c r="AWR38" s="138"/>
      <c r="AWS38" s="138"/>
      <c r="AWT38" s="138"/>
      <c r="AWU38" s="138"/>
      <c r="AWV38" s="138"/>
      <c r="AWW38" s="138"/>
      <c r="AWX38" s="138"/>
      <c r="AWY38" s="138"/>
      <c r="AWZ38" s="138"/>
      <c r="AXA38" s="138"/>
      <c r="AXB38" s="138"/>
      <c r="AXC38" s="138"/>
      <c r="AXD38" s="138"/>
      <c r="AXE38" s="138"/>
      <c r="AXF38" s="138"/>
      <c r="AXG38" s="138"/>
      <c r="AXH38" s="138"/>
      <c r="AXI38" s="138"/>
      <c r="AXJ38" s="138"/>
      <c r="AXK38" s="138"/>
      <c r="AXL38" s="138"/>
      <c r="AXM38" s="138"/>
      <c r="AXN38" s="138"/>
      <c r="AXO38" s="138"/>
      <c r="AXP38" s="138"/>
      <c r="AXQ38" s="138"/>
      <c r="AXR38" s="138"/>
      <c r="AXS38" s="138"/>
      <c r="AXT38" s="138"/>
      <c r="AXU38" s="138"/>
      <c r="AXV38" s="138"/>
      <c r="AXW38" s="138"/>
      <c r="AXX38" s="138"/>
      <c r="AXY38" s="138"/>
      <c r="AXZ38" s="138"/>
      <c r="AYA38" s="138"/>
      <c r="AYB38" s="138"/>
      <c r="AYC38" s="138"/>
      <c r="AYD38" s="138"/>
      <c r="AYE38" s="138"/>
      <c r="AYF38" s="138"/>
      <c r="AYG38" s="138"/>
      <c r="AYH38" s="138"/>
      <c r="AYI38" s="138"/>
      <c r="AYJ38" s="138"/>
      <c r="AYK38" s="138"/>
      <c r="AYL38" s="138"/>
      <c r="AYM38" s="138"/>
      <c r="AYN38" s="138"/>
      <c r="AYO38" s="138"/>
      <c r="AYP38" s="138"/>
      <c r="AYQ38" s="138"/>
      <c r="AYR38" s="138"/>
      <c r="AYS38" s="138"/>
      <c r="AYT38" s="138"/>
      <c r="AYU38" s="138"/>
      <c r="AYV38" s="138"/>
      <c r="AYW38" s="138"/>
      <c r="AYX38" s="138"/>
      <c r="AYY38" s="138"/>
      <c r="AYZ38" s="138"/>
      <c r="AZA38" s="138"/>
      <c r="AZB38" s="138"/>
      <c r="AZC38" s="138"/>
      <c r="AZD38" s="138"/>
      <c r="AZE38" s="138"/>
      <c r="AZF38" s="138"/>
      <c r="AZG38" s="138"/>
      <c r="AZH38" s="138"/>
      <c r="AZI38" s="138"/>
      <c r="AZJ38" s="138"/>
      <c r="AZK38" s="138"/>
      <c r="AZL38" s="138"/>
      <c r="AZM38" s="138"/>
      <c r="AZN38" s="138"/>
      <c r="AZO38" s="138"/>
      <c r="AZP38" s="138"/>
      <c r="AZQ38" s="138"/>
      <c r="AZR38" s="138"/>
      <c r="AZS38" s="138"/>
      <c r="AZT38" s="138"/>
      <c r="AZU38" s="138"/>
      <c r="AZV38" s="138"/>
      <c r="AZW38" s="138"/>
      <c r="AZX38" s="138"/>
      <c r="AZY38" s="138"/>
      <c r="AZZ38" s="138"/>
      <c r="BAA38" s="138"/>
      <c r="BAB38" s="138"/>
      <c r="BAC38" s="138"/>
      <c r="BAD38" s="138"/>
      <c r="BAE38" s="138"/>
      <c r="BAF38" s="138"/>
      <c r="BAG38" s="138"/>
      <c r="BAH38" s="138"/>
      <c r="BAI38" s="138"/>
      <c r="BAJ38" s="138"/>
      <c r="BAK38" s="138"/>
      <c r="BAL38" s="138"/>
      <c r="BAM38" s="138"/>
      <c r="BAN38" s="138"/>
      <c r="BAO38" s="138"/>
      <c r="BAP38" s="138"/>
      <c r="BAQ38" s="138"/>
      <c r="BAR38" s="138"/>
      <c r="BAS38" s="138"/>
      <c r="BAT38" s="138"/>
      <c r="BAU38" s="138"/>
      <c r="BAV38" s="138"/>
      <c r="BAW38" s="138"/>
      <c r="BAX38" s="138"/>
      <c r="BAY38" s="138"/>
      <c r="BAZ38" s="138"/>
      <c r="BBA38" s="138"/>
      <c r="BBB38" s="138"/>
      <c r="BBC38" s="138"/>
      <c r="BBD38" s="138"/>
      <c r="BBE38" s="138"/>
      <c r="BBF38" s="138"/>
      <c r="BBG38" s="138"/>
      <c r="BBH38" s="138"/>
      <c r="BBI38" s="138"/>
      <c r="BBJ38" s="138"/>
      <c r="BBK38" s="138"/>
      <c r="BBL38" s="138"/>
      <c r="BBM38" s="138"/>
      <c r="BBN38" s="138"/>
      <c r="BBO38" s="138"/>
      <c r="BBP38" s="138"/>
      <c r="BBQ38" s="138"/>
      <c r="BBR38" s="138"/>
      <c r="BBS38" s="138"/>
      <c r="BBT38" s="138"/>
      <c r="BBU38" s="138"/>
      <c r="BBV38" s="138"/>
      <c r="BBW38" s="138"/>
      <c r="BBX38" s="138"/>
      <c r="BBY38" s="138"/>
      <c r="BBZ38" s="138"/>
      <c r="BCA38" s="138"/>
      <c r="BCB38" s="138"/>
      <c r="BCC38" s="138"/>
      <c r="BCD38" s="138"/>
      <c r="BCE38" s="138"/>
      <c r="BCF38" s="138"/>
      <c r="BCG38" s="138"/>
      <c r="BCH38" s="138"/>
      <c r="BCI38" s="138"/>
      <c r="BCJ38" s="138"/>
      <c r="BCK38" s="138"/>
      <c r="BCL38" s="138"/>
      <c r="BCM38" s="138"/>
      <c r="BCN38" s="138"/>
      <c r="BCO38" s="138"/>
      <c r="BCP38" s="138"/>
      <c r="BCQ38" s="138"/>
      <c r="BCR38" s="138"/>
      <c r="BCS38" s="138"/>
      <c r="BCT38" s="138"/>
      <c r="BCU38" s="138"/>
      <c r="BCV38" s="138"/>
      <c r="BCW38" s="138"/>
      <c r="BCX38" s="138"/>
      <c r="BCY38" s="138"/>
      <c r="BCZ38" s="138"/>
      <c r="BDA38" s="138"/>
      <c r="BDB38" s="138"/>
      <c r="BDC38" s="138"/>
      <c r="BDD38" s="138"/>
      <c r="BDE38" s="138"/>
      <c r="BDF38" s="138"/>
      <c r="BDG38" s="138"/>
      <c r="BDH38" s="138"/>
      <c r="BDI38" s="138"/>
      <c r="BDJ38" s="138"/>
      <c r="BDK38" s="138"/>
      <c r="BDL38" s="138"/>
      <c r="BDM38" s="138"/>
      <c r="BDN38" s="138"/>
      <c r="BDO38" s="138"/>
      <c r="BDP38" s="138"/>
      <c r="BDQ38" s="138"/>
      <c r="BDR38" s="138"/>
      <c r="BDS38" s="138"/>
      <c r="BDT38" s="138"/>
      <c r="BDU38" s="138"/>
      <c r="BDV38" s="138"/>
      <c r="BDW38" s="138"/>
      <c r="BDX38" s="138"/>
      <c r="BDY38" s="138"/>
      <c r="BDZ38" s="138"/>
      <c r="BEA38" s="138"/>
      <c r="BEB38" s="138"/>
      <c r="BEC38" s="138"/>
      <c r="BED38" s="138"/>
      <c r="BEE38" s="138"/>
      <c r="BEF38" s="138"/>
      <c r="BEG38" s="138"/>
      <c r="BEH38" s="138"/>
      <c r="BEI38" s="138"/>
      <c r="BEJ38" s="138"/>
      <c r="BEK38" s="138"/>
      <c r="BEL38" s="138"/>
      <c r="BEM38" s="138"/>
      <c r="BEN38" s="138"/>
      <c r="BEO38" s="138"/>
      <c r="BEP38" s="138"/>
      <c r="BEQ38" s="138"/>
      <c r="BER38" s="138"/>
      <c r="BES38" s="138"/>
      <c r="BET38" s="138"/>
      <c r="BEU38" s="138"/>
      <c r="BEV38" s="138"/>
      <c r="BEW38" s="138"/>
      <c r="BEX38" s="138"/>
      <c r="BEY38" s="138"/>
      <c r="BEZ38" s="138"/>
      <c r="BFA38" s="138"/>
      <c r="BFB38" s="138"/>
      <c r="BFC38" s="138"/>
      <c r="BFD38" s="138"/>
      <c r="BFE38" s="138"/>
      <c r="BFF38" s="138"/>
      <c r="BFG38" s="138"/>
      <c r="BFH38" s="138"/>
      <c r="BFI38" s="138"/>
      <c r="BFJ38" s="138"/>
      <c r="BFK38" s="138"/>
      <c r="BFL38" s="138"/>
      <c r="BFM38" s="138"/>
      <c r="BFN38" s="138"/>
      <c r="BFO38" s="138"/>
      <c r="BFP38" s="138"/>
      <c r="BFQ38" s="138"/>
      <c r="BFR38" s="138"/>
      <c r="BFS38" s="138"/>
      <c r="BFT38" s="138"/>
      <c r="BFU38" s="138"/>
      <c r="BFV38" s="138"/>
      <c r="BFW38" s="138"/>
      <c r="BFX38" s="138"/>
      <c r="BFY38" s="138"/>
      <c r="BFZ38" s="138"/>
      <c r="BGA38" s="138"/>
      <c r="BGB38" s="138"/>
      <c r="BGC38" s="138"/>
      <c r="BGD38" s="138"/>
      <c r="BGE38" s="138"/>
      <c r="BGF38" s="138"/>
      <c r="BGG38" s="138"/>
      <c r="BGH38" s="138"/>
      <c r="BGI38" s="138"/>
      <c r="BGJ38" s="138"/>
      <c r="BGK38" s="138"/>
      <c r="BGL38" s="138"/>
      <c r="BGM38" s="138"/>
      <c r="BGN38" s="138"/>
      <c r="BGO38" s="138"/>
      <c r="BGP38" s="138"/>
      <c r="BGQ38" s="138"/>
      <c r="BGR38" s="138"/>
      <c r="BGS38" s="138"/>
      <c r="BGT38" s="138"/>
      <c r="BGU38" s="138"/>
      <c r="BGV38" s="138"/>
      <c r="BGW38" s="138"/>
      <c r="BGX38" s="138"/>
      <c r="BGY38" s="138"/>
      <c r="BGZ38" s="138"/>
      <c r="BHA38" s="138"/>
      <c r="BHB38" s="138"/>
      <c r="BHC38" s="138"/>
      <c r="BHD38" s="138"/>
      <c r="BHE38" s="138"/>
      <c r="BHF38" s="138"/>
      <c r="BHG38" s="138"/>
      <c r="BHH38" s="138"/>
      <c r="BHI38" s="138"/>
      <c r="BHJ38" s="138"/>
      <c r="BHK38" s="138"/>
      <c r="BHL38" s="138"/>
      <c r="BHM38" s="138"/>
      <c r="BHN38" s="138"/>
      <c r="BHO38" s="138"/>
      <c r="BHP38" s="138"/>
      <c r="BHQ38" s="138"/>
      <c r="BHR38" s="138"/>
      <c r="BHS38" s="138"/>
      <c r="BHT38" s="138"/>
      <c r="BHU38" s="138"/>
      <c r="BHV38" s="138"/>
      <c r="BHW38" s="138"/>
      <c r="BHX38" s="138"/>
      <c r="BHY38" s="138"/>
      <c r="BHZ38" s="138"/>
      <c r="BIA38" s="138"/>
      <c r="BIB38" s="138"/>
      <c r="BIC38" s="138"/>
      <c r="BID38" s="138"/>
      <c r="BIE38" s="138"/>
      <c r="BIF38" s="138"/>
      <c r="BIG38" s="138"/>
      <c r="BIH38" s="138"/>
      <c r="BII38" s="138"/>
      <c r="BIJ38" s="138"/>
      <c r="BIK38" s="138"/>
      <c r="BIL38" s="138"/>
      <c r="BIM38" s="138"/>
      <c r="BIN38" s="138"/>
      <c r="BIO38" s="138"/>
      <c r="BIP38" s="138"/>
      <c r="BIQ38" s="138"/>
      <c r="BIR38" s="138"/>
      <c r="BIS38" s="138"/>
      <c r="BIT38" s="138"/>
      <c r="BIU38" s="138"/>
      <c r="BIV38" s="138"/>
      <c r="BIW38" s="138"/>
      <c r="BIX38" s="138"/>
      <c r="BIY38" s="138"/>
      <c r="BIZ38" s="138"/>
      <c r="BJA38" s="138"/>
      <c r="BJB38" s="138"/>
      <c r="BJC38" s="138"/>
      <c r="BJD38" s="138"/>
      <c r="BJE38" s="138"/>
      <c r="BJF38" s="138"/>
      <c r="BJG38" s="138"/>
      <c r="BJH38" s="138"/>
      <c r="BJI38" s="138"/>
      <c r="BJJ38" s="138"/>
      <c r="BJK38" s="138"/>
      <c r="BJL38" s="138"/>
      <c r="BJM38" s="138"/>
      <c r="BJN38" s="138"/>
      <c r="BJO38" s="138"/>
      <c r="BJP38" s="138"/>
      <c r="BJQ38" s="138"/>
      <c r="BJR38" s="138"/>
      <c r="BJS38" s="138"/>
      <c r="BJT38" s="138"/>
      <c r="BJU38" s="138"/>
      <c r="BJV38" s="138"/>
      <c r="BJW38" s="138"/>
      <c r="BJX38" s="138"/>
      <c r="BJY38" s="138"/>
      <c r="BJZ38" s="138"/>
      <c r="BKA38" s="138"/>
      <c r="BKB38" s="138"/>
      <c r="BKC38" s="138"/>
      <c r="BKD38" s="138"/>
      <c r="BKE38" s="138"/>
      <c r="BKF38" s="138"/>
      <c r="BKG38" s="138"/>
      <c r="BKH38" s="138"/>
      <c r="BKI38" s="138"/>
      <c r="BKJ38" s="138"/>
      <c r="BKK38" s="138"/>
      <c r="BKL38" s="138"/>
      <c r="BKM38" s="138"/>
      <c r="BKN38" s="138"/>
      <c r="BKO38" s="138"/>
      <c r="BKP38" s="138"/>
      <c r="BKQ38" s="138"/>
      <c r="BKR38" s="138"/>
      <c r="BKS38" s="138"/>
      <c r="BKT38" s="138"/>
      <c r="BKU38" s="138"/>
      <c r="BKV38" s="138"/>
      <c r="BKW38" s="138"/>
      <c r="BKX38" s="138"/>
      <c r="BKY38" s="138"/>
      <c r="BKZ38" s="138"/>
      <c r="BLA38" s="138"/>
      <c r="BLB38" s="138"/>
      <c r="BLC38" s="138"/>
      <c r="BLD38" s="138"/>
      <c r="BLE38" s="138"/>
      <c r="BLF38" s="138"/>
      <c r="BLG38" s="138"/>
      <c r="BLH38" s="138"/>
      <c r="BLI38" s="138"/>
      <c r="BLJ38" s="138"/>
      <c r="BLK38" s="138"/>
      <c r="BLL38" s="138"/>
      <c r="BLM38" s="138"/>
      <c r="BLN38" s="138"/>
      <c r="BLO38" s="138"/>
      <c r="BLP38" s="138"/>
      <c r="BLQ38" s="138"/>
      <c r="BLR38" s="138"/>
      <c r="BLS38" s="138"/>
      <c r="BLT38" s="138"/>
      <c r="BLU38" s="138"/>
      <c r="BLV38" s="138"/>
      <c r="BLW38" s="138"/>
      <c r="BLX38" s="138"/>
      <c r="BLY38" s="138"/>
      <c r="BLZ38" s="138"/>
      <c r="BMA38" s="138"/>
      <c r="BMB38" s="138"/>
      <c r="BMC38" s="138"/>
      <c r="BMD38" s="138"/>
      <c r="BME38" s="138"/>
      <c r="BMF38" s="138"/>
      <c r="BMG38" s="138"/>
      <c r="BMH38" s="138"/>
      <c r="BMI38" s="138"/>
      <c r="BMJ38" s="138"/>
      <c r="BMK38" s="138"/>
      <c r="BML38" s="138"/>
      <c r="BMM38" s="138"/>
      <c r="BMN38" s="138"/>
      <c r="BMO38" s="138"/>
      <c r="BMP38" s="138"/>
      <c r="BMQ38" s="138"/>
      <c r="BMR38" s="138"/>
      <c r="BMS38" s="138"/>
      <c r="BMT38" s="138"/>
      <c r="BMU38" s="138"/>
      <c r="BMV38" s="138"/>
      <c r="BMW38" s="138"/>
      <c r="BMX38" s="138"/>
      <c r="BMY38" s="138"/>
      <c r="BMZ38" s="138"/>
      <c r="BNA38" s="138"/>
      <c r="BNB38" s="138"/>
      <c r="BNC38" s="138"/>
      <c r="BND38" s="138"/>
      <c r="BNE38" s="138"/>
      <c r="BNF38" s="138"/>
      <c r="BNG38" s="138"/>
      <c r="BNH38" s="138"/>
      <c r="BNI38" s="138"/>
      <c r="BNJ38" s="138"/>
      <c r="BNK38" s="138"/>
      <c r="BNL38" s="138"/>
      <c r="BNM38" s="138"/>
      <c r="BNN38" s="138"/>
      <c r="BNO38" s="138"/>
      <c r="BNP38" s="138"/>
      <c r="BNQ38" s="138"/>
      <c r="BNR38" s="138"/>
      <c r="BNS38" s="138"/>
      <c r="BNT38" s="138"/>
      <c r="BNU38" s="138"/>
      <c r="BNV38" s="138"/>
      <c r="BNW38" s="138"/>
      <c r="BNX38" s="138"/>
      <c r="BNY38" s="138"/>
      <c r="BNZ38" s="138"/>
      <c r="BOA38" s="138"/>
      <c r="BOB38" s="138"/>
      <c r="BOC38" s="138"/>
      <c r="BOD38" s="138"/>
      <c r="BOE38" s="138"/>
      <c r="BOF38" s="138"/>
      <c r="BOG38" s="138"/>
      <c r="BOH38" s="138"/>
      <c r="BOI38" s="138"/>
      <c r="BOJ38" s="138"/>
      <c r="BOK38" s="138"/>
      <c r="BOL38" s="138"/>
      <c r="BOM38" s="138"/>
      <c r="BON38" s="138"/>
      <c r="BOO38" s="138"/>
      <c r="BOP38" s="138"/>
      <c r="BOQ38" s="138"/>
      <c r="BOR38" s="138"/>
      <c r="BOS38" s="138"/>
      <c r="BOT38" s="138"/>
      <c r="BOU38" s="138"/>
      <c r="BOV38" s="138"/>
      <c r="BOW38" s="138"/>
      <c r="BOX38" s="138"/>
      <c r="BOY38" s="138"/>
      <c r="BOZ38" s="138"/>
      <c r="BPA38" s="138"/>
      <c r="BPB38" s="138"/>
      <c r="BPC38" s="138"/>
      <c r="BPD38" s="138"/>
      <c r="BPE38" s="138"/>
      <c r="BPF38" s="138"/>
      <c r="BPG38" s="138"/>
      <c r="BPH38" s="138"/>
      <c r="BPI38" s="138"/>
      <c r="BPJ38" s="138"/>
      <c r="BPK38" s="138"/>
      <c r="BPL38" s="138"/>
      <c r="BPM38" s="138"/>
      <c r="BPN38" s="138"/>
      <c r="BPO38" s="138"/>
      <c r="BPP38" s="138"/>
      <c r="BPQ38" s="138"/>
      <c r="BPR38" s="138"/>
      <c r="BPS38" s="138"/>
      <c r="BPT38" s="138"/>
      <c r="BPU38" s="138"/>
      <c r="BPV38" s="138"/>
      <c r="BPW38" s="138"/>
      <c r="BPX38" s="138"/>
      <c r="BPY38" s="138"/>
      <c r="BPZ38" s="138"/>
      <c r="BQA38" s="138"/>
      <c r="BQB38" s="138"/>
      <c r="BQC38" s="138"/>
      <c r="BQD38" s="138"/>
      <c r="BQE38" s="138"/>
      <c r="BQF38" s="138"/>
      <c r="BQG38" s="138"/>
      <c r="BQH38" s="138"/>
      <c r="BQI38" s="138"/>
      <c r="BQJ38" s="138"/>
      <c r="BQK38" s="138"/>
      <c r="BQL38" s="138"/>
      <c r="BQM38" s="138"/>
      <c r="BQN38" s="138"/>
      <c r="BQO38" s="138"/>
      <c r="BQP38" s="138"/>
      <c r="BQQ38" s="138"/>
      <c r="BQR38" s="138"/>
      <c r="BQS38" s="138"/>
      <c r="BQT38" s="138"/>
      <c r="BQU38" s="138"/>
      <c r="BQV38" s="138"/>
      <c r="BQW38" s="138"/>
      <c r="BQX38" s="138"/>
      <c r="BQY38" s="138"/>
      <c r="BQZ38" s="138"/>
      <c r="BRA38" s="138"/>
      <c r="BRB38" s="138"/>
      <c r="BRC38" s="138"/>
      <c r="BRD38" s="138"/>
      <c r="BRE38" s="138"/>
      <c r="BRF38" s="138"/>
      <c r="BRG38" s="138"/>
      <c r="BRH38" s="138"/>
      <c r="BRI38" s="138"/>
      <c r="BRJ38" s="138"/>
      <c r="BRK38" s="138"/>
      <c r="BRL38" s="138"/>
      <c r="BRM38" s="138"/>
      <c r="BRN38" s="138"/>
      <c r="BRO38" s="138"/>
      <c r="BRP38" s="138"/>
      <c r="BRQ38" s="138"/>
      <c r="BRR38" s="138"/>
      <c r="BRS38" s="138"/>
      <c r="BRT38" s="138"/>
      <c r="BRU38" s="138"/>
      <c r="BRV38" s="138"/>
      <c r="BRW38" s="138"/>
      <c r="BRX38" s="138"/>
      <c r="BRY38" s="138"/>
      <c r="BRZ38" s="138"/>
      <c r="BSA38" s="138"/>
      <c r="BSB38" s="138"/>
      <c r="BSC38" s="138"/>
      <c r="BSD38" s="138"/>
      <c r="BSE38" s="138"/>
      <c r="BSF38" s="138"/>
      <c r="BSG38" s="138"/>
      <c r="BSH38" s="138"/>
      <c r="BSI38" s="138"/>
      <c r="BSJ38" s="138"/>
      <c r="BSK38" s="138"/>
      <c r="BSL38" s="138"/>
      <c r="BSM38" s="138"/>
      <c r="BSN38" s="138"/>
      <c r="BSO38" s="138"/>
      <c r="BSP38" s="138"/>
      <c r="BSQ38" s="138"/>
      <c r="BSR38" s="138"/>
      <c r="BSS38" s="138"/>
      <c r="BST38" s="138"/>
      <c r="BSU38" s="138"/>
      <c r="BSV38" s="138"/>
      <c r="BSW38" s="138"/>
      <c r="BSX38" s="138"/>
      <c r="BSY38" s="138"/>
      <c r="BSZ38" s="138"/>
      <c r="BTA38" s="138"/>
      <c r="BTB38" s="138"/>
      <c r="BTC38" s="138"/>
      <c r="BTD38" s="138"/>
      <c r="BTE38" s="138"/>
      <c r="BTF38" s="138"/>
      <c r="BTG38" s="138"/>
      <c r="BTH38" s="138"/>
      <c r="BTI38" s="138"/>
      <c r="BTJ38" s="138"/>
      <c r="BTK38" s="138"/>
      <c r="BTL38" s="138"/>
      <c r="BTM38" s="138"/>
      <c r="BTN38" s="138"/>
      <c r="BTO38" s="138"/>
      <c r="BTP38" s="138"/>
      <c r="BTQ38" s="138"/>
      <c r="BTR38" s="138"/>
      <c r="BTS38" s="138"/>
      <c r="BTT38" s="138"/>
      <c r="BTU38" s="138"/>
      <c r="BTV38" s="138"/>
      <c r="BTW38" s="138"/>
      <c r="BTX38" s="138"/>
      <c r="BTY38" s="138"/>
      <c r="BTZ38" s="138"/>
      <c r="BUA38" s="138"/>
      <c r="BUB38" s="138"/>
      <c r="BUC38" s="138"/>
      <c r="BUD38" s="138"/>
      <c r="BUE38" s="138"/>
      <c r="BUF38" s="138"/>
      <c r="BUG38" s="138"/>
      <c r="BUH38" s="138"/>
      <c r="BUI38" s="138"/>
      <c r="BUJ38" s="138"/>
      <c r="BUK38" s="138"/>
      <c r="BUL38" s="138"/>
      <c r="BUM38" s="138"/>
      <c r="BUN38" s="138"/>
      <c r="BUO38" s="138"/>
      <c r="BUP38" s="138"/>
      <c r="BUQ38" s="138"/>
      <c r="BUR38" s="138"/>
      <c r="BUS38" s="138"/>
      <c r="BUT38" s="138"/>
      <c r="BUU38" s="138"/>
      <c r="BUV38" s="138"/>
      <c r="BUW38" s="138"/>
      <c r="BUX38" s="138"/>
      <c r="BUY38" s="138"/>
      <c r="BUZ38" s="138"/>
      <c r="BVA38" s="138"/>
      <c r="BVB38" s="138"/>
      <c r="BVC38" s="138"/>
      <c r="BVD38" s="138"/>
      <c r="BVE38" s="138"/>
      <c r="BVF38" s="138"/>
      <c r="BVG38" s="138"/>
      <c r="BVH38" s="138"/>
      <c r="BVI38" s="138"/>
      <c r="BVJ38" s="138"/>
      <c r="BVK38" s="138"/>
      <c r="BVL38" s="138"/>
      <c r="BVM38" s="138"/>
      <c r="BVN38" s="138"/>
      <c r="BVO38" s="138"/>
      <c r="BVP38" s="138"/>
      <c r="BVQ38" s="138"/>
      <c r="BVR38" s="138"/>
      <c r="BVS38" s="138"/>
      <c r="BVT38" s="138"/>
      <c r="BVU38" s="138"/>
      <c r="BVV38" s="138"/>
      <c r="BVW38" s="138"/>
      <c r="BVX38" s="138"/>
      <c r="BVY38" s="138"/>
      <c r="BVZ38" s="138"/>
      <c r="BWA38" s="138"/>
      <c r="BWB38" s="138"/>
      <c r="BWC38" s="138"/>
      <c r="BWD38" s="138"/>
      <c r="BWE38" s="138"/>
      <c r="BWF38" s="138"/>
      <c r="BWG38" s="138"/>
      <c r="BWH38" s="138"/>
      <c r="BWI38" s="138"/>
      <c r="BWJ38" s="138"/>
      <c r="BWK38" s="138"/>
      <c r="BWL38" s="138"/>
      <c r="BWM38" s="138"/>
      <c r="BWN38" s="138"/>
      <c r="BWO38" s="138"/>
      <c r="BWP38" s="138"/>
      <c r="BWQ38" s="138"/>
      <c r="BWR38" s="138"/>
      <c r="BWS38" s="138"/>
      <c r="BWT38" s="138"/>
      <c r="BWU38" s="138"/>
      <c r="BWV38" s="138"/>
      <c r="BWW38" s="138"/>
      <c r="BWX38" s="138"/>
      <c r="BWY38" s="138"/>
      <c r="BWZ38" s="138"/>
      <c r="BXA38" s="138"/>
      <c r="BXB38" s="138"/>
      <c r="BXC38" s="138"/>
      <c r="BXD38" s="138"/>
      <c r="BXE38" s="138"/>
      <c r="BXF38" s="138"/>
      <c r="BXG38" s="138"/>
      <c r="BXH38" s="138"/>
      <c r="BXI38" s="138"/>
      <c r="BXJ38" s="138"/>
      <c r="BXK38" s="138"/>
      <c r="BXL38" s="138"/>
      <c r="BXM38" s="138"/>
      <c r="BXN38" s="138"/>
      <c r="BXO38" s="138"/>
      <c r="BXP38" s="138"/>
      <c r="BXQ38" s="138"/>
      <c r="BXR38" s="138"/>
      <c r="BXS38" s="138"/>
      <c r="BXT38" s="138"/>
      <c r="BXU38" s="138"/>
      <c r="BXV38" s="138"/>
      <c r="BXW38" s="138"/>
      <c r="BXX38" s="138"/>
      <c r="BXY38" s="138"/>
      <c r="BXZ38" s="138"/>
      <c r="BYA38" s="138"/>
      <c r="BYB38" s="138"/>
      <c r="BYC38" s="138"/>
      <c r="BYD38" s="138"/>
      <c r="BYE38" s="138"/>
      <c r="BYF38" s="138"/>
      <c r="BYG38" s="138"/>
      <c r="BYH38" s="138"/>
      <c r="BYI38" s="138"/>
      <c r="BYJ38" s="138"/>
      <c r="BYK38" s="138"/>
      <c r="BYL38" s="138"/>
      <c r="BYM38" s="138"/>
      <c r="BYN38" s="138"/>
      <c r="BYO38" s="138"/>
      <c r="BYP38" s="138"/>
      <c r="BYQ38" s="138"/>
      <c r="BYR38" s="138"/>
      <c r="BYS38" s="138"/>
      <c r="BYT38" s="138"/>
      <c r="BYU38" s="138"/>
      <c r="BYV38" s="138"/>
      <c r="BYW38" s="138"/>
      <c r="BYX38" s="138"/>
      <c r="BYY38" s="138"/>
      <c r="BYZ38" s="138"/>
      <c r="BZA38" s="138"/>
      <c r="BZB38" s="138"/>
      <c r="BZC38" s="138"/>
      <c r="BZD38" s="138"/>
      <c r="BZE38" s="138"/>
      <c r="BZF38" s="138"/>
      <c r="BZG38" s="138"/>
      <c r="BZH38" s="138"/>
      <c r="BZI38" s="138"/>
      <c r="BZJ38" s="138"/>
      <c r="BZK38" s="138"/>
      <c r="BZL38" s="138"/>
      <c r="BZM38" s="138"/>
      <c r="BZN38" s="138"/>
      <c r="BZO38" s="138"/>
      <c r="BZP38" s="138"/>
      <c r="BZQ38" s="138"/>
      <c r="BZR38" s="138"/>
      <c r="BZS38" s="138"/>
      <c r="BZT38" s="138"/>
      <c r="BZU38" s="138"/>
      <c r="BZV38" s="138"/>
      <c r="BZW38" s="138"/>
      <c r="BZX38" s="138"/>
      <c r="BZY38" s="138"/>
      <c r="BZZ38" s="138"/>
      <c r="CAA38" s="138"/>
      <c r="CAB38" s="138"/>
      <c r="CAC38" s="138"/>
      <c r="CAD38" s="138"/>
      <c r="CAE38" s="138"/>
      <c r="CAF38" s="138"/>
      <c r="CAG38" s="138"/>
      <c r="CAH38" s="138"/>
      <c r="CAI38" s="138"/>
      <c r="CAJ38" s="138"/>
      <c r="CAK38" s="138"/>
      <c r="CAL38" s="138"/>
      <c r="CAM38" s="138"/>
      <c r="CAN38" s="138"/>
      <c r="CAO38" s="138"/>
      <c r="CAP38" s="138"/>
      <c r="CAQ38" s="138"/>
      <c r="CAR38" s="138"/>
      <c r="CAS38" s="138"/>
      <c r="CAT38" s="138"/>
      <c r="CAU38" s="138"/>
      <c r="CAV38" s="138"/>
      <c r="CAW38" s="138"/>
      <c r="CAX38" s="138"/>
      <c r="CAY38" s="138"/>
      <c r="CAZ38" s="138"/>
      <c r="CBA38" s="138"/>
      <c r="CBB38" s="138"/>
      <c r="CBC38" s="138"/>
      <c r="CBD38" s="138"/>
      <c r="CBE38" s="138"/>
      <c r="CBF38" s="138"/>
      <c r="CBG38" s="138"/>
      <c r="CBH38" s="138"/>
      <c r="CBI38" s="138"/>
      <c r="CBJ38" s="138"/>
      <c r="CBK38" s="138"/>
      <c r="CBL38" s="138"/>
      <c r="CBM38" s="138"/>
      <c r="CBN38" s="138"/>
      <c r="CBO38" s="138"/>
      <c r="CBP38" s="138"/>
      <c r="CBQ38" s="138"/>
      <c r="CBR38" s="138"/>
      <c r="CBS38" s="138"/>
      <c r="CBT38" s="138"/>
      <c r="CBU38" s="138"/>
      <c r="CBV38" s="138"/>
      <c r="CBW38" s="138"/>
      <c r="CBX38" s="138"/>
      <c r="CBY38" s="138"/>
      <c r="CBZ38" s="138"/>
      <c r="CCA38" s="138"/>
      <c r="CCB38" s="138"/>
      <c r="CCC38" s="138"/>
      <c r="CCD38" s="138"/>
      <c r="CCE38" s="138"/>
      <c r="CCF38" s="138"/>
      <c r="CCG38" s="138"/>
      <c r="CCH38" s="138"/>
      <c r="CCI38" s="138"/>
      <c r="CCJ38" s="138"/>
      <c r="CCK38" s="138"/>
      <c r="CCL38" s="138"/>
      <c r="CCM38" s="138"/>
      <c r="CCN38" s="138"/>
      <c r="CCO38" s="138"/>
      <c r="CCP38" s="138"/>
      <c r="CCQ38" s="138"/>
      <c r="CCR38" s="138"/>
      <c r="CCS38" s="138"/>
      <c r="CCT38" s="138"/>
      <c r="CCU38" s="138"/>
      <c r="CCV38" s="138"/>
      <c r="CCW38" s="138"/>
      <c r="CCX38" s="138"/>
      <c r="CCY38" s="138"/>
      <c r="CCZ38" s="138"/>
      <c r="CDA38" s="138"/>
      <c r="CDB38" s="138"/>
      <c r="CDC38" s="138"/>
      <c r="CDD38" s="138"/>
      <c r="CDE38" s="138"/>
      <c r="CDF38" s="138"/>
      <c r="CDG38" s="138"/>
      <c r="CDH38" s="138"/>
      <c r="CDI38" s="138"/>
      <c r="CDJ38" s="138"/>
      <c r="CDK38" s="138"/>
      <c r="CDL38" s="138"/>
      <c r="CDM38" s="138"/>
      <c r="CDN38" s="138"/>
      <c r="CDO38" s="138"/>
      <c r="CDP38" s="138"/>
      <c r="CDQ38" s="138"/>
      <c r="CDR38" s="138"/>
      <c r="CDS38" s="138"/>
      <c r="CDT38" s="138"/>
      <c r="CDU38" s="138"/>
      <c r="CDV38" s="138"/>
      <c r="CDW38" s="138"/>
      <c r="CDX38" s="138"/>
      <c r="CDY38" s="138"/>
      <c r="CDZ38" s="138"/>
      <c r="CEA38" s="138"/>
      <c r="CEB38" s="138"/>
      <c r="CEC38" s="138"/>
      <c r="CED38" s="138"/>
      <c r="CEE38" s="138"/>
      <c r="CEF38" s="138"/>
      <c r="CEG38" s="138"/>
      <c r="CEH38" s="138"/>
      <c r="CEI38" s="138"/>
      <c r="CEJ38" s="138"/>
      <c r="CEK38" s="138"/>
      <c r="CEL38" s="138"/>
      <c r="CEM38" s="138"/>
      <c r="CEN38" s="138"/>
      <c r="CEO38" s="138"/>
      <c r="CEP38" s="138"/>
      <c r="CEQ38" s="138"/>
      <c r="CER38" s="138"/>
      <c r="CES38" s="138"/>
      <c r="CET38" s="138"/>
      <c r="CEU38" s="138"/>
      <c r="CEV38" s="138"/>
      <c r="CEW38" s="138"/>
      <c r="CEX38" s="138"/>
      <c r="CEY38" s="138"/>
      <c r="CEZ38" s="138"/>
      <c r="CFA38" s="138"/>
      <c r="CFB38" s="138"/>
      <c r="CFC38" s="138"/>
      <c r="CFD38" s="138"/>
      <c r="CFE38" s="138"/>
      <c r="CFF38" s="138"/>
      <c r="CFG38" s="138"/>
      <c r="CFH38" s="138"/>
      <c r="CFI38" s="138"/>
      <c r="CFJ38" s="138"/>
      <c r="CFK38" s="138"/>
      <c r="CFL38" s="138"/>
      <c r="CFM38" s="138"/>
      <c r="CFN38" s="138"/>
      <c r="CFO38" s="138"/>
      <c r="CFP38" s="138"/>
      <c r="CFQ38" s="138"/>
      <c r="CFR38" s="138"/>
      <c r="CFS38" s="138"/>
      <c r="CFT38" s="138"/>
      <c r="CFU38" s="138"/>
      <c r="CFV38" s="138"/>
      <c r="CFW38" s="138"/>
      <c r="CFX38" s="138"/>
      <c r="CFY38" s="138"/>
      <c r="CFZ38" s="138"/>
      <c r="CGA38" s="138"/>
      <c r="CGB38" s="138"/>
      <c r="CGC38" s="138"/>
      <c r="CGD38" s="138"/>
      <c r="CGE38" s="138"/>
      <c r="CGF38" s="138"/>
      <c r="CGG38" s="138"/>
      <c r="CGH38" s="138"/>
      <c r="CGI38" s="138"/>
      <c r="CGJ38" s="138"/>
      <c r="CGK38" s="138"/>
      <c r="CGL38" s="138"/>
      <c r="CGM38" s="138"/>
      <c r="CGN38" s="138"/>
      <c r="CGO38" s="138"/>
      <c r="CGP38" s="138"/>
      <c r="CGQ38" s="138"/>
      <c r="CGR38" s="138"/>
      <c r="CGS38" s="138"/>
      <c r="CGT38" s="138"/>
      <c r="CGU38" s="138"/>
      <c r="CGV38" s="138"/>
      <c r="CGW38" s="138"/>
      <c r="CGX38" s="138"/>
      <c r="CGY38" s="138"/>
      <c r="CGZ38" s="138"/>
      <c r="CHA38" s="138"/>
      <c r="CHB38" s="138"/>
      <c r="CHC38" s="138"/>
      <c r="CHD38" s="138"/>
      <c r="CHE38" s="138"/>
      <c r="CHF38" s="138"/>
      <c r="CHG38" s="138"/>
      <c r="CHH38" s="138"/>
      <c r="CHI38" s="138"/>
      <c r="CHJ38" s="138"/>
      <c r="CHK38" s="138"/>
      <c r="CHL38" s="138"/>
      <c r="CHM38" s="138"/>
      <c r="CHN38" s="138"/>
      <c r="CHO38" s="138"/>
      <c r="CHP38" s="138"/>
      <c r="CHQ38" s="138"/>
      <c r="CHR38" s="138"/>
      <c r="CHS38" s="138"/>
      <c r="CHT38" s="138"/>
      <c r="CHU38" s="138"/>
      <c r="CHV38" s="138"/>
      <c r="CHW38" s="138"/>
      <c r="CHX38" s="138"/>
      <c r="CHY38" s="138"/>
      <c r="CHZ38" s="138"/>
      <c r="CIA38" s="138"/>
      <c r="CIB38" s="138"/>
      <c r="CIC38" s="138"/>
      <c r="CID38" s="138"/>
      <c r="CIE38" s="138"/>
      <c r="CIF38" s="138"/>
      <c r="CIG38" s="138"/>
      <c r="CIH38" s="138"/>
      <c r="CII38" s="138"/>
      <c r="CIJ38" s="138"/>
      <c r="CIK38" s="138"/>
      <c r="CIL38" s="138"/>
      <c r="CIM38" s="138"/>
      <c r="CIN38" s="138"/>
      <c r="CIO38" s="138"/>
      <c r="CIP38" s="138"/>
      <c r="CIQ38" s="138"/>
      <c r="CIR38" s="138"/>
      <c r="CIS38" s="138"/>
      <c r="CIT38" s="138"/>
      <c r="CIU38" s="138"/>
      <c r="CIV38" s="138"/>
      <c r="CIW38" s="138"/>
      <c r="CIX38" s="138"/>
      <c r="CIY38" s="138"/>
      <c r="CIZ38" s="138"/>
      <c r="CJA38" s="138"/>
      <c r="CJB38" s="138"/>
      <c r="CJC38" s="138"/>
      <c r="CJD38" s="138"/>
      <c r="CJE38" s="138"/>
      <c r="CJF38" s="138"/>
      <c r="CJG38" s="138"/>
      <c r="CJH38" s="138"/>
      <c r="CJI38" s="138"/>
      <c r="CJJ38" s="138"/>
      <c r="CJK38" s="138"/>
      <c r="CJL38" s="138"/>
      <c r="CJM38" s="138"/>
      <c r="CJN38" s="138"/>
      <c r="CJO38" s="138"/>
      <c r="CJP38" s="138"/>
      <c r="CJQ38" s="138"/>
      <c r="CJR38" s="138"/>
      <c r="CJS38" s="138"/>
      <c r="CJT38" s="138"/>
      <c r="CJU38" s="138"/>
      <c r="CJV38" s="138"/>
      <c r="CJW38" s="138"/>
      <c r="CJX38" s="138"/>
      <c r="CJY38" s="138"/>
      <c r="CJZ38" s="138"/>
      <c r="CKA38" s="138"/>
      <c r="CKB38" s="138"/>
      <c r="CKC38" s="138"/>
      <c r="CKD38" s="138"/>
      <c r="CKE38" s="138"/>
      <c r="CKF38" s="138"/>
      <c r="CKG38" s="138"/>
      <c r="CKH38" s="138"/>
      <c r="CKI38" s="138"/>
      <c r="CKJ38" s="138"/>
      <c r="CKK38" s="138"/>
      <c r="CKL38" s="138"/>
      <c r="CKM38" s="138"/>
      <c r="CKN38" s="138"/>
      <c r="CKO38" s="138"/>
      <c r="CKP38" s="138"/>
      <c r="CKQ38" s="138"/>
      <c r="CKR38" s="138"/>
      <c r="CKS38" s="138"/>
      <c r="CKT38" s="138"/>
      <c r="CKU38" s="138"/>
      <c r="CKV38" s="138"/>
      <c r="CKW38" s="138"/>
      <c r="CKX38" s="138"/>
      <c r="CKY38" s="138"/>
      <c r="CKZ38" s="138"/>
      <c r="CLA38" s="138"/>
      <c r="CLB38" s="138"/>
      <c r="CLC38" s="138"/>
      <c r="CLD38" s="138"/>
      <c r="CLE38" s="138"/>
      <c r="CLF38" s="138"/>
      <c r="CLG38" s="138"/>
      <c r="CLH38" s="138"/>
      <c r="CLI38" s="138"/>
      <c r="CLJ38" s="138"/>
      <c r="CLK38" s="138"/>
      <c r="CLL38" s="138"/>
      <c r="CLM38" s="138"/>
      <c r="CLN38" s="138"/>
      <c r="CLO38" s="138"/>
      <c r="CLP38" s="138"/>
      <c r="CLQ38" s="138"/>
      <c r="CLR38" s="138"/>
      <c r="CLS38" s="138"/>
      <c r="CLT38" s="138"/>
      <c r="CLU38" s="138"/>
      <c r="CLV38" s="138"/>
      <c r="CLW38" s="138"/>
      <c r="CLX38" s="138"/>
      <c r="CLY38" s="138"/>
      <c r="CLZ38" s="138"/>
      <c r="CMA38" s="138"/>
      <c r="CMB38" s="138"/>
      <c r="CMC38" s="138"/>
      <c r="CMD38" s="138"/>
      <c r="CME38" s="138"/>
      <c r="CMF38" s="138"/>
      <c r="CMG38" s="138"/>
      <c r="CMH38" s="138"/>
      <c r="CMI38" s="138"/>
      <c r="CMJ38" s="138"/>
      <c r="CMK38" s="138"/>
      <c r="CML38" s="138"/>
      <c r="CMM38" s="138"/>
      <c r="CMN38" s="138"/>
      <c r="CMO38" s="138"/>
      <c r="CMP38" s="138"/>
      <c r="CMQ38" s="138"/>
      <c r="CMR38" s="138"/>
      <c r="CMS38" s="138"/>
      <c r="CMT38" s="138"/>
      <c r="CMU38" s="138"/>
      <c r="CMV38" s="138"/>
      <c r="CMW38" s="138"/>
      <c r="CMX38" s="138"/>
      <c r="CMY38" s="138"/>
      <c r="CMZ38" s="138"/>
      <c r="CNA38" s="138"/>
      <c r="CNB38" s="138"/>
      <c r="CNC38" s="138"/>
      <c r="CND38" s="138"/>
      <c r="CNE38" s="138"/>
      <c r="CNF38" s="138"/>
      <c r="CNG38" s="138"/>
      <c r="CNH38" s="138"/>
      <c r="CNI38" s="138"/>
      <c r="CNJ38" s="138"/>
      <c r="CNK38" s="138"/>
      <c r="CNL38" s="138"/>
      <c r="CNM38" s="138"/>
      <c r="CNN38" s="138"/>
      <c r="CNO38" s="138"/>
      <c r="CNP38" s="138"/>
      <c r="CNQ38" s="138"/>
      <c r="CNR38" s="138"/>
      <c r="CNS38" s="138"/>
      <c r="CNT38" s="138"/>
      <c r="CNU38" s="138"/>
      <c r="CNV38" s="138"/>
      <c r="CNW38" s="138"/>
      <c r="CNX38" s="138"/>
      <c r="CNY38" s="138"/>
      <c r="CNZ38" s="138"/>
      <c r="COA38" s="138"/>
      <c r="COB38" s="138"/>
      <c r="COC38" s="138"/>
      <c r="COD38" s="138"/>
      <c r="COE38" s="138"/>
      <c r="COF38" s="138"/>
      <c r="COG38" s="138"/>
      <c r="COH38" s="138"/>
      <c r="COI38" s="138"/>
      <c r="COJ38" s="138"/>
      <c r="COK38" s="138"/>
      <c r="COL38" s="138"/>
      <c r="COM38" s="138"/>
      <c r="CON38" s="138"/>
      <c r="COO38" s="138"/>
      <c r="COP38" s="138"/>
      <c r="COQ38" s="138"/>
      <c r="COR38" s="138"/>
      <c r="COS38" s="138"/>
      <c r="COT38" s="138"/>
      <c r="COU38" s="138"/>
      <c r="COV38" s="138"/>
      <c r="COW38" s="138"/>
      <c r="COX38" s="138"/>
      <c r="COY38" s="138"/>
      <c r="COZ38" s="138"/>
      <c r="CPA38" s="138"/>
      <c r="CPB38" s="138"/>
      <c r="CPC38" s="138"/>
      <c r="CPD38" s="138"/>
      <c r="CPE38" s="138"/>
      <c r="CPF38" s="138"/>
      <c r="CPG38" s="138"/>
      <c r="CPH38" s="138"/>
      <c r="CPI38" s="138"/>
      <c r="CPJ38" s="138"/>
      <c r="CPK38" s="138"/>
      <c r="CPL38" s="138"/>
      <c r="CPM38" s="138"/>
      <c r="CPN38" s="138"/>
      <c r="CPO38" s="138"/>
      <c r="CPP38" s="138"/>
      <c r="CPQ38" s="138"/>
      <c r="CPR38" s="138"/>
      <c r="CPS38" s="138"/>
      <c r="CPT38" s="138"/>
      <c r="CPU38" s="138"/>
      <c r="CPV38" s="138"/>
      <c r="CPW38" s="138"/>
      <c r="CPX38" s="138"/>
      <c r="CPY38" s="138"/>
      <c r="CPZ38" s="138"/>
      <c r="CQA38" s="138"/>
      <c r="CQB38" s="138"/>
      <c r="CQC38" s="138"/>
      <c r="CQD38" s="138"/>
      <c r="CQE38" s="138"/>
      <c r="CQF38" s="138"/>
      <c r="CQG38" s="138"/>
      <c r="CQH38" s="138"/>
      <c r="CQI38" s="138"/>
      <c r="CQJ38" s="138"/>
      <c r="CQK38" s="138"/>
      <c r="CQL38" s="138"/>
      <c r="CQM38" s="138"/>
      <c r="CQN38" s="138"/>
      <c r="CQO38" s="138"/>
      <c r="CQP38" s="138"/>
      <c r="CQQ38" s="138"/>
      <c r="CQR38" s="138"/>
      <c r="CQS38" s="138"/>
      <c r="CQT38" s="138"/>
      <c r="CQU38" s="138"/>
      <c r="CQV38" s="138"/>
      <c r="CQW38" s="138"/>
      <c r="CQX38" s="138"/>
      <c r="CQY38" s="138"/>
      <c r="CQZ38" s="138"/>
      <c r="CRA38" s="138"/>
      <c r="CRB38" s="138"/>
      <c r="CRC38" s="138"/>
      <c r="CRD38" s="138"/>
      <c r="CRE38" s="138"/>
      <c r="CRF38" s="138"/>
      <c r="CRG38" s="138"/>
      <c r="CRH38" s="138"/>
      <c r="CRI38" s="138"/>
      <c r="CRJ38" s="138"/>
      <c r="CRK38" s="138"/>
      <c r="CRL38" s="138"/>
      <c r="CRM38" s="138"/>
      <c r="CRN38" s="138"/>
      <c r="CRO38" s="138"/>
      <c r="CRP38" s="138"/>
      <c r="CRQ38" s="138"/>
      <c r="CRR38" s="138"/>
      <c r="CRS38" s="138"/>
      <c r="CRT38" s="138"/>
      <c r="CRU38" s="138"/>
      <c r="CRV38" s="138"/>
      <c r="CRW38" s="138"/>
      <c r="CRX38" s="138"/>
      <c r="CRY38" s="138"/>
      <c r="CRZ38" s="138"/>
      <c r="CSA38" s="138"/>
      <c r="CSB38" s="138"/>
      <c r="CSC38" s="138"/>
      <c r="CSD38" s="138"/>
      <c r="CSE38" s="138"/>
      <c r="CSF38" s="138"/>
      <c r="CSG38" s="138"/>
      <c r="CSH38" s="138"/>
      <c r="CSI38" s="138"/>
      <c r="CSJ38" s="138"/>
      <c r="CSK38" s="138"/>
      <c r="CSL38" s="138"/>
      <c r="CSM38" s="138"/>
      <c r="CSN38" s="138"/>
      <c r="CSO38" s="138"/>
      <c r="CSP38" s="138"/>
      <c r="CSQ38" s="138"/>
      <c r="CSR38" s="138"/>
      <c r="CSS38" s="138"/>
      <c r="CST38" s="138"/>
      <c r="CSU38" s="138"/>
      <c r="CSV38" s="138"/>
      <c r="CSW38" s="138"/>
      <c r="CSX38" s="138"/>
      <c r="CSY38" s="138"/>
      <c r="CSZ38" s="138"/>
      <c r="CTA38" s="138"/>
      <c r="CTB38" s="138"/>
      <c r="CTC38" s="138"/>
      <c r="CTD38" s="138"/>
      <c r="CTE38" s="138"/>
      <c r="CTF38" s="138"/>
      <c r="CTG38" s="138"/>
      <c r="CTH38" s="138"/>
      <c r="CTI38" s="138"/>
      <c r="CTJ38" s="138"/>
      <c r="CTK38" s="138"/>
      <c r="CTL38" s="138"/>
      <c r="CTM38" s="138"/>
      <c r="CTN38" s="138"/>
      <c r="CTO38" s="138"/>
      <c r="CTP38" s="138"/>
      <c r="CTQ38" s="138"/>
      <c r="CTR38" s="138"/>
      <c r="CTS38" s="138"/>
      <c r="CTT38" s="138"/>
      <c r="CTU38" s="138"/>
      <c r="CTV38" s="138"/>
      <c r="CTW38" s="138"/>
      <c r="CTX38" s="138"/>
      <c r="CTY38" s="138"/>
      <c r="CTZ38" s="138"/>
      <c r="CUA38" s="138"/>
      <c r="CUB38" s="138"/>
      <c r="CUC38" s="138"/>
      <c r="CUD38" s="138"/>
      <c r="CUE38" s="138"/>
      <c r="CUF38" s="138"/>
      <c r="CUG38" s="138"/>
      <c r="CUH38" s="138"/>
      <c r="CUI38" s="138"/>
      <c r="CUJ38" s="138"/>
      <c r="CUK38" s="138"/>
      <c r="CUL38" s="138"/>
      <c r="CUM38" s="138"/>
      <c r="CUN38" s="138"/>
      <c r="CUO38" s="138"/>
      <c r="CUP38" s="138"/>
      <c r="CUQ38" s="138"/>
      <c r="CUR38" s="138"/>
      <c r="CUS38" s="138"/>
      <c r="CUT38" s="138"/>
      <c r="CUU38" s="138"/>
      <c r="CUV38" s="138"/>
      <c r="CUW38" s="138"/>
      <c r="CUX38" s="138"/>
      <c r="CUY38" s="138"/>
      <c r="CUZ38" s="138"/>
      <c r="CVA38" s="138"/>
      <c r="CVB38" s="138"/>
      <c r="CVC38" s="138"/>
      <c r="CVD38" s="138"/>
      <c r="CVE38" s="138"/>
      <c r="CVF38" s="138"/>
      <c r="CVG38" s="138"/>
      <c r="CVH38" s="138"/>
      <c r="CVI38" s="138"/>
      <c r="CVJ38" s="138"/>
      <c r="CVK38" s="138"/>
      <c r="CVL38" s="138"/>
      <c r="CVM38" s="138"/>
      <c r="CVN38" s="138"/>
      <c r="CVO38" s="138"/>
      <c r="CVP38" s="138"/>
      <c r="CVQ38" s="138"/>
      <c r="CVR38" s="138"/>
      <c r="CVS38" s="138"/>
      <c r="CVT38" s="138"/>
      <c r="CVU38" s="138"/>
      <c r="CVV38" s="138"/>
      <c r="CVW38" s="138"/>
      <c r="CVX38" s="138"/>
      <c r="CVY38" s="138"/>
      <c r="CVZ38" s="138"/>
      <c r="CWA38" s="138"/>
      <c r="CWB38" s="138"/>
      <c r="CWC38" s="138"/>
      <c r="CWD38" s="138"/>
      <c r="CWE38" s="138"/>
      <c r="CWF38" s="138"/>
      <c r="CWG38" s="138"/>
      <c r="CWH38" s="138"/>
      <c r="CWI38" s="138"/>
      <c r="CWJ38" s="138"/>
      <c r="CWK38" s="138"/>
      <c r="CWL38" s="138"/>
      <c r="CWM38" s="138"/>
      <c r="CWN38" s="138"/>
      <c r="CWO38" s="138"/>
      <c r="CWP38" s="138"/>
      <c r="CWQ38" s="138"/>
      <c r="CWR38" s="138"/>
      <c r="CWS38" s="138"/>
      <c r="CWT38" s="138"/>
      <c r="CWU38" s="138"/>
      <c r="CWV38" s="138"/>
      <c r="CWW38" s="138"/>
      <c r="CWX38" s="138"/>
      <c r="CWY38" s="138"/>
      <c r="CWZ38" s="138"/>
      <c r="CXA38" s="138"/>
      <c r="CXB38" s="138"/>
      <c r="CXC38" s="138"/>
      <c r="CXD38" s="138"/>
      <c r="CXE38" s="138"/>
      <c r="CXF38" s="138"/>
      <c r="CXG38" s="138"/>
      <c r="CXH38" s="138"/>
      <c r="CXI38" s="138"/>
      <c r="CXJ38" s="138"/>
      <c r="CXK38" s="138"/>
      <c r="CXL38" s="138"/>
      <c r="CXM38" s="138"/>
      <c r="CXN38" s="138"/>
      <c r="CXO38" s="138"/>
      <c r="CXP38" s="138"/>
      <c r="CXQ38" s="138"/>
      <c r="CXR38" s="138"/>
      <c r="CXS38" s="138"/>
      <c r="CXT38" s="138"/>
      <c r="CXU38" s="138"/>
      <c r="CXV38" s="138"/>
      <c r="CXW38" s="138"/>
      <c r="CXX38" s="138"/>
      <c r="CXY38" s="138"/>
      <c r="CXZ38" s="138"/>
      <c r="CYA38" s="138"/>
      <c r="CYB38" s="138"/>
      <c r="CYC38" s="138"/>
      <c r="CYD38" s="138"/>
      <c r="CYE38" s="138"/>
      <c r="CYF38" s="138"/>
      <c r="CYG38" s="138"/>
      <c r="CYH38" s="138"/>
      <c r="CYI38" s="138"/>
      <c r="CYJ38" s="138"/>
      <c r="CYK38" s="138"/>
      <c r="CYL38" s="138"/>
      <c r="CYM38" s="138"/>
      <c r="CYN38" s="138"/>
      <c r="CYO38" s="138"/>
      <c r="CYP38" s="138"/>
      <c r="CYQ38" s="138"/>
      <c r="CYR38" s="138"/>
      <c r="CYS38" s="138"/>
      <c r="CYT38" s="138"/>
      <c r="CYU38" s="138"/>
      <c r="CYV38" s="138"/>
      <c r="CYW38" s="138"/>
      <c r="CYX38" s="138"/>
      <c r="CYY38" s="138"/>
      <c r="CYZ38" s="138"/>
      <c r="CZA38" s="138"/>
      <c r="CZB38" s="138"/>
      <c r="CZC38" s="138"/>
      <c r="CZD38" s="138"/>
      <c r="CZE38" s="138"/>
      <c r="CZF38" s="138"/>
      <c r="CZG38" s="138"/>
      <c r="CZH38" s="138"/>
      <c r="CZI38" s="138"/>
      <c r="CZJ38" s="138"/>
      <c r="CZK38" s="138"/>
      <c r="CZL38" s="138"/>
      <c r="CZM38" s="138"/>
      <c r="CZN38" s="138"/>
      <c r="CZO38" s="138"/>
      <c r="CZP38" s="138"/>
      <c r="CZQ38" s="138"/>
      <c r="CZR38" s="138"/>
      <c r="CZS38" s="138"/>
      <c r="CZT38" s="138"/>
      <c r="CZU38" s="138"/>
      <c r="CZV38" s="138"/>
      <c r="CZW38" s="138"/>
      <c r="CZX38" s="138"/>
      <c r="CZY38" s="138"/>
      <c r="CZZ38" s="138"/>
      <c r="DAA38" s="138"/>
      <c r="DAB38" s="138"/>
      <c r="DAC38" s="138"/>
      <c r="DAD38" s="138"/>
      <c r="DAE38" s="138"/>
      <c r="DAF38" s="138"/>
      <c r="DAG38" s="138"/>
      <c r="DAH38" s="138"/>
      <c r="DAI38" s="138"/>
      <c r="DAJ38" s="138"/>
      <c r="DAK38" s="138"/>
      <c r="DAL38" s="138"/>
      <c r="DAM38" s="138"/>
      <c r="DAN38" s="138"/>
      <c r="DAO38" s="138"/>
      <c r="DAP38" s="138"/>
      <c r="DAQ38" s="138"/>
      <c r="DAR38" s="138"/>
      <c r="DAS38" s="138"/>
      <c r="DAT38" s="138"/>
      <c r="DAU38" s="138"/>
      <c r="DAV38" s="138"/>
      <c r="DAW38" s="138"/>
      <c r="DAX38" s="138"/>
      <c r="DAY38" s="138"/>
      <c r="DAZ38" s="138"/>
      <c r="DBA38" s="138"/>
      <c r="DBB38" s="138"/>
      <c r="DBC38" s="138"/>
      <c r="DBD38" s="138"/>
      <c r="DBE38" s="138"/>
      <c r="DBF38" s="138"/>
      <c r="DBG38" s="138"/>
      <c r="DBH38" s="138"/>
      <c r="DBI38" s="138"/>
      <c r="DBJ38" s="138"/>
      <c r="DBK38" s="138"/>
      <c r="DBL38" s="138"/>
      <c r="DBM38" s="138"/>
      <c r="DBN38" s="138"/>
      <c r="DBO38" s="138"/>
      <c r="DBP38" s="138"/>
      <c r="DBQ38" s="138"/>
      <c r="DBR38" s="138"/>
      <c r="DBS38" s="138"/>
      <c r="DBT38" s="138"/>
      <c r="DBU38" s="138"/>
      <c r="DBV38" s="138"/>
      <c r="DBW38" s="138"/>
      <c r="DBX38" s="138"/>
      <c r="DBY38" s="138"/>
      <c r="DBZ38" s="138"/>
      <c r="DCA38" s="138"/>
      <c r="DCB38" s="138"/>
      <c r="DCC38" s="138"/>
      <c r="DCD38" s="138"/>
      <c r="DCE38" s="138"/>
      <c r="DCF38" s="138"/>
      <c r="DCG38" s="138"/>
      <c r="DCH38" s="138"/>
      <c r="DCI38" s="138"/>
      <c r="DCJ38" s="138"/>
      <c r="DCK38" s="138"/>
      <c r="DCL38" s="138"/>
      <c r="DCM38" s="138"/>
      <c r="DCN38" s="138"/>
      <c r="DCO38" s="138"/>
      <c r="DCP38" s="138"/>
      <c r="DCQ38" s="138"/>
      <c r="DCR38" s="138"/>
      <c r="DCS38" s="138"/>
      <c r="DCT38" s="138"/>
      <c r="DCU38" s="138"/>
      <c r="DCV38" s="138"/>
      <c r="DCW38" s="138"/>
      <c r="DCX38" s="138"/>
      <c r="DCY38" s="138"/>
      <c r="DCZ38" s="138"/>
      <c r="DDA38" s="138"/>
      <c r="DDB38" s="138"/>
      <c r="DDC38" s="138"/>
      <c r="DDD38" s="138"/>
      <c r="DDE38" s="138"/>
      <c r="DDF38" s="138"/>
      <c r="DDG38" s="138"/>
      <c r="DDH38" s="138"/>
      <c r="DDI38" s="138"/>
      <c r="DDJ38" s="138"/>
      <c r="DDK38" s="138"/>
      <c r="DDL38" s="138"/>
      <c r="DDM38" s="138"/>
      <c r="DDN38" s="138"/>
      <c r="DDO38" s="138"/>
      <c r="DDP38" s="138"/>
      <c r="DDQ38" s="138"/>
      <c r="DDR38" s="138"/>
      <c r="DDS38" s="138"/>
      <c r="DDT38" s="138"/>
      <c r="DDU38" s="138"/>
      <c r="DDV38" s="138"/>
      <c r="DDW38" s="138"/>
      <c r="DDX38" s="138"/>
      <c r="DDY38" s="138"/>
      <c r="DDZ38" s="138"/>
      <c r="DEA38" s="138"/>
      <c r="DEB38" s="138"/>
      <c r="DEC38" s="138"/>
      <c r="DED38" s="138"/>
      <c r="DEE38" s="138"/>
      <c r="DEF38" s="138"/>
      <c r="DEG38" s="138"/>
      <c r="DEH38" s="138"/>
      <c r="DEI38" s="138"/>
      <c r="DEJ38" s="138"/>
      <c r="DEK38" s="138"/>
      <c r="DEL38" s="138"/>
      <c r="DEM38" s="138"/>
      <c r="DEN38" s="138"/>
      <c r="DEO38" s="138"/>
      <c r="DEP38" s="138"/>
      <c r="DEQ38" s="138"/>
      <c r="DER38" s="138"/>
      <c r="DES38" s="138"/>
      <c r="DET38" s="138"/>
      <c r="DEU38" s="138"/>
      <c r="DEV38" s="138"/>
      <c r="DEW38" s="138"/>
      <c r="DEX38" s="138"/>
      <c r="DEY38" s="138"/>
      <c r="DEZ38" s="138"/>
      <c r="DFA38" s="138"/>
      <c r="DFB38" s="138"/>
      <c r="DFC38" s="138"/>
      <c r="DFD38" s="138"/>
      <c r="DFE38" s="138"/>
      <c r="DFF38" s="138"/>
      <c r="DFG38" s="138"/>
      <c r="DFH38" s="138"/>
      <c r="DFI38" s="138"/>
      <c r="DFJ38" s="138"/>
      <c r="DFK38" s="138"/>
      <c r="DFL38" s="138"/>
      <c r="DFM38" s="138"/>
      <c r="DFN38" s="138"/>
      <c r="DFO38" s="138"/>
      <c r="DFP38" s="138"/>
      <c r="DFQ38" s="138"/>
      <c r="DFR38" s="138"/>
      <c r="DFS38" s="138"/>
      <c r="DFT38" s="138"/>
      <c r="DFU38" s="138"/>
      <c r="DFV38" s="138"/>
      <c r="DFW38" s="138"/>
      <c r="DFX38" s="138"/>
      <c r="DFY38" s="138"/>
      <c r="DFZ38" s="138"/>
      <c r="DGA38" s="138"/>
      <c r="DGB38" s="138"/>
      <c r="DGC38" s="138"/>
      <c r="DGD38" s="138"/>
      <c r="DGE38" s="138"/>
      <c r="DGF38" s="138"/>
      <c r="DGG38" s="138"/>
      <c r="DGH38" s="138"/>
      <c r="DGI38" s="138"/>
      <c r="DGJ38" s="138"/>
      <c r="DGK38" s="138"/>
      <c r="DGL38" s="138"/>
      <c r="DGM38" s="138"/>
      <c r="DGN38" s="138"/>
      <c r="DGO38" s="138"/>
      <c r="DGP38" s="138"/>
      <c r="DGQ38" s="138"/>
      <c r="DGR38" s="138"/>
      <c r="DGS38" s="138"/>
      <c r="DGT38" s="138"/>
      <c r="DGU38" s="138"/>
      <c r="DGV38" s="138"/>
      <c r="DGW38" s="138"/>
      <c r="DGX38" s="138"/>
      <c r="DGY38" s="138"/>
      <c r="DGZ38" s="138"/>
      <c r="DHA38" s="138"/>
      <c r="DHB38" s="138"/>
      <c r="DHC38" s="138"/>
      <c r="DHD38" s="138"/>
      <c r="DHE38" s="138"/>
      <c r="DHF38" s="138"/>
      <c r="DHG38" s="138"/>
      <c r="DHH38" s="138"/>
      <c r="DHI38" s="138"/>
      <c r="DHJ38" s="138"/>
      <c r="DHK38" s="138"/>
      <c r="DHL38" s="138"/>
      <c r="DHM38" s="138"/>
      <c r="DHN38" s="138"/>
      <c r="DHO38" s="138"/>
      <c r="DHP38" s="138"/>
      <c r="DHQ38" s="138"/>
      <c r="DHR38" s="138"/>
      <c r="DHS38" s="138"/>
      <c r="DHT38" s="138"/>
      <c r="DHU38" s="138"/>
      <c r="DHV38" s="138"/>
      <c r="DHW38" s="138"/>
      <c r="DHX38" s="138"/>
      <c r="DHY38" s="138"/>
      <c r="DHZ38" s="138"/>
      <c r="DIA38" s="138"/>
      <c r="DIB38" s="138"/>
      <c r="DIC38" s="138"/>
      <c r="DID38" s="138"/>
      <c r="DIE38" s="138"/>
      <c r="DIF38" s="138"/>
      <c r="DIG38" s="138"/>
      <c r="DIH38" s="138"/>
      <c r="DII38" s="138"/>
      <c r="DIJ38" s="138"/>
      <c r="DIK38" s="138"/>
      <c r="DIL38" s="138"/>
      <c r="DIM38" s="138"/>
      <c r="DIN38" s="138"/>
      <c r="DIO38" s="138"/>
      <c r="DIP38" s="138"/>
      <c r="DIQ38" s="138"/>
      <c r="DIR38" s="138"/>
      <c r="DIS38" s="138"/>
      <c r="DIT38" s="138"/>
      <c r="DIU38" s="138"/>
      <c r="DIV38" s="138"/>
      <c r="DIW38" s="138"/>
      <c r="DIX38" s="138"/>
      <c r="DIY38" s="138"/>
      <c r="DIZ38" s="138"/>
      <c r="DJA38" s="138"/>
      <c r="DJB38" s="138"/>
      <c r="DJC38" s="138"/>
      <c r="DJD38" s="138"/>
      <c r="DJE38" s="138"/>
      <c r="DJF38" s="138"/>
      <c r="DJG38" s="138"/>
      <c r="DJH38" s="138"/>
      <c r="DJI38" s="138"/>
      <c r="DJJ38" s="138"/>
      <c r="DJK38" s="138"/>
      <c r="DJL38" s="138"/>
      <c r="DJM38" s="138"/>
      <c r="DJN38" s="138"/>
      <c r="DJO38" s="138"/>
      <c r="DJP38" s="138"/>
      <c r="DJQ38" s="138"/>
      <c r="DJR38" s="138"/>
      <c r="DJS38" s="138"/>
      <c r="DJT38" s="138"/>
      <c r="DJU38" s="138"/>
      <c r="DJV38" s="138"/>
      <c r="DJW38" s="138"/>
      <c r="DJX38" s="138"/>
      <c r="DJY38" s="138"/>
      <c r="DJZ38" s="138"/>
      <c r="DKA38" s="138"/>
      <c r="DKB38" s="138"/>
      <c r="DKC38" s="138"/>
      <c r="DKD38" s="138"/>
      <c r="DKE38" s="138"/>
      <c r="DKF38" s="138"/>
      <c r="DKG38" s="138"/>
      <c r="DKH38" s="138"/>
      <c r="DKI38" s="138"/>
      <c r="DKJ38" s="138"/>
      <c r="DKK38" s="138"/>
      <c r="DKL38" s="138"/>
      <c r="DKM38" s="138"/>
      <c r="DKN38" s="138"/>
      <c r="DKO38" s="138"/>
      <c r="DKP38" s="138"/>
      <c r="DKQ38" s="138"/>
      <c r="DKR38" s="138"/>
      <c r="DKS38" s="138"/>
      <c r="DKT38" s="138"/>
      <c r="DKU38" s="138"/>
      <c r="DKV38" s="138"/>
      <c r="DKW38" s="138"/>
      <c r="DKX38" s="138"/>
      <c r="DKY38" s="138"/>
      <c r="DKZ38" s="138"/>
      <c r="DLA38" s="138"/>
      <c r="DLB38" s="138"/>
      <c r="DLC38" s="138"/>
      <c r="DLD38" s="138"/>
      <c r="DLE38" s="138"/>
      <c r="DLF38" s="138"/>
      <c r="DLG38" s="138"/>
      <c r="DLH38" s="138"/>
      <c r="DLI38" s="138"/>
      <c r="DLJ38" s="138"/>
      <c r="DLK38" s="138"/>
      <c r="DLL38" s="138"/>
      <c r="DLM38" s="138"/>
      <c r="DLN38" s="138"/>
      <c r="DLO38" s="138"/>
      <c r="DLP38" s="138"/>
      <c r="DLQ38" s="138"/>
      <c r="DLR38" s="138"/>
      <c r="DLS38" s="138"/>
      <c r="DLT38" s="138"/>
      <c r="DLU38" s="138"/>
      <c r="DLV38" s="138"/>
      <c r="DLW38" s="138"/>
      <c r="DLX38" s="138"/>
      <c r="DLY38" s="138"/>
      <c r="DLZ38" s="138"/>
      <c r="DMA38" s="138"/>
      <c r="DMB38" s="138"/>
      <c r="DMC38" s="138"/>
      <c r="DMD38" s="138"/>
      <c r="DME38" s="138"/>
      <c r="DMF38" s="138"/>
      <c r="DMG38" s="138"/>
      <c r="DMH38" s="138"/>
      <c r="DMI38" s="138"/>
      <c r="DMJ38" s="138"/>
      <c r="DMK38" s="138"/>
      <c r="DML38" s="138"/>
      <c r="DMM38" s="138"/>
      <c r="DMN38" s="138"/>
      <c r="DMO38" s="138"/>
      <c r="DMP38" s="138"/>
      <c r="DMQ38" s="138"/>
      <c r="DMR38" s="138"/>
      <c r="DMS38" s="138"/>
      <c r="DMT38" s="138"/>
      <c r="DMU38" s="138"/>
      <c r="DMV38" s="138"/>
      <c r="DMW38" s="138"/>
      <c r="DMX38" s="138"/>
      <c r="DMY38" s="138"/>
      <c r="DMZ38" s="138"/>
      <c r="DNA38" s="138"/>
      <c r="DNB38" s="138"/>
      <c r="DNC38" s="138"/>
      <c r="DND38" s="138"/>
      <c r="DNE38" s="138"/>
      <c r="DNF38" s="138"/>
      <c r="DNG38" s="138"/>
      <c r="DNH38" s="138"/>
      <c r="DNI38" s="138"/>
      <c r="DNJ38" s="138"/>
      <c r="DNK38" s="138"/>
      <c r="DNL38" s="138"/>
      <c r="DNM38" s="138"/>
      <c r="DNN38" s="138"/>
      <c r="DNO38" s="138"/>
      <c r="DNP38" s="138"/>
      <c r="DNQ38" s="138"/>
      <c r="DNR38" s="138"/>
      <c r="DNS38" s="138"/>
      <c r="DNT38" s="138"/>
      <c r="DNU38" s="138"/>
      <c r="DNV38" s="138"/>
      <c r="DNW38" s="138"/>
      <c r="DNX38" s="138"/>
      <c r="DNY38" s="138"/>
      <c r="DNZ38" s="138"/>
      <c r="DOA38" s="138"/>
      <c r="DOB38" s="138"/>
      <c r="DOC38" s="138"/>
      <c r="DOD38" s="138"/>
      <c r="DOE38" s="138"/>
      <c r="DOF38" s="138"/>
      <c r="DOG38" s="138"/>
      <c r="DOH38" s="138"/>
      <c r="DOI38" s="138"/>
      <c r="DOJ38" s="138"/>
      <c r="DOK38" s="138"/>
      <c r="DOL38" s="138"/>
      <c r="DOM38" s="138"/>
      <c r="DON38" s="138"/>
      <c r="DOO38" s="138"/>
      <c r="DOP38" s="138"/>
      <c r="DOQ38" s="138"/>
      <c r="DOR38" s="138"/>
      <c r="DOS38" s="138"/>
      <c r="DOT38" s="138"/>
      <c r="DOU38" s="138"/>
      <c r="DOV38" s="138"/>
      <c r="DOW38" s="138"/>
      <c r="DOX38" s="138"/>
      <c r="DOY38" s="138"/>
      <c r="DOZ38" s="138"/>
      <c r="DPA38" s="138"/>
      <c r="DPB38" s="138"/>
      <c r="DPC38" s="138"/>
      <c r="DPD38" s="138"/>
      <c r="DPE38" s="138"/>
      <c r="DPF38" s="138"/>
      <c r="DPG38" s="138"/>
      <c r="DPH38" s="138"/>
      <c r="DPI38" s="138"/>
      <c r="DPJ38" s="138"/>
      <c r="DPK38" s="138"/>
      <c r="DPL38" s="138"/>
      <c r="DPM38" s="138"/>
      <c r="DPN38" s="138"/>
      <c r="DPO38" s="138"/>
      <c r="DPP38" s="138"/>
      <c r="DPQ38" s="138"/>
      <c r="DPR38" s="138"/>
      <c r="DPS38" s="138"/>
      <c r="DPT38" s="138"/>
      <c r="DPU38" s="138"/>
      <c r="DPV38" s="138"/>
      <c r="DPW38" s="138"/>
      <c r="DPX38" s="138"/>
      <c r="DPY38" s="138"/>
      <c r="DPZ38" s="138"/>
      <c r="DQA38" s="138"/>
      <c r="DQB38" s="138"/>
      <c r="DQC38" s="138"/>
      <c r="DQD38" s="138"/>
      <c r="DQE38" s="138"/>
      <c r="DQF38" s="138"/>
      <c r="DQG38" s="138"/>
      <c r="DQH38" s="138"/>
      <c r="DQI38" s="138"/>
      <c r="DQJ38" s="138"/>
      <c r="DQK38" s="138"/>
      <c r="DQL38" s="138"/>
      <c r="DQM38" s="138"/>
      <c r="DQN38" s="138"/>
      <c r="DQO38" s="138"/>
      <c r="DQP38" s="138"/>
      <c r="DQQ38" s="138"/>
      <c r="DQR38" s="138"/>
      <c r="DQS38" s="138"/>
      <c r="DQT38" s="138"/>
      <c r="DQU38" s="138"/>
      <c r="DQV38" s="138"/>
      <c r="DQW38" s="138"/>
      <c r="DQX38" s="138"/>
      <c r="DQY38" s="138"/>
      <c r="DQZ38" s="138"/>
      <c r="DRA38" s="138"/>
      <c r="DRB38" s="138"/>
      <c r="DRC38" s="138"/>
      <c r="DRD38" s="138"/>
      <c r="DRE38" s="138"/>
      <c r="DRF38" s="138"/>
      <c r="DRG38" s="138"/>
      <c r="DRH38" s="138"/>
      <c r="DRI38" s="138"/>
      <c r="DRJ38" s="138"/>
      <c r="DRK38" s="138"/>
      <c r="DRL38" s="138"/>
      <c r="DRM38" s="138"/>
      <c r="DRN38" s="138"/>
      <c r="DRO38" s="138"/>
      <c r="DRP38" s="138"/>
      <c r="DRQ38" s="138"/>
      <c r="DRR38" s="138"/>
      <c r="DRS38" s="138"/>
      <c r="DRT38" s="138"/>
      <c r="DRU38" s="138"/>
      <c r="DRV38" s="138"/>
      <c r="DRW38" s="138"/>
      <c r="DRX38" s="138"/>
      <c r="DRY38" s="138"/>
      <c r="DRZ38" s="138"/>
      <c r="DSA38" s="138"/>
      <c r="DSB38" s="138"/>
      <c r="DSC38" s="138"/>
      <c r="DSD38" s="138"/>
      <c r="DSE38" s="138"/>
      <c r="DSF38" s="138"/>
      <c r="DSG38" s="138"/>
      <c r="DSH38" s="138"/>
      <c r="DSI38" s="138"/>
      <c r="DSJ38" s="138"/>
      <c r="DSK38" s="138"/>
      <c r="DSL38" s="138"/>
      <c r="DSM38" s="138"/>
      <c r="DSN38" s="138"/>
      <c r="DSO38" s="138"/>
      <c r="DSP38" s="138"/>
      <c r="DSQ38" s="138"/>
      <c r="DSR38" s="138"/>
      <c r="DSS38" s="138"/>
      <c r="DST38" s="138"/>
      <c r="DSU38" s="138"/>
      <c r="DSV38" s="138"/>
      <c r="DSW38" s="138"/>
      <c r="DSX38" s="138"/>
      <c r="DSY38" s="138"/>
      <c r="DSZ38" s="138"/>
      <c r="DTA38" s="138"/>
      <c r="DTB38" s="138"/>
      <c r="DTC38" s="138"/>
      <c r="DTD38" s="138"/>
      <c r="DTE38" s="138"/>
      <c r="DTF38" s="138"/>
      <c r="DTG38" s="138"/>
      <c r="DTH38" s="138"/>
      <c r="DTI38" s="138"/>
      <c r="DTJ38" s="138"/>
      <c r="DTK38" s="138"/>
      <c r="DTL38" s="138"/>
      <c r="DTM38" s="138"/>
      <c r="DTN38" s="138"/>
      <c r="DTO38" s="138"/>
      <c r="DTP38" s="138"/>
      <c r="DTQ38" s="138"/>
      <c r="DTR38" s="138"/>
      <c r="DTS38" s="138"/>
      <c r="DTT38" s="138"/>
      <c r="DTU38" s="138"/>
      <c r="DTV38" s="138"/>
      <c r="DTW38" s="138"/>
      <c r="DTX38" s="138"/>
      <c r="DTY38" s="138"/>
      <c r="DTZ38" s="138"/>
      <c r="DUA38" s="138"/>
      <c r="DUB38" s="138"/>
      <c r="DUC38" s="138"/>
      <c r="DUD38" s="138"/>
      <c r="DUE38" s="138"/>
      <c r="DUF38" s="138"/>
      <c r="DUG38" s="138"/>
      <c r="DUH38" s="138"/>
      <c r="DUI38" s="138"/>
      <c r="DUJ38" s="138"/>
      <c r="DUK38" s="138"/>
      <c r="DUL38" s="138"/>
      <c r="DUM38" s="138"/>
      <c r="DUN38" s="138"/>
      <c r="DUO38" s="138"/>
      <c r="DUP38" s="138"/>
      <c r="DUQ38" s="138"/>
      <c r="DUR38" s="138"/>
      <c r="DUS38" s="138"/>
      <c r="DUT38" s="138"/>
      <c r="DUU38" s="138"/>
      <c r="DUV38" s="138"/>
      <c r="DUW38" s="138"/>
      <c r="DUX38" s="138"/>
      <c r="DUY38" s="138"/>
      <c r="DUZ38" s="138"/>
      <c r="DVA38" s="138"/>
      <c r="DVB38" s="138"/>
      <c r="DVC38" s="138"/>
      <c r="DVD38" s="138"/>
      <c r="DVE38" s="138"/>
      <c r="DVF38" s="138"/>
      <c r="DVG38" s="138"/>
      <c r="DVH38" s="138"/>
      <c r="DVI38" s="138"/>
      <c r="DVJ38" s="138"/>
      <c r="DVK38" s="138"/>
      <c r="DVL38" s="138"/>
      <c r="DVM38" s="138"/>
      <c r="DVN38" s="138"/>
      <c r="DVO38" s="138"/>
      <c r="DVP38" s="138"/>
      <c r="DVQ38" s="138"/>
      <c r="DVR38" s="138"/>
      <c r="DVS38" s="138"/>
      <c r="DVT38" s="138"/>
      <c r="DVU38" s="138"/>
      <c r="DVV38" s="138"/>
      <c r="DVW38" s="138"/>
      <c r="DVX38" s="138"/>
      <c r="DVY38" s="138"/>
      <c r="DVZ38" s="138"/>
      <c r="DWA38" s="138"/>
      <c r="DWB38" s="138"/>
      <c r="DWC38" s="138"/>
      <c r="DWD38" s="138"/>
      <c r="DWE38" s="138"/>
      <c r="DWF38" s="138"/>
      <c r="DWG38" s="138"/>
      <c r="DWH38" s="138"/>
      <c r="DWI38" s="138"/>
      <c r="DWJ38" s="138"/>
      <c r="DWK38" s="138"/>
      <c r="DWL38" s="138"/>
      <c r="DWM38" s="138"/>
      <c r="DWN38" s="138"/>
      <c r="DWO38" s="138"/>
      <c r="DWP38" s="138"/>
      <c r="DWQ38" s="138"/>
      <c r="DWR38" s="138"/>
      <c r="DWS38" s="138"/>
      <c r="DWT38" s="138"/>
      <c r="DWU38" s="138"/>
      <c r="DWV38" s="138"/>
      <c r="DWW38" s="138"/>
      <c r="DWX38" s="138"/>
      <c r="DWY38" s="138"/>
      <c r="DWZ38" s="138"/>
      <c r="DXA38" s="138"/>
      <c r="DXB38" s="138"/>
      <c r="DXC38" s="138"/>
      <c r="DXD38" s="138"/>
      <c r="DXE38" s="138"/>
      <c r="DXF38" s="138"/>
      <c r="DXG38" s="138"/>
      <c r="DXH38" s="138"/>
      <c r="DXI38" s="138"/>
      <c r="DXJ38" s="138"/>
      <c r="DXK38" s="138"/>
      <c r="DXL38" s="138"/>
      <c r="DXM38" s="138"/>
      <c r="DXN38" s="138"/>
      <c r="DXO38" s="138"/>
      <c r="DXP38" s="138"/>
      <c r="DXQ38" s="138"/>
      <c r="DXR38" s="138"/>
      <c r="DXS38" s="138"/>
      <c r="DXT38" s="138"/>
      <c r="DXU38" s="138"/>
      <c r="DXV38" s="138"/>
      <c r="DXW38" s="138"/>
      <c r="DXX38" s="138"/>
      <c r="DXY38" s="138"/>
      <c r="DXZ38" s="138"/>
      <c r="DYA38" s="138"/>
      <c r="DYB38" s="138"/>
      <c r="DYC38" s="138"/>
      <c r="DYD38" s="138"/>
      <c r="DYE38" s="138"/>
      <c r="DYF38" s="138"/>
      <c r="DYG38" s="138"/>
      <c r="DYH38" s="138"/>
      <c r="DYI38" s="138"/>
      <c r="DYJ38" s="138"/>
      <c r="DYK38" s="138"/>
      <c r="DYL38" s="138"/>
      <c r="DYM38" s="138"/>
      <c r="DYN38" s="138"/>
      <c r="DYO38" s="138"/>
      <c r="DYP38" s="138"/>
      <c r="DYQ38" s="138"/>
      <c r="DYR38" s="138"/>
      <c r="DYS38" s="138"/>
      <c r="DYT38" s="138"/>
      <c r="DYU38" s="138"/>
      <c r="DYV38" s="138"/>
      <c r="DYW38" s="138"/>
      <c r="DYX38" s="138"/>
      <c r="DYY38" s="138"/>
      <c r="DYZ38" s="138"/>
      <c r="DZA38" s="138"/>
      <c r="DZB38" s="138"/>
      <c r="DZC38" s="138"/>
      <c r="DZD38" s="138"/>
      <c r="DZE38" s="138"/>
      <c r="DZF38" s="138"/>
      <c r="DZG38" s="138"/>
      <c r="DZH38" s="138"/>
      <c r="DZI38" s="138"/>
      <c r="DZJ38" s="138"/>
      <c r="DZK38" s="138"/>
      <c r="DZL38" s="138"/>
      <c r="DZM38" s="138"/>
      <c r="DZN38" s="138"/>
      <c r="DZO38" s="138"/>
      <c r="DZP38" s="138"/>
      <c r="DZQ38" s="138"/>
      <c r="DZR38" s="138"/>
      <c r="DZS38" s="138"/>
      <c r="DZT38" s="138"/>
      <c r="DZU38" s="138"/>
      <c r="DZV38" s="138"/>
      <c r="DZW38" s="138"/>
      <c r="DZX38" s="138"/>
      <c r="DZY38" s="138"/>
      <c r="DZZ38" s="138"/>
      <c r="EAA38" s="138"/>
      <c r="EAB38" s="138"/>
      <c r="EAC38" s="138"/>
      <c r="EAD38" s="138"/>
      <c r="EAE38" s="138"/>
      <c r="EAF38" s="138"/>
      <c r="EAG38" s="138"/>
      <c r="EAH38" s="138"/>
      <c r="EAI38" s="138"/>
      <c r="EAJ38" s="138"/>
      <c r="EAK38" s="138"/>
      <c r="EAL38" s="138"/>
      <c r="EAM38" s="138"/>
      <c r="EAN38" s="138"/>
      <c r="EAO38" s="138"/>
      <c r="EAP38" s="138"/>
      <c r="EAQ38" s="138"/>
      <c r="EAR38" s="138"/>
      <c r="EAS38" s="138"/>
      <c r="EAT38" s="138"/>
      <c r="EAU38" s="138"/>
      <c r="EAV38" s="138"/>
      <c r="EAW38" s="138"/>
      <c r="EAX38" s="138"/>
      <c r="EAY38" s="138"/>
      <c r="EAZ38" s="138"/>
      <c r="EBA38" s="138"/>
      <c r="EBB38" s="138"/>
      <c r="EBC38" s="138"/>
      <c r="EBD38" s="138"/>
      <c r="EBE38" s="138"/>
      <c r="EBF38" s="138"/>
      <c r="EBG38" s="138"/>
      <c r="EBH38" s="138"/>
      <c r="EBI38" s="138"/>
      <c r="EBJ38" s="138"/>
      <c r="EBK38" s="138"/>
      <c r="EBL38" s="138"/>
      <c r="EBM38" s="138"/>
      <c r="EBN38" s="138"/>
      <c r="EBO38" s="138"/>
      <c r="EBP38" s="138"/>
      <c r="EBQ38" s="138"/>
      <c r="EBR38" s="138"/>
      <c r="EBS38" s="138"/>
      <c r="EBT38" s="138"/>
      <c r="EBU38" s="138"/>
      <c r="EBV38" s="138"/>
      <c r="EBW38" s="138"/>
      <c r="EBX38" s="138"/>
      <c r="EBY38" s="138"/>
      <c r="EBZ38" s="138"/>
      <c r="ECA38" s="138"/>
      <c r="ECB38" s="138"/>
      <c r="ECC38" s="138"/>
      <c r="ECD38" s="138"/>
      <c r="ECE38" s="138"/>
      <c r="ECF38" s="138"/>
      <c r="ECG38" s="138"/>
      <c r="ECH38" s="138"/>
      <c r="ECI38" s="138"/>
      <c r="ECJ38" s="138"/>
      <c r="ECK38" s="138"/>
      <c r="ECL38" s="138"/>
      <c r="ECM38" s="138"/>
      <c r="ECN38" s="138"/>
      <c r="ECO38" s="138"/>
      <c r="ECP38" s="138"/>
      <c r="ECQ38" s="138"/>
      <c r="ECR38" s="138"/>
      <c r="ECS38" s="138"/>
      <c r="ECT38" s="138"/>
      <c r="ECU38" s="138"/>
      <c r="ECV38" s="138"/>
      <c r="ECW38" s="138"/>
      <c r="ECX38" s="138"/>
      <c r="ECY38" s="138"/>
      <c r="ECZ38" s="138"/>
      <c r="EDA38" s="138"/>
      <c r="EDB38" s="138"/>
      <c r="EDC38" s="138"/>
      <c r="EDD38" s="138"/>
      <c r="EDE38" s="138"/>
      <c r="EDF38" s="138"/>
      <c r="EDG38" s="138"/>
      <c r="EDH38" s="138"/>
      <c r="EDI38" s="138"/>
      <c r="EDJ38" s="138"/>
      <c r="EDK38" s="138"/>
      <c r="EDL38" s="138"/>
      <c r="EDM38" s="138"/>
      <c r="EDN38" s="138"/>
      <c r="EDO38" s="138"/>
      <c r="EDP38" s="138"/>
      <c r="EDQ38" s="138"/>
      <c r="EDR38" s="138"/>
      <c r="EDS38" s="138"/>
      <c r="EDT38" s="138"/>
      <c r="EDU38" s="138"/>
      <c r="EDV38" s="138"/>
      <c r="EDW38" s="138"/>
      <c r="EDX38" s="138"/>
      <c r="EDY38" s="138"/>
      <c r="EDZ38" s="138"/>
      <c r="EEA38" s="138"/>
      <c r="EEB38" s="138"/>
      <c r="EEC38" s="138"/>
      <c r="EED38" s="138"/>
      <c r="EEE38" s="138"/>
      <c r="EEF38" s="138"/>
      <c r="EEG38" s="138"/>
      <c r="EEH38" s="138"/>
      <c r="EEI38" s="138"/>
      <c r="EEJ38" s="138"/>
      <c r="EEK38" s="138"/>
      <c r="EEL38" s="138"/>
      <c r="EEM38" s="138"/>
      <c r="EEN38" s="138"/>
      <c r="EEO38" s="138"/>
      <c r="EEP38" s="138"/>
      <c r="EEQ38" s="138"/>
      <c r="EER38" s="138"/>
      <c r="EES38" s="138"/>
      <c r="EET38" s="138"/>
      <c r="EEU38" s="138"/>
      <c r="EEV38" s="138"/>
      <c r="EEW38" s="138"/>
      <c r="EEX38" s="138"/>
      <c r="EEY38" s="138"/>
      <c r="EEZ38" s="138"/>
      <c r="EFA38" s="138"/>
      <c r="EFB38" s="138"/>
      <c r="EFC38" s="138"/>
      <c r="EFD38" s="138"/>
      <c r="EFE38" s="138"/>
      <c r="EFF38" s="138"/>
      <c r="EFG38" s="138"/>
      <c r="EFH38" s="138"/>
      <c r="EFI38" s="138"/>
      <c r="EFJ38" s="138"/>
      <c r="EFK38" s="138"/>
      <c r="EFL38" s="138"/>
      <c r="EFM38" s="138"/>
      <c r="EFN38" s="138"/>
      <c r="EFO38" s="138"/>
      <c r="EFP38" s="138"/>
      <c r="EFQ38" s="138"/>
      <c r="EFR38" s="138"/>
      <c r="EFS38" s="138"/>
      <c r="EFT38" s="138"/>
      <c r="EFU38" s="138"/>
      <c r="EFV38" s="138"/>
      <c r="EFW38" s="138"/>
      <c r="EFX38" s="138"/>
      <c r="EFY38" s="138"/>
      <c r="EFZ38" s="138"/>
      <c r="EGA38" s="138"/>
      <c r="EGB38" s="138"/>
      <c r="EGC38" s="138"/>
      <c r="EGD38" s="138"/>
      <c r="EGE38" s="138"/>
      <c r="EGF38" s="138"/>
      <c r="EGG38" s="138"/>
      <c r="EGH38" s="138"/>
      <c r="EGI38" s="138"/>
      <c r="EGJ38" s="138"/>
      <c r="EGK38" s="138"/>
      <c r="EGL38" s="138"/>
      <c r="EGM38" s="138"/>
      <c r="EGN38" s="138"/>
      <c r="EGO38" s="138"/>
      <c r="EGP38" s="138"/>
      <c r="EGQ38" s="138"/>
      <c r="EGR38" s="138"/>
      <c r="EGS38" s="138"/>
      <c r="EGT38" s="138"/>
      <c r="EGU38" s="138"/>
      <c r="EGV38" s="138"/>
      <c r="EGW38" s="138"/>
      <c r="EGX38" s="138"/>
      <c r="EGY38" s="138"/>
      <c r="EGZ38" s="138"/>
      <c r="EHA38" s="138"/>
      <c r="EHB38" s="138"/>
      <c r="EHC38" s="138"/>
      <c r="EHD38" s="138"/>
      <c r="EHE38" s="138"/>
      <c r="EHF38" s="138"/>
      <c r="EHG38" s="138"/>
      <c r="EHH38" s="138"/>
      <c r="EHI38" s="138"/>
      <c r="EHJ38" s="138"/>
      <c r="EHK38" s="138"/>
      <c r="EHL38" s="138"/>
      <c r="EHM38" s="138"/>
      <c r="EHN38" s="138"/>
      <c r="EHO38" s="138"/>
      <c r="EHP38" s="138"/>
      <c r="EHQ38" s="138"/>
      <c r="EHR38" s="138"/>
      <c r="EHS38" s="138"/>
      <c r="EHT38" s="138"/>
      <c r="EHU38" s="138"/>
      <c r="EHV38" s="138"/>
      <c r="EHW38" s="138"/>
      <c r="EHX38" s="138"/>
      <c r="EHY38" s="138"/>
      <c r="EHZ38" s="138"/>
      <c r="EIA38" s="138"/>
      <c r="EIB38" s="138"/>
      <c r="EIC38" s="138"/>
      <c r="EID38" s="138"/>
      <c r="EIE38" s="138"/>
      <c r="EIF38" s="138"/>
      <c r="EIG38" s="138"/>
      <c r="EIH38" s="138"/>
      <c r="EII38" s="138"/>
      <c r="EIJ38" s="138"/>
      <c r="EIK38" s="138"/>
      <c r="EIL38" s="138"/>
      <c r="EIM38" s="138"/>
      <c r="EIN38" s="138"/>
      <c r="EIO38" s="138"/>
      <c r="EIP38" s="138"/>
      <c r="EIQ38" s="138"/>
      <c r="EIR38" s="138"/>
      <c r="EIS38" s="138"/>
      <c r="EIT38" s="138"/>
      <c r="EIU38" s="138"/>
      <c r="EIV38" s="138"/>
      <c r="EIW38" s="138"/>
      <c r="EIX38" s="138"/>
      <c r="EIY38" s="138"/>
      <c r="EIZ38" s="138"/>
      <c r="EJA38" s="138"/>
      <c r="EJB38" s="138"/>
      <c r="EJC38" s="138"/>
      <c r="EJD38" s="138"/>
      <c r="EJE38" s="138"/>
      <c r="EJF38" s="138"/>
      <c r="EJG38" s="138"/>
      <c r="EJH38" s="138"/>
      <c r="EJI38" s="138"/>
      <c r="EJJ38" s="138"/>
      <c r="EJK38" s="138"/>
      <c r="EJL38" s="138"/>
      <c r="EJM38" s="138"/>
      <c r="EJN38" s="138"/>
      <c r="EJO38" s="138"/>
      <c r="EJP38" s="138"/>
      <c r="EJQ38" s="138"/>
      <c r="EJR38" s="138"/>
      <c r="EJS38" s="138"/>
      <c r="EJT38" s="138"/>
      <c r="EJU38" s="138"/>
      <c r="EJV38" s="138"/>
      <c r="EJW38" s="138"/>
      <c r="EJX38" s="138"/>
      <c r="EJY38" s="138"/>
      <c r="EJZ38" s="138"/>
      <c r="EKA38" s="138"/>
      <c r="EKB38" s="138"/>
      <c r="EKC38" s="138"/>
      <c r="EKD38" s="138"/>
      <c r="EKE38" s="138"/>
      <c r="EKF38" s="138"/>
      <c r="EKG38" s="138"/>
      <c r="EKH38" s="138"/>
      <c r="EKI38" s="138"/>
      <c r="EKJ38" s="138"/>
      <c r="EKK38" s="138"/>
      <c r="EKL38" s="138"/>
      <c r="EKM38" s="138"/>
      <c r="EKN38" s="138"/>
      <c r="EKO38" s="138"/>
      <c r="EKP38" s="138"/>
      <c r="EKQ38" s="138"/>
      <c r="EKR38" s="138"/>
      <c r="EKS38" s="138"/>
      <c r="EKT38" s="138"/>
      <c r="EKU38" s="138"/>
      <c r="EKV38" s="138"/>
      <c r="EKW38" s="138"/>
      <c r="EKX38" s="138"/>
      <c r="EKY38" s="138"/>
      <c r="EKZ38" s="138"/>
      <c r="ELA38" s="138"/>
      <c r="ELB38" s="138"/>
      <c r="ELC38" s="138"/>
      <c r="ELD38" s="138"/>
      <c r="ELE38" s="138"/>
      <c r="ELF38" s="138"/>
      <c r="ELG38" s="138"/>
      <c r="ELH38" s="138"/>
      <c r="ELI38" s="138"/>
      <c r="ELJ38" s="138"/>
      <c r="ELK38" s="138"/>
      <c r="ELL38" s="138"/>
      <c r="ELM38" s="138"/>
      <c r="ELN38" s="138"/>
      <c r="ELO38" s="138"/>
      <c r="ELP38" s="138"/>
      <c r="ELQ38" s="138"/>
      <c r="ELR38" s="138"/>
      <c r="ELS38" s="138"/>
      <c r="ELT38" s="138"/>
      <c r="ELU38" s="138"/>
      <c r="ELV38" s="138"/>
      <c r="ELW38" s="138"/>
      <c r="ELX38" s="138"/>
      <c r="ELY38" s="138"/>
      <c r="ELZ38" s="138"/>
      <c r="EMA38" s="138"/>
      <c r="EMB38" s="138"/>
      <c r="EMC38" s="138"/>
      <c r="EMD38" s="138"/>
      <c r="EME38" s="138"/>
      <c r="EMF38" s="138"/>
      <c r="EMG38" s="138"/>
      <c r="EMH38" s="138"/>
      <c r="EMI38" s="138"/>
      <c r="EMJ38" s="138"/>
      <c r="EMK38" s="138"/>
      <c r="EML38" s="138"/>
      <c r="EMM38" s="138"/>
      <c r="EMN38" s="138"/>
      <c r="EMO38" s="138"/>
      <c r="EMP38" s="138"/>
      <c r="EMQ38" s="138"/>
      <c r="EMR38" s="138"/>
      <c r="EMS38" s="138"/>
      <c r="EMT38" s="138"/>
      <c r="EMU38" s="138"/>
      <c r="EMV38" s="138"/>
      <c r="EMW38" s="138"/>
      <c r="EMX38" s="138"/>
      <c r="EMY38" s="138"/>
      <c r="EMZ38" s="138"/>
      <c r="ENA38" s="138"/>
      <c r="ENB38" s="138"/>
      <c r="ENC38" s="138"/>
      <c r="END38" s="138"/>
      <c r="ENE38" s="138"/>
      <c r="ENF38" s="138"/>
      <c r="ENG38" s="138"/>
      <c r="ENH38" s="138"/>
      <c r="ENI38" s="138"/>
      <c r="ENJ38" s="138"/>
      <c r="ENK38" s="138"/>
      <c r="ENL38" s="138"/>
      <c r="ENM38" s="138"/>
      <c r="ENN38" s="138"/>
      <c r="ENO38" s="138"/>
      <c r="ENP38" s="138"/>
      <c r="ENQ38" s="138"/>
      <c r="ENR38" s="138"/>
      <c r="ENS38" s="138"/>
      <c r="ENT38" s="138"/>
      <c r="ENU38" s="138"/>
      <c r="ENV38" s="138"/>
      <c r="ENW38" s="138"/>
      <c r="ENX38" s="138"/>
      <c r="ENY38" s="138"/>
      <c r="ENZ38" s="138"/>
      <c r="EOA38" s="138"/>
      <c r="EOB38" s="138"/>
      <c r="EOC38" s="138"/>
      <c r="EOD38" s="138"/>
      <c r="EOE38" s="138"/>
      <c r="EOF38" s="138"/>
      <c r="EOG38" s="138"/>
      <c r="EOH38" s="138"/>
      <c r="EOI38" s="138"/>
      <c r="EOJ38" s="138"/>
      <c r="EOK38" s="138"/>
      <c r="EOL38" s="138"/>
      <c r="EOM38" s="138"/>
      <c r="EON38" s="138"/>
      <c r="EOO38" s="138"/>
      <c r="EOP38" s="138"/>
      <c r="EOQ38" s="138"/>
      <c r="EOR38" s="138"/>
      <c r="EOS38" s="138"/>
      <c r="EOT38" s="138"/>
      <c r="EOU38" s="138"/>
      <c r="EOV38" s="138"/>
      <c r="EOW38" s="138"/>
      <c r="EOX38" s="138"/>
      <c r="EOY38" s="138"/>
      <c r="EOZ38" s="138"/>
      <c r="EPA38" s="138"/>
      <c r="EPB38" s="138"/>
      <c r="EPC38" s="138"/>
      <c r="EPD38" s="138"/>
      <c r="EPE38" s="138"/>
      <c r="EPF38" s="138"/>
      <c r="EPG38" s="138"/>
      <c r="EPH38" s="138"/>
      <c r="EPI38" s="138"/>
      <c r="EPJ38" s="138"/>
      <c r="EPK38" s="138"/>
      <c r="EPL38" s="138"/>
      <c r="EPM38" s="138"/>
      <c r="EPN38" s="138"/>
      <c r="EPO38" s="138"/>
      <c r="EPP38" s="138"/>
      <c r="EPQ38" s="138"/>
      <c r="EPR38" s="138"/>
      <c r="EPS38" s="138"/>
      <c r="EPT38" s="138"/>
      <c r="EPU38" s="138"/>
      <c r="EPV38" s="138"/>
      <c r="EPW38" s="138"/>
      <c r="EPX38" s="138"/>
      <c r="EPY38" s="138"/>
      <c r="EPZ38" s="138"/>
      <c r="EQA38" s="138"/>
      <c r="EQB38" s="138"/>
      <c r="EQC38" s="138"/>
      <c r="EQD38" s="138"/>
      <c r="EQE38" s="138"/>
      <c r="EQF38" s="138"/>
      <c r="EQG38" s="138"/>
      <c r="EQH38" s="138"/>
      <c r="EQI38" s="138"/>
      <c r="EQJ38" s="138"/>
      <c r="EQK38" s="138"/>
      <c r="EQL38" s="138"/>
      <c r="EQM38" s="138"/>
      <c r="EQN38" s="138"/>
      <c r="EQO38" s="138"/>
      <c r="EQP38" s="138"/>
      <c r="EQQ38" s="138"/>
      <c r="EQR38" s="138"/>
      <c r="EQS38" s="138"/>
      <c r="EQT38" s="138"/>
      <c r="EQU38" s="138"/>
      <c r="EQV38" s="138"/>
      <c r="EQW38" s="138"/>
      <c r="EQX38" s="138"/>
      <c r="EQY38" s="138"/>
      <c r="EQZ38" s="138"/>
      <c r="ERA38" s="138"/>
      <c r="ERB38" s="138"/>
      <c r="ERC38" s="138"/>
      <c r="ERD38" s="138"/>
      <c r="ERE38" s="138"/>
      <c r="ERF38" s="138"/>
      <c r="ERG38" s="138"/>
      <c r="ERH38" s="138"/>
      <c r="ERI38" s="138"/>
      <c r="ERJ38" s="138"/>
      <c r="ERK38" s="138"/>
      <c r="ERL38" s="138"/>
      <c r="ERM38" s="138"/>
      <c r="ERN38" s="138"/>
      <c r="ERO38" s="138"/>
      <c r="ERP38" s="138"/>
      <c r="ERQ38" s="138"/>
      <c r="ERR38" s="138"/>
      <c r="ERS38" s="138"/>
      <c r="ERT38" s="138"/>
      <c r="ERU38" s="138"/>
      <c r="ERV38" s="138"/>
      <c r="ERW38" s="138"/>
      <c r="ERX38" s="138"/>
      <c r="ERY38" s="138"/>
      <c r="ERZ38" s="138"/>
      <c r="ESA38" s="138"/>
      <c r="ESB38" s="138"/>
      <c r="ESC38" s="138"/>
      <c r="ESD38" s="138"/>
      <c r="ESE38" s="138"/>
      <c r="ESF38" s="138"/>
      <c r="ESG38" s="138"/>
      <c r="ESH38" s="138"/>
      <c r="ESI38" s="138"/>
      <c r="ESJ38" s="138"/>
      <c r="ESK38" s="138"/>
      <c r="ESL38" s="138"/>
      <c r="ESM38" s="138"/>
      <c r="ESN38" s="138"/>
      <c r="ESO38" s="138"/>
      <c r="ESP38" s="138"/>
      <c r="ESQ38" s="138"/>
      <c r="ESR38" s="138"/>
      <c r="ESS38" s="138"/>
      <c r="EST38" s="138"/>
      <c r="ESU38" s="138"/>
      <c r="ESV38" s="138"/>
      <c r="ESW38" s="138"/>
      <c r="ESX38" s="138"/>
      <c r="ESY38" s="138"/>
      <c r="ESZ38" s="138"/>
      <c r="ETA38" s="138"/>
      <c r="ETB38" s="138"/>
      <c r="ETC38" s="138"/>
      <c r="ETD38" s="138"/>
      <c r="ETE38" s="138"/>
      <c r="ETF38" s="138"/>
      <c r="ETG38" s="138"/>
      <c r="ETH38" s="138"/>
      <c r="ETI38" s="138"/>
      <c r="ETJ38" s="138"/>
      <c r="ETK38" s="138"/>
      <c r="ETL38" s="138"/>
      <c r="ETM38" s="138"/>
      <c r="ETN38" s="138"/>
      <c r="ETO38" s="138"/>
      <c r="ETP38" s="138"/>
      <c r="ETQ38" s="138"/>
      <c r="ETR38" s="138"/>
      <c r="ETS38" s="138"/>
      <c r="ETT38" s="138"/>
      <c r="ETU38" s="138"/>
      <c r="ETV38" s="138"/>
      <c r="ETW38" s="138"/>
      <c r="ETX38" s="138"/>
      <c r="ETY38" s="138"/>
      <c r="ETZ38" s="138"/>
      <c r="EUA38" s="138"/>
      <c r="EUB38" s="138"/>
      <c r="EUC38" s="138"/>
      <c r="EUD38" s="138"/>
      <c r="EUE38" s="138"/>
      <c r="EUF38" s="138"/>
      <c r="EUG38" s="138"/>
      <c r="EUH38" s="138"/>
      <c r="EUI38" s="138"/>
      <c r="EUJ38" s="138"/>
      <c r="EUK38" s="138"/>
      <c r="EUL38" s="138"/>
      <c r="EUM38" s="138"/>
      <c r="EUN38" s="138"/>
      <c r="EUO38" s="138"/>
      <c r="EUP38" s="138"/>
      <c r="EUQ38" s="138"/>
      <c r="EUR38" s="138"/>
      <c r="EUS38" s="138"/>
      <c r="EUT38" s="138"/>
      <c r="EUU38" s="138"/>
      <c r="EUV38" s="138"/>
      <c r="EUW38" s="138"/>
      <c r="EUX38" s="138"/>
      <c r="EUY38" s="138"/>
      <c r="EUZ38" s="138"/>
      <c r="EVA38" s="138"/>
      <c r="EVB38" s="138"/>
      <c r="EVC38" s="138"/>
      <c r="EVD38" s="138"/>
      <c r="EVE38" s="138"/>
      <c r="EVF38" s="138"/>
      <c r="EVG38" s="138"/>
      <c r="EVH38" s="138"/>
      <c r="EVI38" s="138"/>
      <c r="EVJ38" s="138"/>
      <c r="EVK38" s="138"/>
      <c r="EVL38" s="138"/>
      <c r="EVM38" s="138"/>
      <c r="EVN38" s="138"/>
      <c r="EVO38" s="138"/>
      <c r="EVP38" s="138"/>
      <c r="EVQ38" s="138"/>
      <c r="EVR38" s="138"/>
      <c r="EVS38" s="138"/>
      <c r="EVT38" s="138"/>
      <c r="EVU38" s="138"/>
      <c r="EVV38" s="138"/>
      <c r="EVW38" s="138"/>
      <c r="EVX38" s="138"/>
      <c r="EVY38" s="138"/>
      <c r="EVZ38" s="138"/>
      <c r="EWA38" s="138"/>
      <c r="EWB38" s="138"/>
      <c r="EWC38" s="138"/>
      <c r="EWD38" s="138"/>
      <c r="EWE38" s="138"/>
      <c r="EWF38" s="138"/>
      <c r="EWG38" s="138"/>
      <c r="EWH38" s="138"/>
      <c r="EWI38" s="138"/>
      <c r="EWJ38" s="138"/>
      <c r="EWK38" s="138"/>
      <c r="EWL38" s="138"/>
      <c r="EWM38" s="138"/>
      <c r="EWN38" s="138"/>
      <c r="EWO38" s="138"/>
      <c r="EWP38" s="138"/>
      <c r="EWQ38" s="138"/>
      <c r="EWR38" s="138"/>
      <c r="EWS38" s="138"/>
      <c r="EWT38" s="138"/>
      <c r="EWU38" s="138"/>
      <c r="EWV38" s="138"/>
      <c r="EWW38" s="138"/>
      <c r="EWX38" s="138"/>
      <c r="EWY38" s="138"/>
      <c r="EWZ38" s="138"/>
      <c r="EXA38" s="138"/>
      <c r="EXB38" s="138"/>
      <c r="EXC38" s="138"/>
      <c r="EXD38" s="138"/>
      <c r="EXE38" s="138"/>
      <c r="EXF38" s="138"/>
      <c r="EXG38" s="138"/>
      <c r="EXH38" s="138"/>
      <c r="EXI38" s="138"/>
      <c r="EXJ38" s="138"/>
      <c r="EXK38" s="138"/>
      <c r="EXL38" s="138"/>
      <c r="EXM38" s="138"/>
      <c r="EXN38" s="138"/>
      <c r="EXO38" s="138"/>
      <c r="EXP38" s="138"/>
      <c r="EXQ38" s="138"/>
      <c r="EXR38" s="138"/>
      <c r="EXS38" s="138"/>
      <c r="EXT38" s="138"/>
      <c r="EXU38" s="138"/>
      <c r="EXV38" s="138"/>
      <c r="EXW38" s="138"/>
      <c r="EXX38" s="138"/>
      <c r="EXY38" s="138"/>
      <c r="EXZ38" s="138"/>
      <c r="EYA38" s="138"/>
      <c r="EYB38" s="138"/>
      <c r="EYC38" s="138"/>
      <c r="EYD38" s="138"/>
      <c r="EYE38" s="138"/>
      <c r="EYF38" s="138"/>
      <c r="EYG38" s="138"/>
      <c r="EYH38" s="138"/>
      <c r="EYI38" s="138"/>
      <c r="EYJ38" s="138"/>
      <c r="EYK38" s="138"/>
      <c r="EYL38" s="138"/>
      <c r="EYM38" s="138"/>
      <c r="EYN38" s="138"/>
      <c r="EYO38" s="138"/>
      <c r="EYP38" s="138"/>
      <c r="EYQ38" s="138"/>
      <c r="EYR38" s="138"/>
      <c r="EYS38" s="138"/>
      <c r="EYT38" s="138"/>
      <c r="EYU38" s="138"/>
      <c r="EYV38" s="138"/>
      <c r="EYW38" s="138"/>
      <c r="EYX38" s="138"/>
      <c r="EYY38" s="138"/>
      <c r="EYZ38" s="138"/>
      <c r="EZA38" s="138"/>
      <c r="EZB38" s="138"/>
      <c r="EZC38" s="138"/>
      <c r="EZD38" s="138"/>
      <c r="EZE38" s="138"/>
      <c r="EZF38" s="138"/>
      <c r="EZG38" s="138"/>
      <c r="EZH38" s="138"/>
      <c r="EZI38" s="138"/>
      <c r="EZJ38" s="138"/>
      <c r="EZK38" s="138"/>
      <c r="EZL38" s="138"/>
      <c r="EZM38" s="138"/>
      <c r="EZN38" s="138"/>
      <c r="EZO38" s="138"/>
      <c r="EZP38" s="138"/>
      <c r="EZQ38" s="138"/>
      <c r="EZR38" s="138"/>
      <c r="EZS38" s="138"/>
      <c r="EZT38" s="138"/>
      <c r="EZU38" s="138"/>
      <c r="EZV38" s="138"/>
      <c r="EZW38" s="138"/>
      <c r="EZX38" s="138"/>
      <c r="EZY38" s="138"/>
      <c r="EZZ38" s="138"/>
      <c r="FAA38" s="138"/>
      <c r="FAB38" s="138"/>
      <c r="FAC38" s="138"/>
      <c r="FAD38" s="138"/>
      <c r="FAE38" s="138"/>
      <c r="FAF38" s="138"/>
      <c r="FAG38" s="138"/>
      <c r="FAH38" s="138"/>
      <c r="FAI38" s="138"/>
      <c r="FAJ38" s="138"/>
      <c r="FAK38" s="138"/>
      <c r="FAL38" s="138"/>
      <c r="FAM38" s="138"/>
      <c r="FAN38" s="138"/>
      <c r="FAO38" s="138"/>
      <c r="FAP38" s="138"/>
      <c r="FAQ38" s="138"/>
      <c r="FAR38" s="138"/>
      <c r="FAS38" s="138"/>
      <c r="FAT38" s="138"/>
      <c r="FAU38" s="138"/>
      <c r="FAV38" s="138"/>
      <c r="FAW38" s="138"/>
      <c r="FAX38" s="138"/>
      <c r="FAY38" s="138"/>
      <c r="FAZ38" s="138"/>
      <c r="FBA38" s="138"/>
      <c r="FBB38" s="138"/>
      <c r="FBC38" s="138"/>
      <c r="FBD38" s="138"/>
      <c r="FBE38" s="138"/>
      <c r="FBF38" s="138"/>
      <c r="FBG38" s="138"/>
      <c r="FBH38" s="138"/>
      <c r="FBI38" s="138"/>
      <c r="FBJ38" s="138"/>
      <c r="FBK38" s="138"/>
      <c r="FBL38" s="138"/>
      <c r="FBM38" s="138"/>
      <c r="FBN38" s="138"/>
      <c r="FBO38" s="138"/>
      <c r="FBP38" s="138"/>
      <c r="FBQ38" s="138"/>
      <c r="FBR38" s="138"/>
      <c r="FBS38" s="138"/>
      <c r="FBT38" s="138"/>
      <c r="FBU38" s="138"/>
      <c r="FBV38" s="138"/>
      <c r="FBW38" s="138"/>
      <c r="FBX38" s="138"/>
      <c r="FBY38" s="138"/>
      <c r="FBZ38" s="138"/>
      <c r="FCA38" s="138"/>
      <c r="FCB38" s="138"/>
      <c r="FCC38" s="138"/>
      <c r="FCD38" s="138"/>
      <c r="FCE38" s="138"/>
      <c r="FCF38" s="138"/>
      <c r="FCG38" s="138"/>
      <c r="FCH38" s="138"/>
      <c r="FCI38" s="138"/>
      <c r="FCJ38" s="138"/>
      <c r="FCK38" s="138"/>
      <c r="FCL38" s="138"/>
      <c r="FCM38" s="138"/>
      <c r="FCN38" s="138"/>
      <c r="FCO38" s="138"/>
      <c r="FCP38" s="138"/>
      <c r="FCQ38" s="138"/>
      <c r="FCR38" s="138"/>
      <c r="FCS38" s="138"/>
      <c r="FCT38" s="138"/>
      <c r="FCU38" s="138"/>
      <c r="FCV38" s="138"/>
      <c r="FCW38" s="138"/>
      <c r="FCX38" s="138"/>
      <c r="FCY38" s="138"/>
      <c r="FCZ38" s="138"/>
      <c r="FDA38" s="138"/>
      <c r="FDB38" s="138"/>
      <c r="FDC38" s="138"/>
      <c r="FDD38" s="138"/>
      <c r="FDE38" s="138"/>
      <c r="FDF38" s="138"/>
      <c r="FDG38" s="138"/>
      <c r="FDH38" s="138"/>
      <c r="FDI38" s="138"/>
      <c r="FDJ38" s="138"/>
      <c r="FDK38" s="138"/>
      <c r="FDL38" s="138"/>
      <c r="FDM38" s="138"/>
      <c r="FDN38" s="138"/>
      <c r="FDO38" s="138"/>
      <c r="FDP38" s="138"/>
      <c r="FDQ38" s="138"/>
      <c r="FDR38" s="138"/>
      <c r="FDS38" s="138"/>
      <c r="FDT38" s="138"/>
      <c r="FDU38" s="138"/>
      <c r="FDV38" s="138"/>
      <c r="FDW38" s="138"/>
      <c r="FDX38" s="138"/>
      <c r="FDY38" s="138"/>
      <c r="FDZ38" s="138"/>
      <c r="FEA38" s="138"/>
      <c r="FEB38" s="138"/>
      <c r="FEC38" s="138"/>
      <c r="FED38" s="138"/>
      <c r="FEE38" s="138"/>
      <c r="FEF38" s="138"/>
      <c r="FEG38" s="138"/>
      <c r="FEH38" s="138"/>
      <c r="FEI38" s="138"/>
      <c r="FEJ38" s="138"/>
      <c r="FEK38" s="138"/>
      <c r="FEL38" s="138"/>
      <c r="FEM38" s="138"/>
      <c r="FEN38" s="138"/>
      <c r="FEO38" s="138"/>
      <c r="FEP38" s="138"/>
      <c r="FEQ38" s="138"/>
      <c r="FER38" s="138"/>
      <c r="FES38" s="138"/>
      <c r="FET38" s="138"/>
      <c r="FEU38" s="138"/>
      <c r="FEV38" s="138"/>
      <c r="FEW38" s="138"/>
      <c r="FEX38" s="138"/>
      <c r="FEY38" s="138"/>
      <c r="FEZ38" s="138"/>
      <c r="FFA38" s="138"/>
      <c r="FFB38" s="138"/>
      <c r="FFC38" s="138"/>
      <c r="FFD38" s="138"/>
      <c r="FFE38" s="138"/>
      <c r="FFF38" s="138"/>
      <c r="FFG38" s="138"/>
      <c r="FFH38" s="138"/>
      <c r="FFI38" s="138"/>
      <c r="FFJ38" s="138"/>
      <c r="FFK38" s="138"/>
      <c r="FFL38" s="138"/>
      <c r="FFM38" s="138"/>
      <c r="FFN38" s="138"/>
      <c r="FFO38" s="138"/>
      <c r="FFP38" s="138"/>
      <c r="FFQ38" s="138"/>
      <c r="FFR38" s="138"/>
      <c r="FFS38" s="138"/>
      <c r="FFT38" s="138"/>
      <c r="FFU38" s="138"/>
      <c r="FFV38" s="138"/>
      <c r="FFW38" s="138"/>
      <c r="FFX38" s="138"/>
      <c r="FFY38" s="138"/>
      <c r="FFZ38" s="138"/>
      <c r="FGA38" s="138"/>
      <c r="FGB38" s="138"/>
      <c r="FGC38" s="138"/>
      <c r="FGD38" s="138"/>
      <c r="FGE38" s="138"/>
      <c r="FGF38" s="138"/>
      <c r="FGG38" s="138"/>
      <c r="FGH38" s="138"/>
      <c r="FGI38" s="138"/>
      <c r="FGJ38" s="138"/>
      <c r="FGK38" s="138"/>
      <c r="FGL38" s="138"/>
      <c r="FGM38" s="138"/>
      <c r="FGN38" s="138"/>
      <c r="FGO38" s="138"/>
      <c r="FGP38" s="138"/>
      <c r="FGQ38" s="138"/>
      <c r="FGR38" s="138"/>
      <c r="FGS38" s="138"/>
      <c r="FGT38" s="138"/>
      <c r="FGU38" s="138"/>
      <c r="FGV38" s="138"/>
      <c r="FGW38" s="138"/>
      <c r="FGX38" s="138"/>
      <c r="FGY38" s="138"/>
      <c r="FGZ38" s="138"/>
      <c r="FHA38" s="138"/>
      <c r="FHB38" s="138"/>
      <c r="FHC38" s="138"/>
      <c r="FHD38" s="138"/>
      <c r="FHE38" s="138"/>
      <c r="FHF38" s="138"/>
      <c r="FHG38" s="138"/>
      <c r="FHH38" s="138"/>
      <c r="FHI38" s="138"/>
      <c r="FHJ38" s="138"/>
      <c r="FHK38" s="138"/>
      <c r="FHL38" s="138"/>
      <c r="FHM38" s="138"/>
      <c r="FHN38" s="138"/>
      <c r="FHO38" s="138"/>
      <c r="FHP38" s="138"/>
      <c r="FHQ38" s="138"/>
      <c r="FHR38" s="138"/>
      <c r="FHS38" s="138"/>
      <c r="FHT38" s="138"/>
      <c r="FHU38" s="138"/>
      <c r="FHV38" s="138"/>
      <c r="FHW38" s="138"/>
      <c r="FHX38" s="138"/>
      <c r="FHY38" s="138"/>
      <c r="FHZ38" s="138"/>
      <c r="FIA38" s="138"/>
      <c r="FIB38" s="138"/>
      <c r="FIC38" s="138"/>
      <c r="FID38" s="138"/>
      <c r="FIE38" s="138"/>
      <c r="FIF38" s="138"/>
      <c r="FIG38" s="138"/>
      <c r="FIH38" s="138"/>
      <c r="FII38" s="138"/>
      <c r="FIJ38" s="138"/>
      <c r="FIK38" s="138"/>
      <c r="FIL38" s="138"/>
      <c r="FIM38" s="138"/>
      <c r="FIN38" s="138"/>
      <c r="FIO38" s="138"/>
      <c r="FIP38" s="138"/>
      <c r="FIQ38" s="138"/>
      <c r="FIR38" s="138"/>
      <c r="FIS38" s="138"/>
      <c r="FIT38" s="138"/>
      <c r="FIU38" s="138"/>
      <c r="FIV38" s="138"/>
      <c r="FIW38" s="138"/>
      <c r="FIX38" s="138"/>
      <c r="FIY38" s="138"/>
      <c r="FIZ38" s="138"/>
      <c r="FJA38" s="138"/>
      <c r="FJB38" s="138"/>
      <c r="FJC38" s="138"/>
      <c r="FJD38" s="138"/>
      <c r="FJE38" s="138"/>
      <c r="FJF38" s="138"/>
      <c r="FJG38" s="138"/>
      <c r="FJH38" s="138"/>
      <c r="FJI38" s="138"/>
      <c r="FJJ38" s="138"/>
      <c r="FJK38" s="138"/>
      <c r="FJL38" s="138"/>
      <c r="FJM38" s="138"/>
      <c r="FJN38" s="138"/>
      <c r="FJO38" s="138"/>
      <c r="FJP38" s="138"/>
      <c r="FJQ38" s="138"/>
      <c r="FJR38" s="138"/>
      <c r="FJS38" s="138"/>
      <c r="FJT38" s="138"/>
      <c r="FJU38" s="138"/>
      <c r="FJV38" s="138"/>
      <c r="FJW38" s="138"/>
      <c r="FJX38" s="138"/>
      <c r="FJY38" s="138"/>
      <c r="FJZ38" s="138"/>
      <c r="FKA38" s="138"/>
      <c r="FKB38" s="138"/>
      <c r="FKC38" s="138"/>
      <c r="FKD38" s="138"/>
      <c r="FKE38" s="138"/>
      <c r="FKF38" s="138"/>
      <c r="FKG38" s="138"/>
      <c r="FKH38" s="138"/>
      <c r="FKI38" s="138"/>
      <c r="FKJ38" s="138"/>
      <c r="FKK38" s="138"/>
      <c r="FKL38" s="138"/>
      <c r="FKM38" s="138"/>
      <c r="FKN38" s="138"/>
      <c r="FKO38" s="138"/>
      <c r="FKP38" s="138"/>
      <c r="FKQ38" s="138"/>
      <c r="FKR38" s="138"/>
      <c r="FKS38" s="138"/>
      <c r="FKT38" s="138"/>
      <c r="FKU38" s="138"/>
      <c r="FKV38" s="138"/>
      <c r="FKW38" s="138"/>
      <c r="FKX38" s="138"/>
      <c r="FKY38" s="138"/>
      <c r="FKZ38" s="138"/>
      <c r="FLA38" s="138"/>
      <c r="FLB38" s="138"/>
      <c r="FLC38" s="138"/>
      <c r="FLD38" s="138"/>
      <c r="FLE38" s="138"/>
      <c r="FLF38" s="138"/>
      <c r="FLG38" s="138"/>
      <c r="FLH38" s="138"/>
      <c r="FLI38" s="138"/>
      <c r="FLJ38" s="138"/>
      <c r="FLK38" s="138"/>
      <c r="FLL38" s="138"/>
      <c r="FLM38" s="138"/>
      <c r="FLN38" s="138"/>
      <c r="FLO38" s="138"/>
      <c r="FLP38" s="138"/>
      <c r="FLQ38" s="138"/>
      <c r="FLR38" s="138"/>
      <c r="FLS38" s="138"/>
      <c r="FLT38" s="138"/>
      <c r="FLU38" s="138"/>
      <c r="FLV38" s="138"/>
      <c r="FLW38" s="138"/>
      <c r="FLX38" s="138"/>
      <c r="FLY38" s="138"/>
      <c r="FLZ38" s="138"/>
      <c r="FMA38" s="138"/>
      <c r="FMB38" s="138"/>
      <c r="FMC38" s="138"/>
      <c r="FMD38" s="138"/>
      <c r="FME38" s="138"/>
      <c r="FMF38" s="138"/>
      <c r="FMG38" s="138"/>
      <c r="FMH38" s="138"/>
      <c r="FMI38" s="138"/>
      <c r="FMJ38" s="138"/>
      <c r="FMK38" s="138"/>
      <c r="FML38" s="138"/>
      <c r="FMM38" s="138"/>
      <c r="FMN38" s="138"/>
      <c r="FMO38" s="138"/>
      <c r="FMP38" s="138"/>
      <c r="FMQ38" s="138"/>
      <c r="FMR38" s="138"/>
      <c r="FMS38" s="138"/>
      <c r="FMT38" s="138"/>
      <c r="FMU38" s="138"/>
      <c r="FMV38" s="138"/>
      <c r="FMW38" s="138"/>
      <c r="FMX38" s="138"/>
      <c r="FMY38" s="138"/>
      <c r="FMZ38" s="138"/>
      <c r="FNA38" s="138"/>
      <c r="FNB38" s="138"/>
      <c r="FNC38" s="138"/>
      <c r="FND38" s="138"/>
      <c r="FNE38" s="138"/>
      <c r="FNF38" s="138"/>
      <c r="FNG38" s="138"/>
      <c r="FNH38" s="138"/>
      <c r="FNI38" s="138"/>
      <c r="FNJ38" s="138"/>
      <c r="FNK38" s="138"/>
      <c r="FNL38" s="138"/>
      <c r="FNM38" s="138"/>
      <c r="FNN38" s="138"/>
      <c r="FNO38" s="138"/>
      <c r="FNP38" s="138"/>
      <c r="FNQ38" s="138"/>
      <c r="FNR38" s="138"/>
      <c r="FNS38" s="138"/>
      <c r="FNT38" s="138"/>
      <c r="FNU38" s="138"/>
      <c r="FNV38" s="138"/>
      <c r="FNW38" s="138"/>
      <c r="FNX38" s="138"/>
      <c r="FNY38" s="138"/>
      <c r="FNZ38" s="138"/>
      <c r="FOA38" s="138"/>
      <c r="FOB38" s="138"/>
      <c r="FOC38" s="138"/>
      <c r="FOD38" s="138"/>
      <c r="FOE38" s="138"/>
      <c r="FOF38" s="138"/>
      <c r="FOG38" s="138"/>
      <c r="FOH38" s="138"/>
      <c r="FOI38" s="138"/>
      <c r="FOJ38" s="138"/>
      <c r="FOK38" s="138"/>
      <c r="FOL38" s="138"/>
      <c r="FOM38" s="138"/>
      <c r="FON38" s="138"/>
      <c r="FOO38" s="138"/>
      <c r="FOP38" s="138"/>
      <c r="FOQ38" s="138"/>
      <c r="FOR38" s="138"/>
      <c r="FOS38" s="138"/>
      <c r="FOT38" s="138"/>
      <c r="FOU38" s="138"/>
      <c r="FOV38" s="138"/>
      <c r="FOW38" s="138"/>
      <c r="FOX38" s="138"/>
      <c r="FOY38" s="138"/>
      <c r="FOZ38" s="138"/>
      <c r="FPA38" s="138"/>
      <c r="FPB38" s="138"/>
      <c r="FPC38" s="138"/>
      <c r="FPD38" s="138"/>
      <c r="FPE38" s="138"/>
      <c r="FPF38" s="138"/>
      <c r="FPG38" s="138"/>
      <c r="FPH38" s="138"/>
      <c r="FPI38" s="138"/>
      <c r="FPJ38" s="138"/>
      <c r="FPK38" s="138"/>
      <c r="FPL38" s="138"/>
      <c r="FPM38" s="138"/>
      <c r="FPN38" s="138"/>
      <c r="FPO38" s="138"/>
      <c r="FPP38" s="138"/>
      <c r="FPQ38" s="138"/>
      <c r="FPR38" s="138"/>
      <c r="FPS38" s="138"/>
      <c r="FPT38" s="138"/>
      <c r="FPU38" s="138"/>
      <c r="FPV38" s="138"/>
      <c r="FPW38" s="138"/>
      <c r="FPX38" s="138"/>
      <c r="FPY38" s="138"/>
      <c r="FPZ38" s="138"/>
      <c r="FQA38" s="138"/>
      <c r="FQB38" s="138"/>
      <c r="FQC38" s="138"/>
      <c r="FQD38" s="138"/>
      <c r="FQE38" s="138"/>
      <c r="FQF38" s="138"/>
      <c r="FQG38" s="138"/>
      <c r="FQH38" s="138"/>
      <c r="FQI38" s="138"/>
      <c r="FQJ38" s="138"/>
      <c r="FQK38" s="138"/>
      <c r="FQL38" s="138"/>
      <c r="FQM38" s="138"/>
      <c r="FQN38" s="138"/>
      <c r="FQO38" s="138"/>
      <c r="FQP38" s="138"/>
      <c r="FQQ38" s="138"/>
      <c r="FQR38" s="138"/>
      <c r="FQS38" s="138"/>
      <c r="FQT38" s="138"/>
      <c r="FQU38" s="138"/>
      <c r="FQV38" s="138"/>
      <c r="FQW38" s="138"/>
      <c r="FQX38" s="138"/>
      <c r="FQY38" s="138"/>
      <c r="FQZ38" s="138"/>
      <c r="FRA38" s="138"/>
      <c r="FRB38" s="138"/>
      <c r="FRC38" s="138"/>
      <c r="FRD38" s="138"/>
      <c r="FRE38" s="138"/>
      <c r="FRF38" s="138"/>
      <c r="FRG38" s="138"/>
      <c r="FRH38" s="138"/>
      <c r="FRI38" s="138"/>
      <c r="FRJ38" s="138"/>
      <c r="FRK38" s="138"/>
      <c r="FRL38" s="138"/>
      <c r="FRM38" s="138"/>
      <c r="FRN38" s="138"/>
      <c r="FRO38" s="138"/>
      <c r="FRP38" s="138"/>
      <c r="FRQ38" s="138"/>
      <c r="FRR38" s="138"/>
      <c r="FRS38" s="138"/>
      <c r="FRT38" s="138"/>
      <c r="FRU38" s="138"/>
      <c r="FRV38" s="138"/>
      <c r="FRW38" s="138"/>
      <c r="FRX38" s="138"/>
      <c r="FRY38" s="138"/>
      <c r="FRZ38" s="138"/>
      <c r="FSA38" s="138"/>
      <c r="FSB38" s="138"/>
      <c r="FSC38" s="138"/>
      <c r="FSD38" s="138"/>
      <c r="FSE38" s="138"/>
      <c r="FSF38" s="138"/>
      <c r="FSG38" s="138"/>
      <c r="FSH38" s="138"/>
      <c r="FSI38" s="138"/>
      <c r="FSJ38" s="138"/>
      <c r="FSK38" s="138"/>
      <c r="FSL38" s="138"/>
      <c r="FSM38" s="138"/>
      <c r="FSN38" s="138"/>
      <c r="FSO38" s="138"/>
      <c r="FSP38" s="138"/>
      <c r="FSQ38" s="138"/>
      <c r="FSR38" s="138"/>
      <c r="FSS38" s="138"/>
      <c r="FST38" s="138"/>
      <c r="FSU38" s="138"/>
      <c r="FSV38" s="138"/>
      <c r="FSW38" s="138"/>
      <c r="FSX38" s="138"/>
      <c r="FSY38" s="138"/>
      <c r="FSZ38" s="138"/>
      <c r="FTA38" s="138"/>
      <c r="FTB38" s="138"/>
      <c r="FTC38" s="138"/>
      <c r="FTD38" s="138"/>
      <c r="FTE38" s="138"/>
      <c r="FTF38" s="138"/>
      <c r="FTG38" s="138"/>
      <c r="FTH38" s="138"/>
      <c r="FTI38" s="138"/>
      <c r="FTJ38" s="138"/>
      <c r="FTK38" s="138"/>
      <c r="FTL38" s="138"/>
      <c r="FTM38" s="138"/>
      <c r="FTN38" s="138"/>
      <c r="FTO38" s="138"/>
      <c r="FTP38" s="138"/>
      <c r="FTQ38" s="138"/>
      <c r="FTR38" s="138"/>
      <c r="FTS38" s="138"/>
      <c r="FTT38" s="138"/>
      <c r="FTU38" s="138"/>
      <c r="FTV38" s="138"/>
      <c r="FTW38" s="138"/>
      <c r="FTX38" s="138"/>
      <c r="FTY38" s="138"/>
      <c r="FTZ38" s="138"/>
      <c r="FUA38" s="138"/>
      <c r="FUB38" s="138"/>
      <c r="FUC38" s="138"/>
      <c r="FUD38" s="138"/>
      <c r="FUE38" s="138"/>
      <c r="FUF38" s="138"/>
      <c r="FUG38" s="138"/>
      <c r="FUH38" s="138"/>
      <c r="FUI38" s="138"/>
      <c r="FUJ38" s="138"/>
      <c r="FUK38" s="138"/>
      <c r="FUL38" s="138"/>
      <c r="FUM38" s="138"/>
      <c r="FUN38" s="138"/>
      <c r="FUO38" s="138"/>
      <c r="FUP38" s="138"/>
      <c r="FUQ38" s="138"/>
      <c r="FUR38" s="138"/>
      <c r="FUS38" s="138"/>
      <c r="FUT38" s="138"/>
      <c r="FUU38" s="138"/>
      <c r="FUV38" s="138"/>
      <c r="FUW38" s="138"/>
      <c r="FUX38" s="138"/>
      <c r="FUY38" s="138"/>
      <c r="FUZ38" s="138"/>
      <c r="FVA38" s="138"/>
      <c r="FVB38" s="138"/>
      <c r="FVC38" s="138"/>
      <c r="FVD38" s="138"/>
      <c r="FVE38" s="138"/>
      <c r="FVF38" s="138"/>
      <c r="FVG38" s="138"/>
      <c r="FVH38" s="138"/>
      <c r="FVI38" s="138"/>
      <c r="FVJ38" s="138"/>
      <c r="FVK38" s="138"/>
      <c r="FVL38" s="138"/>
      <c r="FVM38" s="138"/>
      <c r="FVN38" s="138"/>
      <c r="FVO38" s="138"/>
      <c r="FVP38" s="138"/>
      <c r="FVQ38" s="138"/>
      <c r="FVR38" s="138"/>
      <c r="FVS38" s="138"/>
      <c r="FVT38" s="138"/>
      <c r="FVU38" s="138"/>
      <c r="FVV38" s="138"/>
      <c r="FVW38" s="138"/>
      <c r="FVX38" s="138"/>
      <c r="FVY38" s="138"/>
      <c r="FVZ38" s="138"/>
      <c r="FWA38" s="138"/>
      <c r="FWB38" s="138"/>
      <c r="FWC38" s="138"/>
      <c r="FWD38" s="138"/>
      <c r="FWE38" s="138"/>
      <c r="FWF38" s="138"/>
      <c r="FWG38" s="138"/>
      <c r="FWH38" s="138"/>
      <c r="FWI38" s="138"/>
      <c r="FWJ38" s="138"/>
      <c r="FWK38" s="138"/>
      <c r="FWL38" s="138"/>
      <c r="FWM38" s="138"/>
      <c r="FWN38" s="138"/>
      <c r="FWO38" s="138"/>
      <c r="FWP38" s="138"/>
      <c r="FWQ38" s="138"/>
      <c r="FWR38" s="138"/>
      <c r="FWS38" s="138"/>
      <c r="FWT38" s="138"/>
      <c r="FWU38" s="138"/>
      <c r="FWV38" s="138"/>
      <c r="FWW38" s="138"/>
      <c r="FWX38" s="138"/>
      <c r="FWY38" s="138"/>
      <c r="FWZ38" s="138"/>
      <c r="FXA38" s="138"/>
      <c r="FXB38" s="138"/>
      <c r="FXC38" s="138"/>
      <c r="FXD38" s="138"/>
      <c r="FXE38" s="138"/>
      <c r="FXF38" s="138"/>
      <c r="FXG38" s="138"/>
      <c r="FXH38" s="138"/>
      <c r="FXI38" s="138"/>
      <c r="FXJ38" s="138"/>
      <c r="FXK38" s="138"/>
      <c r="FXL38" s="138"/>
      <c r="FXM38" s="138"/>
      <c r="FXN38" s="138"/>
      <c r="FXO38" s="138"/>
      <c r="FXP38" s="138"/>
      <c r="FXQ38" s="138"/>
      <c r="FXR38" s="138"/>
      <c r="FXS38" s="138"/>
      <c r="FXT38" s="138"/>
      <c r="FXU38" s="138"/>
      <c r="FXV38" s="138"/>
      <c r="FXW38" s="138"/>
      <c r="FXX38" s="138"/>
      <c r="FXY38" s="138"/>
      <c r="FXZ38" s="138"/>
      <c r="FYA38" s="138"/>
      <c r="FYB38" s="138"/>
      <c r="FYC38" s="138"/>
      <c r="FYD38" s="138"/>
      <c r="FYE38" s="138"/>
      <c r="FYF38" s="138"/>
      <c r="FYG38" s="138"/>
      <c r="FYH38" s="138"/>
      <c r="FYI38" s="138"/>
      <c r="FYJ38" s="138"/>
      <c r="FYK38" s="138"/>
      <c r="FYL38" s="138"/>
      <c r="FYM38" s="138"/>
      <c r="FYN38" s="138"/>
      <c r="FYO38" s="138"/>
      <c r="FYP38" s="138"/>
      <c r="FYQ38" s="138"/>
      <c r="FYR38" s="138"/>
      <c r="FYS38" s="138"/>
      <c r="FYT38" s="138"/>
      <c r="FYU38" s="138"/>
      <c r="FYV38" s="138"/>
      <c r="FYW38" s="138"/>
      <c r="FYX38" s="138"/>
      <c r="FYY38" s="138"/>
      <c r="FYZ38" s="138"/>
      <c r="FZA38" s="138"/>
      <c r="FZB38" s="138"/>
      <c r="FZC38" s="138"/>
      <c r="FZD38" s="138"/>
      <c r="FZE38" s="138"/>
      <c r="FZF38" s="138"/>
      <c r="FZG38" s="138"/>
      <c r="FZH38" s="138"/>
      <c r="FZI38" s="138"/>
      <c r="FZJ38" s="138"/>
      <c r="FZK38" s="138"/>
      <c r="FZL38" s="138"/>
      <c r="FZM38" s="138"/>
      <c r="FZN38" s="138"/>
      <c r="FZO38" s="138"/>
      <c r="FZP38" s="138"/>
      <c r="FZQ38" s="138"/>
      <c r="FZR38" s="138"/>
      <c r="FZS38" s="138"/>
      <c r="FZT38" s="138"/>
      <c r="FZU38" s="138"/>
      <c r="FZV38" s="138"/>
      <c r="FZW38" s="138"/>
      <c r="FZX38" s="138"/>
      <c r="FZY38" s="138"/>
      <c r="FZZ38" s="138"/>
      <c r="GAA38" s="138"/>
      <c r="GAB38" s="138"/>
      <c r="GAC38" s="138"/>
      <c r="GAD38" s="138"/>
      <c r="GAE38" s="138"/>
      <c r="GAF38" s="138"/>
      <c r="GAG38" s="138"/>
      <c r="GAH38" s="138"/>
      <c r="GAI38" s="138"/>
      <c r="GAJ38" s="138"/>
      <c r="GAK38" s="138"/>
      <c r="GAL38" s="138"/>
      <c r="GAM38" s="138"/>
      <c r="GAN38" s="138"/>
      <c r="GAO38" s="138"/>
      <c r="GAP38" s="138"/>
      <c r="GAQ38" s="138"/>
      <c r="GAR38" s="138"/>
      <c r="GAS38" s="138"/>
      <c r="GAT38" s="138"/>
      <c r="GAU38" s="138"/>
      <c r="GAV38" s="138"/>
      <c r="GAW38" s="138"/>
      <c r="GAX38" s="138"/>
      <c r="GAY38" s="138"/>
      <c r="GAZ38" s="138"/>
      <c r="GBA38" s="138"/>
      <c r="GBB38" s="138"/>
      <c r="GBC38" s="138"/>
      <c r="GBD38" s="138"/>
      <c r="GBE38" s="138"/>
      <c r="GBF38" s="138"/>
      <c r="GBG38" s="138"/>
      <c r="GBH38" s="138"/>
      <c r="GBI38" s="138"/>
      <c r="GBJ38" s="138"/>
      <c r="GBK38" s="138"/>
      <c r="GBL38" s="138"/>
      <c r="GBM38" s="138"/>
      <c r="GBN38" s="138"/>
      <c r="GBO38" s="138"/>
      <c r="GBP38" s="138"/>
      <c r="GBQ38" s="138"/>
      <c r="GBR38" s="138"/>
      <c r="GBS38" s="138"/>
      <c r="GBT38" s="138"/>
      <c r="GBU38" s="138"/>
      <c r="GBV38" s="138"/>
      <c r="GBW38" s="138"/>
      <c r="GBX38" s="138"/>
      <c r="GBY38" s="138"/>
      <c r="GBZ38" s="138"/>
      <c r="GCA38" s="138"/>
      <c r="GCB38" s="138"/>
      <c r="GCC38" s="138"/>
      <c r="GCD38" s="138"/>
      <c r="GCE38" s="138"/>
      <c r="GCF38" s="138"/>
      <c r="GCG38" s="138"/>
      <c r="GCH38" s="138"/>
      <c r="GCI38" s="138"/>
      <c r="GCJ38" s="138"/>
      <c r="GCK38" s="138"/>
      <c r="GCL38" s="138"/>
      <c r="GCM38" s="138"/>
      <c r="GCN38" s="138"/>
      <c r="GCO38" s="138"/>
      <c r="GCP38" s="138"/>
      <c r="GCQ38" s="138"/>
      <c r="GCR38" s="138"/>
      <c r="GCS38" s="138"/>
      <c r="GCT38" s="138"/>
      <c r="GCU38" s="138"/>
      <c r="GCV38" s="138"/>
      <c r="GCW38" s="138"/>
      <c r="GCX38" s="138"/>
      <c r="GCY38" s="138"/>
      <c r="GCZ38" s="138"/>
      <c r="GDA38" s="138"/>
      <c r="GDB38" s="138"/>
      <c r="GDC38" s="138"/>
      <c r="GDD38" s="138"/>
      <c r="GDE38" s="138"/>
      <c r="GDF38" s="138"/>
      <c r="GDG38" s="138"/>
      <c r="GDH38" s="138"/>
      <c r="GDI38" s="138"/>
      <c r="GDJ38" s="138"/>
      <c r="GDK38" s="138"/>
      <c r="GDL38" s="138"/>
      <c r="GDM38" s="138"/>
      <c r="GDN38" s="138"/>
      <c r="GDO38" s="138"/>
      <c r="GDP38" s="138"/>
      <c r="GDQ38" s="138"/>
      <c r="GDR38" s="138"/>
      <c r="GDS38" s="138"/>
      <c r="GDT38" s="138"/>
      <c r="GDU38" s="138"/>
      <c r="GDV38" s="138"/>
      <c r="GDW38" s="138"/>
      <c r="GDX38" s="138"/>
      <c r="GDY38" s="138"/>
      <c r="GDZ38" s="138"/>
      <c r="GEA38" s="138"/>
      <c r="GEB38" s="138"/>
      <c r="GEC38" s="138"/>
      <c r="GED38" s="138"/>
      <c r="GEE38" s="138"/>
      <c r="GEF38" s="138"/>
      <c r="GEG38" s="138"/>
      <c r="GEH38" s="138"/>
      <c r="GEI38" s="138"/>
      <c r="GEJ38" s="138"/>
      <c r="GEK38" s="138"/>
      <c r="GEL38" s="138"/>
      <c r="GEM38" s="138"/>
      <c r="GEN38" s="138"/>
      <c r="GEO38" s="138"/>
      <c r="GEP38" s="138"/>
      <c r="GEQ38" s="138"/>
      <c r="GER38" s="138"/>
      <c r="GES38" s="138"/>
      <c r="GET38" s="138"/>
      <c r="GEU38" s="138"/>
      <c r="GEV38" s="138"/>
      <c r="GEW38" s="138"/>
      <c r="GEX38" s="138"/>
      <c r="GEY38" s="138"/>
      <c r="GEZ38" s="138"/>
      <c r="GFA38" s="138"/>
      <c r="GFB38" s="138"/>
      <c r="GFC38" s="138"/>
      <c r="GFD38" s="138"/>
      <c r="GFE38" s="138"/>
      <c r="GFF38" s="138"/>
      <c r="GFG38" s="138"/>
      <c r="GFH38" s="138"/>
      <c r="GFI38" s="138"/>
      <c r="GFJ38" s="138"/>
      <c r="GFK38" s="138"/>
      <c r="GFL38" s="138"/>
      <c r="GFM38" s="138"/>
      <c r="GFN38" s="138"/>
      <c r="GFO38" s="138"/>
      <c r="GFP38" s="138"/>
      <c r="GFQ38" s="138"/>
      <c r="GFR38" s="138"/>
      <c r="GFS38" s="138"/>
      <c r="GFT38" s="138"/>
      <c r="GFU38" s="138"/>
      <c r="GFV38" s="138"/>
      <c r="GFW38" s="138"/>
      <c r="GFX38" s="138"/>
      <c r="GFY38" s="138"/>
      <c r="GFZ38" s="138"/>
      <c r="GGA38" s="138"/>
      <c r="GGB38" s="138"/>
      <c r="GGC38" s="138"/>
      <c r="GGD38" s="138"/>
      <c r="GGE38" s="138"/>
      <c r="GGF38" s="138"/>
      <c r="GGG38" s="138"/>
      <c r="GGH38" s="138"/>
      <c r="GGI38" s="138"/>
      <c r="GGJ38" s="138"/>
      <c r="GGK38" s="138"/>
      <c r="GGL38" s="138"/>
      <c r="GGM38" s="138"/>
      <c r="GGN38" s="138"/>
      <c r="GGO38" s="138"/>
      <c r="GGP38" s="138"/>
      <c r="GGQ38" s="138"/>
      <c r="GGR38" s="138"/>
      <c r="GGS38" s="138"/>
      <c r="GGT38" s="138"/>
      <c r="GGU38" s="138"/>
      <c r="GGV38" s="138"/>
      <c r="GGW38" s="138"/>
      <c r="GGX38" s="138"/>
      <c r="GGY38" s="138"/>
      <c r="GGZ38" s="138"/>
      <c r="GHA38" s="138"/>
      <c r="GHB38" s="138"/>
      <c r="GHC38" s="138"/>
      <c r="GHD38" s="138"/>
      <c r="GHE38" s="138"/>
      <c r="GHF38" s="138"/>
      <c r="GHG38" s="138"/>
      <c r="GHH38" s="138"/>
      <c r="GHI38" s="138"/>
      <c r="GHJ38" s="138"/>
      <c r="GHK38" s="138"/>
      <c r="GHL38" s="138"/>
      <c r="GHM38" s="138"/>
      <c r="GHN38" s="138"/>
      <c r="GHO38" s="138"/>
      <c r="GHP38" s="138"/>
      <c r="GHQ38" s="138"/>
      <c r="GHR38" s="138"/>
      <c r="GHS38" s="138"/>
      <c r="GHT38" s="138"/>
      <c r="GHU38" s="138"/>
      <c r="GHV38" s="138"/>
      <c r="GHW38" s="138"/>
      <c r="GHX38" s="138"/>
      <c r="GHY38" s="138"/>
      <c r="GHZ38" s="138"/>
      <c r="GIA38" s="138"/>
      <c r="GIB38" s="138"/>
      <c r="GIC38" s="138"/>
      <c r="GID38" s="138"/>
      <c r="GIE38" s="138"/>
      <c r="GIF38" s="138"/>
      <c r="GIG38" s="138"/>
      <c r="GIH38" s="138"/>
      <c r="GII38" s="138"/>
      <c r="GIJ38" s="138"/>
      <c r="GIK38" s="138"/>
      <c r="GIL38" s="138"/>
      <c r="GIM38" s="138"/>
      <c r="GIN38" s="138"/>
      <c r="GIO38" s="138"/>
      <c r="GIP38" s="138"/>
      <c r="GIQ38" s="138"/>
      <c r="GIR38" s="138"/>
      <c r="GIS38" s="138"/>
      <c r="GIT38" s="138"/>
      <c r="GIU38" s="138"/>
      <c r="GIV38" s="138"/>
      <c r="GIW38" s="138"/>
      <c r="GIX38" s="138"/>
      <c r="GIY38" s="138"/>
      <c r="GIZ38" s="138"/>
      <c r="GJA38" s="138"/>
      <c r="GJB38" s="138"/>
      <c r="GJC38" s="138"/>
      <c r="GJD38" s="138"/>
      <c r="GJE38" s="138"/>
      <c r="GJF38" s="138"/>
      <c r="GJG38" s="138"/>
      <c r="GJH38" s="138"/>
      <c r="GJI38" s="138"/>
      <c r="GJJ38" s="138"/>
      <c r="GJK38" s="138"/>
      <c r="GJL38" s="138"/>
      <c r="GJM38" s="138"/>
      <c r="GJN38" s="138"/>
      <c r="GJO38" s="138"/>
      <c r="GJP38" s="138"/>
      <c r="GJQ38" s="138"/>
      <c r="GJR38" s="138"/>
      <c r="GJS38" s="138"/>
      <c r="GJT38" s="138"/>
      <c r="GJU38" s="138"/>
      <c r="GJV38" s="138"/>
      <c r="GJW38" s="138"/>
      <c r="GJX38" s="138"/>
      <c r="GJY38" s="138"/>
      <c r="GJZ38" s="138"/>
      <c r="GKA38" s="138"/>
      <c r="GKB38" s="138"/>
      <c r="GKC38" s="138"/>
      <c r="GKD38" s="138"/>
      <c r="GKE38" s="138"/>
      <c r="GKF38" s="138"/>
      <c r="GKG38" s="138"/>
      <c r="GKH38" s="138"/>
      <c r="GKI38" s="138"/>
      <c r="GKJ38" s="138"/>
      <c r="GKK38" s="138"/>
      <c r="GKL38" s="138"/>
      <c r="GKM38" s="138"/>
      <c r="GKN38" s="138"/>
      <c r="GKO38" s="138"/>
      <c r="GKP38" s="138"/>
      <c r="GKQ38" s="138"/>
      <c r="GKR38" s="138"/>
      <c r="GKS38" s="138"/>
      <c r="GKT38" s="138"/>
      <c r="GKU38" s="138"/>
      <c r="GKV38" s="138"/>
      <c r="GKW38" s="138"/>
      <c r="GKX38" s="138"/>
      <c r="GKY38" s="138"/>
      <c r="GKZ38" s="138"/>
      <c r="GLA38" s="138"/>
      <c r="GLB38" s="138"/>
      <c r="GLC38" s="138"/>
      <c r="GLD38" s="138"/>
      <c r="GLE38" s="138"/>
      <c r="GLF38" s="138"/>
      <c r="GLG38" s="138"/>
      <c r="GLH38" s="138"/>
      <c r="GLI38" s="138"/>
      <c r="GLJ38" s="138"/>
      <c r="GLK38" s="138"/>
      <c r="GLL38" s="138"/>
      <c r="GLM38" s="138"/>
      <c r="GLN38" s="138"/>
      <c r="GLO38" s="138"/>
      <c r="GLP38" s="138"/>
      <c r="GLQ38" s="138"/>
      <c r="GLR38" s="138"/>
      <c r="GLS38" s="138"/>
      <c r="GLT38" s="138"/>
      <c r="GLU38" s="138"/>
      <c r="GLV38" s="138"/>
      <c r="GLW38" s="138"/>
      <c r="GLX38" s="138"/>
      <c r="GLY38" s="138"/>
      <c r="GLZ38" s="138"/>
      <c r="GMA38" s="138"/>
      <c r="GMB38" s="138"/>
      <c r="GMC38" s="138"/>
      <c r="GMD38" s="138"/>
      <c r="GME38" s="138"/>
      <c r="GMF38" s="138"/>
      <c r="GMG38" s="138"/>
      <c r="GMH38" s="138"/>
      <c r="GMI38" s="138"/>
      <c r="GMJ38" s="138"/>
      <c r="GMK38" s="138"/>
      <c r="GML38" s="138"/>
      <c r="GMM38" s="138"/>
      <c r="GMN38" s="138"/>
      <c r="GMO38" s="138"/>
      <c r="GMP38" s="138"/>
      <c r="GMQ38" s="138"/>
      <c r="GMR38" s="138"/>
      <c r="GMS38" s="138"/>
      <c r="GMT38" s="138"/>
      <c r="GMU38" s="138"/>
      <c r="GMV38" s="138"/>
      <c r="GMW38" s="138"/>
      <c r="GMX38" s="138"/>
      <c r="GMY38" s="138"/>
      <c r="GMZ38" s="138"/>
      <c r="GNA38" s="138"/>
      <c r="GNB38" s="138"/>
      <c r="GNC38" s="138"/>
      <c r="GND38" s="138"/>
      <c r="GNE38" s="138"/>
      <c r="GNF38" s="138"/>
      <c r="GNG38" s="138"/>
      <c r="GNH38" s="138"/>
      <c r="GNI38" s="138"/>
      <c r="GNJ38" s="138"/>
      <c r="GNK38" s="138"/>
      <c r="GNL38" s="138"/>
      <c r="GNM38" s="138"/>
      <c r="GNN38" s="138"/>
      <c r="GNO38" s="138"/>
      <c r="GNP38" s="138"/>
      <c r="GNQ38" s="138"/>
      <c r="GNR38" s="138"/>
      <c r="GNS38" s="138"/>
      <c r="GNT38" s="138"/>
      <c r="GNU38" s="138"/>
      <c r="GNV38" s="138"/>
      <c r="GNW38" s="138"/>
      <c r="GNX38" s="138"/>
      <c r="GNY38" s="138"/>
      <c r="GNZ38" s="138"/>
      <c r="GOA38" s="138"/>
      <c r="GOB38" s="138"/>
      <c r="GOC38" s="138"/>
      <c r="GOD38" s="138"/>
      <c r="GOE38" s="138"/>
      <c r="GOF38" s="138"/>
      <c r="GOG38" s="138"/>
      <c r="GOH38" s="138"/>
      <c r="GOI38" s="138"/>
      <c r="GOJ38" s="138"/>
      <c r="GOK38" s="138"/>
      <c r="GOL38" s="138"/>
      <c r="GOM38" s="138"/>
      <c r="GON38" s="138"/>
      <c r="GOO38" s="138"/>
      <c r="GOP38" s="138"/>
      <c r="GOQ38" s="138"/>
      <c r="GOR38" s="138"/>
      <c r="GOS38" s="138"/>
      <c r="GOT38" s="138"/>
      <c r="GOU38" s="138"/>
      <c r="GOV38" s="138"/>
      <c r="GOW38" s="138"/>
      <c r="GOX38" s="138"/>
      <c r="GOY38" s="138"/>
      <c r="GOZ38" s="138"/>
      <c r="GPA38" s="138"/>
      <c r="GPB38" s="138"/>
      <c r="GPC38" s="138"/>
      <c r="GPD38" s="138"/>
      <c r="GPE38" s="138"/>
      <c r="GPF38" s="138"/>
      <c r="GPG38" s="138"/>
      <c r="GPH38" s="138"/>
      <c r="GPI38" s="138"/>
      <c r="GPJ38" s="138"/>
      <c r="GPK38" s="138"/>
      <c r="GPL38" s="138"/>
      <c r="GPM38" s="138"/>
      <c r="GPN38" s="138"/>
      <c r="GPO38" s="138"/>
      <c r="GPP38" s="138"/>
      <c r="GPQ38" s="138"/>
      <c r="GPR38" s="138"/>
      <c r="GPS38" s="138"/>
      <c r="GPT38" s="138"/>
      <c r="GPU38" s="138"/>
      <c r="GPV38" s="138"/>
      <c r="GPW38" s="138"/>
      <c r="GPX38" s="138"/>
      <c r="GPY38" s="138"/>
      <c r="GPZ38" s="138"/>
      <c r="GQA38" s="138"/>
      <c r="GQB38" s="138"/>
      <c r="GQC38" s="138"/>
      <c r="GQD38" s="138"/>
      <c r="GQE38" s="138"/>
      <c r="GQF38" s="138"/>
      <c r="GQG38" s="138"/>
      <c r="GQH38" s="138"/>
      <c r="GQI38" s="138"/>
      <c r="GQJ38" s="138"/>
      <c r="GQK38" s="138"/>
      <c r="GQL38" s="138"/>
      <c r="GQM38" s="138"/>
      <c r="GQN38" s="138"/>
      <c r="GQO38" s="138"/>
      <c r="GQP38" s="138"/>
      <c r="GQQ38" s="138"/>
      <c r="GQR38" s="138"/>
      <c r="GQS38" s="138"/>
      <c r="GQT38" s="138"/>
      <c r="GQU38" s="138"/>
      <c r="GQV38" s="138"/>
      <c r="GQW38" s="138"/>
      <c r="GQX38" s="138"/>
      <c r="GQY38" s="138"/>
      <c r="GQZ38" s="138"/>
      <c r="GRA38" s="138"/>
      <c r="GRB38" s="138"/>
      <c r="GRC38" s="138"/>
      <c r="GRD38" s="138"/>
      <c r="GRE38" s="138"/>
      <c r="GRF38" s="138"/>
      <c r="GRG38" s="138"/>
      <c r="GRH38" s="138"/>
      <c r="GRI38" s="138"/>
      <c r="GRJ38" s="138"/>
      <c r="GRK38" s="138"/>
      <c r="GRL38" s="138"/>
      <c r="GRM38" s="138"/>
      <c r="GRN38" s="138"/>
      <c r="GRO38" s="138"/>
      <c r="GRP38" s="138"/>
      <c r="GRQ38" s="138"/>
      <c r="GRR38" s="138"/>
      <c r="GRS38" s="138"/>
      <c r="GRT38" s="138"/>
      <c r="GRU38" s="138"/>
      <c r="GRV38" s="138"/>
      <c r="GRW38" s="138"/>
      <c r="GRX38" s="138"/>
      <c r="GRY38" s="138"/>
      <c r="GRZ38" s="138"/>
      <c r="GSA38" s="138"/>
      <c r="GSB38" s="138"/>
      <c r="GSC38" s="138"/>
      <c r="GSD38" s="138"/>
      <c r="GSE38" s="138"/>
      <c r="GSF38" s="138"/>
      <c r="GSG38" s="138"/>
      <c r="GSH38" s="138"/>
      <c r="GSI38" s="138"/>
      <c r="GSJ38" s="138"/>
      <c r="GSK38" s="138"/>
      <c r="GSL38" s="138"/>
      <c r="GSM38" s="138"/>
      <c r="GSN38" s="138"/>
      <c r="GSO38" s="138"/>
      <c r="GSP38" s="138"/>
      <c r="GSQ38" s="138"/>
      <c r="GSR38" s="138"/>
      <c r="GSS38" s="138"/>
      <c r="GST38" s="138"/>
      <c r="GSU38" s="138"/>
      <c r="GSV38" s="138"/>
      <c r="GSW38" s="138"/>
      <c r="GSX38" s="138"/>
      <c r="GSY38" s="138"/>
      <c r="GSZ38" s="138"/>
      <c r="GTA38" s="138"/>
      <c r="GTB38" s="138"/>
      <c r="GTC38" s="138"/>
      <c r="GTD38" s="138"/>
      <c r="GTE38" s="138"/>
      <c r="GTF38" s="138"/>
      <c r="GTG38" s="138"/>
      <c r="GTH38" s="138"/>
      <c r="GTI38" s="138"/>
      <c r="GTJ38" s="138"/>
      <c r="GTK38" s="138"/>
      <c r="GTL38" s="138"/>
      <c r="GTM38" s="138"/>
      <c r="GTN38" s="138"/>
      <c r="GTO38" s="138"/>
      <c r="GTP38" s="138"/>
      <c r="GTQ38" s="138"/>
      <c r="GTR38" s="138"/>
      <c r="GTS38" s="138"/>
      <c r="GTT38" s="138"/>
      <c r="GTU38" s="138"/>
      <c r="GTV38" s="138"/>
      <c r="GTW38" s="138"/>
      <c r="GTX38" s="138"/>
      <c r="GTY38" s="138"/>
      <c r="GTZ38" s="138"/>
      <c r="GUA38" s="138"/>
      <c r="GUB38" s="138"/>
      <c r="GUC38" s="138"/>
      <c r="GUD38" s="138"/>
      <c r="GUE38" s="138"/>
      <c r="GUF38" s="138"/>
      <c r="GUG38" s="138"/>
      <c r="GUH38" s="138"/>
      <c r="GUI38" s="138"/>
      <c r="GUJ38" s="138"/>
      <c r="GUK38" s="138"/>
      <c r="GUL38" s="138"/>
      <c r="GUM38" s="138"/>
      <c r="GUN38" s="138"/>
      <c r="GUO38" s="138"/>
      <c r="GUP38" s="138"/>
      <c r="GUQ38" s="138"/>
      <c r="GUR38" s="138"/>
      <c r="GUS38" s="138"/>
      <c r="GUT38" s="138"/>
      <c r="GUU38" s="138"/>
      <c r="GUV38" s="138"/>
      <c r="GUW38" s="138"/>
      <c r="GUX38" s="138"/>
      <c r="GUY38" s="138"/>
      <c r="GUZ38" s="138"/>
      <c r="GVA38" s="138"/>
      <c r="GVB38" s="138"/>
      <c r="GVC38" s="138"/>
      <c r="GVD38" s="138"/>
      <c r="GVE38" s="138"/>
      <c r="GVF38" s="138"/>
      <c r="GVG38" s="138"/>
      <c r="GVH38" s="138"/>
      <c r="GVI38" s="138"/>
      <c r="GVJ38" s="138"/>
      <c r="GVK38" s="138"/>
      <c r="GVL38" s="138"/>
      <c r="GVM38" s="138"/>
      <c r="GVN38" s="138"/>
      <c r="GVO38" s="138"/>
      <c r="GVP38" s="138"/>
      <c r="GVQ38" s="138"/>
      <c r="GVR38" s="138"/>
      <c r="GVS38" s="138"/>
      <c r="GVT38" s="138"/>
      <c r="GVU38" s="138"/>
      <c r="GVV38" s="138"/>
      <c r="GVW38" s="138"/>
      <c r="GVX38" s="138"/>
      <c r="GVY38" s="138"/>
      <c r="GVZ38" s="138"/>
      <c r="GWA38" s="138"/>
      <c r="GWB38" s="138"/>
      <c r="GWC38" s="138"/>
      <c r="GWD38" s="138"/>
      <c r="GWE38" s="138"/>
      <c r="GWF38" s="138"/>
      <c r="GWG38" s="138"/>
      <c r="GWH38" s="138"/>
      <c r="GWI38" s="138"/>
      <c r="GWJ38" s="138"/>
      <c r="GWK38" s="138"/>
      <c r="GWL38" s="138"/>
      <c r="GWM38" s="138"/>
      <c r="GWN38" s="138"/>
      <c r="GWO38" s="138"/>
      <c r="GWP38" s="138"/>
      <c r="GWQ38" s="138"/>
      <c r="GWR38" s="138"/>
      <c r="GWS38" s="138"/>
      <c r="GWT38" s="138"/>
      <c r="GWU38" s="138"/>
      <c r="GWV38" s="138"/>
      <c r="GWW38" s="138"/>
      <c r="GWX38" s="138"/>
      <c r="GWY38" s="138"/>
      <c r="GWZ38" s="138"/>
      <c r="GXA38" s="138"/>
      <c r="GXB38" s="138"/>
      <c r="GXC38" s="138"/>
      <c r="GXD38" s="138"/>
      <c r="GXE38" s="138"/>
      <c r="GXF38" s="138"/>
      <c r="GXG38" s="138"/>
      <c r="GXH38" s="138"/>
      <c r="GXI38" s="138"/>
      <c r="GXJ38" s="138"/>
      <c r="GXK38" s="138"/>
      <c r="GXL38" s="138"/>
      <c r="GXM38" s="138"/>
      <c r="GXN38" s="138"/>
      <c r="GXO38" s="138"/>
      <c r="GXP38" s="138"/>
      <c r="GXQ38" s="138"/>
      <c r="GXR38" s="138"/>
      <c r="GXS38" s="138"/>
      <c r="GXT38" s="138"/>
      <c r="GXU38" s="138"/>
      <c r="GXV38" s="138"/>
      <c r="GXW38" s="138"/>
      <c r="GXX38" s="138"/>
      <c r="GXY38" s="138"/>
      <c r="GXZ38" s="138"/>
      <c r="GYA38" s="138"/>
      <c r="GYB38" s="138"/>
      <c r="GYC38" s="138"/>
      <c r="GYD38" s="138"/>
      <c r="GYE38" s="138"/>
      <c r="GYF38" s="138"/>
      <c r="GYG38" s="138"/>
      <c r="GYH38" s="138"/>
      <c r="GYI38" s="138"/>
      <c r="GYJ38" s="138"/>
      <c r="GYK38" s="138"/>
      <c r="GYL38" s="138"/>
      <c r="GYM38" s="138"/>
      <c r="GYN38" s="138"/>
      <c r="GYO38" s="138"/>
      <c r="GYP38" s="138"/>
      <c r="GYQ38" s="138"/>
      <c r="GYR38" s="138"/>
      <c r="GYS38" s="138"/>
      <c r="GYT38" s="138"/>
      <c r="GYU38" s="138"/>
      <c r="GYV38" s="138"/>
      <c r="GYW38" s="138"/>
      <c r="GYX38" s="138"/>
      <c r="GYY38" s="138"/>
      <c r="GYZ38" s="138"/>
      <c r="GZA38" s="138"/>
      <c r="GZB38" s="138"/>
      <c r="GZC38" s="138"/>
      <c r="GZD38" s="138"/>
      <c r="GZE38" s="138"/>
      <c r="GZF38" s="138"/>
      <c r="GZG38" s="138"/>
      <c r="GZH38" s="138"/>
      <c r="GZI38" s="138"/>
      <c r="GZJ38" s="138"/>
      <c r="GZK38" s="138"/>
      <c r="GZL38" s="138"/>
      <c r="GZM38" s="138"/>
      <c r="GZN38" s="138"/>
      <c r="GZO38" s="138"/>
      <c r="GZP38" s="138"/>
      <c r="GZQ38" s="138"/>
      <c r="GZR38" s="138"/>
      <c r="GZS38" s="138"/>
      <c r="GZT38" s="138"/>
      <c r="GZU38" s="138"/>
      <c r="GZV38" s="138"/>
      <c r="GZW38" s="138"/>
      <c r="GZX38" s="138"/>
      <c r="GZY38" s="138"/>
      <c r="GZZ38" s="138"/>
      <c r="HAA38" s="138"/>
      <c r="HAB38" s="138"/>
      <c r="HAC38" s="138"/>
      <c r="HAD38" s="138"/>
      <c r="HAE38" s="138"/>
      <c r="HAF38" s="138"/>
      <c r="HAG38" s="138"/>
      <c r="HAH38" s="138"/>
      <c r="HAI38" s="138"/>
      <c r="HAJ38" s="138"/>
      <c r="HAK38" s="138"/>
      <c r="HAL38" s="138"/>
      <c r="HAM38" s="138"/>
      <c r="HAN38" s="138"/>
      <c r="HAO38" s="138"/>
      <c r="HAP38" s="138"/>
      <c r="HAQ38" s="138"/>
      <c r="HAR38" s="138"/>
      <c r="HAS38" s="138"/>
      <c r="HAT38" s="138"/>
      <c r="HAU38" s="138"/>
      <c r="HAV38" s="138"/>
      <c r="HAW38" s="138"/>
      <c r="HAX38" s="138"/>
      <c r="HAY38" s="138"/>
      <c r="HAZ38" s="138"/>
      <c r="HBA38" s="138"/>
      <c r="HBB38" s="138"/>
      <c r="HBC38" s="138"/>
      <c r="HBD38" s="138"/>
      <c r="HBE38" s="138"/>
      <c r="HBF38" s="138"/>
      <c r="HBG38" s="138"/>
      <c r="HBH38" s="138"/>
      <c r="HBI38" s="138"/>
      <c r="HBJ38" s="138"/>
      <c r="HBK38" s="138"/>
      <c r="HBL38" s="138"/>
      <c r="HBM38" s="138"/>
      <c r="HBN38" s="138"/>
      <c r="HBO38" s="138"/>
      <c r="HBP38" s="138"/>
      <c r="HBQ38" s="138"/>
      <c r="HBR38" s="138"/>
      <c r="HBS38" s="138"/>
      <c r="HBT38" s="138"/>
      <c r="HBU38" s="138"/>
      <c r="HBV38" s="138"/>
      <c r="HBW38" s="138"/>
      <c r="HBX38" s="138"/>
      <c r="HBY38" s="138"/>
      <c r="HBZ38" s="138"/>
      <c r="HCA38" s="138"/>
      <c r="HCB38" s="138"/>
      <c r="HCC38" s="138"/>
      <c r="HCD38" s="138"/>
      <c r="HCE38" s="138"/>
      <c r="HCF38" s="138"/>
      <c r="HCG38" s="138"/>
      <c r="HCH38" s="138"/>
      <c r="HCI38" s="138"/>
      <c r="HCJ38" s="138"/>
      <c r="HCK38" s="138"/>
      <c r="HCL38" s="138"/>
      <c r="HCM38" s="138"/>
      <c r="HCN38" s="138"/>
      <c r="HCO38" s="138"/>
      <c r="HCP38" s="138"/>
      <c r="HCQ38" s="138"/>
      <c r="HCR38" s="138"/>
      <c r="HCS38" s="138"/>
      <c r="HCT38" s="138"/>
      <c r="HCU38" s="138"/>
      <c r="HCV38" s="138"/>
      <c r="HCW38" s="138"/>
      <c r="HCX38" s="138"/>
      <c r="HCY38" s="138"/>
      <c r="HCZ38" s="138"/>
      <c r="HDA38" s="138"/>
      <c r="HDB38" s="138"/>
      <c r="HDC38" s="138"/>
      <c r="HDD38" s="138"/>
      <c r="HDE38" s="138"/>
      <c r="HDF38" s="138"/>
      <c r="HDG38" s="138"/>
      <c r="HDH38" s="138"/>
      <c r="HDI38" s="138"/>
      <c r="HDJ38" s="138"/>
      <c r="HDK38" s="138"/>
      <c r="HDL38" s="138"/>
      <c r="HDM38" s="138"/>
      <c r="HDN38" s="138"/>
      <c r="HDO38" s="138"/>
      <c r="HDP38" s="138"/>
      <c r="HDQ38" s="138"/>
      <c r="HDR38" s="138"/>
      <c r="HDS38" s="138"/>
      <c r="HDT38" s="138"/>
      <c r="HDU38" s="138"/>
      <c r="HDV38" s="138"/>
      <c r="HDW38" s="138"/>
      <c r="HDX38" s="138"/>
      <c r="HDY38" s="138"/>
      <c r="HDZ38" s="138"/>
      <c r="HEA38" s="138"/>
      <c r="HEB38" s="138"/>
      <c r="HEC38" s="138"/>
      <c r="HED38" s="138"/>
      <c r="HEE38" s="138"/>
      <c r="HEF38" s="138"/>
      <c r="HEG38" s="138"/>
      <c r="HEH38" s="138"/>
      <c r="HEI38" s="138"/>
      <c r="HEJ38" s="138"/>
      <c r="HEK38" s="138"/>
      <c r="HEL38" s="138"/>
      <c r="HEM38" s="138"/>
      <c r="HEN38" s="138"/>
      <c r="HEO38" s="138"/>
      <c r="HEP38" s="138"/>
      <c r="HEQ38" s="138"/>
      <c r="HER38" s="138"/>
      <c r="HES38" s="138"/>
      <c r="HET38" s="138"/>
      <c r="HEU38" s="138"/>
      <c r="HEV38" s="138"/>
      <c r="HEW38" s="138"/>
      <c r="HEX38" s="138"/>
      <c r="HEY38" s="138"/>
      <c r="HEZ38" s="138"/>
      <c r="HFA38" s="138"/>
      <c r="HFB38" s="138"/>
      <c r="HFC38" s="138"/>
      <c r="HFD38" s="138"/>
      <c r="HFE38" s="138"/>
      <c r="HFF38" s="138"/>
      <c r="HFG38" s="138"/>
      <c r="HFH38" s="138"/>
      <c r="HFI38" s="138"/>
      <c r="HFJ38" s="138"/>
      <c r="HFK38" s="138"/>
      <c r="HFL38" s="138"/>
      <c r="HFM38" s="138"/>
      <c r="HFN38" s="138"/>
      <c r="HFO38" s="138"/>
      <c r="HFP38" s="138"/>
      <c r="HFQ38" s="138"/>
      <c r="HFR38" s="138"/>
      <c r="HFS38" s="138"/>
      <c r="HFT38" s="138"/>
      <c r="HFU38" s="138"/>
      <c r="HFV38" s="138"/>
      <c r="HFW38" s="138"/>
      <c r="HFX38" s="138"/>
      <c r="HFY38" s="138"/>
      <c r="HFZ38" s="138"/>
      <c r="HGA38" s="138"/>
      <c r="HGB38" s="138"/>
      <c r="HGC38" s="138"/>
      <c r="HGD38" s="138"/>
      <c r="HGE38" s="138"/>
      <c r="HGF38" s="138"/>
      <c r="HGG38" s="138"/>
      <c r="HGH38" s="138"/>
      <c r="HGI38" s="138"/>
      <c r="HGJ38" s="138"/>
      <c r="HGK38" s="138"/>
      <c r="HGL38" s="138"/>
      <c r="HGM38" s="138"/>
      <c r="HGN38" s="138"/>
      <c r="HGO38" s="138"/>
      <c r="HGP38" s="138"/>
      <c r="HGQ38" s="138"/>
      <c r="HGR38" s="138"/>
      <c r="HGS38" s="138"/>
      <c r="HGT38" s="138"/>
      <c r="HGU38" s="138"/>
      <c r="HGV38" s="138"/>
      <c r="HGW38" s="138"/>
      <c r="HGX38" s="138"/>
      <c r="HGY38" s="138"/>
      <c r="HGZ38" s="138"/>
      <c r="HHA38" s="138"/>
      <c r="HHB38" s="138"/>
      <c r="HHC38" s="138"/>
      <c r="HHD38" s="138"/>
      <c r="HHE38" s="138"/>
      <c r="HHF38" s="138"/>
      <c r="HHG38" s="138"/>
      <c r="HHH38" s="138"/>
      <c r="HHI38" s="138"/>
      <c r="HHJ38" s="138"/>
      <c r="HHK38" s="138"/>
      <c r="HHL38" s="138"/>
      <c r="HHM38" s="138"/>
      <c r="HHN38" s="138"/>
      <c r="HHO38" s="138"/>
      <c r="HHP38" s="138"/>
      <c r="HHQ38" s="138"/>
      <c r="HHR38" s="138"/>
      <c r="HHS38" s="138"/>
      <c r="HHT38" s="138"/>
      <c r="HHU38" s="138"/>
      <c r="HHV38" s="138"/>
      <c r="HHW38" s="138"/>
      <c r="HHX38" s="138"/>
      <c r="HHY38" s="138"/>
      <c r="HHZ38" s="138"/>
      <c r="HIA38" s="138"/>
      <c r="HIB38" s="138"/>
      <c r="HIC38" s="138"/>
      <c r="HID38" s="138"/>
      <c r="HIE38" s="138"/>
      <c r="HIF38" s="138"/>
      <c r="HIG38" s="138"/>
      <c r="HIH38" s="138"/>
      <c r="HII38" s="138"/>
      <c r="HIJ38" s="138"/>
      <c r="HIK38" s="138"/>
      <c r="HIL38" s="138"/>
      <c r="HIM38" s="138"/>
      <c r="HIN38" s="138"/>
      <c r="HIO38" s="138"/>
      <c r="HIP38" s="138"/>
      <c r="HIQ38" s="138"/>
      <c r="HIR38" s="138"/>
      <c r="HIS38" s="138"/>
      <c r="HIT38" s="138"/>
      <c r="HIU38" s="138"/>
      <c r="HIV38" s="138"/>
      <c r="HIW38" s="138"/>
      <c r="HIX38" s="138"/>
      <c r="HIY38" s="138"/>
      <c r="HIZ38" s="138"/>
      <c r="HJA38" s="138"/>
      <c r="HJB38" s="138"/>
      <c r="HJC38" s="138"/>
      <c r="HJD38" s="138"/>
      <c r="HJE38" s="138"/>
      <c r="HJF38" s="138"/>
      <c r="HJG38" s="138"/>
      <c r="HJH38" s="138"/>
      <c r="HJI38" s="138"/>
      <c r="HJJ38" s="138"/>
      <c r="HJK38" s="138"/>
      <c r="HJL38" s="138"/>
      <c r="HJM38" s="138"/>
      <c r="HJN38" s="138"/>
      <c r="HJO38" s="138"/>
      <c r="HJP38" s="138"/>
      <c r="HJQ38" s="138"/>
      <c r="HJR38" s="138"/>
      <c r="HJS38" s="138"/>
      <c r="HJT38" s="138"/>
      <c r="HJU38" s="138"/>
      <c r="HJV38" s="138"/>
      <c r="HJW38" s="138"/>
      <c r="HJX38" s="138"/>
      <c r="HJY38" s="138"/>
      <c r="HJZ38" s="138"/>
      <c r="HKA38" s="138"/>
      <c r="HKB38" s="138"/>
      <c r="HKC38" s="138"/>
      <c r="HKD38" s="138"/>
      <c r="HKE38" s="138"/>
      <c r="HKF38" s="138"/>
      <c r="HKG38" s="138"/>
      <c r="HKH38" s="138"/>
      <c r="HKI38" s="138"/>
      <c r="HKJ38" s="138"/>
      <c r="HKK38" s="138"/>
      <c r="HKL38" s="138"/>
      <c r="HKM38" s="138"/>
      <c r="HKN38" s="138"/>
      <c r="HKO38" s="138"/>
      <c r="HKP38" s="138"/>
      <c r="HKQ38" s="138"/>
      <c r="HKR38" s="138"/>
      <c r="HKS38" s="138"/>
      <c r="HKT38" s="138"/>
      <c r="HKU38" s="138"/>
      <c r="HKV38" s="138"/>
      <c r="HKW38" s="138"/>
      <c r="HKX38" s="138"/>
      <c r="HKY38" s="138"/>
      <c r="HKZ38" s="138"/>
      <c r="HLA38" s="138"/>
      <c r="HLB38" s="138"/>
      <c r="HLC38" s="138"/>
      <c r="HLD38" s="138"/>
      <c r="HLE38" s="138"/>
      <c r="HLF38" s="138"/>
      <c r="HLG38" s="138"/>
      <c r="HLH38" s="138"/>
      <c r="HLI38" s="138"/>
      <c r="HLJ38" s="138"/>
      <c r="HLK38" s="138"/>
      <c r="HLL38" s="138"/>
      <c r="HLM38" s="138"/>
      <c r="HLN38" s="138"/>
      <c r="HLO38" s="138"/>
      <c r="HLP38" s="138"/>
      <c r="HLQ38" s="138"/>
      <c r="HLR38" s="138"/>
      <c r="HLS38" s="138"/>
      <c r="HLT38" s="138"/>
      <c r="HLU38" s="138"/>
      <c r="HLV38" s="138"/>
      <c r="HLW38" s="138"/>
      <c r="HLX38" s="138"/>
      <c r="HLY38" s="138"/>
      <c r="HLZ38" s="138"/>
      <c r="HMA38" s="138"/>
      <c r="HMB38" s="138"/>
      <c r="HMC38" s="138"/>
      <c r="HMD38" s="138"/>
      <c r="HME38" s="138"/>
      <c r="HMF38" s="138"/>
      <c r="HMG38" s="138"/>
      <c r="HMH38" s="138"/>
      <c r="HMI38" s="138"/>
      <c r="HMJ38" s="138"/>
      <c r="HMK38" s="138"/>
      <c r="HML38" s="138"/>
      <c r="HMM38" s="138"/>
      <c r="HMN38" s="138"/>
      <c r="HMO38" s="138"/>
      <c r="HMP38" s="138"/>
      <c r="HMQ38" s="138"/>
      <c r="HMR38" s="138"/>
      <c r="HMS38" s="138"/>
      <c r="HMT38" s="138"/>
      <c r="HMU38" s="138"/>
      <c r="HMV38" s="138"/>
      <c r="HMW38" s="138"/>
      <c r="HMX38" s="138"/>
      <c r="HMY38" s="138"/>
      <c r="HMZ38" s="138"/>
      <c r="HNA38" s="138"/>
      <c r="HNB38" s="138"/>
      <c r="HNC38" s="138"/>
      <c r="HND38" s="138"/>
      <c r="HNE38" s="138"/>
      <c r="HNF38" s="138"/>
      <c r="HNG38" s="138"/>
      <c r="HNH38" s="138"/>
      <c r="HNI38" s="138"/>
      <c r="HNJ38" s="138"/>
      <c r="HNK38" s="138"/>
      <c r="HNL38" s="138"/>
      <c r="HNM38" s="138"/>
      <c r="HNN38" s="138"/>
      <c r="HNO38" s="138"/>
      <c r="HNP38" s="138"/>
      <c r="HNQ38" s="138"/>
      <c r="HNR38" s="138"/>
      <c r="HNS38" s="138"/>
      <c r="HNT38" s="138"/>
      <c r="HNU38" s="138"/>
      <c r="HNV38" s="138"/>
      <c r="HNW38" s="138"/>
      <c r="HNX38" s="138"/>
      <c r="HNY38" s="138"/>
      <c r="HNZ38" s="138"/>
      <c r="HOA38" s="138"/>
      <c r="HOB38" s="138"/>
      <c r="HOC38" s="138"/>
      <c r="HOD38" s="138"/>
      <c r="HOE38" s="138"/>
      <c r="HOF38" s="138"/>
      <c r="HOG38" s="138"/>
      <c r="HOH38" s="138"/>
      <c r="HOI38" s="138"/>
      <c r="HOJ38" s="138"/>
      <c r="HOK38" s="138"/>
      <c r="HOL38" s="138"/>
      <c r="HOM38" s="138"/>
      <c r="HON38" s="138"/>
      <c r="HOO38" s="138"/>
      <c r="HOP38" s="138"/>
      <c r="HOQ38" s="138"/>
      <c r="HOR38" s="138"/>
      <c r="HOS38" s="138"/>
      <c r="HOT38" s="138"/>
      <c r="HOU38" s="138"/>
      <c r="HOV38" s="138"/>
      <c r="HOW38" s="138"/>
      <c r="HOX38" s="138"/>
      <c r="HOY38" s="138"/>
      <c r="HOZ38" s="138"/>
      <c r="HPA38" s="138"/>
      <c r="HPB38" s="138"/>
      <c r="HPC38" s="138"/>
      <c r="HPD38" s="138"/>
      <c r="HPE38" s="138"/>
      <c r="HPF38" s="138"/>
      <c r="HPG38" s="138"/>
      <c r="HPH38" s="138"/>
      <c r="HPI38" s="138"/>
      <c r="HPJ38" s="138"/>
      <c r="HPK38" s="138"/>
      <c r="HPL38" s="138"/>
      <c r="HPM38" s="138"/>
      <c r="HPN38" s="138"/>
      <c r="HPO38" s="138"/>
      <c r="HPP38" s="138"/>
      <c r="HPQ38" s="138"/>
      <c r="HPR38" s="138"/>
      <c r="HPS38" s="138"/>
      <c r="HPT38" s="138"/>
      <c r="HPU38" s="138"/>
      <c r="HPV38" s="138"/>
      <c r="HPW38" s="138"/>
      <c r="HPX38" s="138"/>
      <c r="HPY38" s="138"/>
      <c r="HPZ38" s="138"/>
      <c r="HQA38" s="138"/>
      <c r="HQB38" s="138"/>
      <c r="HQC38" s="138"/>
      <c r="HQD38" s="138"/>
      <c r="HQE38" s="138"/>
      <c r="HQF38" s="138"/>
      <c r="HQG38" s="138"/>
      <c r="HQH38" s="138"/>
      <c r="HQI38" s="138"/>
      <c r="HQJ38" s="138"/>
      <c r="HQK38" s="138"/>
      <c r="HQL38" s="138"/>
      <c r="HQM38" s="138"/>
      <c r="HQN38" s="138"/>
      <c r="HQO38" s="138"/>
      <c r="HQP38" s="138"/>
      <c r="HQQ38" s="138"/>
      <c r="HQR38" s="138"/>
      <c r="HQS38" s="138"/>
      <c r="HQT38" s="138"/>
      <c r="HQU38" s="138"/>
      <c r="HQV38" s="138"/>
      <c r="HQW38" s="138"/>
      <c r="HQX38" s="138"/>
      <c r="HQY38" s="138"/>
      <c r="HQZ38" s="138"/>
      <c r="HRA38" s="138"/>
      <c r="HRB38" s="138"/>
      <c r="HRC38" s="138"/>
      <c r="HRD38" s="138"/>
      <c r="HRE38" s="138"/>
      <c r="HRF38" s="138"/>
      <c r="HRG38" s="138"/>
      <c r="HRH38" s="138"/>
      <c r="HRI38" s="138"/>
      <c r="HRJ38" s="138"/>
      <c r="HRK38" s="138"/>
      <c r="HRL38" s="138"/>
      <c r="HRM38" s="138"/>
      <c r="HRN38" s="138"/>
      <c r="HRO38" s="138"/>
      <c r="HRP38" s="138"/>
      <c r="HRQ38" s="138"/>
      <c r="HRR38" s="138"/>
      <c r="HRS38" s="138"/>
      <c r="HRT38" s="138"/>
      <c r="HRU38" s="138"/>
      <c r="HRV38" s="138"/>
      <c r="HRW38" s="138"/>
      <c r="HRX38" s="138"/>
      <c r="HRY38" s="138"/>
      <c r="HRZ38" s="138"/>
      <c r="HSA38" s="138"/>
      <c r="HSB38" s="138"/>
      <c r="HSC38" s="138"/>
      <c r="HSD38" s="138"/>
      <c r="HSE38" s="138"/>
      <c r="HSF38" s="138"/>
      <c r="HSG38" s="138"/>
      <c r="HSH38" s="138"/>
      <c r="HSI38" s="138"/>
      <c r="HSJ38" s="138"/>
      <c r="HSK38" s="138"/>
      <c r="HSL38" s="138"/>
      <c r="HSM38" s="138"/>
      <c r="HSN38" s="138"/>
      <c r="HSO38" s="138"/>
      <c r="HSP38" s="138"/>
      <c r="HSQ38" s="138"/>
      <c r="HSR38" s="138"/>
      <c r="HSS38" s="138"/>
      <c r="HST38" s="138"/>
      <c r="HSU38" s="138"/>
      <c r="HSV38" s="138"/>
      <c r="HSW38" s="138"/>
      <c r="HSX38" s="138"/>
      <c r="HSY38" s="138"/>
      <c r="HSZ38" s="138"/>
      <c r="HTA38" s="138"/>
      <c r="HTB38" s="138"/>
      <c r="HTC38" s="138"/>
      <c r="HTD38" s="138"/>
      <c r="HTE38" s="138"/>
      <c r="HTF38" s="138"/>
      <c r="HTG38" s="138"/>
      <c r="HTH38" s="138"/>
      <c r="HTI38" s="138"/>
      <c r="HTJ38" s="138"/>
      <c r="HTK38" s="138"/>
      <c r="HTL38" s="138"/>
      <c r="HTM38" s="138"/>
      <c r="HTN38" s="138"/>
      <c r="HTO38" s="138"/>
      <c r="HTP38" s="138"/>
      <c r="HTQ38" s="138"/>
      <c r="HTR38" s="138"/>
      <c r="HTS38" s="138"/>
      <c r="HTT38" s="138"/>
      <c r="HTU38" s="138"/>
      <c r="HTV38" s="138"/>
      <c r="HTW38" s="138"/>
      <c r="HTX38" s="138"/>
      <c r="HTY38" s="138"/>
      <c r="HTZ38" s="138"/>
      <c r="HUA38" s="138"/>
      <c r="HUB38" s="138"/>
      <c r="HUC38" s="138"/>
      <c r="HUD38" s="138"/>
      <c r="HUE38" s="138"/>
      <c r="HUF38" s="138"/>
      <c r="HUG38" s="138"/>
      <c r="HUH38" s="138"/>
      <c r="HUI38" s="138"/>
      <c r="HUJ38" s="138"/>
      <c r="HUK38" s="138"/>
      <c r="HUL38" s="138"/>
      <c r="HUM38" s="138"/>
      <c r="HUN38" s="138"/>
      <c r="HUO38" s="138"/>
      <c r="HUP38" s="138"/>
      <c r="HUQ38" s="138"/>
      <c r="HUR38" s="138"/>
      <c r="HUS38" s="138"/>
      <c r="HUT38" s="138"/>
      <c r="HUU38" s="138"/>
      <c r="HUV38" s="138"/>
      <c r="HUW38" s="138"/>
      <c r="HUX38" s="138"/>
      <c r="HUY38" s="138"/>
      <c r="HUZ38" s="138"/>
      <c r="HVA38" s="138"/>
      <c r="HVB38" s="138"/>
      <c r="HVC38" s="138"/>
      <c r="HVD38" s="138"/>
      <c r="HVE38" s="138"/>
      <c r="HVF38" s="138"/>
      <c r="HVG38" s="138"/>
      <c r="HVH38" s="138"/>
      <c r="HVI38" s="138"/>
      <c r="HVJ38" s="138"/>
      <c r="HVK38" s="138"/>
      <c r="HVL38" s="138"/>
      <c r="HVM38" s="138"/>
      <c r="HVN38" s="138"/>
      <c r="HVO38" s="138"/>
      <c r="HVP38" s="138"/>
      <c r="HVQ38" s="138"/>
      <c r="HVR38" s="138"/>
      <c r="HVS38" s="138"/>
      <c r="HVT38" s="138"/>
      <c r="HVU38" s="138"/>
      <c r="HVV38" s="138"/>
      <c r="HVW38" s="138"/>
      <c r="HVX38" s="138"/>
      <c r="HVY38" s="138"/>
      <c r="HVZ38" s="138"/>
      <c r="HWA38" s="138"/>
      <c r="HWB38" s="138"/>
      <c r="HWC38" s="138"/>
      <c r="HWD38" s="138"/>
      <c r="HWE38" s="138"/>
      <c r="HWF38" s="138"/>
      <c r="HWG38" s="138"/>
      <c r="HWH38" s="138"/>
      <c r="HWI38" s="138"/>
      <c r="HWJ38" s="138"/>
      <c r="HWK38" s="138"/>
      <c r="HWL38" s="138"/>
      <c r="HWM38" s="138"/>
      <c r="HWN38" s="138"/>
      <c r="HWO38" s="138"/>
      <c r="HWP38" s="138"/>
      <c r="HWQ38" s="138"/>
      <c r="HWR38" s="138"/>
      <c r="HWS38" s="138"/>
      <c r="HWT38" s="138"/>
      <c r="HWU38" s="138"/>
      <c r="HWV38" s="138"/>
      <c r="HWW38" s="138"/>
      <c r="HWX38" s="138"/>
      <c r="HWY38" s="138"/>
      <c r="HWZ38" s="138"/>
      <c r="HXA38" s="138"/>
      <c r="HXB38" s="138"/>
      <c r="HXC38" s="138"/>
      <c r="HXD38" s="138"/>
      <c r="HXE38" s="138"/>
      <c r="HXF38" s="138"/>
      <c r="HXG38" s="138"/>
      <c r="HXH38" s="138"/>
      <c r="HXI38" s="138"/>
      <c r="HXJ38" s="138"/>
      <c r="HXK38" s="138"/>
      <c r="HXL38" s="138"/>
      <c r="HXM38" s="138"/>
      <c r="HXN38" s="138"/>
      <c r="HXO38" s="138"/>
      <c r="HXP38" s="138"/>
      <c r="HXQ38" s="138"/>
      <c r="HXR38" s="138"/>
      <c r="HXS38" s="138"/>
      <c r="HXT38" s="138"/>
      <c r="HXU38" s="138"/>
      <c r="HXV38" s="138"/>
      <c r="HXW38" s="138"/>
      <c r="HXX38" s="138"/>
      <c r="HXY38" s="138"/>
      <c r="HXZ38" s="138"/>
      <c r="HYA38" s="138"/>
      <c r="HYB38" s="138"/>
      <c r="HYC38" s="138"/>
      <c r="HYD38" s="138"/>
      <c r="HYE38" s="138"/>
      <c r="HYF38" s="138"/>
      <c r="HYG38" s="138"/>
      <c r="HYH38" s="138"/>
      <c r="HYI38" s="138"/>
      <c r="HYJ38" s="138"/>
      <c r="HYK38" s="138"/>
      <c r="HYL38" s="138"/>
      <c r="HYM38" s="138"/>
      <c r="HYN38" s="138"/>
      <c r="HYO38" s="138"/>
      <c r="HYP38" s="138"/>
      <c r="HYQ38" s="138"/>
      <c r="HYR38" s="138"/>
      <c r="HYS38" s="138"/>
      <c r="HYT38" s="138"/>
      <c r="HYU38" s="138"/>
      <c r="HYV38" s="138"/>
      <c r="HYW38" s="138"/>
      <c r="HYX38" s="138"/>
      <c r="HYY38" s="138"/>
      <c r="HYZ38" s="138"/>
      <c r="HZA38" s="138"/>
      <c r="HZB38" s="138"/>
      <c r="HZC38" s="138"/>
      <c r="HZD38" s="138"/>
      <c r="HZE38" s="138"/>
      <c r="HZF38" s="138"/>
      <c r="HZG38" s="138"/>
      <c r="HZH38" s="138"/>
      <c r="HZI38" s="138"/>
      <c r="HZJ38" s="138"/>
      <c r="HZK38" s="138"/>
      <c r="HZL38" s="138"/>
      <c r="HZM38" s="138"/>
      <c r="HZN38" s="138"/>
      <c r="HZO38" s="138"/>
      <c r="HZP38" s="138"/>
      <c r="HZQ38" s="138"/>
      <c r="HZR38" s="138"/>
      <c r="HZS38" s="138"/>
      <c r="HZT38" s="138"/>
      <c r="HZU38" s="138"/>
      <c r="HZV38" s="138"/>
      <c r="HZW38" s="138"/>
      <c r="HZX38" s="138"/>
      <c r="HZY38" s="138"/>
      <c r="HZZ38" s="138"/>
      <c r="IAA38" s="138"/>
      <c r="IAB38" s="138"/>
      <c r="IAC38" s="138"/>
      <c r="IAD38" s="138"/>
      <c r="IAE38" s="138"/>
      <c r="IAF38" s="138"/>
      <c r="IAG38" s="138"/>
      <c r="IAH38" s="138"/>
      <c r="IAI38" s="138"/>
      <c r="IAJ38" s="138"/>
      <c r="IAK38" s="138"/>
      <c r="IAL38" s="138"/>
      <c r="IAM38" s="138"/>
      <c r="IAN38" s="138"/>
      <c r="IAO38" s="138"/>
      <c r="IAP38" s="138"/>
      <c r="IAQ38" s="138"/>
      <c r="IAR38" s="138"/>
      <c r="IAS38" s="138"/>
      <c r="IAT38" s="138"/>
      <c r="IAU38" s="138"/>
      <c r="IAV38" s="138"/>
      <c r="IAW38" s="138"/>
      <c r="IAX38" s="138"/>
      <c r="IAY38" s="138"/>
      <c r="IAZ38" s="138"/>
      <c r="IBA38" s="138"/>
      <c r="IBB38" s="138"/>
      <c r="IBC38" s="138"/>
      <c r="IBD38" s="138"/>
      <c r="IBE38" s="138"/>
      <c r="IBF38" s="138"/>
      <c r="IBG38" s="138"/>
      <c r="IBH38" s="138"/>
      <c r="IBI38" s="138"/>
      <c r="IBJ38" s="138"/>
      <c r="IBK38" s="138"/>
      <c r="IBL38" s="138"/>
      <c r="IBM38" s="138"/>
      <c r="IBN38" s="138"/>
      <c r="IBO38" s="138"/>
      <c r="IBP38" s="138"/>
      <c r="IBQ38" s="138"/>
      <c r="IBR38" s="138"/>
      <c r="IBS38" s="138"/>
      <c r="IBT38" s="138"/>
      <c r="IBU38" s="138"/>
      <c r="IBV38" s="138"/>
      <c r="IBW38" s="138"/>
      <c r="IBX38" s="138"/>
      <c r="IBY38" s="138"/>
      <c r="IBZ38" s="138"/>
      <c r="ICA38" s="138"/>
      <c r="ICB38" s="138"/>
      <c r="ICC38" s="138"/>
      <c r="ICD38" s="138"/>
      <c r="ICE38" s="138"/>
      <c r="ICF38" s="138"/>
      <c r="ICG38" s="138"/>
      <c r="ICH38" s="138"/>
      <c r="ICI38" s="138"/>
      <c r="ICJ38" s="138"/>
      <c r="ICK38" s="138"/>
      <c r="ICL38" s="138"/>
      <c r="ICM38" s="138"/>
      <c r="ICN38" s="138"/>
      <c r="ICO38" s="138"/>
      <c r="ICP38" s="138"/>
      <c r="ICQ38" s="138"/>
      <c r="ICR38" s="138"/>
      <c r="ICS38" s="138"/>
      <c r="ICT38" s="138"/>
      <c r="ICU38" s="138"/>
      <c r="ICV38" s="138"/>
      <c r="ICW38" s="138"/>
      <c r="ICX38" s="138"/>
      <c r="ICY38" s="138"/>
      <c r="ICZ38" s="138"/>
      <c r="IDA38" s="138"/>
      <c r="IDB38" s="138"/>
      <c r="IDC38" s="138"/>
      <c r="IDD38" s="138"/>
      <c r="IDE38" s="138"/>
      <c r="IDF38" s="138"/>
      <c r="IDG38" s="138"/>
      <c r="IDH38" s="138"/>
      <c r="IDI38" s="138"/>
      <c r="IDJ38" s="138"/>
      <c r="IDK38" s="138"/>
      <c r="IDL38" s="138"/>
      <c r="IDM38" s="138"/>
      <c r="IDN38" s="138"/>
      <c r="IDO38" s="138"/>
      <c r="IDP38" s="138"/>
      <c r="IDQ38" s="138"/>
      <c r="IDR38" s="138"/>
      <c r="IDS38" s="138"/>
      <c r="IDT38" s="138"/>
      <c r="IDU38" s="138"/>
      <c r="IDV38" s="138"/>
      <c r="IDW38" s="138"/>
      <c r="IDX38" s="138"/>
      <c r="IDY38" s="138"/>
      <c r="IDZ38" s="138"/>
      <c r="IEA38" s="138"/>
      <c r="IEB38" s="138"/>
      <c r="IEC38" s="138"/>
      <c r="IED38" s="138"/>
      <c r="IEE38" s="138"/>
      <c r="IEF38" s="138"/>
      <c r="IEG38" s="138"/>
      <c r="IEH38" s="138"/>
      <c r="IEI38" s="138"/>
      <c r="IEJ38" s="138"/>
      <c r="IEK38" s="138"/>
      <c r="IEL38" s="138"/>
      <c r="IEM38" s="138"/>
      <c r="IEN38" s="138"/>
      <c r="IEO38" s="138"/>
      <c r="IEP38" s="138"/>
      <c r="IEQ38" s="138"/>
      <c r="IER38" s="138"/>
      <c r="IES38" s="138"/>
      <c r="IET38" s="138"/>
      <c r="IEU38" s="138"/>
      <c r="IEV38" s="138"/>
      <c r="IEW38" s="138"/>
      <c r="IEX38" s="138"/>
      <c r="IEY38" s="138"/>
      <c r="IEZ38" s="138"/>
      <c r="IFA38" s="138"/>
      <c r="IFB38" s="138"/>
      <c r="IFC38" s="138"/>
      <c r="IFD38" s="138"/>
      <c r="IFE38" s="138"/>
      <c r="IFF38" s="138"/>
      <c r="IFG38" s="138"/>
      <c r="IFH38" s="138"/>
      <c r="IFI38" s="138"/>
      <c r="IFJ38" s="138"/>
      <c r="IFK38" s="138"/>
      <c r="IFL38" s="138"/>
      <c r="IFM38" s="138"/>
      <c r="IFN38" s="138"/>
      <c r="IFO38" s="138"/>
      <c r="IFP38" s="138"/>
      <c r="IFQ38" s="138"/>
      <c r="IFR38" s="138"/>
      <c r="IFS38" s="138"/>
      <c r="IFT38" s="138"/>
      <c r="IFU38" s="138"/>
      <c r="IFV38" s="138"/>
      <c r="IFW38" s="138"/>
      <c r="IFX38" s="138"/>
      <c r="IFY38" s="138"/>
      <c r="IFZ38" s="138"/>
      <c r="IGA38" s="138"/>
      <c r="IGB38" s="138"/>
      <c r="IGC38" s="138"/>
      <c r="IGD38" s="138"/>
      <c r="IGE38" s="138"/>
      <c r="IGF38" s="138"/>
      <c r="IGG38" s="138"/>
      <c r="IGH38" s="138"/>
      <c r="IGI38" s="138"/>
      <c r="IGJ38" s="138"/>
      <c r="IGK38" s="138"/>
      <c r="IGL38" s="138"/>
      <c r="IGM38" s="138"/>
      <c r="IGN38" s="138"/>
      <c r="IGO38" s="138"/>
      <c r="IGP38" s="138"/>
      <c r="IGQ38" s="138"/>
      <c r="IGR38" s="138"/>
      <c r="IGS38" s="138"/>
      <c r="IGT38" s="138"/>
      <c r="IGU38" s="138"/>
      <c r="IGV38" s="138"/>
      <c r="IGW38" s="138"/>
      <c r="IGX38" s="138"/>
      <c r="IGY38" s="138"/>
      <c r="IGZ38" s="138"/>
      <c r="IHA38" s="138"/>
      <c r="IHB38" s="138"/>
      <c r="IHC38" s="138"/>
      <c r="IHD38" s="138"/>
      <c r="IHE38" s="138"/>
      <c r="IHF38" s="138"/>
      <c r="IHG38" s="138"/>
      <c r="IHH38" s="138"/>
      <c r="IHI38" s="138"/>
      <c r="IHJ38" s="138"/>
      <c r="IHK38" s="138"/>
      <c r="IHL38" s="138"/>
      <c r="IHM38" s="138"/>
      <c r="IHN38" s="138"/>
      <c r="IHO38" s="138"/>
      <c r="IHP38" s="138"/>
      <c r="IHQ38" s="138"/>
      <c r="IHR38" s="138"/>
      <c r="IHS38" s="138"/>
      <c r="IHT38" s="138"/>
      <c r="IHU38" s="138"/>
      <c r="IHV38" s="138"/>
      <c r="IHW38" s="138"/>
      <c r="IHX38" s="138"/>
      <c r="IHY38" s="138"/>
      <c r="IHZ38" s="138"/>
      <c r="IIA38" s="138"/>
      <c r="IIB38" s="138"/>
      <c r="IIC38" s="138"/>
      <c r="IID38" s="138"/>
      <c r="IIE38" s="138"/>
      <c r="IIF38" s="138"/>
      <c r="IIG38" s="138"/>
      <c r="IIH38" s="138"/>
      <c r="III38" s="138"/>
      <c r="IIJ38" s="138"/>
      <c r="IIK38" s="138"/>
      <c r="IIL38" s="138"/>
      <c r="IIM38" s="138"/>
      <c r="IIN38" s="138"/>
      <c r="IIO38" s="138"/>
      <c r="IIP38" s="138"/>
      <c r="IIQ38" s="138"/>
      <c r="IIR38" s="138"/>
      <c r="IIS38" s="138"/>
      <c r="IIT38" s="138"/>
      <c r="IIU38" s="138"/>
      <c r="IIV38" s="138"/>
      <c r="IIW38" s="138"/>
      <c r="IIX38" s="138"/>
      <c r="IIY38" s="138"/>
      <c r="IIZ38" s="138"/>
      <c r="IJA38" s="138"/>
      <c r="IJB38" s="138"/>
      <c r="IJC38" s="138"/>
      <c r="IJD38" s="138"/>
      <c r="IJE38" s="138"/>
      <c r="IJF38" s="138"/>
      <c r="IJG38" s="138"/>
      <c r="IJH38" s="138"/>
      <c r="IJI38" s="138"/>
      <c r="IJJ38" s="138"/>
      <c r="IJK38" s="138"/>
      <c r="IJL38" s="138"/>
      <c r="IJM38" s="138"/>
      <c r="IJN38" s="138"/>
      <c r="IJO38" s="138"/>
      <c r="IJP38" s="138"/>
      <c r="IJQ38" s="138"/>
      <c r="IJR38" s="138"/>
      <c r="IJS38" s="138"/>
      <c r="IJT38" s="138"/>
      <c r="IJU38" s="138"/>
      <c r="IJV38" s="138"/>
      <c r="IJW38" s="138"/>
      <c r="IJX38" s="138"/>
      <c r="IJY38" s="138"/>
      <c r="IJZ38" s="138"/>
      <c r="IKA38" s="138"/>
      <c r="IKB38" s="138"/>
      <c r="IKC38" s="138"/>
      <c r="IKD38" s="138"/>
      <c r="IKE38" s="138"/>
      <c r="IKF38" s="138"/>
      <c r="IKG38" s="138"/>
      <c r="IKH38" s="138"/>
      <c r="IKI38" s="138"/>
      <c r="IKJ38" s="138"/>
      <c r="IKK38" s="138"/>
      <c r="IKL38" s="138"/>
      <c r="IKM38" s="138"/>
      <c r="IKN38" s="138"/>
      <c r="IKO38" s="138"/>
      <c r="IKP38" s="138"/>
      <c r="IKQ38" s="138"/>
      <c r="IKR38" s="138"/>
      <c r="IKS38" s="138"/>
      <c r="IKT38" s="138"/>
      <c r="IKU38" s="138"/>
      <c r="IKV38" s="138"/>
      <c r="IKW38" s="138"/>
      <c r="IKX38" s="138"/>
      <c r="IKY38" s="138"/>
      <c r="IKZ38" s="138"/>
      <c r="ILA38" s="138"/>
      <c r="ILB38" s="138"/>
      <c r="ILC38" s="138"/>
      <c r="ILD38" s="138"/>
      <c r="ILE38" s="138"/>
      <c r="ILF38" s="138"/>
      <c r="ILG38" s="138"/>
      <c r="ILH38" s="138"/>
      <c r="ILI38" s="138"/>
      <c r="ILJ38" s="138"/>
      <c r="ILK38" s="138"/>
      <c r="ILL38" s="138"/>
      <c r="ILM38" s="138"/>
      <c r="ILN38" s="138"/>
      <c r="ILO38" s="138"/>
      <c r="ILP38" s="138"/>
      <c r="ILQ38" s="138"/>
      <c r="ILR38" s="138"/>
      <c r="ILS38" s="138"/>
      <c r="ILT38" s="138"/>
      <c r="ILU38" s="138"/>
      <c r="ILV38" s="138"/>
      <c r="ILW38" s="138"/>
      <c r="ILX38" s="138"/>
      <c r="ILY38" s="138"/>
      <c r="ILZ38" s="138"/>
      <c r="IMA38" s="138"/>
      <c r="IMB38" s="138"/>
      <c r="IMC38" s="138"/>
      <c r="IMD38" s="138"/>
      <c r="IME38" s="138"/>
      <c r="IMF38" s="138"/>
      <c r="IMG38" s="138"/>
      <c r="IMH38" s="138"/>
      <c r="IMI38" s="138"/>
      <c r="IMJ38" s="138"/>
      <c r="IMK38" s="138"/>
      <c r="IML38" s="138"/>
      <c r="IMM38" s="138"/>
      <c r="IMN38" s="138"/>
      <c r="IMO38" s="138"/>
      <c r="IMP38" s="138"/>
      <c r="IMQ38" s="138"/>
      <c r="IMR38" s="138"/>
      <c r="IMS38" s="138"/>
      <c r="IMT38" s="138"/>
      <c r="IMU38" s="138"/>
      <c r="IMV38" s="138"/>
      <c r="IMW38" s="138"/>
      <c r="IMX38" s="138"/>
      <c r="IMY38" s="138"/>
      <c r="IMZ38" s="138"/>
      <c r="INA38" s="138"/>
      <c r="INB38" s="138"/>
      <c r="INC38" s="138"/>
      <c r="IND38" s="138"/>
      <c r="INE38" s="138"/>
      <c r="INF38" s="138"/>
      <c r="ING38" s="138"/>
      <c r="INH38" s="138"/>
      <c r="INI38" s="138"/>
      <c r="INJ38" s="138"/>
      <c r="INK38" s="138"/>
      <c r="INL38" s="138"/>
      <c r="INM38" s="138"/>
      <c r="INN38" s="138"/>
      <c r="INO38" s="138"/>
      <c r="INP38" s="138"/>
      <c r="INQ38" s="138"/>
      <c r="INR38" s="138"/>
      <c r="INS38" s="138"/>
      <c r="INT38" s="138"/>
      <c r="INU38" s="138"/>
      <c r="INV38" s="138"/>
      <c r="INW38" s="138"/>
      <c r="INX38" s="138"/>
      <c r="INY38" s="138"/>
      <c r="INZ38" s="138"/>
      <c r="IOA38" s="138"/>
      <c r="IOB38" s="138"/>
      <c r="IOC38" s="138"/>
      <c r="IOD38" s="138"/>
      <c r="IOE38" s="138"/>
      <c r="IOF38" s="138"/>
      <c r="IOG38" s="138"/>
      <c r="IOH38" s="138"/>
      <c r="IOI38" s="138"/>
      <c r="IOJ38" s="138"/>
      <c r="IOK38" s="138"/>
      <c r="IOL38" s="138"/>
      <c r="IOM38" s="138"/>
      <c r="ION38" s="138"/>
      <c r="IOO38" s="138"/>
      <c r="IOP38" s="138"/>
      <c r="IOQ38" s="138"/>
      <c r="IOR38" s="138"/>
      <c r="IOS38" s="138"/>
      <c r="IOT38" s="138"/>
      <c r="IOU38" s="138"/>
      <c r="IOV38" s="138"/>
      <c r="IOW38" s="138"/>
      <c r="IOX38" s="138"/>
      <c r="IOY38" s="138"/>
      <c r="IOZ38" s="138"/>
      <c r="IPA38" s="138"/>
      <c r="IPB38" s="138"/>
      <c r="IPC38" s="138"/>
      <c r="IPD38" s="138"/>
      <c r="IPE38" s="138"/>
      <c r="IPF38" s="138"/>
      <c r="IPG38" s="138"/>
      <c r="IPH38" s="138"/>
      <c r="IPI38" s="138"/>
      <c r="IPJ38" s="138"/>
      <c r="IPK38" s="138"/>
      <c r="IPL38" s="138"/>
      <c r="IPM38" s="138"/>
      <c r="IPN38" s="138"/>
      <c r="IPO38" s="138"/>
      <c r="IPP38" s="138"/>
      <c r="IPQ38" s="138"/>
      <c r="IPR38" s="138"/>
      <c r="IPS38" s="138"/>
      <c r="IPT38" s="138"/>
      <c r="IPU38" s="138"/>
      <c r="IPV38" s="138"/>
      <c r="IPW38" s="138"/>
      <c r="IPX38" s="138"/>
      <c r="IPY38" s="138"/>
      <c r="IPZ38" s="138"/>
      <c r="IQA38" s="138"/>
      <c r="IQB38" s="138"/>
      <c r="IQC38" s="138"/>
      <c r="IQD38" s="138"/>
      <c r="IQE38" s="138"/>
      <c r="IQF38" s="138"/>
      <c r="IQG38" s="138"/>
      <c r="IQH38" s="138"/>
      <c r="IQI38" s="138"/>
      <c r="IQJ38" s="138"/>
      <c r="IQK38" s="138"/>
      <c r="IQL38" s="138"/>
      <c r="IQM38" s="138"/>
      <c r="IQN38" s="138"/>
      <c r="IQO38" s="138"/>
      <c r="IQP38" s="138"/>
      <c r="IQQ38" s="138"/>
      <c r="IQR38" s="138"/>
      <c r="IQS38" s="138"/>
      <c r="IQT38" s="138"/>
      <c r="IQU38" s="138"/>
      <c r="IQV38" s="138"/>
      <c r="IQW38" s="138"/>
      <c r="IQX38" s="138"/>
      <c r="IQY38" s="138"/>
      <c r="IQZ38" s="138"/>
      <c r="IRA38" s="138"/>
      <c r="IRB38" s="138"/>
      <c r="IRC38" s="138"/>
      <c r="IRD38" s="138"/>
      <c r="IRE38" s="138"/>
      <c r="IRF38" s="138"/>
      <c r="IRG38" s="138"/>
      <c r="IRH38" s="138"/>
      <c r="IRI38" s="138"/>
      <c r="IRJ38" s="138"/>
      <c r="IRK38" s="138"/>
      <c r="IRL38" s="138"/>
      <c r="IRM38" s="138"/>
      <c r="IRN38" s="138"/>
      <c r="IRO38" s="138"/>
      <c r="IRP38" s="138"/>
      <c r="IRQ38" s="138"/>
      <c r="IRR38" s="138"/>
      <c r="IRS38" s="138"/>
      <c r="IRT38" s="138"/>
      <c r="IRU38" s="138"/>
      <c r="IRV38" s="138"/>
      <c r="IRW38" s="138"/>
      <c r="IRX38" s="138"/>
      <c r="IRY38" s="138"/>
      <c r="IRZ38" s="138"/>
      <c r="ISA38" s="138"/>
      <c r="ISB38" s="138"/>
      <c r="ISC38" s="138"/>
      <c r="ISD38" s="138"/>
      <c r="ISE38" s="138"/>
      <c r="ISF38" s="138"/>
      <c r="ISG38" s="138"/>
      <c r="ISH38" s="138"/>
      <c r="ISI38" s="138"/>
      <c r="ISJ38" s="138"/>
      <c r="ISK38" s="138"/>
      <c r="ISL38" s="138"/>
      <c r="ISM38" s="138"/>
      <c r="ISN38" s="138"/>
      <c r="ISO38" s="138"/>
      <c r="ISP38" s="138"/>
      <c r="ISQ38" s="138"/>
      <c r="ISR38" s="138"/>
      <c r="ISS38" s="138"/>
      <c r="IST38" s="138"/>
      <c r="ISU38" s="138"/>
      <c r="ISV38" s="138"/>
      <c r="ISW38" s="138"/>
      <c r="ISX38" s="138"/>
      <c r="ISY38" s="138"/>
      <c r="ISZ38" s="138"/>
      <c r="ITA38" s="138"/>
      <c r="ITB38" s="138"/>
      <c r="ITC38" s="138"/>
      <c r="ITD38" s="138"/>
      <c r="ITE38" s="138"/>
      <c r="ITF38" s="138"/>
      <c r="ITG38" s="138"/>
      <c r="ITH38" s="138"/>
      <c r="ITI38" s="138"/>
      <c r="ITJ38" s="138"/>
      <c r="ITK38" s="138"/>
      <c r="ITL38" s="138"/>
      <c r="ITM38" s="138"/>
      <c r="ITN38" s="138"/>
      <c r="ITO38" s="138"/>
      <c r="ITP38" s="138"/>
      <c r="ITQ38" s="138"/>
      <c r="ITR38" s="138"/>
      <c r="ITS38" s="138"/>
      <c r="ITT38" s="138"/>
      <c r="ITU38" s="138"/>
      <c r="ITV38" s="138"/>
      <c r="ITW38" s="138"/>
      <c r="ITX38" s="138"/>
      <c r="ITY38" s="138"/>
      <c r="ITZ38" s="138"/>
      <c r="IUA38" s="138"/>
      <c r="IUB38" s="138"/>
      <c r="IUC38" s="138"/>
      <c r="IUD38" s="138"/>
      <c r="IUE38" s="138"/>
      <c r="IUF38" s="138"/>
      <c r="IUG38" s="138"/>
      <c r="IUH38" s="138"/>
      <c r="IUI38" s="138"/>
      <c r="IUJ38" s="138"/>
      <c r="IUK38" s="138"/>
      <c r="IUL38" s="138"/>
      <c r="IUM38" s="138"/>
      <c r="IUN38" s="138"/>
      <c r="IUO38" s="138"/>
      <c r="IUP38" s="138"/>
      <c r="IUQ38" s="138"/>
      <c r="IUR38" s="138"/>
      <c r="IUS38" s="138"/>
      <c r="IUT38" s="138"/>
      <c r="IUU38" s="138"/>
      <c r="IUV38" s="138"/>
      <c r="IUW38" s="138"/>
      <c r="IUX38" s="138"/>
      <c r="IUY38" s="138"/>
      <c r="IUZ38" s="138"/>
      <c r="IVA38" s="138"/>
      <c r="IVB38" s="138"/>
      <c r="IVC38" s="138"/>
      <c r="IVD38" s="138"/>
      <c r="IVE38" s="138"/>
      <c r="IVF38" s="138"/>
      <c r="IVG38" s="138"/>
      <c r="IVH38" s="138"/>
      <c r="IVI38" s="138"/>
      <c r="IVJ38" s="138"/>
      <c r="IVK38" s="138"/>
      <c r="IVL38" s="138"/>
      <c r="IVM38" s="138"/>
      <c r="IVN38" s="138"/>
      <c r="IVO38" s="138"/>
      <c r="IVP38" s="138"/>
      <c r="IVQ38" s="138"/>
      <c r="IVR38" s="138"/>
      <c r="IVS38" s="138"/>
      <c r="IVT38" s="138"/>
      <c r="IVU38" s="138"/>
      <c r="IVV38" s="138"/>
      <c r="IVW38" s="138"/>
      <c r="IVX38" s="138"/>
      <c r="IVY38" s="138"/>
      <c r="IVZ38" s="138"/>
      <c r="IWA38" s="138"/>
      <c r="IWB38" s="138"/>
      <c r="IWC38" s="138"/>
      <c r="IWD38" s="138"/>
      <c r="IWE38" s="138"/>
      <c r="IWF38" s="138"/>
      <c r="IWG38" s="138"/>
      <c r="IWH38" s="138"/>
      <c r="IWI38" s="138"/>
      <c r="IWJ38" s="138"/>
      <c r="IWK38" s="138"/>
      <c r="IWL38" s="138"/>
      <c r="IWM38" s="138"/>
      <c r="IWN38" s="138"/>
      <c r="IWO38" s="138"/>
      <c r="IWP38" s="138"/>
      <c r="IWQ38" s="138"/>
      <c r="IWR38" s="138"/>
      <c r="IWS38" s="138"/>
      <c r="IWT38" s="138"/>
      <c r="IWU38" s="138"/>
      <c r="IWV38" s="138"/>
      <c r="IWW38" s="138"/>
      <c r="IWX38" s="138"/>
      <c r="IWY38" s="138"/>
      <c r="IWZ38" s="138"/>
      <c r="IXA38" s="138"/>
      <c r="IXB38" s="138"/>
      <c r="IXC38" s="138"/>
      <c r="IXD38" s="138"/>
      <c r="IXE38" s="138"/>
      <c r="IXF38" s="138"/>
      <c r="IXG38" s="138"/>
      <c r="IXH38" s="138"/>
      <c r="IXI38" s="138"/>
      <c r="IXJ38" s="138"/>
      <c r="IXK38" s="138"/>
      <c r="IXL38" s="138"/>
      <c r="IXM38" s="138"/>
      <c r="IXN38" s="138"/>
      <c r="IXO38" s="138"/>
      <c r="IXP38" s="138"/>
      <c r="IXQ38" s="138"/>
      <c r="IXR38" s="138"/>
      <c r="IXS38" s="138"/>
      <c r="IXT38" s="138"/>
      <c r="IXU38" s="138"/>
      <c r="IXV38" s="138"/>
      <c r="IXW38" s="138"/>
      <c r="IXX38" s="138"/>
      <c r="IXY38" s="138"/>
      <c r="IXZ38" s="138"/>
      <c r="IYA38" s="138"/>
      <c r="IYB38" s="138"/>
      <c r="IYC38" s="138"/>
      <c r="IYD38" s="138"/>
      <c r="IYE38" s="138"/>
      <c r="IYF38" s="138"/>
      <c r="IYG38" s="138"/>
      <c r="IYH38" s="138"/>
      <c r="IYI38" s="138"/>
      <c r="IYJ38" s="138"/>
      <c r="IYK38" s="138"/>
      <c r="IYL38" s="138"/>
      <c r="IYM38" s="138"/>
      <c r="IYN38" s="138"/>
      <c r="IYO38" s="138"/>
      <c r="IYP38" s="138"/>
      <c r="IYQ38" s="138"/>
      <c r="IYR38" s="138"/>
      <c r="IYS38" s="138"/>
      <c r="IYT38" s="138"/>
      <c r="IYU38" s="138"/>
      <c r="IYV38" s="138"/>
      <c r="IYW38" s="138"/>
      <c r="IYX38" s="138"/>
      <c r="IYY38" s="138"/>
      <c r="IYZ38" s="138"/>
      <c r="IZA38" s="138"/>
      <c r="IZB38" s="138"/>
      <c r="IZC38" s="138"/>
      <c r="IZD38" s="138"/>
      <c r="IZE38" s="138"/>
      <c r="IZF38" s="138"/>
      <c r="IZG38" s="138"/>
      <c r="IZH38" s="138"/>
      <c r="IZI38" s="138"/>
      <c r="IZJ38" s="138"/>
      <c r="IZK38" s="138"/>
      <c r="IZL38" s="138"/>
      <c r="IZM38" s="138"/>
      <c r="IZN38" s="138"/>
      <c r="IZO38" s="138"/>
      <c r="IZP38" s="138"/>
      <c r="IZQ38" s="138"/>
      <c r="IZR38" s="138"/>
      <c r="IZS38" s="138"/>
      <c r="IZT38" s="138"/>
      <c r="IZU38" s="138"/>
      <c r="IZV38" s="138"/>
      <c r="IZW38" s="138"/>
      <c r="IZX38" s="138"/>
      <c r="IZY38" s="138"/>
      <c r="IZZ38" s="138"/>
      <c r="JAA38" s="138"/>
      <c r="JAB38" s="138"/>
      <c r="JAC38" s="138"/>
      <c r="JAD38" s="138"/>
      <c r="JAE38" s="138"/>
      <c r="JAF38" s="138"/>
      <c r="JAG38" s="138"/>
      <c r="JAH38" s="138"/>
      <c r="JAI38" s="138"/>
      <c r="JAJ38" s="138"/>
      <c r="JAK38" s="138"/>
      <c r="JAL38" s="138"/>
      <c r="JAM38" s="138"/>
      <c r="JAN38" s="138"/>
      <c r="JAO38" s="138"/>
      <c r="JAP38" s="138"/>
      <c r="JAQ38" s="138"/>
      <c r="JAR38" s="138"/>
      <c r="JAS38" s="138"/>
      <c r="JAT38" s="138"/>
      <c r="JAU38" s="138"/>
      <c r="JAV38" s="138"/>
      <c r="JAW38" s="138"/>
      <c r="JAX38" s="138"/>
      <c r="JAY38" s="138"/>
      <c r="JAZ38" s="138"/>
      <c r="JBA38" s="138"/>
      <c r="JBB38" s="138"/>
      <c r="JBC38" s="138"/>
      <c r="JBD38" s="138"/>
      <c r="JBE38" s="138"/>
      <c r="JBF38" s="138"/>
      <c r="JBG38" s="138"/>
      <c r="JBH38" s="138"/>
      <c r="JBI38" s="138"/>
      <c r="JBJ38" s="138"/>
      <c r="JBK38" s="138"/>
      <c r="JBL38" s="138"/>
      <c r="JBM38" s="138"/>
      <c r="JBN38" s="138"/>
      <c r="JBO38" s="138"/>
      <c r="JBP38" s="138"/>
      <c r="JBQ38" s="138"/>
      <c r="JBR38" s="138"/>
      <c r="JBS38" s="138"/>
      <c r="JBT38" s="138"/>
      <c r="JBU38" s="138"/>
      <c r="JBV38" s="138"/>
      <c r="JBW38" s="138"/>
      <c r="JBX38" s="138"/>
      <c r="JBY38" s="138"/>
      <c r="JBZ38" s="138"/>
      <c r="JCA38" s="138"/>
      <c r="JCB38" s="138"/>
      <c r="JCC38" s="138"/>
      <c r="JCD38" s="138"/>
      <c r="JCE38" s="138"/>
      <c r="JCF38" s="138"/>
      <c r="JCG38" s="138"/>
      <c r="JCH38" s="138"/>
      <c r="JCI38" s="138"/>
      <c r="JCJ38" s="138"/>
      <c r="JCK38" s="138"/>
      <c r="JCL38" s="138"/>
      <c r="JCM38" s="138"/>
      <c r="JCN38" s="138"/>
      <c r="JCO38" s="138"/>
      <c r="JCP38" s="138"/>
      <c r="JCQ38" s="138"/>
      <c r="JCR38" s="138"/>
      <c r="JCS38" s="138"/>
      <c r="JCT38" s="138"/>
      <c r="JCU38" s="138"/>
      <c r="JCV38" s="138"/>
      <c r="JCW38" s="138"/>
      <c r="JCX38" s="138"/>
      <c r="JCY38" s="138"/>
      <c r="JCZ38" s="138"/>
      <c r="JDA38" s="138"/>
      <c r="JDB38" s="138"/>
      <c r="JDC38" s="138"/>
      <c r="JDD38" s="138"/>
      <c r="JDE38" s="138"/>
      <c r="JDF38" s="138"/>
      <c r="JDG38" s="138"/>
      <c r="JDH38" s="138"/>
      <c r="JDI38" s="138"/>
      <c r="JDJ38" s="138"/>
      <c r="JDK38" s="138"/>
      <c r="JDL38" s="138"/>
      <c r="JDM38" s="138"/>
      <c r="JDN38" s="138"/>
      <c r="JDO38" s="138"/>
      <c r="JDP38" s="138"/>
      <c r="JDQ38" s="138"/>
      <c r="JDR38" s="138"/>
      <c r="JDS38" s="138"/>
      <c r="JDT38" s="138"/>
      <c r="JDU38" s="138"/>
      <c r="JDV38" s="138"/>
      <c r="JDW38" s="138"/>
      <c r="JDX38" s="138"/>
      <c r="JDY38" s="138"/>
      <c r="JDZ38" s="138"/>
      <c r="JEA38" s="138"/>
      <c r="JEB38" s="138"/>
      <c r="JEC38" s="138"/>
      <c r="JED38" s="138"/>
      <c r="JEE38" s="138"/>
      <c r="JEF38" s="138"/>
      <c r="JEG38" s="138"/>
      <c r="JEH38" s="138"/>
      <c r="JEI38" s="138"/>
      <c r="JEJ38" s="138"/>
      <c r="JEK38" s="138"/>
      <c r="JEL38" s="138"/>
      <c r="JEM38" s="138"/>
      <c r="JEN38" s="138"/>
      <c r="JEO38" s="138"/>
      <c r="JEP38" s="138"/>
      <c r="JEQ38" s="138"/>
      <c r="JER38" s="138"/>
      <c r="JES38" s="138"/>
      <c r="JET38" s="138"/>
      <c r="JEU38" s="138"/>
      <c r="JEV38" s="138"/>
      <c r="JEW38" s="138"/>
      <c r="JEX38" s="138"/>
      <c r="JEY38" s="138"/>
      <c r="JEZ38" s="138"/>
      <c r="JFA38" s="138"/>
      <c r="JFB38" s="138"/>
      <c r="JFC38" s="138"/>
      <c r="JFD38" s="138"/>
      <c r="JFE38" s="138"/>
      <c r="JFF38" s="138"/>
      <c r="JFG38" s="138"/>
      <c r="JFH38" s="138"/>
      <c r="JFI38" s="138"/>
      <c r="JFJ38" s="138"/>
      <c r="JFK38" s="138"/>
      <c r="JFL38" s="138"/>
      <c r="JFM38" s="138"/>
      <c r="JFN38" s="138"/>
      <c r="JFO38" s="138"/>
      <c r="JFP38" s="138"/>
      <c r="JFQ38" s="138"/>
      <c r="JFR38" s="138"/>
      <c r="JFS38" s="138"/>
      <c r="JFT38" s="138"/>
      <c r="JFU38" s="138"/>
      <c r="JFV38" s="138"/>
      <c r="JFW38" s="138"/>
      <c r="JFX38" s="138"/>
      <c r="JFY38" s="138"/>
      <c r="JFZ38" s="138"/>
      <c r="JGA38" s="138"/>
      <c r="JGB38" s="138"/>
      <c r="JGC38" s="138"/>
      <c r="JGD38" s="138"/>
      <c r="JGE38" s="138"/>
      <c r="JGF38" s="138"/>
      <c r="JGG38" s="138"/>
      <c r="JGH38" s="138"/>
      <c r="JGI38" s="138"/>
      <c r="JGJ38" s="138"/>
      <c r="JGK38" s="138"/>
      <c r="JGL38" s="138"/>
      <c r="JGM38" s="138"/>
      <c r="JGN38" s="138"/>
      <c r="JGO38" s="138"/>
      <c r="JGP38" s="138"/>
      <c r="JGQ38" s="138"/>
      <c r="JGR38" s="138"/>
      <c r="JGS38" s="138"/>
      <c r="JGT38" s="138"/>
      <c r="JGU38" s="138"/>
      <c r="JGV38" s="138"/>
      <c r="JGW38" s="138"/>
      <c r="JGX38" s="138"/>
      <c r="JGY38" s="138"/>
      <c r="JGZ38" s="138"/>
      <c r="JHA38" s="138"/>
      <c r="JHB38" s="138"/>
      <c r="JHC38" s="138"/>
      <c r="JHD38" s="138"/>
      <c r="JHE38" s="138"/>
      <c r="JHF38" s="138"/>
      <c r="JHG38" s="138"/>
      <c r="JHH38" s="138"/>
      <c r="JHI38" s="138"/>
      <c r="JHJ38" s="138"/>
      <c r="JHK38" s="138"/>
      <c r="JHL38" s="138"/>
      <c r="JHM38" s="138"/>
      <c r="JHN38" s="138"/>
      <c r="JHO38" s="138"/>
      <c r="JHP38" s="138"/>
      <c r="JHQ38" s="138"/>
      <c r="JHR38" s="138"/>
      <c r="JHS38" s="138"/>
      <c r="JHT38" s="138"/>
      <c r="JHU38" s="138"/>
      <c r="JHV38" s="138"/>
      <c r="JHW38" s="138"/>
      <c r="JHX38" s="138"/>
      <c r="JHY38" s="138"/>
      <c r="JHZ38" s="138"/>
      <c r="JIA38" s="138"/>
      <c r="JIB38" s="138"/>
      <c r="JIC38" s="138"/>
      <c r="JID38" s="138"/>
      <c r="JIE38" s="138"/>
      <c r="JIF38" s="138"/>
      <c r="JIG38" s="138"/>
      <c r="JIH38" s="138"/>
      <c r="JII38" s="138"/>
      <c r="JIJ38" s="138"/>
      <c r="JIK38" s="138"/>
      <c r="JIL38" s="138"/>
      <c r="JIM38" s="138"/>
      <c r="JIN38" s="138"/>
      <c r="JIO38" s="138"/>
      <c r="JIP38" s="138"/>
      <c r="JIQ38" s="138"/>
      <c r="JIR38" s="138"/>
      <c r="JIS38" s="138"/>
      <c r="JIT38" s="138"/>
      <c r="JIU38" s="138"/>
      <c r="JIV38" s="138"/>
      <c r="JIW38" s="138"/>
      <c r="JIX38" s="138"/>
      <c r="JIY38" s="138"/>
      <c r="JIZ38" s="138"/>
      <c r="JJA38" s="138"/>
      <c r="JJB38" s="138"/>
      <c r="JJC38" s="138"/>
      <c r="JJD38" s="138"/>
      <c r="JJE38" s="138"/>
      <c r="JJF38" s="138"/>
      <c r="JJG38" s="138"/>
      <c r="JJH38" s="138"/>
      <c r="JJI38" s="138"/>
      <c r="JJJ38" s="138"/>
      <c r="JJK38" s="138"/>
      <c r="JJL38" s="138"/>
      <c r="JJM38" s="138"/>
      <c r="JJN38" s="138"/>
      <c r="JJO38" s="138"/>
      <c r="JJP38" s="138"/>
      <c r="JJQ38" s="138"/>
      <c r="JJR38" s="138"/>
      <c r="JJS38" s="138"/>
      <c r="JJT38" s="138"/>
      <c r="JJU38" s="138"/>
      <c r="JJV38" s="138"/>
      <c r="JJW38" s="138"/>
      <c r="JJX38" s="138"/>
      <c r="JJY38" s="138"/>
      <c r="JJZ38" s="138"/>
      <c r="JKA38" s="138"/>
      <c r="JKB38" s="138"/>
      <c r="JKC38" s="138"/>
      <c r="JKD38" s="138"/>
      <c r="JKE38" s="138"/>
      <c r="JKF38" s="138"/>
      <c r="JKG38" s="138"/>
      <c r="JKH38" s="138"/>
      <c r="JKI38" s="138"/>
      <c r="JKJ38" s="138"/>
      <c r="JKK38" s="138"/>
      <c r="JKL38" s="138"/>
      <c r="JKM38" s="138"/>
      <c r="JKN38" s="138"/>
      <c r="JKO38" s="138"/>
      <c r="JKP38" s="138"/>
      <c r="JKQ38" s="138"/>
      <c r="JKR38" s="138"/>
      <c r="JKS38" s="138"/>
      <c r="JKT38" s="138"/>
      <c r="JKU38" s="138"/>
      <c r="JKV38" s="138"/>
      <c r="JKW38" s="138"/>
      <c r="JKX38" s="138"/>
      <c r="JKY38" s="138"/>
      <c r="JKZ38" s="138"/>
      <c r="JLA38" s="138"/>
      <c r="JLB38" s="138"/>
      <c r="JLC38" s="138"/>
      <c r="JLD38" s="138"/>
      <c r="JLE38" s="138"/>
      <c r="JLF38" s="138"/>
      <c r="JLG38" s="138"/>
      <c r="JLH38" s="138"/>
      <c r="JLI38" s="138"/>
      <c r="JLJ38" s="138"/>
      <c r="JLK38" s="138"/>
      <c r="JLL38" s="138"/>
      <c r="JLM38" s="138"/>
      <c r="JLN38" s="138"/>
      <c r="JLO38" s="138"/>
      <c r="JLP38" s="138"/>
      <c r="JLQ38" s="138"/>
      <c r="JLR38" s="138"/>
      <c r="JLS38" s="138"/>
      <c r="JLT38" s="138"/>
      <c r="JLU38" s="138"/>
      <c r="JLV38" s="138"/>
      <c r="JLW38" s="138"/>
      <c r="JLX38" s="138"/>
      <c r="JLY38" s="138"/>
      <c r="JLZ38" s="138"/>
      <c r="JMA38" s="138"/>
      <c r="JMB38" s="138"/>
      <c r="JMC38" s="138"/>
      <c r="JMD38" s="138"/>
      <c r="JME38" s="138"/>
      <c r="JMF38" s="138"/>
      <c r="JMG38" s="138"/>
      <c r="JMH38" s="138"/>
      <c r="JMI38" s="138"/>
      <c r="JMJ38" s="138"/>
      <c r="JMK38" s="138"/>
      <c r="JML38" s="138"/>
      <c r="JMM38" s="138"/>
      <c r="JMN38" s="138"/>
      <c r="JMO38" s="138"/>
      <c r="JMP38" s="138"/>
      <c r="JMQ38" s="138"/>
      <c r="JMR38" s="138"/>
      <c r="JMS38" s="138"/>
      <c r="JMT38" s="138"/>
      <c r="JMU38" s="138"/>
      <c r="JMV38" s="138"/>
      <c r="JMW38" s="138"/>
      <c r="JMX38" s="138"/>
      <c r="JMY38" s="138"/>
      <c r="JMZ38" s="138"/>
      <c r="JNA38" s="138"/>
      <c r="JNB38" s="138"/>
      <c r="JNC38" s="138"/>
      <c r="JND38" s="138"/>
      <c r="JNE38" s="138"/>
      <c r="JNF38" s="138"/>
      <c r="JNG38" s="138"/>
      <c r="JNH38" s="138"/>
      <c r="JNI38" s="138"/>
      <c r="JNJ38" s="138"/>
      <c r="JNK38" s="138"/>
      <c r="JNL38" s="138"/>
      <c r="JNM38" s="138"/>
      <c r="JNN38" s="138"/>
      <c r="JNO38" s="138"/>
      <c r="JNP38" s="138"/>
      <c r="JNQ38" s="138"/>
      <c r="JNR38" s="138"/>
      <c r="JNS38" s="138"/>
      <c r="JNT38" s="138"/>
      <c r="JNU38" s="138"/>
      <c r="JNV38" s="138"/>
      <c r="JNW38" s="138"/>
      <c r="JNX38" s="138"/>
      <c r="JNY38" s="138"/>
      <c r="JNZ38" s="138"/>
      <c r="JOA38" s="138"/>
      <c r="JOB38" s="138"/>
      <c r="JOC38" s="138"/>
      <c r="JOD38" s="138"/>
      <c r="JOE38" s="138"/>
      <c r="JOF38" s="138"/>
      <c r="JOG38" s="138"/>
      <c r="JOH38" s="138"/>
      <c r="JOI38" s="138"/>
      <c r="JOJ38" s="138"/>
      <c r="JOK38" s="138"/>
      <c r="JOL38" s="138"/>
      <c r="JOM38" s="138"/>
      <c r="JON38" s="138"/>
      <c r="JOO38" s="138"/>
      <c r="JOP38" s="138"/>
      <c r="JOQ38" s="138"/>
      <c r="JOR38" s="138"/>
      <c r="JOS38" s="138"/>
      <c r="JOT38" s="138"/>
      <c r="JOU38" s="138"/>
      <c r="JOV38" s="138"/>
      <c r="JOW38" s="138"/>
      <c r="JOX38" s="138"/>
      <c r="JOY38" s="138"/>
      <c r="JOZ38" s="138"/>
      <c r="JPA38" s="138"/>
      <c r="JPB38" s="138"/>
      <c r="JPC38" s="138"/>
      <c r="JPD38" s="138"/>
      <c r="JPE38" s="138"/>
      <c r="JPF38" s="138"/>
      <c r="JPG38" s="138"/>
      <c r="JPH38" s="138"/>
      <c r="JPI38" s="138"/>
      <c r="JPJ38" s="138"/>
      <c r="JPK38" s="138"/>
      <c r="JPL38" s="138"/>
      <c r="JPM38" s="138"/>
      <c r="JPN38" s="138"/>
      <c r="JPO38" s="138"/>
      <c r="JPP38" s="138"/>
      <c r="JPQ38" s="138"/>
      <c r="JPR38" s="138"/>
      <c r="JPS38" s="138"/>
      <c r="JPT38" s="138"/>
      <c r="JPU38" s="138"/>
      <c r="JPV38" s="138"/>
      <c r="JPW38" s="138"/>
      <c r="JPX38" s="138"/>
      <c r="JPY38" s="138"/>
      <c r="JPZ38" s="138"/>
      <c r="JQA38" s="138"/>
      <c r="JQB38" s="138"/>
      <c r="JQC38" s="138"/>
      <c r="JQD38" s="138"/>
      <c r="JQE38" s="138"/>
      <c r="JQF38" s="138"/>
      <c r="JQG38" s="138"/>
      <c r="JQH38" s="138"/>
      <c r="JQI38" s="138"/>
      <c r="JQJ38" s="138"/>
      <c r="JQK38" s="138"/>
      <c r="JQL38" s="138"/>
      <c r="JQM38" s="138"/>
      <c r="JQN38" s="138"/>
      <c r="JQO38" s="138"/>
      <c r="JQP38" s="138"/>
      <c r="JQQ38" s="138"/>
      <c r="JQR38" s="138"/>
      <c r="JQS38" s="138"/>
      <c r="JQT38" s="138"/>
      <c r="JQU38" s="138"/>
      <c r="JQV38" s="138"/>
      <c r="JQW38" s="138"/>
      <c r="JQX38" s="138"/>
      <c r="JQY38" s="138"/>
      <c r="JQZ38" s="138"/>
      <c r="JRA38" s="138"/>
      <c r="JRB38" s="138"/>
      <c r="JRC38" s="138"/>
      <c r="JRD38" s="138"/>
      <c r="JRE38" s="138"/>
      <c r="JRF38" s="138"/>
      <c r="JRG38" s="138"/>
      <c r="JRH38" s="138"/>
      <c r="JRI38" s="138"/>
      <c r="JRJ38" s="138"/>
      <c r="JRK38" s="138"/>
      <c r="JRL38" s="138"/>
      <c r="JRM38" s="138"/>
      <c r="JRN38" s="138"/>
      <c r="JRO38" s="138"/>
      <c r="JRP38" s="138"/>
      <c r="JRQ38" s="138"/>
      <c r="JRR38" s="138"/>
      <c r="JRS38" s="138"/>
      <c r="JRT38" s="138"/>
      <c r="JRU38" s="138"/>
      <c r="JRV38" s="138"/>
      <c r="JRW38" s="138"/>
      <c r="JRX38" s="138"/>
      <c r="JRY38" s="138"/>
      <c r="JRZ38" s="138"/>
      <c r="JSA38" s="138"/>
      <c r="JSB38" s="138"/>
      <c r="JSC38" s="138"/>
      <c r="JSD38" s="138"/>
      <c r="JSE38" s="138"/>
      <c r="JSF38" s="138"/>
      <c r="JSG38" s="138"/>
      <c r="JSH38" s="138"/>
      <c r="JSI38" s="138"/>
      <c r="JSJ38" s="138"/>
      <c r="JSK38" s="138"/>
      <c r="JSL38" s="138"/>
      <c r="JSM38" s="138"/>
      <c r="JSN38" s="138"/>
      <c r="JSO38" s="138"/>
      <c r="JSP38" s="138"/>
      <c r="JSQ38" s="138"/>
      <c r="JSR38" s="138"/>
      <c r="JSS38" s="138"/>
      <c r="JST38" s="138"/>
      <c r="JSU38" s="138"/>
      <c r="JSV38" s="138"/>
      <c r="JSW38" s="138"/>
      <c r="JSX38" s="138"/>
      <c r="JSY38" s="138"/>
      <c r="JSZ38" s="138"/>
      <c r="JTA38" s="138"/>
      <c r="JTB38" s="138"/>
      <c r="JTC38" s="138"/>
      <c r="JTD38" s="138"/>
      <c r="JTE38" s="138"/>
      <c r="JTF38" s="138"/>
      <c r="JTG38" s="138"/>
      <c r="JTH38" s="138"/>
      <c r="JTI38" s="138"/>
      <c r="JTJ38" s="138"/>
      <c r="JTK38" s="138"/>
      <c r="JTL38" s="138"/>
      <c r="JTM38" s="138"/>
      <c r="JTN38" s="138"/>
      <c r="JTO38" s="138"/>
      <c r="JTP38" s="138"/>
      <c r="JTQ38" s="138"/>
      <c r="JTR38" s="138"/>
      <c r="JTS38" s="138"/>
      <c r="JTT38" s="138"/>
      <c r="JTU38" s="138"/>
      <c r="JTV38" s="138"/>
      <c r="JTW38" s="138"/>
      <c r="JTX38" s="138"/>
      <c r="JTY38" s="138"/>
      <c r="JTZ38" s="138"/>
      <c r="JUA38" s="138"/>
      <c r="JUB38" s="138"/>
      <c r="JUC38" s="138"/>
      <c r="JUD38" s="138"/>
      <c r="JUE38" s="138"/>
      <c r="JUF38" s="138"/>
      <c r="JUG38" s="138"/>
      <c r="JUH38" s="138"/>
      <c r="JUI38" s="138"/>
      <c r="JUJ38" s="138"/>
      <c r="JUK38" s="138"/>
      <c r="JUL38" s="138"/>
      <c r="JUM38" s="138"/>
      <c r="JUN38" s="138"/>
      <c r="JUO38" s="138"/>
      <c r="JUP38" s="138"/>
      <c r="JUQ38" s="138"/>
      <c r="JUR38" s="138"/>
      <c r="JUS38" s="138"/>
      <c r="JUT38" s="138"/>
      <c r="JUU38" s="138"/>
      <c r="JUV38" s="138"/>
      <c r="JUW38" s="138"/>
      <c r="JUX38" s="138"/>
      <c r="JUY38" s="138"/>
      <c r="JUZ38" s="138"/>
      <c r="JVA38" s="138"/>
      <c r="JVB38" s="138"/>
      <c r="JVC38" s="138"/>
      <c r="JVD38" s="138"/>
      <c r="JVE38" s="138"/>
      <c r="JVF38" s="138"/>
      <c r="JVG38" s="138"/>
      <c r="JVH38" s="138"/>
      <c r="JVI38" s="138"/>
      <c r="JVJ38" s="138"/>
      <c r="JVK38" s="138"/>
      <c r="JVL38" s="138"/>
      <c r="JVM38" s="138"/>
      <c r="JVN38" s="138"/>
      <c r="JVO38" s="138"/>
      <c r="JVP38" s="138"/>
      <c r="JVQ38" s="138"/>
      <c r="JVR38" s="138"/>
      <c r="JVS38" s="138"/>
      <c r="JVT38" s="138"/>
      <c r="JVU38" s="138"/>
      <c r="JVV38" s="138"/>
      <c r="JVW38" s="138"/>
      <c r="JVX38" s="138"/>
      <c r="JVY38" s="138"/>
      <c r="JVZ38" s="138"/>
      <c r="JWA38" s="138"/>
      <c r="JWB38" s="138"/>
      <c r="JWC38" s="138"/>
      <c r="JWD38" s="138"/>
      <c r="JWE38" s="138"/>
      <c r="JWF38" s="138"/>
      <c r="JWG38" s="138"/>
      <c r="JWH38" s="138"/>
      <c r="JWI38" s="138"/>
      <c r="JWJ38" s="138"/>
      <c r="JWK38" s="138"/>
      <c r="JWL38" s="138"/>
      <c r="JWM38" s="138"/>
      <c r="JWN38" s="138"/>
      <c r="JWO38" s="138"/>
      <c r="JWP38" s="138"/>
      <c r="JWQ38" s="138"/>
      <c r="JWR38" s="138"/>
      <c r="JWS38" s="138"/>
      <c r="JWT38" s="138"/>
      <c r="JWU38" s="138"/>
      <c r="JWV38" s="138"/>
      <c r="JWW38" s="138"/>
      <c r="JWX38" s="138"/>
      <c r="JWY38" s="138"/>
      <c r="JWZ38" s="138"/>
      <c r="JXA38" s="138"/>
      <c r="JXB38" s="138"/>
      <c r="JXC38" s="138"/>
      <c r="JXD38" s="138"/>
      <c r="JXE38" s="138"/>
      <c r="JXF38" s="138"/>
      <c r="JXG38" s="138"/>
      <c r="JXH38" s="138"/>
      <c r="JXI38" s="138"/>
      <c r="JXJ38" s="138"/>
      <c r="JXK38" s="138"/>
      <c r="JXL38" s="138"/>
      <c r="JXM38" s="138"/>
      <c r="JXN38" s="138"/>
      <c r="JXO38" s="138"/>
      <c r="JXP38" s="138"/>
      <c r="JXQ38" s="138"/>
      <c r="JXR38" s="138"/>
      <c r="JXS38" s="138"/>
      <c r="JXT38" s="138"/>
      <c r="JXU38" s="138"/>
      <c r="JXV38" s="138"/>
      <c r="JXW38" s="138"/>
      <c r="JXX38" s="138"/>
      <c r="JXY38" s="138"/>
      <c r="JXZ38" s="138"/>
      <c r="JYA38" s="138"/>
      <c r="JYB38" s="138"/>
      <c r="JYC38" s="138"/>
      <c r="JYD38" s="138"/>
      <c r="JYE38" s="138"/>
      <c r="JYF38" s="138"/>
      <c r="JYG38" s="138"/>
      <c r="JYH38" s="138"/>
      <c r="JYI38" s="138"/>
      <c r="JYJ38" s="138"/>
      <c r="JYK38" s="138"/>
      <c r="JYL38" s="138"/>
      <c r="JYM38" s="138"/>
      <c r="JYN38" s="138"/>
      <c r="JYO38" s="138"/>
      <c r="JYP38" s="138"/>
      <c r="JYQ38" s="138"/>
      <c r="JYR38" s="138"/>
      <c r="JYS38" s="138"/>
      <c r="JYT38" s="138"/>
      <c r="JYU38" s="138"/>
      <c r="JYV38" s="138"/>
      <c r="JYW38" s="138"/>
      <c r="JYX38" s="138"/>
      <c r="JYY38" s="138"/>
      <c r="JYZ38" s="138"/>
      <c r="JZA38" s="138"/>
      <c r="JZB38" s="138"/>
      <c r="JZC38" s="138"/>
      <c r="JZD38" s="138"/>
      <c r="JZE38" s="138"/>
      <c r="JZF38" s="138"/>
      <c r="JZG38" s="138"/>
      <c r="JZH38" s="138"/>
      <c r="JZI38" s="138"/>
      <c r="JZJ38" s="138"/>
      <c r="JZK38" s="138"/>
      <c r="JZL38" s="138"/>
      <c r="JZM38" s="138"/>
      <c r="JZN38" s="138"/>
      <c r="JZO38" s="138"/>
      <c r="JZP38" s="138"/>
      <c r="JZQ38" s="138"/>
      <c r="JZR38" s="138"/>
      <c r="JZS38" s="138"/>
      <c r="JZT38" s="138"/>
      <c r="JZU38" s="138"/>
      <c r="JZV38" s="138"/>
      <c r="JZW38" s="138"/>
      <c r="JZX38" s="138"/>
      <c r="JZY38" s="138"/>
      <c r="JZZ38" s="138"/>
      <c r="KAA38" s="138"/>
      <c r="KAB38" s="138"/>
      <c r="KAC38" s="138"/>
      <c r="KAD38" s="138"/>
      <c r="KAE38" s="138"/>
      <c r="KAF38" s="138"/>
      <c r="KAG38" s="138"/>
      <c r="KAH38" s="138"/>
      <c r="KAI38" s="138"/>
      <c r="KAJ38" s="138"/>
      <c r="KAK38" s="138"/>
      <c r="KAL38" s="138"/>
      <c r="KAM38" s="138"/>
      <c r="KAN38" s="138"/>
      <c r="KAO38" s="138"/>
      <c r="KAP38" s="138"/>
      <c r="KAQ38" s="138"/>
      <c r="KAR38" s="138"/>
      <c r="KAS38" s="138"/>
      <c r="KAT38" s="138"/>
      <c r="KAU38" s="138"/>
      <c r="KAV38" s="138"/>
      <c r="KAW38" s="138"/>
      <c r="KAX38" s="138"/>
      <c r="KAY38" s="138"/>
      <c r="KAZ38" s="138"/>
      <c r="KBA38" s="138"/>
      <c r="KBB38" s="138"/>
      <c r="KBC38" s="138"/>
      <c r="KBD38" s="138"/>
      <c r="KBE38" s="138"/>
      <c r="KBF38" s="138"/>
      <c r="KBG38" s="138"/>
      <c r="KBH38" s="138"/>
      <c r="KBI38" s="138"/>
      <c r="KBJ38" s="138"/>
      <c r="KBK38" s="138"/>
      <c r="KBL38" s="138"/>
      <c r="KBM38" s="138"/>
      <c r="KBN38" s="138"/>
      <c r="KBO38" s="138"/>
      <c r="KBP38" s="138"/>
      <c r="KBQ38" s="138"/>
      <c r="KBR38" s="138"/>
      <c r="KBS38" s="138"/>
      <c r="KBT38" s="138"/>
      <c r="KBU38" s="138"/>
      <c r="KBV38" s="138"/>
      <c r="KBW38" s="138"/>
      <c r="KBX38" s="138"/>
      <c r="KBY38" s="138"/>
      <c r="KBZ38" s="138"/>
      <c r="KCA38" s="138"/>
      <c r="KCB38" s="138"/>
      <c r="KCC38" s="138"/>
      <c r="KCD38" s="138"/>
      <c r="KCE38" s="138"/>
      <c r="KCF38" s="138"/>
      <c r="KCG38" s="138"/>
      <c r="KCH38" s="138"/>
      <c r="KCI38" s="138"/>
      <c r="KCJ38" s="138"/>
      <c r="KCK38" s="138"/>
      <c r="KCL38" s="138"/>
      <c r="KCM38" s="138"/>
      <c r="KCN38" s="138"/>
      <c r="KCO38" s="138"/>
      <c r="KCP38" s="138"/>
      <c r="KCQ38" s="138"/>
      <c r="KCR38" s="138"/>
      <c r="KCS38" s="138"/>
      <c r="KCT38" s="138"/>
      <c r="KCU38" s="138"/>
      <c r="KCV38" s="138"/>
      <c r="KCW38" s="138"/>
      <c r="KCX38" s="138"/>
      <c r="KCY38" s="138"/>
      <c r="KCZ38" s="138"/>
      <c r="KDA38" s="138"/>
      <c r="KDB38" s="138"/>
      <c r="KDC38" s="138"/>
      <c r="KDD38" s="138"/>
      <c r="KDE38" s="138"/>
      <c r="KDF38" s="138"/>
      <c r="KDG38" s="138"/>
      <c r="KDH38" s="138"/>
      <c r="KDI38" s="138"/>
      <c r="KDJ38" s="138"/>
      <c r="KDK38" s="138"/>
      <c r="KDL38" s="138"/>
      <c r="KDM38" s="138"/>
      <c r="KDN38" s="138"/>
      <c r="KDO38" s="138"/>
      <c r="KDP38" s="138"/>
      <c r="KDQ38" s="138"/>
      <c r="KDR38" s="138"/>
      <c r="KDS38" s="138"/>
      <c r="KDT38" s="138"/>
      <c r="KDU38" s="138"/>
      <c r="KDV38" s="138"/>
      <c r="KDW38" s="138"/>
      <c r="KDX38" s="138"/>
      <c r="KDY38" s="138"/>
      <c r="KDZ38" s="138"/>
      <c r="KEA38" s="138"/>
      <c r="KEB38" s="138"/>
      <c r="KEC38" s="138"/>
      <c r="KED38" s="138"/>
      <c r="KEE38" s="138"/>
      <c r="KEF38" s="138"/>
      <c r="KEG38" s="138"/>
      <c r="KEH38" s="138"/>
      <c r="KEI38" s="138"/>
      <c r="KEJ38" s="138"/>
      <c r="KEK38" s="138"/>
      <c r="KEL38" s="138"/>
      <c r="KEM38" s="138"/>
      <c r="KEN38" s="138"/>
      <c r="KEO38" s="138"/>
      <c r="KEP38" s="138"/>
      <c r="KEQ38" s="138"/>
      <c r="KER38" s="138"/>
      <c r="KES38" s="138"/>
      <c r="KET38" s="138"/>
      <c r="KEU38" s="138"/>
      <c r="KEV38" s="138"/>
      <c r="KEW38" s="138"/>
      <c r="KEX38" s="138"/>
      <c r="KEY38" s="138"/>
      <c r="KEZ38" s="138"/>
      <c r="KFA38" s="138"/>
      <c r="KFB38" s="138"/>
      <c r="KFC38" s="138"/>
      <c r="KFD38" s="138"/>
      <c r="KFE38" s="138"/>
      <c r="KFF38" s="138"/>
      <c r="KFG38" s="138"/>
      <c r="KFH38" s="138"/>
      <c r="KFI38" s="138"/>
      <c r="KFJ38" s="138"/>
      <c r="KFK38" s="138"/>
      <c r="KFL38" s="138"/>
      <c r="KFM38" s="138"/>
      <c r="KFN38" s="138"/>
      <c r="KFO38" s="138"/>
      <c r="KFP38" s="138"/>
      <c r="KFQ38" s="138"/>
      <c r="KFR38" s="138"/>
      <c r="KFS38" s="138"/>
      <c r="KFT38" s="138"/>
      <c r="KFU38" s="138"/>
      <c r="KFV38" s="138"/>
      <c r="KFW38" s="138"/>
      <c r="KFX38" s="138"/>
      <c r="KFY38" s="138"/>
      <c r="KFZ38" s="138"/>
      <c r="KGA38" s="138"/>
      <c r="KGB38" s="138"/>
      <c r="KGC38" s="138"/>
      <c r="KGD38" s="138"/>
      <c r="KGE38" s="138"/>
      <c r="KGF38" s="138"/>
      <c r="KGG38" s="138"/>
      <c r="KGH38" s="138"/>
      <c r="KGI38" s="138"/>
      <c r="KGJ38" s="138"/>
      <c r="KGK38" s="138"/>
      <c r="KGL38" s="138"/>
      <c r="KGM38" s="138"/>
      <c r="KGN38" s="138"/>
      <c r="KGO38" s="138"/>
      <c r="KGP38" s="138"/>
      <c r="KGQ38" s="138"/>
      <c r="KGR38" s="138"/>
      <c r="KGS38" s="138"/>
      <c r="KGT38" s="138"/>
      <c r="KGU38" s="138"/>
      <c r="KGV38" s="138"/>
      <c r="KGW38" s="138"/>
      <c r="KGX38" s="138"/>
      <c r="KGY38" s="138"/>
      <c r="KGZ38" s="138"/>
      <c r="KHA38" s="138"/>
      <c r="KHB38" s="138"/>
      <c r="KHC38" s="138"/>
      <c r="KHD38" s="138"/>
      <c r="KHE38" s="138"/>
      <c r="KHF38" s="138"/>
      <c r="KHG38" s="138"/>
      <c r="KHH38" s="138"/>
      <c r="KHI38" s="138"/>
      <c r="KHJ38" s="138"/>
      <c r="KHK38" s="138"/>
      <c r="KHL38" s="138"/>
      <c r="KHM38" s="138"/>
      <c r="KHN38" s="138"/>
      <c r="KHO38" s="138"/>
      <c r="KHP38" s="138"/>
      <c r="KHQ38" s="138"/>
      <c r="KHR38" s="138"/>
      <c r="KHS38" s="138"/>
      <c r="KHT38" s="138"/>
      <c r="KHU38" s="138"/>
      <c r="KHV38" s="138"/>
      <c r="KHW38" s="138"/>
      <c r="KHX38" s="138"/>
      <c r="KHY38" s="138"/>
      <c r="KHZ38" s="138"/>
      <c r="KIA38" s="138"/>
      <c r="KIB38" s="138"/>
      <c r="KIC38" s="138"/>
      <c r="KID38" s="138"/>
      <c r="KIE38" s="138"/>
      <c r="KIF38" s="138"/>
      <c r="KIG38" s="138"/>
      <c r="KIH38" s="138"/>
      <c r="KII38" s="138"/>
      <c r="KIJ38" s="138"/>
      <c r="KIK38" s="138"/>
      <c r="KIL38" s="138"/>
      <c r="KIM38" s="138"/>
      <c r="KIN38" s="138"/>
      <c r="KIO38" s="138"/>
      <c r="KIP38" s="138"/>
      <c r="KIQ38" s="138"/>
      <c r="KIR38" s="138"/>
      <c r="KIS38" s="138"/>
      <c r="KIT38" s="138"/>
      <c r="KIU38" s="138"/>
      <c r="KIV38" s="138"/>
      <c r="KIW38" s="138"/>
      <c r="KIX38" s="138"/>
      <c r="KIY38" s="138"/>
      <c r="KIZ38" s="138"/>
      <c r="KJA38" s="138"/>
      <c r="KJB38" s="138"/>
      <c r="KJC38" s="138"/>
      <c r="KJD38" s="138"/>
      <c r="KJE38" s="138"/>
      <c r="KJF38" s="138"/>
      <c r="KJG38" s="138"/>
      <c r="KJH38" s="138"/>
      <c r="KJI38" s="138"/>
      <c r="KJJ38" s="138"/>
      <c r="KJK38" s="138"/>
      <c r="KJL38" s="138"/>
      <c r="KJM38" s="138"/>
      <c r="KJN38" s="138"/>
      <c r="KJO38" s="138"/>
      <c r="KJP38" s="138"/>
      <c r="KJQ38" s="138"/>
      <c r="KJR38" s="138"/>
      <c r="KJS38" s="138"/>
      <c r="KJT38" s="138"/>
      <c r="KJU38" s="138"/>
      <c r="KJV38" s="138"/>
      <c r="KJW38" s="138"/>
      <c r="KJX38" s="138"/>
      <c r="KJY38" s="138"/>
      <c r="KJZ38" s="138"/>
      <c r="KKA38" s="138"/>
      <c r="KKB38" s="138"/>
      <c r="KKC38" s="138"/>
      <c r="KKD38" s="138"/>
      <c r="KKE38" s="138"/>
      <c r="KKF38" s="138"/>
      <c r="KKG38" s="138"/>
      <c r="KKH38" s="138"/>
      <c r="KKI38" s="138"/>
      <c r="KKJ38" s="138"/>
      <c r="KKK38" s="138"/>
      <c r="KKL38" s="138"/>
      <c r="KKM38" s="138"/>
      <c r="KKN38" s="138"/>
      <c r="KKO38" s="138"/>
      <c r="KKP38" s="138"/>
      <c r="KKQ38" s="138"/>
      <c r="KKR38" s="138"/>
      <c r="KKS38" s="138"/>
      <c r="KKT38" s="138"/>
      <c r="KKU38" s="138"/>
      <c r="KKV38" s="138"/>
      <c r="KKW38" s="138"/>
      <c r="KKX38" s="138"/>
      <c r="KKY38" s="138"/>
      <c r="KKZ38" s="138"/>
      <c r="KLA38" s="138"/>
      <c r="KLB38" s="138"/>
      <c r="KLC38" s="138"/>
      <c r="KLD38" s="138"/>
      <c r="KLE38" s="138"/>
      <c r="KLF38" s="138"/>
      <c r="KLG38" s="138"/>
      <c r="KLH38" s="138"/>
      <c r="KLI38" s="138"/>
      <c r="KLJ38" s="138"/>
      <c r="KLK38" s="138"/>
      <c r="KLL38" s="138"/>
      <c r="KLM38" s="138"/>
      <c r="KLN38" s="138"/>
      <c r="KLO38" s="138"/>
      <c r="KLP38" s="138"/>
      <c r="KLQ38" s="138"/>
      <c r="KLR38" s="138"/>
      <c r="KLS38" s="138"/>
      <c r="KLT38" s="138"/>
      <c r="KLU38" s="138"/>
      <c r="KLV38" s="138"/>
      <c r="KLW38" s="138"/>
      <c r="KLX38" s="138"/>
      <c r="KLY38" s="138"/>
      <c r="KLZ38" s="138"/>
      <c r="KMA38" s="138"/>
      <c r="KMB38" s="138"/>
      <c r="KMC38" s="138"/>
      <c r="KMD38" s="138"/>
      <c r="KME38" s="138"/>
      <c r="KMF38" s="138"/>
      <c r="KMG38" s="138"/>
      <c r="KMH38" s="138"/>
      <c r="KMI38" s="138"/>
      <c r="KMJ38" s="138"/>
      <c r="KMK38" s="138"/>
      <c r="KML38" s="138"/>
      <c r="KMM38" s="138"/>
      <c r="KMN38" s="138"/>
      <c r="KMO38" s="138"/>
      <c r="KMP38" s="138"/>
      <c r="KMQ38" s="138"/>
      <c r="KMR38" s="138"/>
      <c r="KMS38" s="138"/>
      <c r="KMT38" s="138"/>
      <c r="KMU38" s="138"/>
      <c r="KMV38" s="138"/>
      <c r="KMW38" s="138"/>
      <c r="KMX38" s="138"/>
      <c r="KMY38" s="138"/>
      <c r="KMZ38" s="138"/>
      <c r="KNA38" s="138"/>
      <c r="KNB38" s="138"/>
      <c r="KNC38" s="138"/>
      <c r="KND38" s="138"/>
      <c r="KNE38" s="138"/>
      <c r="KNF38" s="138"/>
      <c r="KNG38" s="138"/>
      <c r="KNH38" s="138"/>
      <c r="KNI38" s="138"/>
      <c r="KNJ38" s="138"/>
      <c r="KNK38" s="138"/>
      <c r="KNL38" s="138"/>
      <c r="KNM38" s="138"/>
      <c r="KNN38" s="138"/>
      <c r="KNO38" s="138"/>
      <c r="KNP38" s="138"/>
      <c r="KNQ38" s="138"/>
      <c r="KNR38" s="138"/>
      <c r="KNS38" s="138"/>
      <c r="KNT38" s="138"/>
      <c r="KNU38" s="138"/>
      <c r="KNV38" s="138"/>
      <c r="KNW38" s="138"/>
      <c r="KNX38" s="138"/>
      <c r="KNY38" s="138"/>
      <c r="KNZ38" s="138"/>
      <c r="KOA38" s="138"/>
      <c r="KOB38" s="138"/>
      <c r="KOC38" s="138"/>
      <c r="KOD38" s="138"/>
      <c r="KOE38" s="138"/>
      <c r="KOF38" s="138"/>
      <c r="KOG38" s="138"/>
      <c r="KOH38" s="138"/>
      <c r="KOI38" s="138"/>
      <c r="KOJ38" s="138"/>
      <c r="KOK38" s="138"/>
      <c r="KOL38" s="138"/>
      <c r="KOM38" s="138"/>
      <c r="KON38" s="138"/>
      <c r="KOO38" s="138"/>
      <c r="KOP38" s="138"/>
      <c r="KOQ38" s="138"/>
      <c r="KOR38" s="138"/>
      <c r="KOS38" s="138"/>
      <c r="KOT38" s="138"/>
      <c r="KOU38" s="138"/>
      <c r="KOV38" s="138"/>
      <c r="KOW38" s="138"/>
      <c r="KOX38" s="138"/>
      <c r="KOY38" s="138"/>
      <c r="KOZ38" s="138"/>
      <c r="KPA38" s="138"/>
      <c r="KPB38" s="138"/>
      <c r="KPC38" s="138"/>
      <c r="KPD38" s="138"/>
      <c r="KPE38" s="138"/>
      <c r="KPF38" s="138"/>
      <c r="KPG38" s="138"/>
      <c r="KPH38" s="138"/>
      <c r="KPI38" s="138"/>
      <c r="KPJ38" s="138"/>
      <c r="KPK38" s="138"/>
      <c r="KPL38" s="138"/>
      <c r="KPM38" s="138"/>
      <c r="KPN38" s="138"/>
      <c r="KPO38" s="138"/>
      <c r="KPP38" s="138"/>
      <c r="KPQ38" s="138"/>
      <c r="KPR38" s="138"/>
      <c r="KPS38" s="138"/>
      <c r="KPT38" s="138"/>
      <c r="KPU38" s="138"/>
      <c r="KPV38" s="138"/>
      <c r="KPW38" s="138"/>
      <c r="KPX38" s="138"/>
      <c r="KPY38" s="138"/>
      <c r="KPZ38" s="138"/>
      <c r="KQA38" s="138"/>
      <c r="KQB38" s="138"/>
      <c r="KQC38" s="138"/>
      <c r="KQD38" s="138"/>
      <c r="KQE38" s="138"/>
      <c r="KQF38" s="138"/>
      <c r="KQG38" s="138"/>
      <c r="KQH38" s="138"/>
      <c r="KQI38" s="138"/>
      <c r="KQJ38" s="138"/>
      <c r="KQK38" s="138"/>
      <c r="KQL38" s="138"/>
      <c r="KQM38" s="138"/>
      <c r="KQN38" s="138"/>
      <c r="KQO38" s="138"/>
      <c r="KQP38" s="138"/>
      <c r="KQQ38" s="138"/>
      <c r="KQR38" s="138"/>
      <c r="KQS38" s="138"/>
      <c r="KQT38" s="138"/>
      <c r="KQU38" s="138"/>
      <c r="KQV38" s="138"/>
      <c r="KQW38" s="138"/>
      <c r="KQX38" s="138"/>
      <c r="KQY38" s="138"/>
      <c r="KQZ38" s="138"/>
      <c r="KRA38" s="138"/>
      <c r="KRB38" s="138"/>
      <c r="KRC38" s="138"/>
      <c r="KRD38" s="138"/>
      <c r="KRE38" s="138"/>
      <c r="KRF38" s="138"/>
      <c r="KRG38" s="138"/>
      <c r="KRH38" s="138"/>
      <c r="KRI38" s="138"/>
      <c r="KRJ38" s="138"/>
      <c r="KRK38" s="138"/>
      <c r="KRL38" s="138"/>
      <c r="KRM38" s="138"/>
      <c r="KRN38" s="138"/>
      <c r="KRO38" s="138"/>
      <c r="KRP38" s="138"/>
      <c r="KRQ38" s="138"/>
      <c r="KRR38" s="138"/>
      <c r="KRS38" s="138"/>
      <c r="KRT38" s="138"/>
      <c r="KRU38" s="138"/>
      <c r="KRV38" s="138"/>
      <c r="KRW38" s="138"/>
      <c r="KRX38" s="138"/>
      <c r="KRY38" s="138"/>
      <c r="KRZ38" s="138"/>
      <c r="KSA38" s="138"/>
      <c r="KSB38" s="138"/>
      <c r="KSC38" s="138"/>
      <c r="KSD38" s="138"/>
      <c r="KSE38" s="138"/>
      <c r="KSF38" s="138"/>
      <c r="KSG38" s="138"/>
      <c r="KSH38" s="138"/>
      <c r="KSI38" s="138"/>
      <c r="KSJ38" s="138"/>
      <c r="KSK38" s="138"/>
      <c r="KSL38" s="138"/>
      <c r="KSM38" s="138"/>
      <c r="KSN38" s="138"/>
      <c r="KSO38" s="138"/>
      <c r="KSP38" s="138"/>
      <c r="KSQ38" s="138"/>
      <c r="KSR38" s="138"/>
      <c r="KSS38" s="138"/>
      <c r="KST38" s="138"/>
      <c r="KSU38" s="138"/>
      <c r="KSV38" s="138"/>
      <c r="KSW38" s="138"/>
      <c r="KSX38" s="138"/>
      <c r="KSY38" s="138"/>
      <c r="KSZ38" s="138"/>
      <c r="KTA38" s="138"/>
      <c r="KTB38" s="138"/>
      <c r="KTC38" s="138"/>
      <c r="KTD38" s="138"/>
      <c r="KTE38" s="138"/>
      <c r="KTF38" s="138"/>
      <c r="KTG38" s="138"/>
      <c r="KTH38" s="138"/>
      <c r="KTI38" s="138"/>
      <c r="KTJ38" s="138"/>
      <c r="KTK38" s="138"/>
      <c r="KTL38" s="138"/>
      <c r="KTM38" s="138"/>
      <c r="KTN38" s="138"/>
      <c r="KTO38" s="138"/>
      <c r="KTP38" s="138"/>
      <c r="KTQ38" s="138"/>
      <c r="KTR38" s="138"/>
      <c r="KTS38" s="138"/>
      <c r="KTT38" s="138"/>
      <c r="KTU38" s="138"/>
      <c r="KTV38" s="138"/>
      <c r="KTW38" s="138"/>
      <c r="KTX38" s="138"/>
      <c r="KTY38" s="138"/>
      <c r="KTZ38" s="138"/>
      <c r="KUA38" s="138"/>
      <c r="KUB38" s="138"/>
      <c r="KUC38" s="138"/>
      <c r="KUD38" s="138"/>
      <c r="KUE38" s="138"/>
      <c r="KUF38" s="138"/>
      <c r="KUG38" s="138"/>
      <c r="KUH38" s="138"/>
      <c r="KUI38" s="138"/>
      <c r="KUJ38" s="138"/>
      <c r="KUK38" s="138"/>
      <c r="KUL38" s="138"/>
      <c r="KUM38" s="138"/>
      <c r="KUN38" s="138"/>
      <c r="KUO38" s="138"/>
      <c r="KUP38" s="138"/>
      <c r="KUQ38" s="138"/>
      <c r="KUR38" s="138"/>
      <c r="KUS38" s="138"/>
      <c r="KUT38" s="138"/>
      <c r="KUU38" s="138"/>
      <c r="KUV38" s="138"/>
      <c r="KUW38" s="138"/>
      <c r="KUX38" s="138"/>
      <c r="KUY38" s="138"/>
      <c r="KUZ38" s="138"/>
      <c r="KVA38" s="138"/>
      <c r="KVB38" s="138"/>
      <c r="KVC38" s="138"/>
      <c r="KVD38" s="138"/>
      <c r="KVE38" s="138"/>
      <c r="KVF38" s="138"/>
      <c r="KVG38" s="138"/>
      <c r="KVH38" s="138"/>
      <c r="KVI38" s="138"/>
      <c r="KVJ38" s="138"/>
      <c r="KVK38" s="138"/>
      <c r="KVL38" s="138"/>
      <c r="KVM38" s="138"/>
      <c r="KVN38" s="138"/>
      <c r="KVO38" s="138"/>
      <c r="KVP38" s="138"/>
      <c r="KVQ38" s="138"/>
      <c r="KVR38" s="138"/>
      <c r="KVS38" s="138"/>
      <c r="KVT38" s="138"/>
      <c r="KVU38" s="138"/>
      <c r="KVV38" s="138"/>
      <c r="KVW38" s="138"/>
      <c r="KVX38" s="138"/>
      <c r="KVY38" s="138"/>
      <c r="KVZ38" s="138"/>
      <c r="KWA38" s="138"/>
      <c r="KWB38" s="138"/>
      <c r="KWC38" s="138"/>
      <c r="KWD38" s="138"/>
      <c r="KWE38" s="138"/>
      <c r="KWF38" s="138"/>
      <c r="KWG38" s="138"/>
      <c r="KWH38" s="138"/>
      <c r="KWI38" s="138"/>
      <c r="KWJ38" s="138"/>
      <c r="KWK38" s="138"/>
      <c r="KWL38" s="138"/>
      <c r="KWM38" s="138"/>
      <c r="KWN38" s="138"/>
      <c r="KWO38" s="138"/>
      <c r="KWP38" s="138"/>
      <c r="KWQ38" s="138"/>
      <c r="KWR38" s="138"/>
      <c r="KWS38" s="138"/>
      <c r="KWT38" s="138"/>
      <c r="KWU38" s="138"/>
      <c r="KWV38" s="138"/>
      <c r="KWW38" s="138"/>
      <c r="KWX38" s="138"/>
      <c r="KWY38" s="138"/>
      <c r="KWZ38" s="138"/>
      <c r="KXA38" s="138"/>
      <c r="KXB38" s="138"/>
      <c r="KXC38" s="138"/>
      <c r="KXD38" s="138"/>
      <c r="KXE38" s="138"/>
      <c r="KXF38" s="138"/>
      <c r="KXG38" s="138"/>
      <c r="KXH38" s="138"/>
      <c r="KXI38" s="138"/>
      <c r="KXJ38" s="138"/>
      <c r="KXK38" s="138"/>
      <c r="KXL38" s="138"/>
      <c r="KXM38" s="138"/>
      <c r="KXN38" s="138"/>
      <c r="KXO38" s="138"/>
      <c r="KXP38" s="138"/>
      <c r="KXQ38" s="138"/>
      <c r="KXR38" s="138"/>
      <c r="KXS38" s="138"/>
      <c r="KXT38" s="138"/>
      <c r="KXU38" s="138"/>
      <c r="KXV38" s="138"/>
      <c r="KXW38" s="138"/>
      <c r="KXX38" s="138"/>
      <c r="KXY38" s="138"/>
      <c r="KXZ38" s="138"/>
      <c r="KYA38" s="138"/>
      <c r="KYB38" s="138"/>
      <c r="KYC38" s="138"/>
      <c r="KYD38" s="138"/>
      <c r="KYE38" s="138"/>
      <c r="KYF38" s="138"/>
      <c r="KYG38" s="138"/>
      <c r="KYH38" s="138"/>
      <c r="KYI38" s="138"/>
      <c r="KYJ38" s="138"/>
      <c r="KYK38" s="138"/>
      <c r="KYL38" s="138"/>
      <c r="KYM38" s="138"/>
      <c r="KYN38" s="138"/>
      <c r="KYO38" s="138"/>
      <c r="KYP38" s="138"/>
      <c r="KYQ38" s="138"/>
      <c r="KYR38" s="138"/>
      <c r="KYS38" s="138"/>
      <c r="KYT38" s="138"/>
      <c r="KYU38" s="138"/>
      <c r="KYV38" s="138"/>
      <c r="KYW38" s="138"/>
      <c r="KYX38" s="138"/>
      <c r="KYY38" s="138"/>
      <c r="KYZ38" s="138"/>
      <c r="KZA38" s="138"/>
      <c r="KZB38" s="138"/>
      <c r="KZC38" s="138"/>
      <c r="KZD38" s="138"/>
      <c r="KZE38" s="138"/>
      <c r="KZF38" s="138"/>
      <c r="KZG38" s="138"/>
      <c r="KZH38" s="138"/>
      <c r="KZI38" s="138"/>
      <c r="KZJ38" s="138"/>
      <c r="KZK38" s="138"/>
      <c r="KZL38" s="138"/>
      <c r="KZM38" s="138"/>
      <c r="KZN38" s="138"/>
      <c r="KZO38" s="138"/>
      <c r="KZP38" s="138"/>
      <c r="KZQ38" s="138"/>
      <c r="KZR38" s="138"/>
      <c r="KZS38" s="138"/>
      <c r="KZT38" s="138"/>
      <c r="KZU38" s="138"/>
      <c r="KZV38" s="138"/>
      <c r="KZW38" s="138"/>
      <c r="KZX38" s="138"/>
      <c r="KZY38" s="138"/>
      <c r="KZZ38" s="138"/>
      <c r="LAA38" s="138"/>
      <c r="LAB38" s="138"/>
      <c r="LAC38" s="138"/>
      <c r="LAD38" s="138"/>
      <c r="LAE38" s="138"/>
      <c r="LAF38" s="138"/>
      <c r="LAG38" s="138"/>
      <c r="LAH38" s="138"/>
      <c r="LAI38" s="138"/>
      <c r="LAJ38" s="138"/>
      <c r="LAK38" s="138"/>
      <c r="LAL38" s="138"/>
      <c r="LAM38" s="138"/>
      <c r="LAN38" s="138"/>
      <c r="LAO38" s="138"/>
      <c r="LAP38" s="138"/>
      <c r="LAQ38" s="138"/>
      <c r="LAR38" s="138"/>
      <c r="LAS38" s="138"/>
      <c r="LAT38" s="138"/>
      <c r="LAU38" s="138"/>
      <c r="LAV38" s="138"/>
      <c r="LAW38" s="138"/>
      <c r="LAX38" s="138"/>
      <c r="LAY38" s="138"/>
      <c r="LAZ38" s="138"/>
      <c r="LBA38" s="138"/>
      <c r="LBB38" s="138"/>
      <c r="LBC38" s="138"/>
      <c r="LBD38" s="138"/>
      <c r="LBE38" s="138"/>
      <c r="LBF38" s="138"/>
      <c r="LBG38" s="138"/>
      <c r="LBH38" s="138"/>
      <c r="LBI38" s="138"/>
      <c r="LBJ38" s="138"/>
      <c r="LBK38" s="138"/>
      <c r="LBL38" s="138"/>
      <c r="LBM38" s="138"/>
      <c r="LBN38" s="138"/>
      <c r="LBO38" s="138"/>
      <c r="LBP38" s="138"/>
      <c r="LBQ38" s="138"/>
      <c r="LBR38" s="138"/>
      <c r="LBS38" s="138"/>
      <c r="LBT38" s="138"/>
      <c r="LBU38" s="138"/>
      <c r="LBV38" s="138"/>
      <c r="LBW38" s="138"/>
      <c r="LBX38" s="138"/>
      <c r="LBY38" s="138"/>
      <c r="LBZ38" s="138"/>
      <c r="LCA38" s="138"/>
      <c r="LCB38" s="138"/>
      <c r="LCC38" s="138"/>
      <c r="LCD38" s="138"/>
      <c r="LCE38" s="138"/>
      <c r="LCF38" s="138"/>
      <c r="LCG38" s="138"/>
      <c r="LCH38" s="138"/>
      <c r="LCI38" s="138"/>
      <c r="LCJ38" s="138"/>
      <c r="LCK38" s="138"/>
      <c r="LCL38" s="138"/>
      <c r="LCM38" s="138"/>
      <c r="LCN38" s="138"/>
      <c r="LCO38" s="138"/>
      <c r="LCP38" s="138"/>
      <c r="LCQ38" s="138"/>
      <c r="LCR38" s="138"/>
      <c r="LCS38" s="138"/>
      <c r="LCT38" s="138"/>
      <c r="LCU38" s="138"/>
      <c r="LCV38" s="138"/>
      <c r="LCW38" s="138"/>
      <c r="LCX38" s="138"/>
      <c r="LCY38" s="138"/>
      <c r="LCZ38" s="138"/>
      <c r="LDA38" s="138"/>
      <c r="LDB38" s="138"/>
      <c r="LDC38" s="138"/>
      <c r="LDD38" s="138"/>
      <c r="LDE38" s="138"/>
      <c r="LDF38" s="138"/>
      <c r="LDG38" s="138"/>
      <c r="LDH38" s="138"/>
      <c r="LDI38" s="138"/>
      <c r="LDJ38" s="138"/>
      <c r="LDK38" s="138"/>
      <c r="LDL38" s="138"/>
      <c r="LDM38" s="138"/>
      <c r="LDN38" s="138"/>
      <c r="LDO38" s="138"/>
      <c r="LDP38" s="138"/>
      <c r="LDQ38" s="138"/>
      <c r="LDR38" s="138"/>
      <c r="LDS38" s="138"/>
      <c r="LDT38" s="138"/>
      <c r="LDU38" s="138"/>
      <c r="LDV38" s="138"/>
      <c r="LDW38" s="138"/>
      <c r="LDX38" s="138"/>
      <c r="LDY38" s="138"/>
      <c r="LDZ38" s="138"/>
      <c r="LEA38" s="138"/>
      <c r="LEB38" s="138"/>
      <c r="LEC38" s="138"/>
      <c r="LED38" s="138"/>
      <c r="LEE38" s="138"/>
      <c r="LEF38" s="138"/>
      <c r="LEG38" s="138"/>
      <c r="LEH38" s="138"/>
      <c r="LEI38" s="138"/>
      <c r="LEJ38" s="138"/>
      <c r="LEK38" s="138"/>
      <c r="LEL38" s="138"/>
      <c r="LEM38" s="138"/>
      <c r="LEN38" s="138"/>
      <c r="LEO38" s="138"/>
      <c r="LEP38" s="138"/>
      <c r="LEQ38" s="138"/>
      <c r="LER38" s="138"/>
      <c r="LES38" s="138"/>
      <c r="LET38" s="138"/>
      <c r="LEU38" s="138"/>
      <c r="LEV38" s="138"/>
      <c r="LEW38" s="138"/>
      <c r="LEX38" s="138"/>
      <c r="LEY38" s="138"/>
      <c r="LEZ38" s="138"/>
      <c r="LFA38" s="138"/>
      <c r="LFB38" s="138"/>
      <c r="LFC38" s="138"/>
      <c r="LFD38" s="138"/>
      <c r="LFE38" s="138"/>
      <c r="LFF38" s="138"/>
      <c r="LFG38" s="138"/>
      <c r="LFH38" s="138"/>
      <c r="LFI38" s="138"/>
      <c r="LFJ38" s="138"/>
      <c r="LFK38" s="138"/>
      <c r="LFL38" s="138"/>
      <c r="LFM38" s="138"/>
      <c r="LFN38" s="138"/>
      <c r="LFO38" s="138"/>
      <c r="LFP38" s="138"/>
      <c r="LFQ38" s="138"/>
      <c r="LFR38" s="138"/>
      <c r="LFS38" s="138"/>
      <c r="LFT38" s="138"/>
      <c r="LFU38" s="138"/>
      <c r="LFV38" s="138"/>
      <c r="LFW38" s="138"/>
      <c r="LFX38" s="138"/>
      <c r="LFY38" s="138"/>
      <c r="LFZ38" s="138"/>
      <c r="LGA38" s="138"/>
      <c r="LGB38" s="138"/>
      <c r="LGC38" s="138"/>
      <c r="LGD38" s="138"/>
      <c r="LGE38" s="138"/>
      <c r="LGF38" s="138"/>
      <c r="LGG38" s="138"/>
      <c r="LGH38" s="138"/>
      <c r="LGI38" s="138"/>
      <c r="LGJ38" s="138"/>
      <c r="LGK38" s="138"/>
      <c r="LGL38" s="138"/>
      <c r="LGM38" s="138"/>
      <c r="LGN38" s="138"/>
      <c r="LGO38" s="138"/>
      <c r="LGP38" s="138"/>
      <c r="LGQ38" s="138"/>
      <c r="LGR38" s="138"/>
      <c r="LGS38" s="138"/>
      <c r="LGT38" s="138"/>
      <c r="LGU38" s="138"/>
      <c r="LGV38" s="138"/>
      <c r="LGW38" s="138"/>
      <c r="LGX38" s="138"/>
      <c r="LGY38" s="138"/>
      <c r="LGZ38" s="138"/>
      <c r="LHA38" s="138"/>
      <c r="LHB38" s="138"/>
      <c r="LHC38" s="138"/>
      <c r="LHD38" s="138"/>
      <c r="LHE38" s="138"/>
      <c r="LHF38" s="138"/>
      <c r="LHG38" s="138"/>
      <c r="LHH38" s="138"/>
      <c r="LHI38" s="138"/>
      <c r="LHJ38" s="138"/>
      <c r="LHK38" s="138"/>
      <c r="LHL38" s="138"/>
      <c r="LHM38" s="138"/>
      <c r="LHN38" s="138"/>
      <c r="LHO38" s="138"/>
      <c r="LHP38" s="138"/>
      <c r="LHQ38" s="138"/>
      <c r="LHR38" s="138"/>
      <c r="LHS38" s="138"/>
      <c r="LHT38" s="138"/>
      <c r="LHU38" s="138"/>
      <c r="LHV38" s="138"/>
      <c r="LHW38" s="138"/>
      <c r="LHX38" s="138"/>
      <c r="LHY38" s="138"/>
      <c r="LHZ38" s="138"/>
      <c r="LIA38" s="138"/>
      <c r="LIB38" s="138"/>
      <c r="LIC38" s="138"/>
      <c r="LID38" s="138"/>
      <c r="LIE38" s="138"/>
      <c r="LIF38" s="138"/>
      <c r="LIG38" s="138"/>
      <c r="LIH38" s="138"/>
      <c r="LII38" s="138"/>
      <c r="LIJ38" s="138"/>
      <c r="LIK38" s="138"/>
      <c r="LIL38" s="138"/>
      <c r="LIM38" s="138"/>
      <c r="LIN38" s="138"/>
      <c r="LIO38" s="138"/>
      <c r="LIP38" s="138"/>
      <c r="LIQ38" s="138"/>
      <c r="LIR38" s="138"/>
      <c r="LIS38" s="138"/>
      <c r="LIT38" s="138"/>
      <c r="LIU38" s="138"/>
      <c r="LIV38" s="138"/>
      <c r="LIW38" s="138"/>
      <c r="LIX38" s="138"/>
      <c r="LIY38" s="138"/>
      <c r="LIZ38" s="138"/>
      <c r="LJA38" s="138"/>
      <c r="LJB38" s="138"/>
      <c r="LJC38" s="138"/>
      <c r="LJD38" s="138"/>
      <c r="LJE38" s="138"/>
      <c r="LJF38" s="138"/>
      <c r="LJG38" s="138"/>
      <c r="LJH38" s="138"/>
      <c r="LJI38" s="138"/>
      <c r="LJJ38" s="138"/>
      <c r="LJK38" s="138"/>
      <c r="LJL38" s="138"/>
      <c r="LJM38" s="138"/>
      <c r="LJN38" s="138"/>
      <c r="LJO38" s="138"/>
      <c r="LJP38" s="138"/>
      <c r="LJQ38" s="138"/>
      <c r="LJR38" s="138"/>
      <c r="LJS38" s="138"/>
      <c r="LJT38" s="138"/>
      <c r="LJU38" s="138"/>
      <c r="LJV38" s="138"/>
      <c r="LJW38" s="138"/>
      <c r="LJX38" s="138"/>
      <c r="LJY38" s="138"/>
      <c r="LJZ38" s="138"/>
      <c r="LKA38" s="138"/>
      <c r="LKB38" s="138"/>
      <c r="LKC38" s="138"/>
      <c r="LKD38" s="138"/>
      <c r="LKE38" s="138"/>
      <c r="LKF38" s="138"/>
      <c r="LKG38" s="138"/>
      <c r="LKH38" s="138"/>
      <c r="LKI38" s="138"/>
      <c r="LKJ38" s="138"/>
      <c r="LKK38" s="138"/>
      <c r="LKL38" s="138"/>
      <c r="LKM38" s="138"/>
      <c r="LKN38" s="138"/>
      <c r="LKO38" s="138"/>
      <c r="LKP38" s="138"/>
      <c r="LKQ38" s="138"/>
      <c r="LKR38" s="138"/>
      <c r="LKS38" s="138"/>
      <c r="LKT38" s="138"/>
      <c r="LKU38" s="138"/>
      <c r="LKV38" s="138"/>
      <c r="LKW38" s="138"/>
      <c r="LKX38" s="138"/>
      <c r="LKY38" s="138"/>
      <c r="LKZ38" s="138"/>
      <c r="LLA38" s="138"/>
      <c r="LLB38" s="138"/>
      <c r="LLC38" s="138"/>
      <c r="LLD38" s="138"/>
      <c r="LLE38" s="138"/>
      <c r="LLF38" s="138"/>
      <c r="LLG38" s="138"/>
      <c r="LLH38" s="138"/>
      <c r="LLI38" s="138"/>
      <c r="LLJ38" s="138"/>
      <c r="LLK38" s="138"/>
      <c r="LLL38" s="138"/>
      <c r="LLM38" s="138"/>
      <c r="LLN38" s="138"/>
      <c r="LLO38" s="138"/>
      <c r="LLP38" s="138"/>
      <c r="LLQ38" s="138"/>
      <c r="LLR38" s="138"/>
      <c r="LLS38" s="138"/>
      <c r="LLT38" s="138"/>
      <c r="LLU38" s="138"/>
      <c r="LLV38" s="138"/>
      <c r="LLW38" s="138"/>
      <c r="LLX38" s="138"/>
      <c r="LLY38" s="138"/>
      <c r="LLZ38" s="138"/>
      <c r="LMA38" s="138"/>
      <c r="LMB38" s="138"/>
      <c r="LMC38" s="138"/>
      <c r="LMD38" s="138"/>
      <c r="LME38" s="138"/>
      <c r="LMF38" s="138"/>
      <c r="LMG38" s="138"/>
      <c r="LMH38" s="138"/>
      <c r="LMI38" s="138"/>
      <c r="LMJ38" s="138"/>
      <c r="LMK38" s="138"/>
      <c r="LML38" s="138"/>
      <c r="LMM38" s="138"/>
      <c r="LMN38" s="138"/>
      <c r="LMO38" s="138"/>
      <c r="LMP38" s="138"/>
      <c r="LMQ38" s="138"/>
      <c r="LMR38" s="138"/>
      <c r="LMS38" s="138"/>
      <c r="LMT38" s="138"/>
      <c r="LMU38" s="138"/>
      <c r="LMV38" s="138"/>
      <c r="LMW38" s="138"/>
      <c r="LMX38" s="138"/>
      <c r="LMY38" s="138"/>
      <c r="LMZ38" s="138"/>
      <c r="LNA38" s="138"/>
      <c r="LNB38" s="138"/>
      <c r="LNC38" s="138"/>
      <c r="LND38" s="138"/>
      <c r="LNE38" s="138"/>
      <c r="LNF38" s="138"/>
      <c r="LNG38" s="138"/>
      <c r="LNH38" s="138"/>
      <c r="LNI38" s="138"/>
      <c r="LNJ38" s="138"/>
      <c r="LNK38" s="138"/>
      <c r="LNL38" s="138"/>
      <c r="LNM38" s="138"/>
      <c r="LNN38" s="138"/>
      <c r="LNO38" s="138"/>
      <c r="LNP38" s="138"/>
      <c r="LNQ38" s="138"/>
      <c r="LNR38" s="138"/>
      <c r="LNS38" s="138"/>
      <c r="LNT38" s="138"/>
      <c r="LNU38" s="138"/>
      <c r="LNV38" s="138"/>
      <c r="LNW38" s="138"/>
      <c r="LNX38" s="138"/>
      <c r="LNY38" s="138"/>
      <c r="LNZ38" s="138"/>
      <c r="LOA38" s="138"/>
      <c r="LOB38" s="138"/>
      <c r="LOC38" s="138"/>
      <c r="LOD38" s="138"/>
      <c r="LOE38" s="138"/>
      <c r="LOF38" s="138"/>
      <c r="LOG38" s="138"/>
      <c r="LOH38" s="138"/>
      <c r="LOI38" s="138"/>
      <c r="LOJ38" s="138"/>
      <c r="LOK38" s="138"/>
      <c r="LOL38" s="138"/>
      <c r="LOM38" s="138"/>
      <c r="LON38" s="138"/>
      <c r="LOO38" s="138"/>
      <c r="LOP38" s="138"/>
      <c r="LOQ38" s="138"/>
      <c r="LOR38" s="138"/>
      <c r="LOS38" s="138"/>
      <c r="LOT38" s="138"/>
      <c r="LOU38" s="138"/>
      <c r="LOV38" s="138"/>
      <c r="LOW38" s="138"/>
      <c r="LOX38" s="138"/>
      <c r="LOY38" s="138"/>
      <c r="LOZ38" s="138"/>
      <c r="LPA38" s="138"/>
      <c r="LPB38" s="138"/>
      <c r="LPC38" s="138"/>
      <c r="LPD38" s="138"/>
      <c r="LPE38" s="138"/>
      <c r="LPF38" s="138"/>
      <c r="LPG38" s="138"/>
      <c r="LPH38" s="138"/>
      <c r="LPI38" s="138"/>
      <c r="LPJ38" s="138"/>
      <c r="LPK38" s="138"/>
      <c r="LPL38" s="138"/>
      <c r="LPM38" s="138"/>
      <c r="LPN38" s="138"/>
      <c r="LPO38" s="138"/>
      <c r="LPP38" s="138"/>
      <c r="LPQ38" s="138"/>
      <c r="LPR38" s="138"/>
      <c r="LPS38" s="138"/>
      <c r="LPT38" s="138"/>
      <c r="LPU38" s="138"/>
      <c r="LPV38" s="138"/>
      <c r="LPW38" s="138"/>
      <c r="LPX38" s="138"/>
      <c r="LPY38" s="138"/>
      <c r="LPZ38" s="138"/>
      <c r="LQA38" s="138"/>
      <c r="LQB38" s="138"/>
      <c r="LQC38" s="138"/>
      <c r="LQD38" s="138"/>
      <c r="LQE38" s="138"/>
      <c r="LQF38" s="138"/>
      <c r="LQG38" s="138"/>
      <c r="LQH38" s="138"/>
      <c r="LQI38" s="138"/>
      <c r="LQJ38" s="138"/>
      <c r="LQK38" s="138"/>
      <c r="LQL38" s="138"/>
      <c r="LQM38" s="138"/>
      <c r="LQN38" s="138"/>
      <c r="LQO38" s="138"/>
      <c r="LQP38" s="138"/>
      <c r="LQQ38" s="138"/>
      <c r="LQR38" s="138"/>
      <c r="LQS38" s="138"/>
      <c r="LQT38" s="138"/>
      <c r="LQU38" s="138"/>
      <c r="LQV38" s="138"/>
      <c r="LQW38" s="138"/>
      <c r="LQX38" s="138"/>
      <c r="LQY38" s="138"/>
      <c r="LQZ38" s="138"/>
      <c r="LRA38" s="138"/>
      <c r="LRB38" s="138"/>
      <c r="LRC38" s="138"/>
      <c r="LRD38" s="138"/>
      <c r="LRE38" s="138"/>
      <c r="LRF38" s="138"/>
      <c r="LRG38" s="138"/>
      <c r="LRH38" s="138"/>
      <c r="LRI38" s="138"/>
      <c r="LRJ38" s="138"/>
      <c r="LRK38" s="138"/>
      <c r="LRL38" s="138"/>
      <c r="LRM38" s="138"/>
      <c r="LRN38" s="138"/>
      <c r="LRO38" s="138"/>
      <c r="LRP38" s="138"/>
      <c r="LRQ38" s="138"/>
      <c r="LRR38" s="138"/>
      <c r="LRS38" s="138"/>
      <c r="LRT38" s="138"/>
      <c r="LRU38" s="138"/>
      <c r="LRV38" s="138"/>
      <c r="LRW38" s="138"/>
      <c r="LRX38" s="138"/>
      <c r="LRY38" s="138"/>
      <c r="LRZ38" s="138"/>
      <c r="LSA38" s="138"/>
      <c r="LSB38" s="138"/>
      <c r="LSC38" s="138"/>
      <c r="LSD38" s="138"/>
      <c r="LSE38" s="138"/>
      <c r="LSF38" s="138"/>
      <c r="LSG38" s="138"/>
      <c r="LSH38" s="138"/>
      <c r="LSI38" s="138"/>
      <c r="LSJ38" s="138"/>
      <c r="LSK38" s="138"/>
      <c r="LSL38" s="138"/>
      <c r="LSM38" s="138"/>
      <c r="LSN38" s="138"/>
      <c r="LSO38" s="138"/>
      <c r="LSP38" s="138"/>
      <c r="LSQ38" s="138"/>
      <c r="LSR38" s="138"/>
      <c r="LSS38" s="138"/>
      <c r="LST38" s="138"/>
      <c r="LSU38" s="138"/>
      <c r="LSV38" s="138"/>
      <c r="LSW38" s="138"/>
      <c r="LSX38" s="138"/>
      <c r="LSY38" s="138"/>
      <c r="LSZ38" s="138"/>
      <c r="LTA38" s="138"/>
      <c r="LTB38" s="138"/>
      <c r="LTC38" s="138"/>
      <c r="LTD38" s="138"/>
      <c r="LTE38" s="138"/>
      <c r="LTF38" s="138"/>
      <c r="LTG38" s="138"/>
      <c r="LTH38" s="138"/>
      <c r="LTI38" s="138"/>
      <c r="LTJ38" s="138"/>
      <c r="LTK38" s="138"/>
      <c r="LTL38" s="138"/>
      <c r="LTM38" s="138"/>
      <c r="LTN38" s="138"/>
      <c r="LTO38" s="138"/>
      <c r="LTP38" s="138"/>
      <c r="LTQ38" s="138"/>
      <c r="LTR38" s="138"/>
      <c r="LTS38" s="138"/>
      <c r="LTT38" s="138"/>
      <c r="LTU38" s="138"/>
      <c r="LTV38" s="138"/>
      <c r="LTW38" s="138"/>
      <c r="LTX38" s="138"/>
      <c r="LTY38" s="138"/>
      <c r="LTZ38" s="138"/>
      <c r="LUA38" s="138"/>
      <c r="LUB38" s="138"/>
      <c r="LUC38" s="138"/>
      <c r="LUD38" s="138"/>
      <c r="LUE38" s="138"/>
      <c r="LUF38" s="138"/>
      <c r="LUG38" s="138"/>
      <c r="LUH38" s="138"/>
      <c r="LUI38" s="138"/>
      <c r="LUJ38" s="138"/>
      <c r="LUK38" s="138"/>
      <c r="LUL38" s="138"/>
      <c r="LUM38" s="138"/>
      <c r="LUN38" s="138"/>
      <c r="LUO38" s="138"/>
      <c r="LUP38" s="138"/>
      <c r="LUQ38" s="138"/>
      <c r="LUR38" s="138"/>
      <c r="LUS38" s="138"/>
      <c r="LUT38" s="138"/>
      <c r="LUU38" s="138"/>
      <c r="LUV38" s="138"/>
      <c r="LUW38" s="138"/>
      <c r="LUX38" s="138"/>
      <c r="LUY38" s="138"/>
      <c r="LUZ38" s="138"/>
      <c r="LVA38" s="138"/>
      <c r="LVB38" s="138"/>
      <c r="LVC38" s="138"/>
      <c r="LVD38" s="138"/>
      <c r="LVE38" s="138"/>
      <c r="LVF38" s="138"/>
      <c r="LVG38" s="138"/>
      <c r="LVH38" s="138"/>
      <c r="LVI38" s="138"/>
      <c r="LVJ38" s="138"/>
      <c r="LVK38" s="138"/>
      <c r="LVL38" s="138"/>
      <c r="LVM38" s="138"/>
      <c r="LVN38" s="138"/>
      <c r="LVO38" s="138"/>
      <c r="LVP38" s="138"/>
      <c r="LVQ38" s="138"/>
      <c r="LVR38" s="138"/>
      <c r="LVS38" s="138"/>
      <c r="LVT38" s="138"/>
      <c r="LVU38" s="138"/>
      <c r="LVV38" s="138"/>
      <c r="LVW38" s="138"/>
      <c r="LVX38" s="138"/>
      <c r="LVY38" s="138"/>
      <c r="LVZ38" s="138"/>
      <c r="LWA38" s="138"/>
      <c r="LWB38" s="138"/>
      <c r="LWC38" s="138"/>
      <c r="LWD38" s="138"/>
      <c r="LWE38" s="138"/>
      <c r="LWF38" s="138"/>
      <c r="LWG38" s="138"/>
      <c r="LWH38" s="138"/>
      <c r="LWI38" s="138"/>
      <c r="LWJ38" s="138"/>
      <c r="LWK38" s="138"/>
      <c r="LWL38" s="138"/>
      <c r="LWM38" s="138"/>
      <c r="LWN38" s="138"/>
      <c r="LWO38" s="138"/>
      <c r="LWP38" s="138"/>
      <c r="LWQ38" s="138"/>
      <c r="LWR38" s="138"/>
      <c r="LWS38" s="138"/>
      <c r="LWT38" s="138"/>
      <c r="LWU38" s="138"/>
      <c r="LWV38" s="138"/>
      <c r="LWW38" s="138"/>
      <c r="LWX38" s="138"/>
      <c r="LWY38" s="138"/>
      <c r="LWZ38" s="138"/>
      <c r="LXA38" s="138"/>
      <c r="LXB38" s="138"/>
      <c r="LXC38" s="138"/>
      <c r="LXD38" s="138"/>
      <c r="LXE38" s="138"/>
      <c r="LXF38" s="138"/>
      <c r="LXG38" s="138"/>
      <c r="LXH38" s="138"/>
      <c r="LXI38" s="138"/>
      <c r="LXJ38" s="138"/>
      <c r="LXK38" s="138"/>
      <c r="LXL38" s="138"/>
      <c r="LXM38" s="138"/>
      <c r="LXN38" s="138"/>
      <c r="LXO38" s="138"/>
      <c r="LXP38" s="138"/>
      <c r="LXQ38" s="138"/>
      <c r="LXR38" s="138"/>
      <c r="LXS38" s="138"/>
      <c r="LXT38" s="138"/>
      <c r="LXU38" s="138"/>
      <c r="LXV38" s="138"/>
      <c r="LXW38" s="138"/>
      <c r="LXX38" s="138"/>
      <c r="LXY38" s="138"/>
      <c r="LXZ38" s="138"/>
      <c r="LYA38" s="138"/>
      <c r="LYB38" s="138"/>
      <c r="LYC38" s="138"/>
      <c r="LYD38" s="138"/>
      <c r="LYE38" s="138"/>
      <c r="LYF38" s="138"/>
      <c r="LYG38" s="138"/>
      <c r="LYH38" s="138"/>
      <c r="LYI38" s="138"/>
      <c r="LYJ38" s="138"/>
      <c r="LYK38" s="138"/>
      <c r="LYL38" s="138"/>
      <c r="LYM38" s="138"/>
      <c r="LYN38" s="138"/>
      <c r="LYO38" s="138"/>
      <c r="LYP38" s="138"/>
      <c r="LYQ38" s="138"/>
      <c r="LYR38" s="138"/>
      <c r="LYS38" s="138"/>
      <c r="LYT38" s="138"/>
      <c r="LYU38" s="138"/>
      <c r="LYV38" s="138"/>
      <c r="LYW38" s="138"/>
      <c r="LYX38" s="138"/>
      <c r="LYY38" s="138"/>
      <c r="LYZ38" s="138"/>
      <c r="LZA38" s="138"/>
      <c r="LZB38" s="138"/>
      <c r="LZC38" s="138"/>
      <c r="LZD38" s="138"/>
      <c r="LZE38" s="138"/>
      <c r="LZF38" s="138"/>
      <c r="LZG38" s="138"/>
      <c r="LZH38" s="138"/>
      <c r="LZI38" s="138"/>
      <c r="LZJ38" s="138"/>
      <c r="LZK38" s="138"/>
      <c r="LZL38" s="138"/>
      <c r="LZM38" s="138"/>
      <c r="LZN38" s="138"/>
      <c r="LZO38" s="138"/>
      <c r="LZP38" s="138"/>
      <c r="LZQ38" s="138"/>
      <c r="LZR38" s="138"/>
      <c r="LZS38" s="138"/>
      <c r="LZT38" s="138"/>
      <c r="LZU38" s="138"/>
      <c r="LZV38" s="138"/>
      <c r="LZW38" s="138"/>
      <c r="LZX38" s="138"/>
      <c r="LZY38" s="138"/>
      <c r="LZZ38" s="138"/>
      <c r="MAA38" s="138"/>
      <c r="MAB38" s="138"/>
      <c r="MAC38" s="138"/>
      <c r="MAD38" s="138"/>
      <c r="MAE38" s="138"/>
      <c r="MAF38" s="138"/>
      <c r="MAG38" s="138"/>
      <c r="MAH38" s="138"/>
      <c r="MAI38" s="138"/>
      <c r="MAJ38" s="138"/>
      <c r="MAK38" s="138"/>
      <c r="MAL38" s="138"/>
      <c r="MAM38" s="138"/>
      <c r="MAN38" s="138"/>
      <c r="MAO38" s="138"/>
      <c r="MAP38" s="138"/>
      <c r="MAQ38" s="138"/>
      <c r="MAR38" s="138"/>
      <c r="MAS38" s="138"/>
      <c r="MAT38" s="138"/>
      <c r="MAU38" s="138"/>
      <c r="MAV38" s="138"/>
      <c r="MAW38" s="138"/>
      <c r="MAX38" s="138"/>
      <c r="MAY38" s="138"/>
      <c r="MAZ38" s="138"/>
      <c r="MBA38" s="138"/>
      <c r="MBB38" s="138"/>
      <c r="MBC38" s="138"/>
      <c r="MBD38" s="138"/>
      <c r="MBE38" s="138"/>
      <c r="MBF38" s="138"/>
      <c r="MBG38" s="138"/>
      <c r="MBH38" s="138"/>
      <c r="MBI38" s="138"/>
      <c r="MBJ38" s="138"/>
      <c r="MBK38" s="138"/>
      <c r="MBL38" s="138"/>
      <c r="MBM38" s="138"/>
      <c r="MBN38" s="138"/>
      <c r="MBO38" s="138"/>
      <c r="MBP38" s="138"/>
      <c r="MBQ38" s="138"/>
      <c r="MBR38" s="138"/>
      <c r="MBS38" s="138"/>
      <c r="MBT38" s="138"/>
      <c r="MBU38" s="138"/>
      <c r="MBV38" s="138"/>
      <c r="MBW38" s="138"/>
      <c r="MBX38" s="138"/>
      <c r="MBY38" s="138"/>
      <c r="MBZ38" s="138"/>
      <c r="MCA38" s="138"/>
      <c r="MCB38" s="138"/>
      <c r="MCC38" s="138"/>
      <c r="MCD38" s="138"/>
      <c r="MCE38" s="138"/>
      <c r="MCF38" s="138"/>
      <c r="MCG38" s="138"/>
      <c r="MCH38" s="138"/>
      <c r="MCI38" s="138"/>
      <c r="MCJ38" s="138"/>
      <c r="MCK38" s="138"/>
      <c r="MCL38" s="138"/>
      <c r="MCM38" s="138"/>
      <c r="MCN38" s="138"/>
      <c r="MCO38" s="138"/>
      <c r="MCP38" s="138"/>
      <c r="MCQ38" s="138"/>
      <c r="MCR38" s="138"/>
      <c r="MCS38" s="138"/>
      <c r="MCT38" s="138"/>
      <c r="MCU38" s="138"/>
      <c r="MCV38" s="138"/>
      <c r="MCW38" s="138"/>
      <c r="MCX38" s="138"/>
      <c r="MCY38" s="138"/>
      <c r="MCZ38" s="138"/>
      <c r="MDA38" s="138"/>
      <c r="MDB38" s="138"/>
      <c r="MDC38" s="138"/>
      <c r="MDD38" s="138"/>
      <c r="MDE38" s="138"/>
      <c r="MDF38" s="138"/>
      <c r="MDG38" s="138"/>
      <c r="MDH38" s="138"/>
      <c r="MDI38" s="138"/>
      <c r="MDJ38" s="138"/>
      <c r="MDK38" s="138"/>
      <c r="MDL38" s="138"/>
      <c r="MDM38" s="138"/>
      <c r="MDN38" s="138"/>
      <c r="MDO38" s="138"/>
      <c r="MDP38" s="138"/>
      <c r="MDQ38" s="138"/>
      <c r="MDR38" s="138"/>
      <c r="MDS38" s="138"/>
      <c r="MDT38" s="138"/>
      <c r="MDU38" s="138"/>
      <c r="MDV38" s="138"/>
      <c r="MDW38" s="138"/>
      <c r="MDX38" s="138"/>
      <c r="MDY38" s="138"/>
      <c r="MDZ38" s="138"/>
      <c r="MEA38" s="138"/>
      <c r="MEB38" s="138"/>
      <c r="MEC38" s="138"/>
      <c r="MED38" s="138"/>
      <c r="MEE38" s="138"/>
      <c r="MEF38" s="138"/>
      <c r="MEG38" s="138"/>
      <c r="MEH38" s="138"/>
      <c r="MEI38" s="138"/>
      <c r="MEJ38" s="138"/>
      <c r="MEK38" s="138"/>
      <c r="MEL38" s="138"/>
      <c r="MEM38" s="138"/>
      <c r="MEN38" s="138"/>
      <c r="MEO38" s="138"/>
      <c r="MEP38" s="138"/>
      <c r="MEQ38" s="138"/>
      <c r="MER38" s="138"/>
      <c r="MES38" s="138"/>
      <c r="MET38" s="138"/>
      <c r="MEU38" s="138"/>
      <c r="MEV38" s="138"/>
      <c r="MEW38" s="138"/>
      <c r="MEX38" s="138"/>
      <c r="MEY38" s="138"/>
      <c r="MEZ38" s="138"/>
      <c r="MFA38" s="138"/>
      <c r="MFB38" s="138"/>
      <c r="MFC38" s="138"/>
      <c r="MFD38" s="138"/>
      <c r="MFE38" s="138"/>
      <c r="MFF38" s="138"/>
      <c r="MFG38" s="138"/>
      <c r="MFH38" s="138"/>
      <c r="MFI38" s="138"/>
      <c r="MFJ38" s="138"/>
      <c r="MFK38" s="138"/>
      <c r="MFL38" s="138"/>
      <c r="MFM38" s="138"/>
      <c r="MFN38" s="138"/>
      <c r="MFO38" s="138"/>
      <c r="MFP38" s="138"/>
      <c r="MFQ38" s="138"/>
      <c r="MFR38" s="138"/>
      <c r="MFS38" s="138"/>
      <c r="MFT38" s="138"/>
      <c r="MFU38" s="138"/>
      <c r="MFV38" s="138"/>
      <c r="MFW38" s="138"/>
      <c r="MFX38" s="138"/>
      <c r="MFY38" s="138"/>
      <c r="MFZ38" s="138"/>
      <c r="MGA38" s="138"/>
      <c r="MGB38" s="138"/>
      <c r="MGC38" s="138"/>
      <c r="MGD38" s="138"/>
      <c r="MGE38" s="138"/>
      <c r="MGF38" s="138"/>
      <c r="MGG38" s="138"/>
      <c r="MGH38" s="138"/>
      <c r="MGI38" s="138"/>
      <c r="MGJ38" s="138"/>
      <c r="MGK38" s="138"/>
      <c r="MGL38" s="138"/>
      <c r="MGM38" s="138"/>
      <c r="MGN38" s="138"/>
      <c r="MGO38" s="138"/>
      <c r="MGP38" s="138"/>
      <c r="MGQ38" s="138"/>
      <c r="MGR38" s="138"/>
      <c r="MGS38" s="138"/>
      <c r="MGT38" s="138"/>
      <c r="MGU38" s="138"/>
      <c r="MGV38" s="138"/>
      <c r="MGW38" s="138"/>
      <c r="MGX38" s="138"/>
      <c r="MGY38" s="138"/>
      <c r="MGZ38" s="138"/>
      <c r="MHA38" s="138"/>
      <c r="MHB38" s="138"/>
      <c r="MHC38" s="138"/>
      <c r="MHD38" s="138"/>
      <c r="MHE38" s="138"/>
      <c r="MHF38" s="138"/>
      <c r="MHG38" s="138"/>
      <c r="MHH38" s="138"/>
      <c r="MHI38" s="138"/>
      <c r="MHJ38" s="138"/>
      <c r="MHK38" s="138"/>
      <c r="MHL38" s="138"/>
      <c r="MHM38" s="138"/>
      <c r="MHN38" s="138"/>
      <c r="MHO38" s="138"/>
      <c r="MHP38" s="138"/>
      <c r="MHQ38" s="138"/>
      <c r="MHR38" s="138"/>
      <c r="MHS38" s="138"/>
      <c r="MHT38" s="138"/>
      <c r="MHU38" s="138"/>
      <c r="MHV38" s="138"/>
      <c r="MHW38" s="138"/>
      <c r="MHX38" s="138"/>
      <c r="MHY38" s="138"/>
      <c r="MHZ38" s="138"/>
      <c r="MIA38" s="138"/>
      <c r="MIB38" s="138"/>
      <c r="MIC38" s="138"/>
      <c r="MID38" s="138"/>
      <c r="MIE38" s="138"/>
      <c r="MIF38" s="138"/>
      <c r="MIG38" s="138"/>
      <c r="MIH38" s="138"/>
      <c r="MII38" s="138"/>
      <c r="MIJ38" s="138"/>
      <c r="MIK38" s="138"/>
      <c r="MIL38" s="138"/>
      <c r="MIM38" s="138"/>
      <c r="MIN38" s="138"/>
      <c r="MIO38" s="138"/>
      <c r="MIP38" s="138"/>
      <c r="MIQ38" s="138"/>
      <c r="MIR38" s="138"/>
      <c r="MIS38" s="138"/>
      <c r="MIT38" s="138"/>
      <c r="MIU38" s="138"/>
      <c r="MIV38" s="138"/>
      <c r="MIW38" s="138"/>
      <c r="MIX38" s="138"/>
      <c r="MIY38" s="138"/>
      <c r="MIZ38" s="138"/>
      <c r="MJA38" s="138"/>
      <c r="MJB38" s="138"/>
      <c r="MJC38" s="138"/>
      <c r="MJD38" s="138"/>
      <c r="MJE38" s="138"/>
      <c r="MJF38" s="138"/>
      <c r="MJG38" s="138"/>
      <c r="MJH38" s="138"/>
      <c r="MJI38" s="138"/>
      <c r="MJJ38" s="138"/>
      <c r="MJK38" s="138"/>
      <c r="MJL38" s="138"/>
      <c r="MJM38" s="138"/>
      <c r="MJN38" s="138"/>
      <c r="MJO38" s="138"/>
      <c r="MJP38" s="138"/>
      <c r="MJQ38" s="138"/>
      <c r="MJR38" s="138"/>
      <c r="MJS38" s="138"/>
      <c r="MJT38" s="138"/>
      <c r="MJU38" s="138"/>
      <c r="MJV38" s="138"/>
      <c r="MJW38" s="138"/>
      <c r="MJX38" s="138"/>
      <c r="MJY38" s="138"/>
      <c r="MJZ38" s="138"/>
      <c r="MKA38" s="138"/>
      <c r="MKB38" s="138"/>
      <c r="MKC38" s="138"/>
      <c r="MKD38" s="138"/>
      <c r="MKE38" s="138"/>
      <c r="MKF38" s="138"/>
      <c r="MKG38" s="138"/>
      <c r="MKH38" s="138"/>
      <c r="MKI38" s="138"/>
      <c r="MKJ38" s="138"/>
      <c r="MKK38" s="138"/>
      <c r="MKL38" s="138"/>
      <c r="MKM38" s="138"/>
      <c r="MKN38" s="138"/>
      <c r="MKO38" s="138"/>
      <c r="MKP38" s="138"/>
      <c r="MKQ38" s="138"/>
      <c r="MKR38" s="138"/>
      <c r="MKS38" s="138"/>
      <c r="MKT38" s="138"/>
      <c r="MKU38" s="138"/>
      <c r="MKV38" s="138"/>
      <c r="MKW38" s="138"/>
      <c r="MKX38" s="138"/>
      <c r="MKY38" s="138"/>
      <c r="MKZ38" s="138"/>
      <c r="MLA38" s="138"/>
      <c r="MLB38" s="138"/>
      <c r="MLC38" s="138"/>
      <c r="MLD38" s="138"/>
      <c r="MLE38" s="138"/>
      <c r="MLF38" s="138"/>
      <c r="MLG38" s="138"/>
      <c r="MLH38" s="138"/>
      <c r="MLI38" s="138"/>
      <c r="MLJ38" s="138"/>
      <c r="MLK38" s="138"/>
      <c r="MLL38" s="138"/>
      <c r="MLM38" s="138"/>
      <c r="MLN38" s="138"/>
      <c r="MLO38" s="138"/>
      <c r="MLP38" s="138"/>
      <c r="MLQ38" s="138"/>
      <c r="MLR38" s="138"/>
      <c r="MLS38" s="138"/>
      <c r="MLT38" s="138"/>
      <c r="MLU38" s="138"/>
      <c r="MLV38" s="138"/>
      <c r="MLW38" s="138"/>
      <c r="MLX38" s="138"/>
      <c r="MLY38" s="138"/>
      <c r="MLZ38" s="138"/>
      <c r="MMA38" s="138"/>
      <c r="MMB38" s="138"/>
      <c r="MMC38" s="138"/>
      <c r="MMD38" s="138"/>
      <c r="MME38" s="138"/>
      <c r="MMF38" s="138"/>
      <c r="MMG38" s="138"/>
      <c r="MMH38" s="138"/>
      <c r="MMI38" s="138"/>
      <c r="MMJ38" s="138"/>
      <c r="MMK38" s="138"/>
      <c r="MML38" s="138"/>
      <c r="MMM38" s="138"/>
      <c r="MMN38" s="138"/>
      <c r="MMO38" s="138"/>
      <c r="MMP38" s="138"/>
      <c r="MMQ38" s="138"/>
      <c r="MMR38" s="138"/>
      <c r="MMS38" s="138"/>
      <c r="MMT38" s="138"/>
      <c r="MMU38" s="138"/>
      <c r="MMV38" s="138"/>
      <c r="MMW38" s="138"/>
      <c r="MMX38" s="138"/>
      <c r="MMY38" s="138"/>
      <c r="MMZ38" s="138"/>
      <c r="MNA38" s="138"/>
      <c r="MNB38" s="138"/>
      <c r="MNC38" s="138"/>
      <c r="MND38" s="138"/>
      <c r="MNE38" s="138"/>
      <c r="MNF38" s="138"/>
      <c r="MNG38" s="138"/>
      <c r="MNH38" s="138"/>
      <c r="MNI38" s="138"/>
      <c r="MNJ38" s="138"/>
      <c r="MNK38" s="138"/>
      <c r="MNL38" s="138"/>
      <c r="MNM38" s="138"/>
      <c r="MNN38" s="138"/>
      <c r="MNO38" s="138"/>
      <c r="MNP38" s="138"/>
      <c r="MNQ38" s="138"/>
      <c r="MNR38" s="138"/>
      <c r="MNS38" s="138"/>
      <c r="MNT38" s="138"/>
      <c r="MNU38" s="138"/>
      <c r="MNV38" s="138"/>
      <c r="MNW38" s="138"/>
      <c r="MNX38" s="138"/>
      <c r="MNY38" s="138"/>
      <c r="MNZ38" s="138"/>
      <c r="MOA38" s="138"/>
      <c r="MOB38" s="138"/>
      <c r="MOC38" s="138"/>
      <c r="MOD38" s="138"/>
      <c r="MOE38" s="138"/>
      <c r="MOF38" s="138"/>
      <c r="MOG38" s="138"/>
      <c r="MOH38" s="138"/>
      <c r="MOI38" s="138"/>
      <c r="MOJ38" s="138"/>
      <c r="MOK38" s="138"/>
      <c r="MOL38" s="138"/>
      <c r="MOM38" s="138"/>
      <c r="MON38" s="138"/>
      <c r="MOO38" s="138"/>
      <c r="MOP38" s="138"/>
      <c r="MOQ38" s="138"/>
      <c r="MOR38" s="138"/>
      <c r="MOS38" s="138"/>
      <c r="MOT38" s="138"/>
      <c r="MOU38" s="138"/>
      <c r="MOV38" s="138"/>
      <c r="MOW38" s="138"/>
      <c r="MOX38" s="138"/>
      <c r="MOY38" s="138"/>
      <c r="MOZ38" s="138"/>
      <c r="MPA38" s="138"/>
      <c r="MPB38" s="138"/>
      <c r="MPC38" s="138"/>
      <c r="MPD38" s="138"/>
      <c r="MPE38" s="138"/>
      <c r="MPF38" s="138"/>
      <c r="MPG38" s="138"/>
      <c r="MPH38" s="138"/>
      <c r="MPI38" s="138"/>
      <c r="MPJ38" s="138"/>
      <c r="MPK38" s="138"/>
      <c r="MPL38" s="138"/>
      <c r="MPM38" s="138"/>
      <c r="MPN38" s="138"/>
      <c r="MPO38" s="138"/>
      <c r="MPP38" s="138"/>
      <c r="MPQ38" s="138"/>
      <c r="MPR38" s="138"/>
      <c r="MPS38" s="138"/>
      <c r="MPT38" s="138"/>
      <c r="MPU38" s="138"/>
      <c r="MPV38" s="138"/>
      <c r="MPW38" s="138"/>
      <c r="MPX38" s="138"/>
      <c r="MPY38" s="138"/>
      <c r="MPZ38" s="138"/>
      <c r="MQA38" s="138"/>
      <c r="MQB38" s="138"/>
      <c r="MQC38" s="138"/>
      <c r="MQD38" s="138"/>
      <c r="MQE38" s="138"/>
      <c r="MQF38" s="138"/>
      <c r="MQG38" s="138"/>
      <c r="MQH38" s="138"/>
      <c r="MQI38" s="138"/>
      <c r="MQJ38" s="138"/>
      <c r="MQK38" s="138"/>
      <c r="MQL38" s="138"/>
      <c r="MQM38" s="138"/>
      <c r="MQN38" s="138"/>
      <c r="MQO38" s="138"/>
      <c r="MQP38" s="138"/>
      <c r="MQQ38" s="138"/>
      <c r="MQR38" s="138"/>
      <c r="MQS38" s="138"/>
      <c r="MQT38" s="138"/>
      <c r="MQU38" s="138"/>
      <c r="MQV38" s="138"/>
      <c r="MQW38" s="138"/>
      <c r="MQX38" s="138"/>
      <c r="MQY38" s="138"/>
      <c r="MQZ38" s="138"/>
      <c r="MRA38" s="138"/>
      <c r="MRB38" s="138"/>
      <c r="MRC38" s="138"/>
      <c r="MRD38" s="138"/>
      <c r="MRE38" s="138"/>
      <c r="MRF38" s="138"/>
      <c r="MRG38" s="138"/>
      <c r="MRH38" s="138"/>
      <c r="MRI38" s="138"/>
      <c r="MRJ38" s="138"/>
      <c r="MRK38" s="138"/>
      <c r="MRL38" s="138"/>
      <c r="MRM38" s="138"/>
      <c r="MRN38" s="138"/>
      <c r="MRO38" s="138"/>
      <c r="MRP38" s="138"/>
      <c r="MRQ38" s="138"/>
      <c r="MRR38" s="138"/>
      <c r="MRS38" s="138"/>
      <c r="MRT38" s="138"/>
      <c r="MRU38" s="138"/>
      <c r="MRV38" s="138"/>
      <c r="MRW38" s="138"/>
      <c r="MRX38" s="138"/>
      <c r="MRY38" s="138"/>
      <c r="MRZ38" s="138"/>
      <c r="MSA38" s="138"/>
      <c r="MSB38" s="138"/>
      <c r="MSC38" s="138"/>
      <c r="MSD38" s="138"/>
      <c r="MSE38" s="138"/>
      <c r="MSF38" s="138"/>
      <c r="MSG38" s="138"/>
      <c r="MSH38" s="138"/>
      <c r="MSI38" s="138"/>
      <c r="MSJ38" s="138"/>
      <c r="MSK38" s="138"/>
      <c r="MSL38" s="138"/>
      <c r="MSM38" s="138"/>
      <c r="MSN38" s="138"/>
      <c r="MSO38" s="138"/>
      <c r="MSP38" s="138"/>
      <c r="MSQ38" s="138"/>
      <c r="MSR38" s="138"/>
      <c r="MSS38" s="138"/>
      <c r="MST38" s="138"/>
      <c r="MSU38" s="138"/>
      <c r="MSV38" s="138"/>
      <c r="MSW38" s="138"/>
      <c r="MSX38" s="138"/>
      <c r="MSY38" s="138"/>
      <c r="MSZ38" s="138"/>
      <c r="MTA38" s="138"/>
      <c r="MTB38" s="138"/>
      <c r="MTC38" s="138"/>
      <c r="MTD38" s="138"/>
      <c r="MTE38" s="138"/>
      <c r="MTF38" s="138"/>
      <c r="MTG38" s="138"/>
      <c r="MTH38" s="138"/>
      <c r="MTI38" s="138"/>
      <c r="MTJ38" s="138"/>
      <c r="MTK38" s="138"/>
      <c r="MTL38" s="138"/>
      <c r="MTM38" s="138"/>
      <c r="MTN38" s="138"/>
      <c r="MTO38" s="138"/>
      <c r="MTP38" s="138"/>
      <c r="MTQ38" s="138"/>
      <c r="MTR38" s="138"/>
      <c r="MTS38" s="138"/>
      <c r="MTT38" s="138"/>
      <c r="MTU38" s="138"/>
      <c r="MTV38" s="138"/>
      <c r="MTW38" s="138"/>
      <c r="MTX38" s="138"/>
      <c r="MTY38" s="138"/>
      <c r="MTZ38" s="138"/>
      <c r="MUA38" s="138"/>
      <c r="MUB38" s="138"/>
      <c r="MUC38" s="138"/>
      <c r="MUD38" s="138"/>
      <c r="MUE38" s="138"/>
      <c r="MUF38" s="138"/>
      <c r="MUG38" s="138"/>
      <c r="MUH38" s="138"/>
      <c r="MUI38" s="138"/>
      <c r="MUJ38" s="138"/>
      <c r="MUK38" s="138"/>
      <c r="MUL38" s="138"/>
      <c r="MUM38" s="138"/>
      <c r="MUN38" s="138"/>
      <c r="MUO38" s="138"/>
      <c r="MUP38" s="138"/>
      <c r="MUQ38" s="138"/>
      <c r="MUR38" s="138"/>
      <c r="MUS38" s="138"/>
      <c r="MUT38" s="138"/>
      <c r="MUU38" s="138"/>
      <c r="MUV38" s="138"/>
      <c r="MUW38" s="138"/>
      <c r="MUX38" s="138"/>
      <c r="MUY38" s="138"/>
      <c r="MUZ38" s="138"/>
      <c r="MVA38" s="138"/>
      <c r="MVB38" s="138"/>
      <c r="MVC38" s="138"/>
      <c r="MVD38" s="138"/>
      <c r="MVE38" s="138"/>
      <c r="MVF38" s="138"/>
      <c r="MVG38" s="138"/>
      <c r="MVH38" s="138"/>
      <c r="MVI38" s="138"/>
      <c r="MVJ38" s="138"/>
      <c r="MVK38" s="138"/>
      <c r="MVL38" s="138"/>
      <c r="MVM38" s="138"/>
      <c r="MVN38" s="138"/>
      <c r="MVO38" s="138"/>
      <c r="MVP38" s="138"/>
      <c r="MVQ38" s="138"/>
      <c r="MVR38" s="138"/>
      <c r="MVS38" s="138"/>
      <c r="MVT38" s="138"/>
      <c r="MVU38" s="138"/>
      <c r="MVV38" s="138"/>
      <c r="MVW38" s="138"/>
      <c r="MVX38" s="138"/>
      <c r="MVY38" s="138"/>
      <c r="MVZ38" s="138"/>
      <c r="MWA38" s="138"/>
      <c r="MWB38" s="138"/>
      <c r="MWC38" s="138"/>
      <c r="MWD38" s="138"/>
      <c r="MWE38" s="138"/>
      <c r="MWF38" s="138"/>
      <c r="MWG38" s="138"/>
      <c r="MWH38" s="138"/>
      <c r="MWI38" s="138"/>
      <c r="MWJ38" s="138"/>
      <c r="MWK38" s="138"/>
      <c r="MWL38" s="138"/>
      <c r="MWM38" s="138"/>
      <c r="MWN38" s="138"/>
      <c r="MWO38" s="138"/>
      <c r="MWP38" s="138"/>
      <c r="MWQ38" s="138"/>
      <c r="MWR38" s="138"/>
      <c r="MWS38" s="138"/>
      <c r="MWT38" s="138"/>
      <c r="MWU38" s="138"/>
      <c r="MWV38" s="138"/>
      <c r="MWW38" s="138"/>
      <c r="MWX38" s="138"/>
      <c r="MWY38" s="138"/>
      <c r="MWZ38" s="138"/>
      <c r="MXA38" s="138"/>
      <c r="MXB38" s="138"/>
      <c r="MXC38" s="138"/>
      <c r="MXD38" s="138"/>
      <c r="MXE38" s="138"/>
      <c r="MXF38" s="138"/>
      <c r="MXG38" s="138"/>
      <c r="MXH38" s="138"/>
      <c r="MXI38" s="138"/>
      <c r="MXJ38" s="138"/>
      <c r="MXK38" s="138"/>
      <c r="MXL38" s="138"/>
      <c r="MXM38" s="138"/>
      <c r="MXN38" s="138"/>
      <c r="MXO38" s="138"/>
      <c r="MXP38" s="138"/>
      <c r="MXQ38" s="138"/>
      <c r="MXR38" s="138"/>
      <c r="MXS38" s="138"/>
      <c r="MXT38" s="138"/>
      <c r="MXU38" s="138"/>
      <c r="MXV38" s="138"/>
      <c r="MXW38" s="138"/>
      <c r="MXX38" s="138"/>
      <c r="MXY38" s="138"/>
      <c r="MXZ38" s="138"/>
      <c r="MYA38" s="138"/>
      <c r="MYB38" s="138"/>
      <c r="MYC38" s="138"/>
      <c r="MYD38" s="138"/>
      <c r="MYE38" s="138"/>
      <c r="MYF38" s="138"/>
      <c r="MYG38" s="138"/>
      <c r="MYH38" s="138"/>
      <c r="MYI38" s="138"/>
      <c r="MYJ38" s="138"/>
      <c r="MYK38" s="138"/>
      <c r="MYL38" s="138"/>
      <c r="MYM38" s="138"/>
      <c r="MYN38" s="138"/>
      <c r="MYO38" s="138"/>
      <c r="MYP38" s="138"/>
      <c r="MYQ38" s="138"/>
      <c r="MYR38" s="138"/>
      <c r="MYS38" s="138"/>
      <c r="MYT38" s="138"/>
      <c r="MYU38" s="138"/>
      <c r="MYV38" s="138"/>
      <c r="MYW38" s="138"/>
      <c r="MYX38" s="138"/>
      <c r="MYY38" s="138"/>
      <c r="MYZ38" s="138"/>
      <c r="MZA38" s="138"/>
      <c r="MZB38" s="138"/>
      <c r="MZC38" s="138"/>
      <c r="MZD38" s="138"/>
      <c r="MZE38" s="138"/>
      <c r="MZF38" s="138"/>
      <c r="MZG38" s="138"/>
      <c r="MZH38" s="138"/>
      <c r="MZI38" s="138"/>
      <c r="MZJ38" s="138"/>
      <c r="MZK38" s="138"/>
      <c r="MZL38" s="138"/>
      <c r="MZM38" s="138"/>
      <c r="MZN38" s="138"/>
      <c r="MZO38" s="138"/>
      <c r="MZP38" s="138"/>
      <c r="MZQ38" s="138"/>
      <c r="MZR38" s="138"/>
      <c r="MZS38" s="138"/>
      <c r="MZT38" s="138"/>
      <c r="MZU38" s="138"/>
      <c r="MZV38" s="138"/>
      <c r="MZW38" s="138"/>
      <c r="MZX38" s="138"/>
      <c r="MZY38" s="138"/>
      <c r="MZZ38" s="138"/>
      <c r="NAA38" s="138"/>
      <c r="NAB38" s="138"/>
      <c r="NAC38" s="138"/>
      <c r="NAD38" s="138"/>
      <c r="NAE38" s="138"/>
      <c r="NAF38" s="138"/>
      <c r="NAG38" s="138"/>
      <c r="NAH38" s="138"/>
      <c r="NAI38" s="138"/>
      <c r="NAJ38" s="138"/>
      <c r="NAK38" s="138"/>
      <c r="NAL38" s="138"/>
      <c r="NAM38" s="138"/>
      <c r="NAN38" s="138"/>
      <c r="NAO38" s="138"/>
      <c r="NAP38" s="138"/>
      <c r="NAQ38" s="138"/>
      <c r="NAR38" s="138"/>
      <c r="NAS38" s="138"/>
      <c r="NAT38" s="138"/>
      <c r="NAU38" s="138"/>
      <c r="NAV38" s="138"/>
      <c r="NAW38" s="138"/>
      <c r="NAX38" s="138"/>
      <c r="NAY38" s="138"/>
      <c r="NAZ38" s="138"/>
      <c r="NBA38" s="138"/>
      <c r="NBB38" s="138"/>
      <c r="NBC38" s="138"/>
      <c r="NBD38" s="138"/>
      <c r="NBE38" s="138"/>
      <c r="NBF38" s="138"/>
      <c r="NBG38" s="138"/>
      <c r="NBH38" s="138"/>
      <c r="NBI38" s="138"/>
      <c r="NBJ38" s="138"/>
      <c r="NBK38" s="138"/>
      <c r="NBL38" s="138"/>
      <c r="NBM38" s="138"/>
      <c r="NBN38" s="138"/>
      <c r="NBO38" s="138"/>
      <c r="NBP38" s="138"/>
      <c r="NBQ38" s="138"/>
      <c r="NBR38" s="138"/>
      <c r="NBS38" s="138"/>
      <c r="NBT38" s="138"/>
      <c r="NBU38" s="138"/>
      <c r="NBV38" s="138"/>
      <c r="NBW38" s="138"/>
      <c r="NBX38" s="138"/>
      <c r="NBY38" s="138"/>
      <c r="NBZ38" s="138"/>
      <c r="NCA38" s="138"/>
      <c r="NCB38" s="138"/>
      <c r="NCC38" s="138"/>
      <c r="NCD38" s="138"/>
      <c r="NCE38" s="138"/>
      <c r="NCF38" s="138"/>
      <c r="NCG38" s="138"/>
      <c r="NCH38" s="138"/>
      <c r="NCI38" s="138"/>
      <c r="NCJ38" s="138"/>
      <c r="NCK38" s="138"/>
      <c r="NCL38" s="138"/>
      <c r="NCM38" s="138"/>
      <c r="NCN38" s="138"/>
      <c r="NCO38" s="138"/>
      <c r="NCP38" s="138"/>
      <c r="NCQ38" s="138"/>
      <c r="NCR38" s="138"/>
      <c r="NCS38" s="138"/>
      <c r="NCT38" s="138"/>
      <c r="NCU38" s="138"/>
      <c r="NCV38" s="138"/>
      <c r="NCW38" s="138"/>
      <c r="NCX38" s="138"/>
      <c r="NCY38" s="138"/>
      <c r="NCZ38" s="138"/>
      <c r="NDA38" s="138"/>
      <c r="NDB38" s="138"/>
      <c r="NDC38" s="138"/>
      <c r="NDD38" s="138"/>
      <c r="NDE38" s="138"/>
      <c r="NDF38" s="138"/>
      <c r="NDG38" s="138"/>
      <c r="NDH38" s="138"/>
      <c r="NDI38" s="138"/>
      <c r="NDJ38" s="138"/>
      <c r="NDK38" s="138"/>
      <c r="NDL38" s="138"/>
      <c r="NDM38" s="138"/>
      <c r="NDN38" s="138"/>
      <c r="NDO38" s="138"/>
      <c r="NDP38" s="138"/>
      <c r="NDQ38" s="138"/>
      <c r="NDR38" s="138"/>
      <c r="NDS38" s="138"/>
      <c r="NDT38" s="138"/>
      <c r="NDU38" s="138"/>
      <c r="NDV38" s="138"/>
      <c r="NDW38" s="138"/>
      <c r="NDX38" s="138"/>
      <c r="NDY38" s="138"/>
      <c r="NDZ38" s="138"/>
      <c r="NEA38" s="138"/>
      <c r="NEB38" s="138"/>
      <c r="NEC38" s="138"/>
      <c r="NED38" s="138"/>
      <c r="NEE38" s="138"/>
      <c r="NEF38" s="138"/>
      <c r="NEG38" s="138"/>
      <c r="NEH38" s="138"/>
      <c r="NEI38" s="138"/>
      <c r="NEJ38" s="138"/>
      <c r="NEK38" s="138"/>
      <c r="NEL38" s="138"/>
      <c r="NEM38" s="138"/>
      <c r="NEN38" s="138"/>
      <c r="NEO38" s="138"/>
      <c r="NEP38" s="138"/>
      <c r="NEQ38" s="138"/>
      <c r="NER38" s="138"/>
      <c r="NES38" s="138"/>
      <c r="NET38" s="138"/>
      <c r="NEU38" s="138"/>
      <c r="NEV38" s="138"/>
      <c r="NEW38" s="138"/>
      <c r="NEX38" s="138"/>
      <c r="NEY38" s="138"/>
      <c r="NEZ38" s="138"/>
      <c r="NFA38" s="138"/>
      <c r="NFB38" s="138"/>
      <c r="NFC38" s="138"/>
      <c r="NFD38" s="138"/>
      <c r="NFE38" s="138"/>
      <c r="NFF38" s="138"/>
      <c r="NFG38" s="138"/>
      <c r="NFH38" s="138"/>
      <c r="NFI38" s="138"/>
      <c r="NFJ38" s="138"/>
      <c r="NFK38" s="138"/>
      <c r="NFL38" s="138"/>
      <c r="NFM38" s="138"/>
      <c r="NFN38" s="138"/>
      <c r="NFO38" s="138"/>
      <c r="NFP38" s="138"/>
      <c r="NFQ38" s="138"/>
      <c r="NFR38" s="138"/>
      <c r="NFS38" s="138"/>
      <c r="NFT38" s="138"/>
      <c r="NFU38" s="138"/>
      <c r="NFV38" s="138"/>
      <c r="NFW38" s="138"/>
      <c r="NFX38" s="138"/>
      <c r="NFY38" s="138"/>
      <c r="NFZ38" s="138"/>
      <c r="NGA38" s="138"/>
      <c r="NGB38" s="138"/>
      <c r="NGC38" s="138"/>
      <c r="NGD38" s="138"/>
      <c r="NGE38" s="138"/>
      <c r="NGF38" s="138"/>
      <c r="NGG38" s="138"/>
      <c r="NGH38" s="138"/>
      <c r="NGI38" s="138"/>
      <c r="NGJ38" s="138"/>
      <c r="NGK38" s="138"/>
      <c r="NGL38" s="138"/>
      <c r="NGM38" s="138"/>
      <c r="NGN38" s="138"/>
      <c r="NGO38" s="138"/>
      <c r="NGP38" s="138"/>
      <c r="NGQ38" s="138"/>
      <c r="NGR38" s="138"/>
      <c r="NGS38" s="138"/>
      <c r="NGT38" s="138"/>
      <c r="NGU38" s="138"/>
      <c r="NGV38" s="138"/>
      <c r="NGW38" s="138"/>
      <c r="NGX38" s="138"/>
      <c r="NGY38" s="138"/>
      <c r="NGZ38" s="138"/>
      <c r="NHA38" s="138"/>
      <c r="NHB38" s="138"/>
      <c r="NHC38" s="138"/>
      <c r="NHD38" s="138"/>
      <c r="NHE38" s="138"/>
      <c r="NHF38" s="138"/>
      <c r="NHG38" s="138"/>
      <c r="NHH38" s="138"/>
      <c r="NHI38" s="138"/>
      <c r="NHJ38" s="138"/>
      <c r="NHK38" s="138"/>
      <c r="NHL38" s="138"/>
      <c r="NHM38" s="138"/>
      <c r="NHN38" s="138"/>
      <c r="NHO38" s="138"/>
      <c r="NHP38" s="138"/>
      <c r="NHQ38" s="138"/>
      <c r="NHR38" s="138"/>
      <c r="NHS38" s="138"/>
      <c r="NHT38" s="138"/>
      <c r="NHU38" s="138"/>
      <c r="NHV38" s="138"/>
      <c r="NHW38" s="138"/>
      <c r="NHX38" s="138"/>
      <c r="NHY38" s="138"/>
      <c r="NHZ38" s="138"/>
      <c r="NIA38" s="138"/>
      <c r="NIB38" s="138"/>
      <c r="NIC38" s="138"/>
      <c r="NID38" s="138"/>
      <c r="NIE38" s="138"/>
      <c r="NIF38" s="138"/>
      <c r="NIG38" s="138"/>
      <c r="NIH38" s="138"/>
      <c r="NII38" s="138"/>
      <c r="NIJ38" s="138"/>
      <c r="NIK38" s="138"/>
      <c r="NIL38" s="138"/>
      <c r="NIM38" s="138"/>
      <c r="NIN38" s="138"/>
      <c r="NIO38" s="138"/>
      <c r="NIP38" s="138"/>
      <c r="NIQ38" s="138"/>
      <c r="NIR38" s="138"/>
      <c r="NIS38" s="138"/>
      <c r="NIT38" s="138"/>
      <c r="NIU38" s="138"/>
      <c r="NIV38" s="138"/>
      <c r="NIW38" s="138"/>
      <c r="NIX38" s="138"/>
      <c r="NIY38" s="138"/>
      <c r="NIZ38" s="138"/>
      <c r="NJA38" s="138"/>
      <c r="NJB38" s="138"/>
      <c r="NJC38" s="138"/>
      <c r="NJD38" s="138"/>
      <c r="NJE38" s="138"/>
      <c r="NJF38" s="138"/>
      <c r="NJG38" s="138"/>
      <c r="NJH38" s="138"/>
      <c r="NJI38" s="138"/>
      <c r="NJJ38" s="138"/>
      <c r="NJK38" s="138"/>
      <c r="NJL38" s="138"/>
      <c r="NJM38" s="138"/>
      <c r="NJN38" s="138"/>
      <c r="NJO38" s="138"/>
      <c r="NJP38" s="138"/>
      <c r="NJQ38" s="138"/>
      <c r="NJR38" s="138"/>
      <c r="NJS38" s="138"/>
      <c r="NJT38" s="138"/>
      <c r="NJU38" s="138"/>
      <c r="NJV38" s="138"/>
      <c r="NJW38" s="138"/>
      <c r="NJX38" s="138"/>
      <c r="NJY38" s="138"/>
      <c r="NJZ38" s="138"/>
      <c r="NKA38" s="138"/>
      <c r="NKB38" s="138"/>
      <c r="NKC38" s="138"/>
      <c r="NKD38" s="138"/>
      <c r="NKE38" s="138"/>
      <c r="NKF38" s="138"/>
      <c r="NKG38" s="138"/>
      <c r="NKH38" s="138"/>
      <c r="NKI38" s="138"/>
      <c r="NKJ38" s="138"/>
      <c r="NKK38" s="138"/>
      <c r="NKL38" s="138"/>
      <c r="NKM38" s="138"/>
      <c r="NKN38" s="138"/>
      <c r="NKO38" s="138"/>
      <c r="NKP38" s="138"/>
      <c r="NKQ38" s="138"/>
      <c r="NKR38" s="138"/>
      <c r="NKS38" s="138"/>
      <c r="NKT38" s="138"/>
      <c r="NKU38" s="138"/>
      <c r="NKV38" s="138"/>
      <c r="NKW38" s="138"/>
      <c r="NKX38" s="138"/>
      <c r="NKY38" s="138"/>
      <c r="NKZ38" s="138"/>
      <c r="NLA38" s="138"/>
      <c r="NLB38" s="138"/>
      <c r="NLC38" s="138"/>
      <c r="NLD38" s="138"/>
      <c r="NLE38" s="138"/>
      <c r="NLF38" s="138"/>
      <c r="NLG38" s="138"/>
      <c r="NLH38" s="138"/>
      <c r="NLI38" s="138"/>
      <c r="NLJ38" s="138"/>
      <c r="NLK38" s="138"/>
      <c r="NLL38" s="138"/>
      <c r="NLM38" s="138"/>
      <c r="NLN38" s="138"/>
      <c r="NLO38" s="138"/>
      <c r="NLP38" s="138"/>
      <c r="NLQ38" s="138"/>
      <c r="NLR38" s="138"/>
      <c r="NLS38" s="138"/>
      <c r="NLT38" s="138"/>
      <c r="NLU38" s="138"/>
      <c r="NLV38" s="138"/>
      <c r="NLW38" s="138"/>
      <c r="NLX38" s="138"/>
      <c r="NLY38" s="138"/>
      <c r="NLZ38" s="138"/>
      <c r="NMA38" s="138"/>
      <c r="NMB38" s="138"/>
      <c r="NMC38" s="138"/>
      <c r="NMD38" s="138"/>
      <c r="NME38" s="138"/>
      <c r="NMF38" s="138"/>
      <c r="NMG38" s="138"/>
      <c r="NMH38" s="138"/>
      <c r="NMI38" s="138"/>
      <c r="NMJ38" s="138"/>
      <c r="NMK38" s="138"/>
      <c r="NML38" s="138"/>
      <c r="NMM38" s="138"/>
      <c r="NMN38" s="138"/>
      <c r="NMO38" s="138"/>
      <c r="NMP38" s="138"/>
      <c r="NMQ38" s="138"/>
      <c r="NMR38" s="138"/>
      <c r="NMS38" s="138"/>
      <c r="NMT38" s="138"/>
      <c r="NMU38" s="138"/>
      <c r="NMV38" s="138"/>
      <c r="NMW38" s="138"/>
      <c r="NMX38" s="138"/>
      <c r="NMY38" s="138"/>
      <c r="NMZ38" s="138"/>
      <c r="NNA38" s="138"/>
      <c r="NNB38" s="138"/>
      <c r="NNC38" s="138"/>
      <c r="NND38" s="138"/>
      <c r="NNE38" s="138"/>
      <c r="NNF38" s="138"/>
      <c r="NNG38" s="138"/>
      <c r="NNH38" s="138"/>
      <c r="NNI38" s="138"/>
      <c r="NNJ38" s="138"/>
      <c r="NNK38" s="138"/>
      <c r="NNL38" s="138"/>
      <c r="NNM38" s="138"/>
      <c r="NNN38" s="138"/>
      <c r="NNO38" s="138"/>
      <c r="NNP38" s="138"/>
      <c r="NNQ38" s="138"/>
      <c r="NNR38" s="138"/>
      <c r="NNS38" s="138"/>
      <c r="NNT38" s="138"/>
      <c r="NNU38" s="138"/>
      <c r="NNV38" s="138"/>
      <c r="NNW38" s="138"/>
      <c r="NNX38" s="138"/>
      <c r="NNY38" s="138"/>
      <c r="NNZ38" s="138"/>
      <c r="NOA38" s="138"/>
      <c r="NOB38" s="138"/>
      <c r="NOC38" s="138"/>
      <c r="NOD38" s="138"/>
      <c r="NOE38" s="138"/>
      <c r="NOF38" s="138"/>
      <c r="NOG38" s="138"/>
      <c r="NOH38" s="138"/>
      <c r="NOI38" s="138"/>
      <c r="NOJ38" s="138"/>
      <c r="NOK38" s="138"/>
      <c r="NOL38" s="138"/>
      <c r="NOM38" s="138"/>
      <c r="NON38" s="138"/>
      <c r="NOO38" s="138"/>
      <c r="NOP38" s="138"/>
      <c r="NOQ38" s="138"/>
      <c r="NOR38" s="138"/>
      <c r="NOS38" s="138"/>
      <c r="NOT38" s="138"/>
      <c r="NOU38" s="138"/>
      <c r="NOV38" s="138"/>
      <c r="NOW38" s="138"/>
      <c r="NOX38" s="138"/>
      <c r="NOY38" s="138"/>
      <c r="NOZ38" s="138"/>
      <c r="NPA38" s="138"/>
      <c r="NPB38" s="138"/>
      <c r="NPC38" s="138"/>
      <c r="NPD38" s="138"/>
      <c r="NPE38" s="138"/>
      <c r="NPF38" s="138"/>
      <c r="NPG38" s="138"/>
      <c r="NPH38" s="138"/>
      <c r="NPI38" s="138"/>
      <c r="NPJ38" s="138"/>
      <c r="NPK38" s="138"/>
      <c r="NPL38" s="138"/>
      <c r="NPM38" s="138"/>
      <c r="NPN38" s="138"/>
      <c r="NPO38" s="138"/>
      <c r="NPP38" s="138"/>
      <c r="NPQ38" s="138"/>
      <c r="NPR38" s="138"/>
      <c r="NPS38" s="138"/>
      <c r="NPT38" s="138"/>
      <c r="NPU38" s="138"/>
      <c r="NPV38" s="138"/>
      <c r="NPW38" s="138"/>
      <c r="NPX38" s="138"/>
      <c r="NPY38" s="138"/>
      <c r="NPZ38" s="138"/>
      <c r="NQA38" s="138"/>
      <c r="NQB38" s="138"/>
      <c r="NQC38" s="138"/>
      <c r="NQD38" s="138"/>
      <c r="NQE38" s="138"/>
      <c r="NQF38" s="138"/>
      <c r="NQG38" s="138"/>
      <c r="NQH38" s="138"/>
      <c r="NQI38" s="138"/>
      <c r="NQJ38" s="138"/>
      <c r="NQK38" s="138"/>
      <c r="NQL38" s="138"/>
      <c r="NQM38" s="138"/>
      <c r="NQN38" s="138"/>
      <c r="NQO38" s="138"/>
      <c r="NQP38" s="138"/>
      <c r="NQQ38" s="138"/>
      <c r="NQR38" s="138"/>
      <c r="NQS38" s="138"/>
      <c r="NQT38" s="138"/>
      <c r="NQU38" s="138"/>
      <c r="NQV38" s="138"/>
      <c r="NQW38" s="138"/>
      <c r="NQX38" s="138"/>
      <c r="NQY38" s="138"/>
      <c r="NQZ38" s="138"/>
      <c r="NRA38" s="138"/>
      <c r="NRB38" s="138"/>
      <c r="NRC38" s="138"/>
      <c r="NRD38" s="138"/>
      <c r="NRE38" s="138"/>
      <c r="NRF38" s="138"/>
      <c r="NRG38" s="138"/>
      <c r="NRH38" s="138"/>
      <c r="NRI38" s="138"/>
      <c r="NRJ38" s="138"/>
      <c r="NRK38" s="138"/>
      <c r="NRL38" s="138"/>
      <c r="NRM38" s="138"/>
      <c r="NRN38" s="138"/>
      <c r="NRO38" s="138"/>
      <c r="NRP38" s="138"/>
      <c r="NRQ38" s="138"/>
      <c r="NRR38" s="138"/>
      <c r="NRS38" s="138"/>
      <c r="NRT38" s="138"/>
      <c r="NRU38" s="138"/>
      <c r="NRV38" s="138"/>
      <c r="NRW38" s="138"/>
      <c r="NRX38" s="138"/>
      <c r="NRY38" s="138"/>
      <c r="NRZ38" s="138"/>
      <c r="NSA38" s="138"/>
      <c r="NSB38" s="138"/>
      <c r="NSC38" s="138"/>
      <c r="NSD38" s="138"/>
      <c r="NSE38" s="138"/>
      <c r="NSF38" s="138"/>
      <c r="NSG38" s="138"/>
      <c r="NSH38" s="138"/>
      <c r="NSI38" s="138"/>
      <c r="NSJ38" s="138"/>
      <c r="NSK38" s="138"/>
      <c r="NSL38" s="138"/>
      <c r="NSM38" s="138"/>
      <c r="NSN38" s="138"/>
      <c r="NSO38" s="138"/>
      <c r="NSP38" s="138"/>
      <c r="NSQ38" s="138"/>
      <c r="NSR38" s="138"/>
      <c r="NSS38" s="138"/>
      <c r="NST38" s="138"/>
      <c r="NSU38" s="138"/>
      <c r="NSV38" s="138"/>
      <c r="NSW38" s="138"/>
      <c r="NSX38" s="138"/>
      <c r="NSY38" s="138"/>
      <c r="NSZ38" s="138"/>
      <c r="NTA38" s="138"/>
      <c r="NTB38" s="138"/>
      <c r="NTC38" s="138"/>
      <c r="NTD38" s="138"/>
      <c r="NTE38" s="138"/>
      <c r="NTF38" s="138"/>
      <c r="NTG38" s="138"/>
      <c r="NTH38" s="138"/>
      <c r="NTI38" s="138"/>
      <c r="NTJ38" s="138"/>
      <c r="NTK38" s="138"/>
      <c r="NTL38" s="138"/>
      <c r="NTM38" s="138"/>
      <c r="NTN38" s="138"/>
      <c r="NTO38" s="138"/>
      <c r="NTP38" s="138"/>
      <c r="NTQ38" s="138"/>
      <c r="NTR38" s="138"/>
      <c r="NTS38" s="138"/>
      <c r="NTT38" s="138"/>
      <c r="NTU38" s="138"/>
      <c r="NTV38" s="138"/>
      <c r="NTW38" s="138"/>
      <c r="NTX38" s="138"/>
      <c r="NTY38" s="138"/>
      <c r="NTZ38" s="138"/>
      <c r="NUA38" s="138"/>
      <c r="NUB38" s="138"/>
      <c r="NUC38" s="138"/>
      <c r="NUD38" s="138"/>
      <c r="NUE38" s="138"/>
      <c r="NUF38" s="138"/>
      <c r="NUG38" s="138"/>
      <c r="NUH38" s="138"/>
      <c r="NUI38" s="138"/>
      <c r="NUJ38" s="138"/>
      <c r="NUK38" s="138"/>
      <c r="NUL38" s="138"/>
      <c r="NUM38" s="138"/>
      <c r="NUN38" s="138"/>
      <c r="NUO38" s="138"/>
      <c r="NUP38" s="138"/>
      <c r="NUQ38" s="138"/>
      <c r="NUR38" s="138"/>
      <c r="NUS38" s="138"/>
      <c r="NUT38" s="138"/>
      <c r="NUU38" s="138"/>
      <c r="NUV38" s="138"/>
      <c r="NUW38" s="138"/>
      <c r="NUX38" s="138"/>
      <c r="NUY38" s="138"/>
      <c r="NUZ38" s="138"/>
      <c r="NVA38" s="138"/>
      <c r="NVB38" s="138"/>
      <c r="NVC38" s="138"/>
      <c r="NVD38" s="138"/>
      <c r="NVE38" s="138"/>
      <c r="NVF38" s="138"/>
      <c r="NVG38" s="138"/>
      <c r="NVH38" s="138"/>
      <c r="NVI38" s="138"/>
      <c r="NVJ38" s="138"/>
      <c r="NVK38" s="138"/>
      <c r="NVL38" s="138"/>
      <c r="NVM38" s="138"/>
      <c r="NVN38" s="138"/>
      <c r="NVO38" s="138"/>
      <c r="NVP38" s="138"/>
      <c r="NVQ38" s="138"/>
      <c r="NVR38" s="138"/>
      <c r="NVS38" s="138"/>
      <c r="NVT38" s="138"/>
      <c r="NVU38" s="138"/>
      <c r="NVV38" s="138"/>
      <c r="NVW38" s="138"/>
      <c r="NVX38" s="138"/>
      <c r="NVY38" s="138"/>
      <c r="NVZ38" s="138"/>
      <c r="NWA38" s="138"/>
      <c r="NWB38" s="138"/>
      <c r="NWC38" s="138"/>
      <c r="NWD38" s="138"/>
      <c r="NWE38" s="138"/>
      <c r="NWF38" s="138"/>
      <c r="NWG38" s="138"/>
      <c r="NWH38" s="138"/>
      <c r="NWI38" s="138"/>
      <c r="NWJ38" s="138"/>
      <c r="NWK38" s="138"/>
      <c r="NWL38" s="138"/>
      <c r="NWM38" s="138"/>
      <c r="NWN38" s="138"/>
      <c r="NWO38" s="138"/>
      <c r="NWP38" s="138"/>
      <c r="NWQ38" s="138"/>
      <c r="NWR38" s="138"/>
      <c r="NWS38" s="138"/>
      <c r="NWT38" s="138"/>
      <c r="NWU38" s="138"/>
      <c r="NWV38" s="138"/>
      <c r="NWW38" s="138"/>
      <c r="NWX38" s="138"/>
      <c r="NWY38" s="138"/>
      <c r="NWZ38" s="138"/>
      <c r="NXA38" s="138"/>
      <c r="NXB38" s="138"/>
      <c r="NXC38" s="138"/>
      <c r="NXD38" s="138"/>
      <c r="NXE38" s="138"/>
      <c r="NXF38" s="138"/>
      <c r="NXG38" s="138"/>
      <c r="NXH38" s="138"/>
      <c r="NXI38" s="138"/>
      <c r="NXJ38" s="138"/>
      <c r="NXK38" s="138"/>
      <c r="NXL38" s="138"/>
      <c r="NXM38" s="138"/>
      <c r="NXN38" s="138"/>
      <c r="NXO38" s="138"/>
      <c r="NXP38" s="138"/>
      <c r="NXQ38" s="138"/>
      <c r="NXR38" s="138"/>
      <c r="NXS38" s="138"/>
      <c r="NXT38" s="138"/>
      <c r="NXU38" s="138"/>
      <c r="NXV38" s="138"/>
      <c r="NXW38" s="138"/>
      <c r="NXX38" s="138"/>
      <c r="NXY38" s="138"/>
      <c r="NXZ38" s="138"/>
      <c r="NYA38" s="138"/>
      <c r="NYB38" s="138"/>
      <c r="NYC38" s="138"/>
      <c r="NYD38" s="138"/>
      <c r="NYE38" s="138"/>
      <c r="NYF38" s="138"/>
      <c r="NYG38" s="138"/>
      <c r="NYH38" s="138"/>
      <c r="NYI38" s="138"/>
      <c r="NYJ38" s="138"/>
      <c r="NYK38" s="138"/>
      <c r="NYL38" s="138"/>
      <c r="NYM38" s="138"/>
      <c r="NYN38" s="138"/>
      <c r="NYO38" s="138"/>
      <c r="NYP38" s="138"/>
      <c r="NYQ38" s="138"/>
      <c r="NYR38" s="138"/>
      <c r="NYS38" s="138"/>
      <c r="NYT38" s="138"/>
      <c r="NYU38" s="138"/>
      <c r="NYV38" s="138"/>
      <c r="NYW38" s="138"/>
      <c r="NYX38" s="138"/>
      <c r="NYY38" s="138"/>
      <c r="NYZ38" s="138"/>
      <c r="NZA38" s="138"/>
      <c r="NZB38" s="138"/>
      <c r="NZC38" s="138"/>
      <c r="NZD38" s="138"/>
      <c r="NZE38" s="138"/>
      <c r="NZF38" s="138"/>
      <c r="NZG38" s="138"/>
      <c r="NZH38" s="138"/>
      <c r="NZI38" s="138"/>
      <c r="NZJ38" s="138"/>
      <c r="NZK38" s="138"/>
      <c r="NZL38" s="138"/>
      <c r="NZM38" s="138"/>
      <c r="NZN38" s="138"/>
      <c r="NZO38" s="138"/>
      <c r="NZP38" s="138"/>
      <c r="NZQ38" s="138"/>
      <c r="NZR38" s="138"/>
      <c r="NZS38" s="138"/>
      <c r="NZT38" s="138"/>
      <c r="NZU38" s="138"/>
      <c r="NZV38" s="138"/>
      <c r="NZW38" s="138"/>
      <c r="NZX38" s="138"/>
      <c r="NZY38" s="138"/>
      <c r="NZZ38" s="138"/>
      <c r="OAA38" s="138"/>
      <c r="OAB38" s="138"/>
      <c r="OAC38" s="138"/>
      <c r="OAD38" s="138"/>
      <c r="OAE38" s="138"/>
      <c r="OAF38" s="138"/>
      <c r="OAG38" s="138"/>
      <c r="OAH38" s="138"/>
      <c r="OAI38" s="138"/>
      <c r="OAJ38" s="138"/>
      <c r="OAK38" s="138"/>
      <c r="OAL38" s="138"/>
      <c r="OAM38" s="138"/>
      <c r="OAN38" s="138"/>
      <c r="OAO38" s="138"/>
      <c r="OAP38" s="138"/>
      <c r="OAQ38" s="138"/>
      <c r="OAR38" s="138"/>
      <c r="OAS38" s="138"/>
      <c r="OAT38" s="138"/>
      <c r="OAU38" s="138"/>
      <c r="OAV38" s="138"/>
      <c r="OAW38" s="138"/>
      <c r="OAX38" s="138"/>
      <c r="OAY38" s="138"/>
      <c r="OAZ38" s="138"/>
      <c r="OBA38" s="138"/>
      <c r="OBB38" s="138"/>
      <c r="OBC38" s="138"/>
      <c r="OBD38" s="138"/>
      <c r="OBE38" s="138"/>
      <c r="OBF38" s="138"/>
      <c r="OBG38" s="138"/>
      <c r="OBH38" s="138"/>
      <c r="OBI38" s="138"/>
      <c r="OBJ38" s="138"/>
      <c r="OBK38" s="138"/>
      <c r="OBL38" s="138"/>
      <c r="OBM38" s="138"/>
      <c r="OBN38" s="138"/>
      <c r="OBO38" s="138"/>
      <c r="OBP38" s="138"/>
      <c r="OBQ38" s="138"/>
      <c r="OBR38" s="138"/>
      <c r="OBS38" s="138"/>
      <c r="OBT38" s="138"/>
      <c r="OBU38" s="138"/>
      <c r="OBV38" s="138"/>
      <c r="OBW38" s="138"/>
      <c r="OBX38" s="138"/>
      <c r="OBY38" s="138"/>
      <c r="OBZ38" s="138"/>
      <c r="OCA38" s="138"/>
      <c r="OCB38" s="138"/>
      <c r="OCC38" s="138"/>
      <c r="OCD38" s="138"/>
      <c r="OCE38" s="138"/>
      <c r="OCF38" s="138"/>
      <c r="OCG38" s="138"/>
      <c r="OCH38" s="138"/>
      <c r="OCI38" s="138"/>
      <c r="OCJ38" s="138"/>
      <c r="OCK38" s="138"/>
      <c r="OCL38" s="138"/>
      <c r="OCM38" s="138"/>
      <c r="OCN38" s="138"/>
      <c r="OCO38" s="138"/>
      <c r="OCP38" s="138"/>
      <c r="OCQ38" s="138"/>
      <c r="OCR38" s="138"/>
      <c r="OCS38" s="138"/>
      <c r="OCT38" s="138"/>
      <c r="OCU38" s="138"/>
      <c r="OCV38" s="138"/>
      <c r="OCW38" s="138"/>
      <c r="OCX38" s="138"/>
      <c r="OCY38" s="138"/>
      <c r="OCZ38" s="138"/>
      <c r="ODA38" s="138"/>
      <c r="ODB38" s="138"/>
      <c r="ODC38" s="138"/>
      <c r="ODD38" s="138"/>
      <c r="ODE38" s="138"/>
      <c r="ODF38" s="138"/>
      <c r="ODG38" s="138"/>
      <c r="ODH38" s="138"/>
      <c r="ODI38" s="138"/>
      <c r="ODJ38" s="138"/>
      <c r="ODK38" s="138"/>
      <c r="ODL38" s="138"/>
      <c r="ODM38" s="138"/>
      <c r="ODN38" s="138"/>
      <c r="ODO38" s="138"/>
      <c r="ODP38" s="138"/>
      <c r="ODQ38" s="138"/>
      <c r="ODR38" s="138"/>
      <c r="ODS38" s="138"/>
      <c r="ODT38" s="138"/>
      <c r="ODU38" s="138"/>
      <c r="ODV38" s="138"/>
      <c r="ODW38" s="138"/>
      <c r="ODX38" s="138"/>
      <c r="ODY38" s="138"/>
      <c r="ODZ38" s="138"/>
      <c r="OEA38" s="138"/>
      <c r="OEB38" s="138"/>
      <c r="OEC38" s="138"/>
      <c r="OED38" s="138"/>
      <c r="OEE38" s="138"/>
      <c r="OEF38" s="138"/>
      <c r="OEG38" s="138"/>
      <c r="OEH38" s="138"/>
      <c r="OEI38" s="138"/>
      <c r="OEJ38" s="138"/>
      <c r="OEK38" s="138"/>
      <c r="OEL38" s="138"/>
      <c r="OEM38" s="138"/>
      <c r="OEN38" s="138"/>
      <c r="OEO38" s="138"/>
      <c r="OEP38" s="138"/>
      <c r="OEQ38" s="138"/>
      <c r="OER38" s="138"/>
      <c r="OES38" s="138"/>
      <c r="OET38" s="138"/>
      <c r="OEU38" s="138"/>
      <c r="OEV38" s="138"/>
      <c r="OEW38" s="138"/>
      <c r="OEX38" s="138"/>
      <c r="OEY38" s="138"/>
      <c r="OEZ38" s="138"/>
      <c r="OFA38" s="138"/>
      <c r="OFB38" s="138"/>
      <c r="OFC38" s="138"/>
      <c r="OFD38" s="138"/>
      <c r="OFE38" s="138"/>
      <c r="OFF38" s="138"/>
      <c r="OFG38" s="138"/>
      <c r="OFH38" s="138"/>
      <c r="OFI38" s="138"/>
      <c r="OFJ38" s="138"/>
      <c r="OFK38" s="138"/>
      <c r="OFL38" s="138"/>
      <c r="OFM38" s="138"/>
      <c r="OFN38" s="138"/>
      <c r="OFO38" s="138"/>
      <c r="OFP38" s="138"/>
      <c r="OFQ38" s="138"/>
      <c r="OFR38" s="138"/>
      <c r="OFS38" s="138"/>
      <c r="OFT38" s="138"/>
      <c r="OFU38" s="138"/>
      <c r="OFV38" s="138"/>
      <c r="OFW38" s="138"/>
      <c r="OFX38" s="138"/>
      <c r="OFY38" s="138"/>
      <c r="OFZ38" s="138"/>
      <c r="OGA38" s="138"/>
      <c r="OGB38" s="138"/>
      <c r="OGC38" s="138"/>
      <c r="OGD38" s="138"/>
      <c r="OGE38" s="138"/>
      <c r="OGF38" s="138"/>
      <c r="OGG38" s="138"/>
      <c r="OGH38" s="138"/>
      <c r="OGI38" s="138"/>
      <c r="OGJ38" s="138"/>
      <c r="OGK38" s="138"/>
      <c r="OGL38" s="138"/>
      <c r="OGM38" s="138"/>
      <c r="OGN38" s="138"/>
      <c r="OGO38" s="138"/>
      <c r="OGP38" s="138"/>
      <c r="OGQ38" s="138"/>
      <c r="OGR38" s="138"/>
      <c r="OGS38" s="138"/>
      <c r="OGT38" s="138"/>
      <c r="OGU38" s="138"/>
      <c r="OGV38" s="138"/>
      <c r="OGW38" s="138"/>
      <c r="OGX38" s="138"/>
      <c r="OGY38" s="138"/>
      <c r="OGZ38" s="138"/>
      <c r="OHA38" s="138"/>
      <c r="OHB38" s="138"/>
      <c r="OHC38" s="138"/>
      <c r="OHD38" s="138"/>
      <c r="OHE38" s="138"/>
      <c r="OHF38" s="138"/>
      <c r="OHG38" s="138"/>
      <c r="OHH38" s="138"/>
      <c r="OHI38" s="138"/>
      <c r="OHJ38" s="138"/>
      <c r="OHK38" s="138"/>
      <c r="OHL38" s="138"/>
      <c r="OHM38" s="138"/>
      <c r="OHN38" s="138"/>
      <c r="OHO38" s="138"/>
      <c r="OHP38" s="138"/>
      <c r="OHQ38" s="138"/>
      <c r="OHR38" s="138"/>
      <c r="OHS38" s="138"/>
      <c r="OHT38" s="138"/>
      <c r="OHU38" s="138"/>
      <c r="OHV38" s="138"/>
      <c r="OHW38" s="138"/>
      <c r="OHX38" s="138"/>
      <c r="OHY38" s="138"/>
      <c r="OHZ38" s="138"/>
      <c r="OIA38" s="138"/>
      <c r="OIB38" s="138"/>
      <c r="OIC38" s="138"/>
      <c r="OID38" s="138"/>
      <c r="OIE38" s="138"/>
      <c r="OIF38" s="138"/>
      <c r="OIG38" s="138"/>
      <c r="OIH38" s="138"/>
      <c r="OII38" s="138"/>
      <c r="OIJ38" s="138"/>
      <c r="OIK38" s="138"/>
      <c r="OIL38" s="138"/>
      <c r="OIM38" s="138"/>
      <c r="OIN38" s="138"/>
      <c r="OIO38" s="138"/>
      <c r="OIP38" s="138"/>
      <c r="OIQ38" s="138"/>
      <c r="OIR38" s="138"/>
      <c r="OIS38" s="138"/>
      <c r="OIT38" s="138"/>
      <c r="OIU38" s="138"/>
      <c r="OIV38" s="138"/>
      <c r="OIW38" s="138"/>
      <c r="OIX38" s="138"/>
      <c r="OIY38" s="138"/>
      <c r="OIZ38" s="138"/>
      <c r="OJA38" s="138"/>
      <c r="OJB38" s="138"/>
      <c r="OJC38" s="138"/>
      <c r="OJD38" s="138"/>
      <c r="OJE38" s="138"/>
      <c r="OJF38" s="138"/>
      <c r="OJG38" s="138"/>
      <c r="OJH38" s="138"/>
      <c r="OJI38" s="138"/>
      <c r="OJJ38" s="138"/>
      <c r="OJK38" s="138"/>
      <c r="OJL38" s="138"/>
      <c r="OJM38" s="138"/>
      <c r="OJN38" s="138"/>
      <c r="OJO38" s="138"/>
      <c r="OJP38" s="138"/>
      <c r="OJQ38" s="138"/>
      <c r="OJR38" s="138"/>
      <c r="OJS38" s="138"/>
      <c r="OJT38" s="138"/>
      <c r="OJU38" s="138"/>
      <c r="OJV38" s="138"/>
      <c r="OJW38" s="138"/>
      <c r="OJX38" s="138"/>
      <c r="OJY38" s="138"/>
      <c r="OJZ38" s="138"/>
      <c r="OKA38" s="138"/>
      <c r="OKB38" s="138"/>
      <c r="OKC38" s="138"/>
      <c r="OKD38" s="138"/>
      <c r="OKE38" s="138"/>
      <c r="OKF38" s="138"/>
      <c r="OKG38" s="138"/>
      <c r="OKH38" s="138"/>
      <c r="OKI38" s="138"/>
      <c r="OKJ38" s="138"/>
      <c r="OKK38" s="138"/>
      <c r="OKL38" s="138"/>
      <c r="OKM38" s="138"/>
      <c r="OKN38" s="138"/>
      <c r="OKO38" s="138"/>
      <c r="OKP38" s="138"/>
      <c r="OKQ38" s="138"/>
      <c r="OKR38" s="138"/>
      <c r="OKS38" s="138"/>
      <c r="OKT38" s="138"/>
      <c r="OKU38" s="138"/>
      <c r="OKV38" s="138"/>
      <c r="OKW38" s="138"/>
      <c r="OKX38" s="138"/>
      <c r="OKY38" s="138"/>
      <c r="OKZ38" s="138"/>
      <c r="OLA38" s="138"/>
      <c r="OLB38" s="138"/>
      <c r="OLC38" s="138"/>
      <c r="OLD38" s="138"/>
      <c r="OLE38" s="138"/>
      <c r="OLF38" s="138"/>
      <c r="OLG38" s="138"/>
      <c r="OLH38" s="138"/>
      <c r="OLI38" s="138"/>
      <c r="OLJ38" s="138"/>
      <c r="OLK38" s="138"/>
      <c r="OLL38" s="138"/>
      <c r="OLM38" s="138"/>
      <c r="OLN38" s="138"/>
      <c r="OLO38" s="138"/>
      <c r="OLP38" s="138"/>
      <c r="OLQ38" s="138"/>
      <c r="OLR38" s="138"/>
      <c r="OLS38" s="138"/>
      <c r="OLT38" s="138"/>
      <c r="OLU38" s="138"/>
      <c r="OLV38" s="138"/>
      <c r="OLW38" s="138"/>
      <c r="OLX38" s="138"/>
      <c r="OLY38" s="138"/>
      <c r="OLZ38" s="138"/>
      <c r="OMA38" s="138"/>
      <c r="OMB38" s="138"/>
      <c r="OMC38" s="138"/>
      <c r="OMD38" s="138"/>
      <c r="OME38" s="138"/>
      <c r="OMF38" s="138"/>
      <c r="OMG38" s="138"/>
      <c r="OMH38" s="138"/>
      <c r="OMI38" s="138"/>
      <c r="OMJ38" s="138"/>
      <c r="OMK38" s="138"/>
      <c r="OML38" s="138"/>
      <c r="OMM38" s="138"/>
      <c r="OMN38" s="138"/>
      <c r="OMO38" s="138"/>
      <c r="OMP38" s="138"/>
      <c r="OMQ38" s="138"/>
      <c r="OMR38" s="138"/>
      <c r="OMS38" s="138"/>
      <c r="OMT38" s="138"/>
      <c r="OMU38" s="138"/>
      <c r="OMV38" s="138"/>
      <c r="OMW38" s="138"/>
      <c r="OMX38" s="138"/>
      <c r="OMY38" s="138"/>
      <c r="OMZ38" s="138"/>
      <c r="ONA38" s="138"/>
      <c r="ONB38" s="138"/>
      <c r="ONC38" s="138"/>
      <c r="OND38" s="138"/>
      <c r="ONE38" s="138"/>
      <c r="ONF38" s="138"/>
      <c r="ONG38" s="138"/>
      <c r="ONH38" s="138"/>
      <c r="ONI38" s="138"/>
      <c r="ONJ38" s="138"/>
      <c r="ONK38" s="138"/>
      <c r="ONL38" s="138"/>
      <c r="ONM38" s="138"/>
      <c r="ONN38" s="138"/>
      <c r="ONO38" s="138"/>
      <c r="ONP38" s="138"/>
      <c r="ONQ38" s="138"/>
      <c r="ONR38" s="138"/>
      <c r="ONS38" s="138"/>
      <c r="ONT38" s="138"/>
      <c r="ONU38" s="138"/>
      <c r="ONV38" s="138"/>
      <c r="ONW38" s="138"/>
      <c r="ONX38" s="138"/>
      <c r="ONY38" s="138"/>
      <c r="ONZ38" s="138"/>
      <c r="OOA38" s="138"/>
      <c r="OOB38" s="138"/>
      <c r="OOC38" s="138"/>
      <c r="OOD38" s="138"/>
      <c r="OOE38" s="138"/>
      <c r="OOF38" s="138"/>
      <c r="OOG38" s="138"/>
      <c r="OOH38" s="138"/>
      <c r="OOI38" s="138"/>
      <c r="OOJ38" s="138"/>
      <c r="OOK38" s="138"/>
      <c r="OOL38" s="138"/>
      <c r="OOM38" s="138"/>
      <c r="OON38" s="138"/>
      <c r="OOO38" s="138"/>
      <c r="OOP38" s="138"/>
      <c r="OOQ38" s="138"/>
      <c r="OOR38" s="138"/>
      <c r="OOS38" s="138"/>
      <c r="OOT38" s="138"/>
      <c r="OOU38" s="138"/>
      <c r="OOV38" s="138"/>
      <c r="OOW38" s="138"/>
      <c r="OOX38" s="138"/>
      <c r="OOY38" s="138"/>
      <c r="OOZ38" s="138"/>
      <c r="OPA38" s="138"/>
      <c r="OPB38" s="138"/>
      <c r="OPC38" s="138"/>
      <c r="OPD38" s="138"/>
      <c r="OPE38" s="138"/>
      <c r="OPF38" s="138"/>
      <c r="OPG38" s="138"/>
      <c r="OPH38" s="138"/>
      <c r="OPI38" s="138"/>
      <c r="OPJ38" s="138"/>
      <c r="OPK38" s="138"/>
      <c r="OPL38" s="138"/>
      <c r="OPM38" s="138"/>
      <c r="OPN38" s="138"/>
      <c r="OPO38" s="138"/>
      <c r="OPP38" s="138"/>
      <c r="OPQ38" s="138"/>
      <c r="OPR38" s="138"/>
      <c r="OPS38" s="138"/>
      <c r="OPT38" s="138"/>
      <c r="OPU38" s="138"/>
      <c r="OPV38" s="138"/>
      <c r="OPW38" s="138"/>
      <c r="OPX38" s="138"/>
      <c r="OPY38" s="138"/>
      <c r="OPZ38" s="138"/>
      <c r="OQA38" s="138"/>
      <c r="OQB38" s="138"/>
      <c r="OQC38" s="138"/>
      <c r="OQD38" s="138"/>
      <c r="OQE38" s="138"/>
      <c r="OQF38" s="138"/>
      <c r="OQG38" s="138"/>
      <c r="OQH38" s="138"/>
      <c r="OQI38" s="138"/>
      <c r="OQJ38" s="138"/>
      <c r="OQK38" s="138"/>
      <c r="OQL38" s="138"/>
      <c r="OQM38" s="138"/>
      <c r="OQN38" s="138"/>
      <c r="OQO38" s="138"/>
      <c r="OQP38" s="138"/>
      <c r="OQQ38" s="138"/>
      <c r="OQR38" s="138"/>
      <c r="OQS38" s="138"/>
      <c r="OQT38" s="138"/>
      <c r="OQU38" s="138"/>
      <c r="OQV38" s="138"/>
      <c r="OQW38" s="138"/>
      <c r="OQX38" s="138"/>
      <c r="OQY38" s="138"/>
      <c r="OQZ38" s="138"/>
      <c r="ORA38" s="138"/>
      <c r="ORB38" s="138"/>
      <c r="ORC38" s="138"/>
      <c r="ORD38" s="138"/>
      <c r="ORE38" s="138"/>
      <c r="ORF38" s="138"/>
      <c r="ORG38" s="138"/>
      <c r="ORH38" s="138"/>
      <c r="ORI38" s="138"/>
      <c r="ORJ38" s="138"/>
      <c r="ORK38" s="138"/>
      <c r="ORL38" s="138"/>
      <c r="ORM38" s="138"/>
      <c r="ORN38" s="138"/>
      <c r="ORO38" s="138"/>
      <c r="ORP38" s="138"/>
      <c r="ORQ38" s="138"/>
      <c r="ORR38" s="138"/>
      <c r="ORS38" s="138"/>
      <c r="ORT38" s="138"/>
      <c r="ORU38" s="138"/>
      <c r="ORV38" s="138"/>
      <c r="ORW38" s="138"/>
      <c r="ORX38" s="138"/>
      <c r="ORY38" s="138"/>
      <c r="ORZ38" s="138"/>
      <c r="OSA38" s="138"/>
      <c r="OSB38" s="138"/>
      <c r="OSC38" s="138"/>
      <c r="OSD38" s="138"/>
      <c r="OSE38" s="138"/>
      <c r="OSF38" s="138"/>
      <c r="OSG38" s="138"/>
      <c r="OSH38" s="138"/>
      <c r="OSI38" s="138"/>
      <c r="OSJ38" s="138"/>
      <c r="OSK38" s="138"/>
      <c r="OSL38" s="138"/>
      <c r="OSM38" s="138"/>
      <c r="OSN38" s="138"/>
      <c r="OSO38" s="138"/>
      <c r="OSP38" s="138"/>
      <c r="OSQ38" s="138"/>
      <c r="OSR38" s="138"/>
      <c r="OSS38" s="138"/>
      <c r="OST38" s="138"/>
      <c r="OSU38" s="138"/>
      <c r="OSV38" s="138"/>
      <c r="OSW38" s="138"/>
      <c r="OSX38" s="138"/>
      <c r="OSY38" s="138"/>
      <c r="OSZ38" s="138"/>
      <c r="OTA38" s="138"/>
      <c r="OTB38" s="138"/>
      <c r="OTC38" s="138"/>
      <c r="OTD38" s="138"/>
      <c r="OTE38" s="138"/>
      <c r="OTF38" s="138"/>
      <c r="OTG38" s="138"/>
      <c r="OTH38" s="138"/>
      <c r="OTI38" s="138"/>
      <c r="OTJ38" s="138"/>
      <c r="OTK38" s="138"/>
      <c r="OTL38" s="138"/>
      <c r="OTM38" s="138"/>
      <c r="OTN38" s="138"/>
      <c r="OTO38" s="138"/>
      <c r="OTP38" s="138"/>
      <c r="OTQ38" s="138"/>
      <c r="OTR38" s="138"/>
      <c r="OTS38" s="138"/>
      <c r="OTT38" s="138"/>
      <c r="OTU38" s="138"/>
      <c r="OTV38" s="138"/>
      <c r="OTW38" s="138"/>
      <c r="OTX38" s="138"/>
      <c r="OTY38" s="138"/>
      <c r="OTZ38" s="138"/>
      <c r="OUA38" s="138"/>
      <c r="OUB38" s="138"/>
      <c r="OUC38" s="138"/>
      <c r="OUD38" s="138"/>
      <c r="OUE38" s="138"/>
      <c r="OUF38" s="138"/>
      <c r="OUG38" s="138"/>
      <c r="OUH38" s="138"/>
      <c r="OUI38" s="138"/>
      <c r="OUJ38" s="138"/>
      <c r="OUK38" s="138"/>
      <c r="OUL38" s="138"/>
      <c r="OUM38" s="138"/>
      <c r="OUN38" s="138"/>
      <c r="OUO38" s="138"/>
      <c r="OUP38" s="138"/>
      <c r="OUQ38" s="138"/>
      <c r="OUR38" s="138"/>
      <c r="OUS38" s="138"/>
      <c r="OUT38" s="138"/>
      <c r="OUU38" s="138"/>
      <c r="OUV38" s="138"/>
      <c r="OUW38" s="138"/>
      <c r="OUX38" s="138"/>
      <c r="OUY38" s="138"/>
      <c r="OUZ38" s="138"/>
      <c r="OVA38" s="138"/>
      <c r="OVB38" s="138"/>
      <c r="OVC38" s="138"/>
      <c r="OVD38" s="138"/>
      <c r="OVE38" s="138"/>
      <c r="OVF38" s="138"/>
      <c r="OVG38" s="138"/>
      <c r="OVH38" s="138"/>
      <c r="OVI38" s="138"/>
      <c r="OVJ38" s="138"/>
      <c r="OVK38" s="138"/>
      <c r="OVL38" s="138"/>
      <c r="OVM38" s="138"/>
      <c r="OVN38" s="138"/>
      <c r="OVO38" s="138"/>
      <c r="OVP38" s="138"/>
      <c r="OVQ38" s="138"/>
      <c r="OVR38" s="138"/>
      <c r="OVS38" s="138"/>
      <c r="OVT38" s="138"/>
      <c r="OVU38" s="138"/>
      <c r="OVV38" s="138"/>
      <c r="OVW38" s="138"/>
      <c r="OVX38" s="138"/>
      <c r="OVY38" s="138"/>
      <c r="OVZ38" s="138"/>
      <c r="OWA38" s="138"/>
      <c r="OWB38" s="138"/>
      <c r="OWC38" s="138"/>
      <c r="OWD38" s="138"/>
      <c r="OWE38" s="138"/>
      <c r="OWF38" s="138"/>
      <c r="OWG38" s="138"/>
      <c r="OWH38" s="138"/>
      <c r="OWI38" s="138"/>
      <c r="OWJ38" s="138"/>
      <c r="OWK38" s="138"/>
      <c r="OWL38" s="138"/>
      <c r="OWM38" s="138"/>
      <c r="OWN38" s="138"/>
      <c r="OWO38" s="138"/>
      <c r="OWP38" s="138"/>
      <c r="OWQ38" s="138"/>
      <c r="OWR38" s="138"/>
      <c r="OWS38" s="138"/>
      <c r="OWT38" s="138"/>
      <c r="OWU38" s="138"/>
      <c r="OWV38" s="138"/>
      <c r="OWW38" s="138"/>
      <c r="OWX38" s="138"/>
      <c r="OWY38" s="138"/>
      <c r="OWZ38" s="138"/>
      <c r="OXA38" s="138"/>
      <c r="OXB38" s="138"/>
      <c r="OXC38" s="138"/>
      <c r="OXD38" s="138"/>
      <c r="OXE38" s="138"/>
      <c r="OXF38" s="138"/>
      <c r="OXG38" s="138"/>
      <c r="OXH38" s="138"/>
      <c r="OXI38" s="138"/>
      <c r="OXJ38" s="138"/>
      <c r="OXK38" s="138"/>
      <c r="OXL38" s="138"/>
      <c r="OXM38" s="138"/>
      <c r="OXN38" s="138"/>
      <c r="OXO38" s="138"/>
      <c r="OXP38" s="138"/>
      <c r="OXQ38" s="138"/>
      <c r="OXR38" s="138"/>
      <c r="OXS38" s="138"/>
      <c r="OXT38" s="138"/>
      <c r="OXU38" s="138"/>
      <c r="OXV38" s="138"/>
      <c r="OXW38" s="138"/>
      <c r="OXX38" s="138"/>
      <c r="OXY38" s="138"/>
      <c r="OXZ38" s="138"/>
      <c r="OYA38" s="138"/>
      <c r="OYB38" s="138"/>
      <c r="OYC38" s="138"/>
      <c r="OYD38" s="138"/>
      <c r="OYE38" s="138"/>
      <c r="OYF38" s="138"/>
      <c r="OYG38" s="138"/>
      <c r="OYH38" s="138"/>
      <c r="OYI38" s="138"/>
      <c r="OYJ38" s="138"/>
      <c r="OYK38" s="138"/>
      <c r="OYL38" s="138"/>
      <c r="OYM38" s="138"/>
      <c r="OYN38" s="138"/>
      <c r="OYO38" s="138"/>
      <c r="OYP38" s="138"/>
      <c r="OYQ38" s="138"/>
      <c r="OYR38" s="138"/>
      <c r="OYS38" s="138"/>
      <c r="OYT38" s="138"/>
      <c r="OYU38" s="138"/>
      <c r="OYV38" s="138"/>
      <c r="OYW38" s="138"/>
      <c r="OYX38" s="138"/>
      <c r="OYY38" s="138"/>
      <c r="OYZ38" s="138"/>
      <c r="OZA38" s="138"/>
      <c r="OZB38" s="138"/>
      <c r="OZC38" s="138"/>
      <c r="OZD38" s="138"/>
      <c r="OZE38" s="138"/>
      <c r="OZF38" s="138"/>
      <c r="OZG38" s="138"/>
      <c r="OZH38" s="138"/>
      <c r="OZI38" s="138"/>
      <c r="OZJ38" s="138"/>
      <c r="OZK38" s="138"/>
      <c r="OZL38" s="138"/>
      <c r="OZM38" s="138"/>
      <c r="OZN38" s="138"/>
      <c r="OZO38" s="138"/>
      <c r="OZP38" s="138"/>
      <c r="OZQ38" s="138"/>
      <c r="OZR38" s="138"/>
      <c r="OZS38" s="138"/>
      <c r="OZT38" s="138"/>
      <c r="OZU38" s="138"/>
      <c r="OZV38" s="138"/>
      <c r="OZW38" s="138"/>
      <c r="OZX38" s="138"/>
      <c r="OZY38" s="138"/>
      <c r="OZZ38" s="138"/>
      <c r="PAA38" s="138"/>
      <c r="PAB38" s="138"/>
      <c r="PAC38" s="138"/>
      <c r="PAD38" s="138"/>
      <c r="PAE38" s="138"/>
      <c r="PAF38" s="138"/>
      <c r="PAG38" s="138"/>
      <c r="PAH38" s="138"/>
      <c r="PAI38" s="138"/>
      <c r="PAJ38" s="138"/>
      <c r="PAK38" s="138"/>
      <c r="PAL38" s="138"/>
      <c r="PAM38" s="138"/>
      <c r="PAN38" s="138"/>
      <c r="PAO38" s="138"/>
      <c r="PAP38" s="138"/>
      <c r="PAQ38" s="138"/>
      <c r="PAR38" s="138"/>
      <c r="PAS38" s="138"/>
      <c r="PAT38" s="138"/>
      <c r="PAU38" s="138"/>
      <c r="PAV38" s="138"/>
      <c r="PAW38" s="138"/>
      <c r="PAX38" s="138"/>
      <c r="PAY38" s="138"/>
      <c r="PAZ38" s="138"/>
      <c r="PBA38" s="138"/>
      <c r="PBB38" s="138"/>
      <c r="PBC38" s="138"/>
      <c r="PBD38" s="138"/>
      <c r="PBE38" s="138"/>
      <c r="PBF38" s="138"/>
      <c r="PBG38" s="138"/>
      <c r="PBH38" s="138"/>
      <c r="PBI38" s="138"/>
      <c r="PBJ38" s="138"/>
      <c r="PBK38" s="138"/>
      <c r="PBL38" s="138"/>
      <c r="PBM38" s="138"/>
      <c r="PBN38" s="138"/>
      <c r="PBO38" s="138"/>
      <c r="PBP38" s="138"/>
      <c r="PBQ38" s="138"/>
      <c r="PBR38" s="138"/>
      <c r="PBS38" s="138"/>
      <c r="PBT38" s="138"/>
      <c r="PBU38" s="138"/>
      <c r="PBV38" s="138"/>
      <c r="PBW38" s="138"/>
      <c r="PBX38" s="138"/>
      <c r="PBY38" s="138"/>
      <c r="PBZ38" s="138"/>
      <c r="PCA38" s="138"/>
      <c r="PCB38" s="138"/>
      <c r="PCC38" s="138"/>
      <c r="PCD38" s="138"/>
      <c r="PCE38" s="138"/>
      <c r="PCF38" s="138"/>
      <c r="PCG38" s="138"/>
      <c r="PCH38" s="138"/>
      <c r="PCI38" s="138"/>
      <c r="PCJ38" s="138"/>
      <c r="PCK38" s="138"/>
      <c r="PCL38" s="138"/>
      <c r="PCM38" s="138"/>
      <c r="PCN38" s="138"/>
      <c r="PCO38" s="138"/>
      <c r="PCP38" s="138"/>
      <c r="PCQ38" s="138"/>
      <c r="PCR38" s="138"/>
      <c r="PCS38" s="138"/>
      <c r="PCT38" s="138"/>
      <c r="PCU38" s="138"/>
      <c r="PCV38" s="138"/>
      <c r="PCW38" s="138"/>
      <c r="PCX38" s="138"/>
      <c r="PCY38" s="138"/>
      <c r="PCZ38" s="138"/>
      <c r="PDA38" s="138"/>
      <c r="PDB38" s="138"/>
      <c r="PDC38" s="138"/>
      <c r="PDD38" s="138"/>
      <c r="PDE38" s="138"/>
      <c r="PDF38" s="138"/>
      <c r="PDG38" s="138"/>
      <c r="PDH38" s="138"/>
      <c r="PDI38" s="138"/>
      <c r="PDJ38" s="138"/>
      <c r="PDK38" s="138"/>
      <c r="PDL38" s="138"/>
      <c r="PDM38" s="138"/>
      <c r="PDN38" s="138"/>
      <c r="PDO38" s="138"/>
      <c r="PDP38" s="138"/>
      <c r="PDQ38" s="138"/>
      <c r="PDR38" s="138"/>
      <c r="PDS38" s="138"/>
      <c r="PDT38" s="138"/>
      <c r="PDU38" s="138"/>
      <c r="PDV38" s="138"/>
      <c r="PDW38" s="138"/>
      <c r="PDX38" s="138"/>
      <c r="PDY38" s="138"/>
      <c r="PDZ38" s="138"/>
      <c r="PEA38" s="138"/>
      <c r="PEB38" s="138"/>
      <c r="PEC38" s="138"/>
      <c r="PED38" s="138"/>
      <c r="PEE38" s="138"/>
      <c r="PEF38" s="138"/>
      <c r="PEG38" s="138"/>
      <c r="PEH38" s="138"/>
      <c r="PEI38" s="138"/>
      <c r="PEJ38" s="138"/>
      <c r="PEK38" s="138"/>
      <c r="PEL38" s="138"/>
      <c r="PEM38" s="138"/>
      <c r="PEN38" s="138"/>
      <c r="PEO38" s="138"/>
      <c r="PEP38" s="138"/>
      <c r="PEQ38" s="138"/>
      <c r="PER38" s="138"/>
      <c r="PES38" s="138"/>
      <c r="PET38" s="138"/>
      <c r="PEU38" s="138"/>
      <c r="PEV38" s="138"/>
      <c r="PEW38" s="138"/>
      <c r="PEX38" s="138"/>
      <c r="PEY38" s="138"/>
      <c r="PEZ38" s="138"/>
      <c r="PFA38" s="138"/>
      <c r="PFB38" s="138"/>
      <c r="PFC38" s="138"/>
      <c r="PFD38" s="138"/>
      <c r="PFE38" s="138"/>
      <c r="PFF38" s="138"/>
      <c r="PFG38" s="138"/>
      <c r="PFH38" s="138"/>
      <c r="PFI38" s="138"/>
      <c r="PFJ38" s="138"/>
      <c r="PFK38" s="138"/>
      <c r="PFL38" s="138"/>
      <c r="PFM38" s="138"/>
      <c r="PFN38" s="138"/>
      <c r="PFO38" s="138"/>
      <c r="PFP38" s="138"/>
      <c r="PFQ38" s="138"/>
      <c r="PFR38" s="138"/>
      <c r="PFS38" s="138"/>
      <c r="PFT38" s="138"/>
      <c r="PFU38" s="138"/>
      <c r="PFV38" s="138"/>
      <c r="PFW38" s="138"/>
      <c r="PFX38" s="138"/>
      <c r="PFY38" s="138"/>
      <c r="PFZ38" s="138"/>
      <c r="PGA38" s="138"/>
      <c r="PGB38" s="138"/>
      <c r="PGC38" s="138"/>
      <c r="PGD38" s="138"/>
      <c r="PGE38" s="138"/>
      <c r="PGF38" s="138"/>
      <c r="PGG38" s="138"/>
      <c r="PGH38" s="138"/>
      <c r="PGI38" s="138"/>
      <c r="PGJ38" s="138"/>
      <c r="PGK38" s="138"/>
      <c r="PGL38" s="138"/>
      <c r="PGM38" s="138"/>
      <c r="PGN38" s="138"/>
      <c r="PGO38" s="138"/>
      <c r="PGP38" s="138"/>
      <c r="PGQ38" s="138"/>
      <c r="PGR38" s="138"/>
      <c r="PGS38" s="138"/>
      <c r="PGT38" s="138"/>
      <c r="PGU38" s="138"/>
      <c r="PGV38" s="138"/>
      <c r="PGW38" s="138"/>
      <c r="PGX38" s="138"/>
      <c r="PGY38" s="138"/>
      <c r="PGZ38" s="138"/>
      <c r="PHA38" s="138"/>
      <c r="PHB38" s="138"/>
      <c r="PHC38" s="138"/>
      <c r="PHD38" s="138"/>
      <c r="PHE38" s="138"/>
      <c r="PHF38" s="138"/>
      <c r="PHG38" s="138"/>
      <c r="PHH38" s="138"/>
      <c r="PHI38" s="138"/>
      <c r="PHJ38" s="138"/>
      <c r="PHK38" s="138"/>
      <c r="PHL38" s="138"/>
      <c r="PHM38" s="138"/>
      <c r="PHN38" s="138"/>
      <c r="PHO38" s="138"/>
      <c r="PHP38" s="138"/>
      <c r="PHQ38" s="138"/>
      <c r="PHR38" s="138"/>
      <c r="PHS38" s="138"/>
      <c r="PHT38" s="138"/>
      <c r="PHU38" s="138"/>
      <c r="PHV38" s="138"/>
      <c r="PHW38" s="138"/>
      <c r="PHX38" s="138"/>
      <c r="PHY38" s="138"/>
      <c r="PHZ38" s="138"/>
      <c r="PIA38" s="138"/>
      <c r="PIB38" s="138"/>
      <c r="PIC38" s="138"/>
      <c r="PID38" s="138"/>
      <c r="PIE38" s="138"/>
      <c r="PIF38" s="138"/>
      <c r="PIG38" s="138"/>
      <c r="PIH38" s="138"/>
      <c r="PII38" s="138"/>
      <c r="PIJ38" s="138"/>
      <c r="PIK38" s="138"/>
      <c r="PIL38" s="138"/>
      <c r="PIM38" s="138"/>
      <c r="PIN38" s="138"/>
      <c r="PIO38" s="138"/>
      <c r="PIP38" s="138"/>
      <c r="PIQ38" s="138"/>
      <c r="PIR38" s="138"/>
      <c r="PIS38" s="138"/>
      <c r="PIT38" s="138"/>
      <c r="PIU38" s="138"/>
      <c r="PIV38" s="138"/>
      <c r="PIW38" s="138"/>
      <c r="PIX38" s="138"/>
      <c r="PIY38" s="138"/>
      <c r="PIZ38" s="138"/>
      <c r="PJA38" s="138"/>
      <c r="PJB38" s="138"/>
      <c r="PJC38" s="138"/>
      <c r="PJD38" s="138"/>
      <c r="PJE38" s="138"/>
      <c r="PJF38" s="138"/>
      <c r="PJG38" s="138"/>
      <c r="PJH38" s="138"/>
      <c r="PJI38" s="138"/>
      <c r="PJJ38" s="138"/>
      <c r="PJK38" s="138"/>
      <c r="PJL38" s="138"/>
      <c r="PJM38" s="138"/>
      <c r="PJN38" s="138"/>
      <c r="PJO38" s="138"/>
      <c r="PJP38" s="138"/>
      <c r="PJQ38" s="138"/>
      <c r="PJR38" s="138"/>
      <c r="PJS38" s="138"/>
      <c r="PJT38" s="138"/>
      <c r="PJU38" s="138"/>
      <c r="PJV38" s="138"/>
      <c r="PJW38" s="138"/>
      <c r="PJX38" s="138"/>
      <c r="PJY38" s="138"/>
      <c r="PJZ38" s="138"/>
      <c r="PKA38" s="138"/>
      <c r="PKB38" s="138"/>
      <c r="PKC38" s="138"/>
      <c r="PKD38" s="138"/>
      <c r="PKE38" s="138"/>
      <c r="PKF38" s="138"/>
      <c r="PKG38" s="138"/>
      <c r="PKH38" s="138"/>
      <c r="PKI38" s="138"/>
      <c r="PKJ38" s="138"/>
      <c r="PKK38" s="138"/>
      <c r="PKL38" s="138"/>
      <c r="PKM38" s="138"/>
      <c r="PKN38" s="138"/>
      <c r="PKO38" s="138"/>
      <c r="PKP38" s="138"/>
      <c r="PKQ38" s="138"/>
      <c r="PKR38" s="138"/>
      <c r="PKS38" s="138"/>
      <c r="PKT38" s="138"/>
      <c r="PKU38" s="138"/>
      <c r="PKV38" s="138"/>
      <c r="PKW38" s="138"/>
      <c r="PKX38" s="138"/>
      <c r="PKY38" s="138"/>
      <c r="PKZ38" s="138"/>
      <c r="PLA38" s="138"/>
      <c r="PLB38" s="138"/>
      <c r="PLC38" s="138"/>
      <c r="PLD38" s="138"/>
      <c r="PLE38" s="138"/>
      <c r="PLF38" s="138"/>
      <c r="PLG38" s="138"/>
      <c r="PLH38" s="138"/>
      <c r="PLI38" s="138"/>
      <c r="PLJ38" s="138"/>
      <c r="PLK38" s="138"/>
      <c r="PLL38" s="138"/>
      <c r="PLM38" s="138"/>
      <c r="PLN38" s="138"/>
      <c r="PLO38" s="138"/>
      <c r="PLP38" s="138"/>
      <c r="PLQ38" s="138"/>
      <c r="PLR38" s="138"/>
      <c r="PLS38" s="138"/>
      <c r="PLT38" s="138"/>
      <c r="PLU38" s="138"/>
      <c r="PLV38" s="138"/>
      <c r="PLW38" s="138"/>
      <c r="PLX38" s="138"/>
      <c r="PLY38" s="138"/>
      <c r="PLZ38" s="138"/>
      <c r="PMA38" s="138"/>
      <c r="PMB38" s="138"/>
      <c r="PMC38" s="138"/>
      <c r="PMD38" s="138"/>
      <c r="PME38" s="138"/>
      <c r="PMF38" s="138"/>
      <c r="PMG38" s="138"/>
      <c r="PMH38" s="138"/>
      <c r="PMI38" s="138"/>
      <c r="PMJ38" s="138"/>
      <c r="PMK38" s="138"/>
      <c r="PML38" s="138"/>
      <c r="PMM38" s="138"/>
      <c r="PMN38" s="138"/>
      <c r="PMO38" s="138"/>
      <c r="PMP38" s="138"/>
      <c r="PMQ38" s="138"/>
      <c r="PMR38" s="138"/>
      <c r="PMS38" s="138"/>
      <c r="PMT38" s="138"/>
      <c r="PMU38" s="138"/>
      <c r="PMV38" s="138"/>
      <c r="PMW38" s="138"/>
      <c r="PMX38" s="138"/>
      <c r="PMY38" s="138"/>
      <c r="PMZ38" s="138"/>
      <c r="PNA38" s="138"/>
      <c r="PNB38" s="138"/>
      <c r="PNC38" s="138"/>
      <c r="PND38" s="138"/>
      <c r="PNE38" s="138"/>
      <c r="PNF38" s="138"/>
      <c r="PNG38" s="138"/>
      <c r="PNH38" s="138"/>
      <c r="PNI38" s="138"/>
      <c r="PNJ38" s="138"/>
      <c r="PNK38" s="138"/>
      <c r="PNL38" s="138"/>
      <c r="PNM38" s="138"/>
      <c r="PNN38" s="138"/>
      <c r="PNO38" s="138"/>
      <c r="PNP38" s="138"/>
      <c r="PNQ38" s="138"/>
      <c r="PNR38" s="138"/>
      <c r="PNS38" s="138"/>
      <c r="PNT38" s="138"/>
      <c r="PNU38" s="138"/>
      <c r="PNV38" s="138"/>
      <c r="PNW38" s="138"/>
      <c r="PNX38" s="138"/>
      <c r="PNY38" s="138"/>
      <c r="PNZ38" s="138"/>
      <c r="POA38" s="138"/>
      <c r="POB38" s="138"/>
      <c r="POC38" s="138"/>
      <c r="POD38" s="138"/>
      <c r="POE38" s="138"/>
      <c r="POF38" s="138"/>
      <c r="POG38" s="138"/>
      <c r="POH38" s="138"/>
      <c r="POI38" s="138"/>
      <c r="POJ38" s="138"/>
      <c r="POK38" s="138"/>
      <c r="POL38" s="138"/>
      <c r="POM38" s="138"/>
      <c r="PON38" s="138"/>
      <c r="POO38" s="138"/>
      <c r="POP38" s="138"/>
      <c r="POQ38" s="138"/>
      <c r="POR38" s="138"/>
      <c r="POS38" s="138"/>
      <c r="POT38" s="138"/>
      <c r="POU38" s="138"/>
      <c r="POV38" s="138"/>
      <c r="POW38" s="138"/>
      <c r="POX38" s="138"/>
      <c r="POY38" s="138"/>
      <c r="POZ38" s="138"/>
      <c r="PPA38" s="138"/>
      <c r="PPB38" s="138"/>
      <c r="PPC38" s="138"/>
      <c r="PPD38" s="138"/>
      <c r="PPE38" s="138"/>
      <c r="PPF38" s="138"/>
      <c r="PPG38" s="138"/>
      <c r="PPH38" s="138"/>
      <c r="PPI38" s="138"/>
      <c r="PPJ38" s="138"/>
      <c r="PPK38" s="138"/>
      <c r="PPL38" s="138"/>
      <c r="PPM38" s="138"/>
      <c r="PPN38" s="138"/>
      <c r="PPO38" s="138"/>
      <c r="PPP38" s="138"/>
      <c r="PPQ38" s="138"/>
      <c r="PPR38" s="138"/>
      <c r="PPS38" s="138"/>
      <c r="PPT38" s="138"/>
      <c r="PPU38" s="138"/>
      <c r="PPV38" s="138"/>
      <c r="PPW38" s="138"/>
      <c r="PPX38" s="138"/>
      <c r="PPY38" s="138"/>
      <c r="PPZ38" s="138"/>
      <c r="PQA38" s="138"/>
      <c r="PQB38" s="138"/>
      <c r="PQC38" s="138"/>
      <c r="PQD38" s="138"/>
      <c r="PQE38" s="138"/>
      <c r="PQF38" s="138"/>
      <c r="PQG38" s="138"/>
      <c r="PQH38" s="138"/>
      <c r="PQI38" s="138"/>
      <c r="PQJ38" s="138"/>
      <c r="PQK38" s="138"/>
      <c r="PQL38" s="138"/>
      <c r="PQM38" s="138"/>
      <c r="PQN38" s="138"/>
      <c r="PQO38" s="138"/>
      <c r="PQP38" s="138"/>
      <c r="PQQ38" s="138"/>
      <c r="PQR38" s="138"/>
      <c r="PQS38" s="138"/>
      <c r="PQT38" s="138"/>
      <c r="PQU38" s="138"/>
      <c r="PQV38" s="138"/>
      <c r="PQW38" s="138"/>
      <c r="PQX38" s="138"/>
      <c r="PQY38" s="138"/>
      <c r="PQZ38" s="138"/>
      <c r="PRA38" s="138"/>
      <c r="PRB38" s="138"/>
      <c r="PRC38" s="138"/>
      <c r="PRD38" s="138"/>
      <c r="PRE38" s="138"/>
      <c r="PRF38" s="138"/>
      <c r="PRG38" s="138"/>
      <c r="PRH38" s="138"/>
      <c r="PRI38" s="138"/>
      <c r="PRJ38" s="138"/>
      <c r="PRK38" s="138"/>
      <c r="PRL38" s="138"/>
      <c r="PRM38" s="138"/>
      <c r="PRN38" s="138"/>
      <c r="PRO38" s="138"/>
      <c r="PRP38" s="138"/>
      <c r="PRQ38" s="138"/>
      <c r="PRR38" s="138"/>
      <c r="PRS38" s="138"/>
      <c r="PRT38" s="138"/>
      <c r="PRU38" s="138"/>
      <c r="PRV38" s="138"/>
      <c r="PRW38" s="138"/>
      <c r="PRX38" s="138"/>
      <c r="PRY38" s="138"/>
      <c r="PRZ38" s="138"/>
      <c r="PSA38" s="138"/>
      <c r="PSB38" s="138"/>
      <c r="PSC38" s="138"/>
      <c r="PSD38" s="138"/>
      <c r="PSE38" s="138"/>
      <c r="PSF38" s="138"/>
      <c r="PSG38" s="138"/>
      <c r="PSH38" s="138"/>
      <c r="PSI38" s="138"/>
      <c r="PSJ38" s="138"/>
      <c r="PSK38" s="138"/>
      <c r="PSL38" s="138"/>
      <c r="PSM38" s="138"/>
      <c r="PSN38" s="138"/>
      <c r="PSO38" s="138"/>
      <c r="PSP38" s="138"/>
      <c r="PSQ38" s="138"/>
      <c r="PSR38" s="138"/>
      <c r="PSS38" s="138"/>
      <c r="PST38" s="138"/>
      <c r="PSU38" s="138"/>
      <c r="PSV38" s="138"/>
      <c r="PSW38" s="138"/>
      <c r="PSX38" s="138"/>
      <c r="PSY38" s="138"/>
      <c r="PSZ38" s="138"/>
      <c r="PTA38" s="138"/>
      <c r="PTB38" s="138"/>
      <c r="PTC38" s="138"/>
      <c r="PTD38" s="138"/>
      <c r="PTE38" s="138"/>
      <c r="PTF38" s="138"/>
      <c r="PTG38" s="138"/>
      <c r="PTH38" s="138"/>
      <c r="PTI38" s="138"/>
      <c r="PTJ38" s="138"/>
      <c r="PTK38" s="138"/>
      <c r="PTL38" s="138"/>
      <c r="PTM38" s="138"/>
      <c r="PTN38" s="138"/>
      <c r="PTO38" s="138"/>
      <c r="PTP38" s="138"/>
      <c r="PTQ38" s="138"/>
      <c r="PTR38" s="138"/>
      <c r="PTS38" s="138"/>
      <c r="PTT38" s="138"/>
      <c r="PTU38" s="138"/>
      <c r="PTV38" s="138"/>
      <c r="PTW38" s="138"/>
      <c r="PTX38" s="138"/>
      <c r="PTY38" s="138"/>
      <c r="PTZ38" s="138"/>
      <c r="PUA38" s="138"/>
      <c r="PUB38" s="138"/>
      <c r="PUC38" s="138"/>
      <c r="PUD38" s="138"/>
      <c r="PUE38" s="138"/>
      <c r="PUF38" s="138"/>
      <c r="PUG38" s="138"/>
      <c r="PUH38" s="138"/>
      <c r="PUI38" s="138"/>
      <c r="PUJ38" s="138"/>
      <c r="PUK38" s="138"/>
      <c r="PUL38" s="138"/>
      <c r="PUM38" s="138"/>
      <c r="PUN38" s="138"/>
      <c r="PUO38" s="138"/>
      <c r="PUP38" s="138"/>
      <c r="PUQ38" s="138"/>
      <c r="PUR38" s="138"/>
      <c r="PUS38" s="138"/>
      <c r="PUT38" s="138"/>
      <c r="PUU38" s="138"/>
      <c r="PUV38" s="138"/>
      <c r="PUW38" s="138"/>
      <c r="PUX38" s="138"/>
      <c r="PUY38" s="138"/>
      <c r="PUZ38" s="138"/>
      <c r="PVA38" s="138"/>
      <c r="PVB38" s="138"/>
      <c r="PVC38" s="138"/>
      <c r="PVD38" s="138"/>
      <c r="PVE38" s="138"/>
      <c r="PVF38" s="138"/>
      <c r="PVG38" s="138"/>
      <c r="PVH38" s="138"/>
      <c r="PVI38" s="138"/>
      <c r="PVJ38" s="138"/>
      <c r="PVK38" s="138"/>
      <c r="PVL38" s="138"/>
      <c r="PVM38" s="138"/>
      <c r="PVN38" s="138"/>
      <c r="PVO38" s="138"/>
      <c r="PVP38" s="138"/>
      <c r="PVQ38" s="138"/>
      <c r="PVR38" s="138"/>
      <c r="PVS38" s="138"/>
      <c r="PVT38" s="138"/>
      <c r="PVU38" s="138"/>
      <c r="PVV38" s="138"/>
      <c r="PVW38" s="138"/>
      <c r="PVX38" s="138"/>
      <c r="PVY38" s="138"/>
      <c r="PVZ38" s="138"/>
      <c r="PWA38" s="138"/>
      <c r="PWB38" s="138"/>
      <c r="PWC38" s="138"/>
      <c r="PWD38" s="138"/>
      <c r="PWE38" s="138"/>
      <c r="PWF38" s="138"/>
      <c r="PWG38" s="138"/>
      <c r="PWH38" s="138"/>
      <c r="PWI38" s="138"/>
      <c r="PWJ38" s="138"/>
      <c r="PWK38" s="138"/>
      <c r="PWL38" s="138"/>
      <c r="PWM38" s="138"/>
      <c r="PWN38" s="138"/>
      <c r="PWO38" s="138"/>
      <c r="PWP38" s="138"/>
      <c r="PWQ38" s="138"/>
      <c r="PWR38" s="138"/>
      <c r="PWS38" s="138"/>
      <c r="PWT38" s="138"/>
      <c r="PWU38" s="138"/>
      <c r="PWV38" s="138"/>
      <c r="PWW38" s="138"/>
      <c r="PWX38" s="138"/>
      <c r="PWY38" s="138"/>
      <c r="PWZ38" s="138"/>
      <c r="PXA38" s="138"/>
      <c r="PXB38" s="138"/>
      <c r="PXC38" s="138"/>
      <c r="PXD38" s="138"/>
      <c r="PXE38" s="138"/>
      <c r="PXF38" s="138"/>
      <c r="PXG38" s="138"/>
      <c r="PXH38" s="138"/>
      <c r="PXI38" s="138"/>
      <c r="PXJ38" s="138"/>
      <c r="PXK38" s="138"/>
      <c r="PXL38" s="138"/>
      <c r="PXM38" s="138"/>
      <c r="PXN38" s="138"/>
      <c r="PXO38" s="138"/>
      <c r="PXP38" s="138"/>
      <c r="PXQ38" s="138"/>
      <c r="PXR38" s="138"/>
      <c r="PXS38" s="138"/>
      <c r="PXT38" s="138"/>
      <c r="PXU38" s="138"/>
      <c r="PXV38" s="138"/>
      <c r="PXW38" s="138"/>
      <c r="PXX38" s="138"/>
      <c r="PXY38" s="138"/>
      <c r="PXZ38" s="138"/>
      <c r="PYA38" s="138"/>
      <c r="PYB38" s="138"/>
      <c r="PYC38" s="138"/>
      <c r="PYD38" s="138"/>
      <c r="PYE38" s="138"/>
      <c r="PYF38" s="138"/>
      <c r="PYG38" s="138"/>
      <c r="PYH38" s="138"/>
      <c r="PYI38" s="138"/>
      <c r="PYJ38" s="138"/>
      <c r="PYK38" s="138"/>
      <c r="PYL38" s="138"/>
      <c r="PYM38" s="138"/>
      <c r="PYN38" s="138"/>
      <c r="PYO38" s="138"/>
      <c r="PYP38" s="138"/>
      <c r="PYQ38" s="138"/>
      <c r="PYR38" s="138"/>
      <c r="PYS38" s="138"/>
      <c r="PYT38" s="138"/>
      <c r="PYU38" s="138"/>
      <c r="PYV38" s="138"/>
      <c r="PYW38" s="138"/>
      <c r="PYX38" s="138"/>
      <c r="PYY38" s="138"/>
      <c r="PYZ38" s="138"/>
      <c r="PZA38" s="138"/>
      <c r="PZB38" s="138"/>
      <c r="PZC38" s="138"/>
      <c r="PZD38" s="138"/>
      <c r="PZE38" s="138"/>
      <c r="PZF38" s="138"/>
      <c r="PZG38" s="138"/>
      <c r="PZH38" s="138"/>
      <c r="PZI38" s="138"/>
      <c r="PZJ38" s="138"/>
      <c r="PZK38" s="138"/>
      <c r="PZL38" s="138"/>
      <c r="PZM38" s="138"/>
      <c r="PZN38" s="138"/>
      <c r="PZO38" s="138"/>
      <c r="PZP38" s="138"/>
      <c r="PZQ38" s="138"/>
      <c r="PZR38" s="138"/>
      <c r="PZS38" s="138"/>
      <c r="PZT38" s="138"/>
      <c r="PZU38" s="138"/>
      <c r="PZV38" s="138"/>
      <c r="PZW38" s="138"/>
      <c r="PZX38" s="138"/>
      <c r="PZY38" s="138"/>
      <c r="PZZ38" s="138"/>
      <c r="QAA38" s="138"/>
      <c r="QAB38" s="138"/>
      <c r="QAC38" s="138"/>
      <c r="QAD38" s="138"/>
      <c r="QAE38" s="138"/>
      <c r="QAF38" s="138"/>
      <c r="QAG38" s="138"/>
      <c r="QAH38" s="138"/>
      <c r="QAI38" s="138"/>
      <c r="QAJ38" s="138"/>
      <c r="QAK38" s="138"/>
      <c r="QAL38" s="138"/>
      <c r="QAM38" s="138"/>
      <c r="QAN38" s="138"/>
      <c r="QAO38" s="138"/>
      <c r="QAP38" s="138"/>
      <c r="QAQ38" s="138"/>
      <c r="QAR38" s="138"/>
      <c r="QAS38" s="138"/>
      <c r="QAT38" s="138"/>
      <c r="QAU38" s="138"/>
      <c r="QAV38" s="138"/>
      <c r="QAW38" s="138"/>
      <c r="QAX38" s="138"/>
      <c r="QAY38" s="138"/>
      <c r="QAZ38" s="138"/>
      <c r="QBA38" s="138"/>
      <c r="QBB38" s="138"/>
      <c r="QBC38" s="138"/>
      <c r="QBD38" s="138"/>
      <c r="QBE38" s="138"/>
      <c r="QBF38" s="138"/>
      <c r="QBG38" s="138"/>
      <c r="QBH38" s="138"/>
      <c r="QBI38" s="138"/>
      <c r="QBJ38" s="138"/>
      <c r="QBK38" s="138"/>
      <c r="QBL38" s="138"/>
      <c r="QBM38" s="138"/>
      <c r="QBN38" s="138"/>
      <c r="QBO38" s="138"/>
      <c r="QBP38" s="138"/>
      <c r="QBQ38" s="138"/>
      <c r="QBR38" s="138"/>
      <c r="QBS38" s="138"/>
      <c r="QBT38" s="138"/>
      <c r="QBU38" s="138"/>
      <c r="QBV38" s="138"/>
      <c r="QBW38" s="138"/>
      <c r="QBX38" s="138"/>
      <c r="QBY38" s="138"/>
      <c r="QBZ38" s="138"/>
      <c r="QCA38" s="138"/>
      <c r="QCB38" s="138"/>
      <c r="QCC38" s="138"/>
      <c r="QCD38" s="138"/>
      <c r="QCE38" s="138"/>
      <c r="QCF38" s="138"/>
      <c r="QCG38" s="138"/>
      <c r="QCH38" s="138"/>
      <c r="QCI38" s="138"/>
      <c r="QCJ38" s="138"/>
      <c r="QCK38" s="138"/>
      <c r="QCL38" s="138"/>
      <c r="QCM38" s="138"/>
      <c r="QCN38" s="138"/>
      <c r="QCO38" s="138"/>
      <c r="QCP38" s="138"/>
      <c r="QCQ38" s="138"/>
      <c r="QCR38" s="138"/>
      <c r="QCS38" s="138"/>
      <c r="QCT38" s="138"/>
      <c r="QCU38" s="138"/>
      <c r="QCV38" s="138"/>
      <c r="QCW38" s="138"/>
      <c r="QCX38" s="138"/>
      <c r="QCY38" s="138"/>
      <c r="QCZ38" s="138"/>
      <c r="QDA38" s="138"/>
      <c r="QDB38" s="138"/>
      <c r="QDC38" s="138"/>
      <c r="QDD38" s="138"/>
      <c r="QDE38" s="138"/>
      <c r="QDF38" s="138"/>
      <c r="QDG38" s="138"/>
      <c r="QDH38" s="138"/>
      <c r="QDI38" s="138"/>
      <c r="QDJ38" s="138"/>
      <c r="QDK38" s="138"/>
      <c r="QDL38" s="138"/>
      <c r="QDM38" s="138"/>
      <c r="QDN38" s="138"/>
      <c r="QDO38" s="138"/>
      <c r="QDP38" s="138"/>
      <c r="QDQ38" s="138"/>
      <c r="QDR38" s="138"/>
      <c r="QDS38" s="138"/>
      <c r="QDT38" s="138"/>
      <c r="QDU38" s="138"/>
      <c r="QDV38" s="138"/>
      <c r="QDW38" s="138"/>
      <c r="QDX38" s="138"/>
      <c r="QDY38" s="138"/>
      <c r="QDZ38" s="138"/>
      <c r="QEA38" s="138"/>
      <c r="QEB38" s="138"/>
      <c r="QEC38" s="138"/>
      <c r="QED38" s="138"/>
      <c r="QEE38" s="138"/>
      <c r="QEF38" s="138"/>
      <c r="QEG38" s="138"/>
      <c r="QEH38" s="138"/>
      <c r="QEI38" s="138"/>
      <c r="QEJ38" s="138"/>
      <c r="QEK38" s="138"/>
      <c r="QEL38" s="138"/>
      <c r="QEM38" s="138"/>
      <c r="QEN38" s="138"/>
      <c r="QEO38" s="138"/>
      <c r="QEP38" s="138"/>
      <c r="QEQ38" s="138"/>
      <c r="QER38" s="138"/>
      <c r="QES38" s="138"/>
      <c r="QET38" s="138"/>
      <c r="QEU38" s="138"/>
      <c r="QEV38" s="138"/>
      <c r="QEW38" s="138"/>
      <c r="QEX38" s="138"/>
      <c r="QEY38" s="138"/>
      <c r="QEZ38" s="138"/>
      <c r="QFA38" s="138"/>
      <c r="QFB38" s="138"/>
      <c r="QFC38" s="138"/>
      <c r="QFD38" s="138"/>
      <c r="QFE38" s="138"/>
      <c r="QFF38" s="138"/>
      <c r="QFG38" s="138"/>
      <c r="QFH38" s="138"/>
      <c r="QFI38" s="138"/>
      <c r="QFJ38" s="138"/>
      <c r="QFK38" s="138"/>
      <c r="QFL38" s="138"/>
      <c r="QFM38" s="138"/>
      <c r="QFN38" s="138"/>
      <c r="QFO38" s="138"/>
      <c r="QFP38" s="138"/>
      <c r="QFQ38" s="138"/>
      <c r="QFR38" s="138"/>
      <c r="QFS38" s="138"/>
      <c r="QFT38" s="138"/>
      <c r="QFU38" s="138"/>
      <c r="QFV38" s="138"/>
      <c r="QFW38" s="138"/>
      <c r="QFX38" s="138"/>
      <c r="QFY38" s="138"/>
      <c r="QFZ38" s="138"/>
      <c r="QGA38" s="138"/>
      <c r="QGB38" s="138"/>
      <c r="QGC38" s="138"/>
      <c r="QGD38" s="138"/>
      <c r="QGE38" s="138"/>
      <c r="QGF38" s="138"/>
      <c r="QGG38" s="138"/>
      <c r="QGH38" s="138"/>
      <c r="QGI38" s="138"/>
      <c r="QGJ38" s="138"/>
      <c r="QGK38" s="138"/>
      <c r="QGL38" s="138"/>
      <c r="QGM38" s="138"/>
      <c r="QGN38" s="138"/>
      <c r="QGO38" s="138"/>
      <c r="QGP38" s="138"/>
      <c r="QGQ38" s="138"/>
      <c r="QGR38" s="138"/>
      <c r="QGS38" s="138"/>
      <c r="QGT38" s="138"/>
      <c r="QGU38" s="138"/>
      <c r="QGV38" s="138"/>
      <c r="QGW38" s="138"/>
      <c r="QGX38" s="138"/>
      <c r="QGY38" s="138"/>
      <c r="QGZ38" s="138"/>
      <c r="QHA38" s="138"/>
      <c r="QHB38" s="138"/>
      <c r="QHC38" s="138"/>
      <c r="QHD38" s="138"/>
      <c r="QHE38" s="138"/>
      <c r="QHF38" s="138"/>
      <c r="QHG38" s="138"/>
      <c r="QHH38" s="138"/>
      <c r="QHI38" s="138"/>
      <c r="QHJ38" s="138"/>
      <c r="QHK38" s="138"/>
      <c r="QHL38" s="138"/>
      <c r="QHM38" s="138"/>
      <c r="QHN38" s="138"/>
      <c r="QHO38" s="138"/>
      <c r="QHP38" s="138"/>
      <c r="QHQ38" s="138"/>
      <c r="QHR38" s="138"/>
      <c r="QHS38" s="138"/>
      <c r="QHT38" s="138"/>
      <c r="QHU38" s="138"/>
      <c r="QHV38" s="138"/>
      <c r="QHW38" s="138"/>
      <c r="QHX38" s="138"/>
      <c r="QHY38" s="138"/>
      <c r="QHZ38" s="138"/>
      <c r="QIA38" s="138"/>
      <c r="QIB38" s="138"/>
      <c r="QIC38" s="138"/>
      <c r="QID38" s="138"/>
      <c r="QIE38" s="138"/>
      <c r="QIF38" s="138"/>
      <c r="QIG38" s="138"/>
      <c r="QIH38" s="138"/>
      <c r="QII38" s="138"/>
      <c r="QIJ38" s="138"/>
      <c r="QIK38" s="138"/>
      <c r="QIL38" s="138"/>
      <c r="QIM38" s="138"/>
      <c r="QIN38" s="138"/>
      <c r="QIO38" s="138"/>
      <c r="QIP38" s="138"/>
      <c r="QIQ38" s="138"/>
      <c r="QIR38" s="138"/>
      <c r="QIS38" s="138"/>
      <c r="QIT38" s="138"/>
      <c r="QIU38" s="138"/>
      <c r="QIV38" s="138"/>
      <c r="QIW38" s="138"/>
      <c r="QIX38" s="138"/>
      <c r="QIY38" s="138"/>
      <c r="QIZ38" s="138"/>
      <c r="QJA38" s="138"/>
      <c r="QJB38" s="138"/>
      <c r="QJC38" s="138"/>
      <c r="QJD38" s="138"/>
      <c r="QJE38" s="138"/>
      <c r="QJF38" s="138"/>
      <c r="QJG38" s="138"/>
      <c r="QJH38" s="138"/>
      <c r="QJI38" s="138"/>
      <c r="QJJ38" s="138"/>
      <c r="QJK38" s="138"/>
      <c r="QJL38" s="138"/>
      <c r="QJM38" s="138"/>
      <c r="QJN38" s="138"/>
      <c r="QJO38" s="138"/>
      <c r="QJP38" s="138"/>
      <c r="QJQ38" s="138"/>
      <c r="QJR38" s="138"/>
      <c r="QJS38" s="138"/>
      <c r="QJT38" s="138"/>
      <c r="QJU38" s="138"/>
      <c r="QJV38" s="138"/>
      <c r="QJW38" s="138"/>
      <c r="QJX38" s="138"/>
      <c r="QJY38" s="138"/>
      <c r="QJZ38" s="138"/>
      <c r="QKA38" s="138"/>
      <c r="QKB38" s="138"/>
      <c r="QKC38" s="138"/>
      <c r="QKD38" s="138"/>
      <c r="QKE38" s="138"/>
      <c r="QKF38" s="138"/>
      <c r="QKG38" s="138"/>
      <c r="QKH38" s="138"/>
      <c r="QKI38" s="138"/>
      <c r="QKJ38" s="138"/>
      <c r="QKK38" s="138"/>
      <c r="QKL38" s="138"/>
      <c r="QKM38" s="138"/>
      <c r="QKN38" s="138"/>
      <c r="QKO38" s="138"/>
      <c r="QKP38" s="138"/>
      <c r="QKQ38" s="138"/>
      <c r="QKR38" s="138"/>
      <c r="QKS38" s="138"/>
      <c r="QKT38" s="138"/>
      <c r="QKU38" s="138"/>
      <c r="QKV38" s="138"/>
      <c r="QKW38" s="138"/>
      <c r="QKX38" s="138"/>
      <c r="QKY38" s="138"/>
      <c r="QKZ38" s="138"/>
      <c r="QLA38" s="138"/>
      <c r="QLB38" s="138"/>
      <c r="QLC38" s="138"/>
      <c r="QLD38" s="138"/>
      <c r="QLE38" s="138"/>
      <c r="QLF38" s="138"/>
      <c r="QLG38" s="138"/>
      <c r="QLH38" s="138"/>
      <c r="QLI38" s="138"/>
      <c r="QLJ38" s="138"/>
      <c r="QLK38" s="138"/>
      <c r="QLL38" s="138"/>
      <c r="QLM38" s="138"/>
      <c r="QLN38" s="138"/>
      <c r="QLO38" s="138"/>
      <c r="QLP38" s="138"/>
      <c r="QLQ38" s="138"/>
      <c r="QLR38" s="138"/>
      <c r="QLS38" s="138"/>
      <c r="QLT38" s="138"/>
      <c r="QLU38" s="138"/>
      <c r="QLV38" s="138"/>
      <c r="QLW38" s="138"/>
      <c r="QLX38" s="138"/>
      <c r="QLY38" s="138"/>
      <c r="QLZ38" s="138"/>
      <c r="QMA38" s="138"/>
      <c r="QMB38" s="138"/>
      <c r="QMC38" s="138"/>
      <c r="QMD38" s="138"/>
      <c r="QME38" s="138"/>
      <c r="QMF38" s="138"/>
      <c r="QMG38" s="138"/>
      <c r="QMH38" s="138"/>
      <c r="QMI38" s="138"/>
      <c r="QMJ38" s="138"/>
      <c r="QMK38" s="138"/>
      <c r="QML38" s="138"/>
      <c r="QMM38" s="138"/>
      <c r="QMN38" s="138"/>
      <c r="QMO38" s="138"/>
      <c r="QMP38" s="138"/>
      <c r="QMQ38" s="138"/>
      <c r="QMR38" s="138"/>
      <c r="QMS38" s="138"/>
      <c r="QMT38" s="138"/>
      <c r="QMU38" s="138"/>
      <c r="QMV38" s="138"/>
      <c r="QMW38" s="138"/>
      <c r="QMX38" s="138"/>
      <c r="QMY38" s="138"/>
      <c r="QMZ38" s="138"/>
      <c r="QNA38" s="138"/>
      <c r="QNB38" s="138"/>
      <c r="QNC38" s="138"/>
      <c r="QND38" s="138"/>
      <c r="QNE38" s="138"/>
      <c r="QNF38" s="138"/>
      <c r="QNG38" s="138"/>
      <c r="QNH38" s="138"/>
      <c r="QNI38" s="138"/>
      <c r="QNJ38" s="138"/>
      <c r="QNK38" s="138"/>
      <c r="QNL38" s="138"/>
      <c r="QNM38" s="138"/>
      <c r="QNN38" s="138"/>
      <c r="QNO38" s="138"/>
      <c r="QNP38" s="138"/>
      <c r="QNQ38" s="138"/>
      <c r="QNR38" s="138"/>
      <c r="QNS38" s="138"/>
      <c r="QNT38" s="138"/>
      <c r="QNU38" s="138"/>
      <c r="QNV38" s="138"/>
      <c r="QNW38" s="138"/>
      <c r="QNX38" s="138"/>
      <c r="QNY38" s="138"/>
      <c r="QNZ38" s="138"/>
      <c r="QOA38" s="138"/>
      <c r="QOB38" s="138"/>
      <c r="QOC38" s="138"/>
      <c r="QOD38" s="138"/>
      <c r="QOE38" s="138"/>
      <c r="QOF38" s="138"/>
      <c r="QOG38" s="138"/>
      <c r="QOH38" s="138"/>
      <c r="QOI38" s="138"/>
      <c r="QOJ38" s="138"/>
      <c r="QOK38" s="138"/>
      <c r="QOL38" s="138"/>
      <c r="QOM38" s="138"/>
      <c r="QON38" s="138"/>
      <c r="QOO38" s="138"/>
      <c r="QOP38" s="138"/>
      <c r="QOQ38" s="138"/>
      <c r="QOR38" s="138"/>
      <c r="QOS38" s="138"/>
      <c r="QOT38" s="138"/>
      <c r="QOU38" s="138"/>
      <c r="QOV38" s="138"/>
      <c r="QOW38" s="138"/>
      <c r="QOX38" s="138"/>
      <c r="QOY38" s="138"/>
      <c r="QOZ38" s="138"/>
      <c r="QPA38" s="138"/>
      <c r="QPB38" s="138"/>
      <c r="QPC38" s="138"/>
      <c r="QPD38" s="138"/>
      <c r="QPE38" s="138"/>
      <c r="QPF38" s="138"/>
      <c r="QPG38" s="138"/>
      <c r="QPH38" s="138"/>
      <c r="QPI38" s="138"/>
      <c r="QPJ38" s="138"/>
      <c r="QPK38" s="138"/>
      <c r="QPL38" s="138"/>
      <c r="QPM38" s="138"/>
      <c r="QPN38" s="138"/>
      <c r="QPO38" s="138"/>
      <c r="QPP38" s="138"/>
      <c r="QPQ38" s="138"/>
      <c r="QPR38" s="138"/>
      <c r="QPS38" s="138"/>
      <c r="QPT38" s="138"/>
      <c r="QPU38" s="138"/>
      <c r="QPV38" s="138"/>
      <c r="QPW38" s="138"/>
      <c r="QPX38" s="138"/>
      <c r="QPY38" s="138"/>
      <c r="QPZ38" s="138"/>
      <c r="QQA38" s="138"/>
      <c r="QQB38" s="138"/>
      <c r="QQC38" s="138"/>
      <c r="QQD38" s="138"/>
      <c r="QQE38" s="138"/>
      <c r="QQF38" s="138"/>
      <c r="QQG38" s="138"/>
      <c r="QQH38" s="138"/>
      <c r="QQI38" s="138"/>
      <c r="QQJ38" s="138"/>
      <c r="QQK38" s="138"/>
      <c r="QQL38" s="138"/>
      <c r="QQM38" s="138"/>
      <c r="QQN38" s="138"/>
      <c r="QQO38" s="138"/>
      <c r="QQP38" s="138"/>
      <c r="QQQ38" s="138"/>
      <c r="QQR38" s="138"/>
      <c r="QQS38" s="138"/>
      <c r="QQT38" s="138"/>
      <c r="QQU38" s="138"/>
      <c r="QQV38" s="138"/>
      <c r="QQW38" s="138"/>
      <c r="QQX38" s="138"/>
      <c r="QQY38" s="138"/>
      <c r="QQZ38" s="138"/>
      <c r="QRA38" s="138"/>
      <c r="QRB38" s="138"/>
      <c r="QRC38" s="138"/>
      <c r="QRD38" s="138"/>
      <c r="QRE38" s="138"/>
      <c r="QRF38" s="138"/>
      <c r="QRG38" s="138"/>
      <c r="QRH38" s="138"/>
      <c r="QRI38" s="138"/>
      <c r="QRJ38" s="138"/>
      <c r="QRK38" s="138"/>
      <c r="QRL38" s="138"/>
      <c r="QRM38" s="138"/>
      <c r="QRN38" s="138"/>
      <c r="QRO38" s="138"/>
      <c r="QRP38" s="138"/>
      <c r="QRQ38" s="138"/>
      <c r="QRR38" s="138"/>
      <c r="QRS38" s="138"/>
      <c r="QRT38" s="138"/>
      <c r="QRU38" s="138"/>
      <c r="QRV38" s="138"/>
      <c r="QRW38" s="138"/>
      <c r="QRX38" s="138"/>
      <c r="QRY38" s="138"/>
      <c r="QRZ38" s="138"/>
      <c r="QSA38" s="138"/>
      <c r="QSB38" s="138"/>
      <c r="QSC38" s="138"/>
      <c r="QSD38" s="138"/>
      <c r="QSE38" s="138"/>
      <c r="QSF38" s="138"/>
      <c r="QSG38" s="138"/>
      <c r="QSH38" s="138"/>
      <c r="QSI38" s="138"/>
      <c r="QSJ38" s="138"/>
      <c r="QSK38" s="138"/>
      <c r="QSL38" s="138"/>
      <c r="QSM38" s="138"/>
      <c r="QSN38" s="138"/>
      <c r="QSO38" s="138"/>
      <c r="QSP38" s="138"/>
      <c r="QSQ38" s="138"/>
      <c r="QSR38" s="138"/>
      <c r="QSS38" s="138"/>
      <c r="QST38" s="138"/>
      <c r="QSU38" s="138"/>
      <c r="QSV38" s="138"/>
      <c r="QSW38" s="138"/>
      <c r="QSX38" s="138"/>
      <c r="QSY38" s="138"/>
      <c r="QSZ38" s="138"/>
      <c r="QTA38" s="138"/>
      <c r="QTB38" s="138"/>
      <c r="QTC38" s="138"/>
      <c r="QTD38" s="138"/>
      <c r="QTE38" s="138"/>
      <c r="QTF38" s="138"/>
      <c r="QTG38" s="138"/>
      <c r="QTH38" s="138"/>
      <c r="QTI38" s="138"/>
      <c r="QTJ38" s="138"/>
      <c r="QTK38" s="138"/>
      <c r="QTL38" s="138"/>
      <c r="QTM38" s="138"/>
      <c r="QTN38" s="138"/>
      <c r="QTO38" s="138"/>
      <c r="QTP38" s="138"/>
      <c r="QTQ38" s="138"/>
      <c r="QTR38" s="138"/>
      <c r="QTS38" s="138"/>
      <c r="QTT38" s="138"/>
      <c r="QTU38" s="138"/>
      <c r="QTV38" s="138"/>
      <c r="QTW38" s="138"/>
      <c r="QTX38" s="138"/>
      <c r="QTY38" s="138"/>
      <c r="QTZ38" s="138"/>
      <c r="QUA38" s="138"/>
      <c r="QUB38" s="138"/>
      <c r="QUC38" s="138"/>
      <c r="QUD38" s="138"/>
      <c r="QUE38" s="138"/>
      <c r="QUF38" s="138"/>
      <c r="QUG38" s="138"/>
      <c r="QUH38" s="138"/>
      <c r="QUI38" s="138"/>
      <c r="QUJ38" s="138"/>
      <c r="QUK38" s="138"/>
      <c r="QUL38" s="138"/>
      <c r="QUM38" s="138"/>
      <c r="QUN38" s="138"/>
      <c r="QUO38" s="138"/>
      <c r="QUP38" s="138"/>
      <c r="QUQ38" s="138"/>
      <c r="QUR38" s="138"/>
      <c r="QUS38" s="138"/>
      <c r="QUT38" s="138"/>
      <c r="QUU38" s="138"/>
      <c r="QUV38" s="138"/>
      <c r="QUW38" s="138"/>
      <c r="QUX38" s="138"/>
      <c r="QUY38" s="138"/>
      <c r="QUZ38" s="138"/>
      <c r="QVA38" s="138"/>
      <c r="QVB38" s="138"/>
      <c r="QVC38" s="138"/>
      <c r="QVD38" s="138"/>
      <c r="QVE38" s="138"/>
      <c r="QVF38" s="138"/>
      <c r="QVG38" s="138"/>
      <c r="QVH38" s="138"/>
      <c r="QVI38" s="138"/>
      <c r="QVJ38" s="138"/>
      <c r="QVK38" s="138"/>
      <c r="QVL38" s="138"/>
      <c r="QVM38" s="138"/>
      <c r="QVN38" s="138"/>
      <c r="QVO38" s="138"/>
      <c r="QVP38" s="138"/>
      <c r="QVQ38" s="138"/>
      <c r="QVR38" s="138"/>
      <c r="QVS38" s="138"/>
      <c r="QVT38" s="138"/>
      <c r="QVU38" s="138"/>
      <c r="QVV38" s="138"/>
      <c r="QVW38" s="138"/>
      <c r="QVX38" s="138"/>
      <c r="QVY38" s="138"/>
      <c r="QVZ38" s="138"/>
      <c r="QWA38" s="138"/>
      <c r="QWB38" s="138"/>
      <c r="QWC38" s="138"/>
      <c r="QWD38" s="138"/>
      <c r="QWE38" s="138"/>
      <c r="QWF38" s="138"/>
      <c r="QWG38" s="138"/>
      <c r="QWH38" s="138"/>
      <c r="QWI38" s="138"/>
      <c r="QWJ38" s="138"/>
      <c r="QWK38" s="138"/>
      <c r="QWL38" s="138"/>
      <c r="QWM38" s="138"/>
      <c r="QWN38" s="138"/>
      <c r="QWO38" s="138"/>
      <c r="QWP38" s="138"/>
      <c r="QWQ38" s="138"/>
      <c r="QWR38" s="138"/>
      <c r="QWS38" s="138"/>
      <c r="QWT38" s="138"/>
      <c r="QWU38" s="138"/>
      <c r="QWV38" s="138"/>
      <c r="QWW38" s="138"/>
      <c r="QWX38" s="138"/>
      <c r="QWY38" s="138"/>
      <c r="QWZ38" s="138"/>
      <c r="QXA38" s="138"/>
      <c r="QXB38" s="138"/>
      <c r="QXC38" s="138"/>
      <c r="QXD38" s="138"/>
      <c r="QXE38" s="138"/>
      <c r="QXF38" s="138"/>
      <c r="QXG38" s="138"/>
      <c r="QXH38" s="138"/>
      <c r="QXI38" s="138"/>
      <c r="QXJ38" s="138"/>
      <c r="QXK38" s="138"/>
      <c r="QXL38" s="138"/>
      <c r="QXM38" s="138"/>
      <c r="QXN38" s="138"/>
      <c r="QXO38" s="138"/>
      <c r="QXP38" s="138"/>
      <c r="QXQ38" s="138"/>
      <c r="QXR38" s="138"/>
      <c r="QXS38" s="138"/>
      <c r="QXT38" s="138"/>
      <c r="QXU38" s="138"/>
      <c r="QXV38" s="138"/>
      <c r="QXW38" s="138"/>
      <c r="QXX38" s="138"/>
      <c r="QXY38" s="138"/>
      <c r="QXZ38" s="138"/>
      <c r="QYA38" s="138"/>
      <c r="QYB38" s="138"/>
      <c r="QYC38" s="138"/>
      <c r="QYD38" s="138"/>
      <c r="QYE38" s="138"/>
      <c r="QYF38" s="138"/>
      <c r="QYG38" s="138"/>
      <c r="QYH38" s="138"/>
      <c r="QYI38" s="138"/>
      <c r="QYJ38" s="138"/>
      <c r="QYK38" s="138"/>
      <c r="QYL38" s="138"/>
      <c r="QYM38" s="138"/>
      <c r="QYN38" s="138"/>
      <c r="QYO38" s="138"/>
      <c r="QYP38" s="138"/>
      <c r="QYQ38" s="138"/>
      <c r="QYR38" s="138"/>
      <c r="QYS38" s="138"/>
      <c r="QYT38" s="138"/>
      <c r="QYU38" s="138"/>
      <c r="QYV38" s="138"/>
      <c r="QYW38" s="138"/>
      <c r="QYX38" s="138"/>
      <c r="QYY38" s="138"/>
      <c r="QYZ38" s="138"/>
      <c r="QZA38" s="138"/>
      <c r="QZB38" s="138"/>
      <c r="QZC38" s="138"/>
      <c r="QZD38" s="138"/>
      <c r="QZE38" s="138"/>
      <c r="QZF38" s="138"/>
      <c r="QZG38" s="138"/>
      <c r="QZH38" s="138"/>
      <c r="QZI38" s="138"/>
      <c r="QZJ38" s="138"/>
      <c r="QZK38" s="138"/>
      <c r="QZL38" s="138"/>
      <c r="QZM38" s="138"/>
      <c r="QZN38" s="138"/>
      <c r="QZO38" s="138"/>
      <c r="QZP38" s="138"/>
      <c r="QZQ38" s="138"/>
      <c r="QZR38" s="138"/>
      <c r="QZS38" s="138"/>
      <c r="QZT38" s="138"/>
      <c r="QZU38" s="138"/>
      <c r="QZV38" s="138"/>
      <c r="QZW38" s="138"/>
      <c r="QZX38" s="138"/>
      <c r="QZY38" s="138"/>
      <c r="QZZ38" s="138"/>
      <c r="RAA38" s="138"/>
      <c r="RAB38" s="138"/>
      <c r="RAC38" s="138"/>
      <c r="RAD38" s="138"/>
      <c r="RAE38" s="138"/>
      <c r="RAF38" s="138"/>
      <c r="RAG38" s="138"/>
      <c r="RAH38" s="138"/>
      <c r="RAI38" s="138"/>
      <c r="RAJ38" s="138"/>
      <c r="RAK38" s="138"/>
      <c r="RAL38" s="138"/>
      <c r="RAM38" s="138"/>
      <c r="RAN38" s="138"/>
      <c r="RAO38" s="138"/>
      <c r="RAP38" s="138"/>
      <c r="RAQ38" s="138"/>
      <c r="RAR38" s="138"/>
      <c r="RAS38" s="138"/>
      <c r="RAT38" s="138"/>
      <c r="RAU38" s="138"/>
      <c r="RAV38" s="138"/>
      <c r="RAW38" s="138"/>
      <c r="RAX38" s="138"/>
      <c r="RAY38" s="138"/>
      <c r="RAZ38" s="138"/>
      <c r="RBA38" s="138"/>
      <c r="RBB38" s="138"/>
      <c r="RBC38" s="138"/>
      <c r="RBD38" s="138"/>
      <c r="RBE38" s="138"/>
      <c r="RBF38" s="138"/>
      <c r="RBG38" s="138"/>
      <c r="RBH38" s="138"/>
      <c r="RBI38" s="138"/>
      <c r="RBJ38" s="138"/>
      <c r="RBK38" s="138"/>
      <c r="RBL38" s="138"/>
      <c r="RBM38" s="138"/>
      <c r="RBN38" s="138"/>
      <c r="RBO38" s="138"/>
      <c r="RBP38" s="138"/>
      <c r="RBQ38" s="138"/>
      <c r="RBR38" s="138"/>
      <c r="RBS38" s="138"/>
      <c r="RBT38" s="138"/>
      <c r="RBU38" s="138"/>
      <c r="RBV38" s="138"/>
      <c r="RBW38" s="138"/>
      <c r="RBX38" s="138"/>
      <c r="RBY38" s="138"/>
      <c r="RBZ38" s="138"/>
      <c r="RCA38" s="138"/>
      <c r="RCB38" s="138"/>
      <c r="RCC38" s="138"/>
      <c r="RCD38" s="138"/>
      <c r="RCE38" s="138"/>
      <c r="RCF38" s="138"/>
      <c r="RCG38" s="138"/>
      <c r="RCH38" s="138"/>
      <c r="RCI38" s="138"/>
      <c r="RCJ38" s="138"/>
      <c r="RCK38" s="138"/>
      <c r="RCL38" s="138"/>
      <c r="RCM38" s="138"/>
      <c r="RCN38" s="138"/>
      <c r="RCO38" s="138"/>
      <c r="RCP38" s="138"/>
      <c r="RCQ38" s="138"/>
      <c r="RCR38" s="138"/>
      <c r="RCS38" s="138"/>
      <c r="RCT38" s="138"/>
      <c r="RCU38" s="138"/>
      <c r="RCV38" s="138"/>
      <c r="RCW38" s="138"/>
      <c r="RCX38" s="138"/>
      <c r="RCY38" s="138"/>
      <c r="RCZ38" s="138"/>
      <c r="RDA38" s="138"/>
      <c r="RDB38" s="138"/>
      <c r="RDC38" s="138"/>
      <c r="RDD38" s="138"/>
      <c r="RDE38" s="138"/>
      <c r="RDF38" s="138"/>
      <c r="RDG38" s="138"/>
      <c r="RDH38" s="138"/>
      <c r="RDI38" s="138"/>
      <c r="RDJ38" s="138"/>
      <c r="RDK38" s="138"/>
      <c r="RDL38" s="138"/>
      <c r="RDM38" s="138"/>
      <c r="RDN38" s="138"/>
      <c r="RDO38" s="138"/>
      <c r="RDP38" s="138"/>
      <c r="RDQ38" s="138"/>
      <c r="RDR38" s="138"/>
      <c r="RDS38" s="138"/>
      <c r="RDT38" s="138"/>
      <c r="RDU38" s="138"/>
      <c r="RDV38" s="138"/>
      <c r="RDW38" s="138"/>
      <c r="RDX38" s="138"/>
      <c r="RDY38" s="138"/>
      <c r="RDZ38" s="138"/>
      <c r="REA38" s="138"/>
      <c r="REB38" s="138"/>
      <c r="REC38" s="138"/>
      <c r="RED38" s="138"/>
      <c r="REE38" s="138"/>
      <c r="REF38" s="138"/>
      <c r="REG38" s="138"/>
      <c r="REH38" s="138"/>
      <c r="REI38" s="138"/>
      <c r="REJ38" s="138"/>
      <c r="REK38" s="138"/>
      <c r="REL38" s="138"/>
      <c r="REM38" s="138"/>
      <c r="REN38" s="138"/>
      <c r="REO38" s="138"/>
      <c r="REP38" s="138"/>
      <c r="REQ38" s="138"/>
      <c r="RER38" s="138"/>
      <c r="RES38" s="138"/>
      <c r="RET38" s="138"/>
      <c r="REU38" s="138"/>
      <c r="REV38" s="138"/>
      <c r="REW38" s="138"/>
      <c r="REX38" s="138"/>
      <c r="REY38" s="138"/>
      <c r="REZ38" s="138"/>
      <c r="RFA38" s="138"/>
      <c r="RFB38" s="138"/>
      <c r="RFC38" s="138"/>
      <c r="RFD38" s="138"/>
      <c r="RFE38" s="138"/>
      <c r="RFF38" s="138"/>
      <c r="RFG38" s="138"/>
      <c r="RFH38" s="138"/>
      <c r="RFI38" s="138"/>
      <c r="RFJ38" s="138"/>
      <c r="RFK38" s="138"/>
      <c r="RFL38" s="138"/>
      <c r="RFM38" s="138"/>
      <c r="RFN38" s="138"/>
      <c r="RFO38" s="138"/>
      <c r="RFP38" s="138"/>
      <c r="RFQ38" s="138"/>
      <c r="RFR38" s="138"/>
      <c r="RFS38" s="138"/>
      <c r="RFT38" s="138"/>
      <c r="RFU38" s="138"/>
      <c r="RFV38" s="138"/>
      <c r="RFW38" s="138"/>
      <c r="RFX38" s="138"/>
      <c r="RFY38" s="138"/>
      <c r="RFZ38" s="138"/>
      <c r="RGA38" s="138"/>
      <c r="RGB38" s="138"/>
      <c r="RGC38" s="138"/>
      <c r="RGD38" s="138"/>
      <c r="RGE38" s="138"/>
      <c r="RGF38" s="138"/>
      <c r="RGG38" s="138"/>
      <c r="RGH38" s="138"/>
      <c r="RGI38" s="138"/>
      <c r="RGJ38" s="138"/>
      <c r="RGK38" s="138"/>
      <c r="RGL38" s="138"/>
      <c r="RGM38" s="138"/>
      <c r="RGN38" s="138"/>
      <c r="RGO38" s="138"/>
      <c r="RGP38" s="138"/>
      <c r="RGQ38" s="138"/>
      <c r="RGR38" s="138"/>
      <c r="RGS38" s="138"/>
      <c r="RGT38" s="138"/>
      <c r="RGU38" s="138"/>
      <c r="RGV38" s="138"/>
      <c r="RGW38" s="138"/>
      <c r="RGX38" s="138"/>
      <c r="RGY38" s="138"/>
      <c r="RGZ38" s="138"/>
      <c r="RHA38" s="138"/>
      <c r="RHB38" s="138"/>
      <c r="RHC38" s="138"/>
      <c r="RHD38" s="138"/>
      <c r="RHE38" s="138"/>
      <c r="RHF38" s="138"/>
      <c r="RHG38" s="138"/>
      <c r="RHH38" s="138"/>
      <c r="RHI38" s="138"/>
      <c r="RHJ38" s="138"/>
      <c r="RHK38" s="138"/>
      <c r="RHL38" s="138"/>
      <c r="RHM38" s="138"/>
      <c r="RHN38" s="138"/>
      <c r="RHO38" s="138"/>
      <c r="RHP38" s="138"/>
      <c r="RHQ38" s="138"/>
      <c r="RHR38" s="138"/>
      <c r="RHS38" s="138"/>
      <c r="RHT38" s="138"/>
      <c r="RHU38" s="138"/>
      <c r="RHV38" s="138"/>
      <c r="RHW38" s="138"/>
      <c r="RHX38" s="138"/>
      <c r="RHY38" s="138"/>
      <c r="RHZ38" s="138"/>
      <c r="RIA38" s="138"/>
      <c r="RIB38" s="138"/>
      <c r="RIC38" s="138"/>
      <c r="RID38" s="138"/>
      <c r="RIE38" s="138"/>
      <c r="RIF38" s="138"/>
      <c r="RIG38" s="138"/>
      <c r="RIH38" s="138"/>
      <c r="RII38" s="138"/>
      <c r="RIJ38" s="138"/>
      <c r="RIK38" s="138"/>
      <c r="RIL38" s="138"/>
      <c r="RIM38" s="138"/>
      <c r="RIN38" s="138"/>
      <c r="RIO38" s="138"/>
      <c r="RIP38" s="138"/>
      <c r="RIQ38" s="138"/>
      <c r="RIR38" s="138"/>
      <c r="RIS38" s="138"/>
      <c r="RIT38" s="138"/>
      <c r="RIU38" s="138"/>
      <c r="RIV38" s="138"/>
      <c r="RIW38" s="138"/>
      <c r="RIX38" s="138"/>
      <c r="RIY38" s="138"/>
      <c r="RIZ38" s="138"/>
      <c r="RJA38" s="138"/>
      <c r="RJB38" s="138"/>
      <c r="RJC38" s="138"/>
      <c r="RJD38" s="138"/>
      <c r="RJE38" s="138"/>
      <c r="RJF38" s="138"/>
      <c r="RJG38" s="138"/>
      <c r="RJH38" s="138"/>
      <c r="RJI38" s="138"/>
      <c r="RJJ38" s="138"/>
      <c r="RJK38" s="138"/>
      <c r="RJL38" s="138"/>
      <c r="RJM38" s="138"/>
      <c r="RJN38" s="138"/>
      <c r="RJO38" s="138"/>
      <c r="RJP38" s="138"/>
      <c r="RJQ38" s="138"/>
      <c r="RJR38" s="138"/>
      <c r="RJS38" s="138"/>
      <c r="RJT38" s="138"/>
      <c r="RJU38" s="138"/>
      <c r="RJV38" s="138"/>
      <c r="RJW38" s="138"/>
      <c r="RJX38" s="138"/>
      <c r="RJY38" s="138"/>
      <c r="RJZ38" s="138"/>
      <c r="RKA38" s="138"/>
      <c r="RKB38" s="138"/>
      <c r="RKC38" s="138"/>
      <c r="RKD38" s="138"/>
      <c r="RKE38" s="138"/>
      <c r="RKF38" s="138"/>
      <c r="RKG38" s="138"/>
      <c r="RKH38" s="138"/>
      <c r="RKI38" s="138"/>
      <c r="RKJ38" s="138"/>
      <c r="RKK38" s="138"/>
      <c r="RKL38" s="138"/>
      <c r="RKM38" s="138"/>
      <c r="RKN38" s="138"/>
      <c r="RKO38" s="138"/>
      <c r="RKP38" s="138"/>
      <c r="RKQ38" s="138"/>
      <c r="RKR38" s="138"/>
      <c r="RKS38" s="138"/>
      <c r="RKT38" s="138"/>
      <c r="RKU38" s="138"/>
      <c r="RKV38" s="138"/>
      <c r="RKW38" s="138"/>
      <c r="RKX38" s="138"/>
      <c r="RKY38" s="138"/>
      <c r="RKZ38" s="138"/>
      <c r="RLA38" s="138"/>
      <c r="RLB38" s="138"/>
      <c r="RLC38" s="138"/>
      <c r="RLD38" s="138"/>
      <c r="RLE38" s="138"/>
      <c r="RLF38" s="138"/>
      <c r="RLG38" s="138"/>
      <c r="RLH38" s="138"/>
      <c r="RLI38" s="138"/>
      <c r="RLJ38" s="138"/>
      <c r="RLK38" s="138"/>
      <c r="RLL38" s="138"/>
      <c r="RLM38" s="138"/>
      <c r="RLN38" s="138"/>
      <c r="RLO38" s="138"/>
      <c r="RLP38" s="138"/>
      <c r="RLQ38" s="138"/>
      <c r="RLR38" s="138"/>
      <c r="RLS38" s="138"/>
      <c r="RLT38" s="138"/>
      <c r="RLU38" s="138"/>
      <c r="RLV38" s="138"/>
      <c r="RLW38" s="138"/>
      <c r="RLX38" s="138"/>
      <c r="RLY38" s="138"/>
      <c r="RLZ38" s="138"/>
      <c r="RMA38" s="138"/>
      <c r="RMB38" s="138"/>
      <c r="RMC38" s="138"/>
      <c r="RMD38" s="138"/>
      <c r="RME38" s="138"/>
      <c r="RMF38" s="138"/>
      <c r="RMG38" s="138"/>
      <c r="RMH38" s="138"/>
      <c r="RMI38" s="138"/>
      <c r="RMJ38" s="138"/>
      <c r="RMK38" s="138"/>
      <c r="RML38" s="138"/>
      <c r="RMM38" s="138"/>
      <c r="RMN38" s="138"/>
      <c r="RMO38" s="138"/>
      <c r="RMP38" s="138"/>
      <c r="RMQ38" s="138"/>
      <c r="RMR38" s="138"/>
      <c r="RMS38" s="138"/>
      <c r="RMT38" s="138"/>
      <c r="RMU38" s="138"/>
      <c r="RMV38" s="138"/>
      <c r="RMW38" s="138"/>
      <c r="RMX38" s="138"/>
      <c r="RMY38" s="138"/>
      <c r="RMZ38" s="138"/>
      <c r="RNA38" s="138"/>
      <c r="RNB38" s="138"/>
      <c r="RNC38" s="138"/>
      <c r="RND38" s="138"/>
      <c r="RNE38" s="138"/>
      <c r="RNF38" s="138"/>
      <c r="RNG38" s="138"/>
      <c r="RNH38" s="138"/>
      <c r="RNI38" s="138"/>
      <c r="RNJ38" s="138"/>
      <c r="RNK38" s="138"/>
      <c r="RNL38" s="138"/>
      <c r="RNM38" s="138"/>
      <c r="RNN38" s="138"/>
      <c r="RNO38" s="138"/>
      <c r="RNP38" s="138"/>
      <c r="RNQ38" s="138"/>
      <c r="RNR38" s="138"/>
      <c r="RNS38" s="138"/>
      <c r="RNT38" s="138"/>
      <c r="RNU38" s="138"/>
      <c r="RNV38" s="138"/>
      <c r="RNW38" s="138"/>
      <c r="RNX38" s="138"/>
      <c r="RNY38" s="138"/>
      <c r="RNZ38" s="138"/>
      <c r="ROA38" s="138"/>
      <c r="ROB38" s="138"/>
      <c r="ROC38" s="138"/>
      <c r="ROD38" s="138"/>
      <c r="ROE38" s="138"/>
      <c r="ROF38" s="138"/>
      <c r="ROG38" s="138"/>
      <c r="ROH38" s="138"/>
      <c r="ROI38" s="138"/>
      <c r="ROJ38" s="138"/>
      <c r="ROK38" s="138"/>
      <c r="ROL38" s="138"/>
      <c r="ROM38" s="138"/>
      <c r="RON38" s="138"/>
      <c r="ROO38" s="138"/>
      <c r="ROP38" s="138"/>
      <c r="ROQ38" s="138"/>
      <c r="ROR38" s="138"/>
      <c r="ROS38" s="138"/>
      <c r="ROT38" s="138"/>
      <c r="ROU38" s="138"/>
      <c r="ROV38" s="138"/>
      <c r="ROW38" s="138"/>
      <c r="ROX38" s="138"/>
      <c r="ROY38" s="138"/>
      <c r="ROZ38" s="138"/>
      <c r="RPA38" s="138"/>
      <c r="RPB38" s="138"/>
      <c r="RPC38" s="138"/>
      <c r="RPD38" s="138"/>
      <c r="RPE38" s="138"/>
      <c r="RPF38" s="138"/>
      <c r="RPG38" s="138"/>
      <c r="RPH38" s="138"/>
      <c r="RPI38" s="138"/>
      <c r="RPJ38" s="138"/>
      <c r="RPK38" s="138"/>
      <c r="RPL38" s="138"/>
      <c r="RPM38" s="138"/>
      <c r="RPN38" s="138"/>
      <c r="RPO38" s="138"/>
      <c r="RPP38" s="138"/>
      <c r="RPQ38" s="138"/>
      <c r="RPR38" s="138"/>
      <c r="RPS38" s="138"/>
      <c r="RPT38" s="138"/>
      <c r="RPU38" s="138"/>
      <c r="RPV38" s="138"/>
      <c r="RPW38" s="138"/>
      <c r="RPX38" s="138"/>
      <c r="RPY38" s="138"/>
      <c r="RPZ38" s="138"/>
      <c r="RQA38" s="138"/>
      <c r="RQB38" s="138"/>
      <c r="RQC38" s="138"/>
      <c r="RQD38" s="138"/>
      <c r="RQE38" s="138"/>
      <c r="RQF38" s="138"/>
      <c r="RQG38" s="138"/>
      <c r="RQH38" s="138"/>
      <c r="RQI38" s="138"/>
      <c r="RQJ38" s="138"/>
      <c r="RQK38" s="138"/>
      <c r="RQL38" s="138"/>
      <c r="RQM38" s="138"/>
      <c r="RQN38" s="138"/>
      <c r="RQO38" s="138"/>
      <c r="RQP38" s="138"/>
      <c r="RQQ38" s="138"/>
      <c r="RQR38" s="138"/>
      <c r="RQS38" s="138"/>
      <c r="RQT38" s="138"/>
      <c r="RQU38" s="138"/>
      <c r="RQV38" s="138"/>
      <c r="RQW38" s="138"/>
      <c r="RQX38" s="138"/>
      <c r="RQY38" s="138"/>
      <c r="RQZ38" s="138"/>
      <c r="RRA38" s="138"/>
      <c r="RRB38" s="138"/>
      <c r="RRC38" s="138"/>
      <c r="RRD38" s="138"/>
      <c r="RRE38" s="138"/>
      <c r="RRF38" s="138"/>
      <c r="RRG38" s="138"/>
      <c r="RRH38" s="138"/>
      <c r="RRI38" s="138"/>
      <c r="RRJ38" s="138"/>
      <c r="RRK38" s="138"/>
      <c r="RRL38" s="138"/>
      <c r="RRM38" s="138"/>
      <c r="RRN38" s="138"/>
      <c r="RRO38" s="138"/>
      <c r="RRP38" s="138"/>
      <c r="RRQ38" s="138"/>
      <c r="RRR38" s="138"/>
      <c r="RRS38" s="138"/>
      <c r="RRT38" s="138"/>
      <c r="RRU38" s="138"/>
      <c r="RRV38" s="138"/>
      <c r="RRW38" s="138"/>
      <c r="RRX38" s="138"/>
      <c r="RRY38" s="138"/>
      <c r="RRZ38" s="138"/>
      <c r="RSA38" s="138"/>
      <c r="RSB38" s="138"/>
      <c r="RSC38" s="138"/>
      <c r="RSD38" s="138"/>
      <c r="RSE38" s="138"/>
      <c r="RSF38" s="138"/>
      <c r="RSG38" s="138"/>
      <c r="RSH38" s="138"/>
      <c r="RSI38" s="138"/>
      <c r="RSJ38" s="138"/>
      <c r="RSK38" s="138"/>
      <c r="RSL38" s="138"/>
      <c r="RSM38" s="138"/>
      <c r="RSN38" s="138"/>
      <c r="RSO38" s="138"/>
      <c r="RSP38" s="138"/>
      <c r="RSQ38" s="138"/>
      <c r="RSR38" s="138"/>
      <c r="RSS38" s="138"/>
      <c r="RST38" s="138"/>
      <c r="RSU38" s="138"/>
      <c r="RSV38" s="138"/>
      <c r="RSW38" s="138"/>
      <c r="RSX38" s="138"/>
      <c r="RSY38" s="138"/>
      <c r="RSZ38" s="138"/>
      <c r="RTA38" s="138"/>
      <c r="RTB38" s="138"/>
      <c r="RTC38" s="138"/>
      <c r="RTD38" s="138"/>
      <c r="RTE38" s="138"/>
      <c r="RTF38" s="138"/>
      <c r="RTG38" s="138"/>
      <c r="RTH38" s="138"/>
      <c r="RTI38" s="138"/>
      <c r="RTJ38" s="138"/>
      <c r="RTK38" s="138"/>
      <c r="RTL38" s="138"/>
      <c r="RTM38" s="138"/>
      <c r="RTN38" s="138"/>
      <c r="RTO38" s="138"/>
      <c r="RTP38" s="138"/>
      <c r="RTQ38" s="138"/>
      <c r="RTR38" s="138"/>
      <c r="RTS38" s="138"/>
      <c r="RTT38" s="138"/>
      <c r="RTU38" s="138"/>
      <c r="RTV38" s="138"/>
      <c r="RTW38" s="138"/>
      <c r="RTX38" s="138"/>
      <c r="RTY38" s="138"/>
      <c r="RTZ38" s="138"/>
      <c r="RUA38" s="138"/>
      <c r="RUB38" s="138"/>
      <c r="RUC38" s="138"/>
      <c r="RUD38" s="138"/>
      <c r="RUE38" s="138"/>
      <c r="RUF38" s="138"/>
      <c r="RUG38" s="138"/>
      <c r="RUH38" s="138"/>
      <c r="RUI38" s="138"/>
      <c r="RUJ38" s="138"/>
      <c r="RUK38" s="138"/>
      <c r="RUL38" s="138"/>
      <c r="RUM38" s="138"/>
      <c r="RUN38" s="138"/>
      <c r="RUO38" s="138"/>
      <c r="RUP38" s="138"/>
      <c r="RUQ38" s="138"/>
      <c r="RUR38" s="138"/>
      <c r="RUS38" s="138"/>
      <c r="RUT38" s="138"/>
      <c r="RUU38" s="138"/>
      <c r="RUV38" s="138"/>
      <c r="RUW38" s="138"/>
      <c r="RUX38" s="138"/>
      <c r="RUY38" s="138"/>
      <c r="RUZ38" s="138"/>
      <c r="RVA38" s="138"/>
      <c r="RVB38" s="138"/>
      <c r="RVC38" s="138"/>
      <c r="RVD38" s="138"/>
      <c r="RVE38" s="138"/>
      <c r="RVF38" s="138"/>
      <c r="RVG38" s="138"/>
      <c r="RVH38" s="138"/>
      <c r="RVI38" s="138"/>
      <c r="RVJ38" s="138"/>
      <c r="RVK38" s="138"/>
      <c r="RVL38" s="138"/>
      <c r="RVM38" s="138"/>
      <c r="RVN38" s="138"/>
      <c r="RVO38" s="138"/>
      <c r="RVP38" s="138"/>
      <c r="RVQ38" s="138"/>
      <c r="RVR38" s="138"/>
      <c r="RVS38" s="138"/>
      <c r="RVT38" s="138"/>
      <c r="RVU38" s="138"/>
      <c r="RVV38" s="138"/>
      <c r="RVW38" s="138"/>
      <c r="RVX38" s="138"/>
      <c r="RVY38" s="138"/>
      <c r="RVZ38" s="138"/>
      <c r="RWA38" s="138"/>
      <c r="RWB38" s="138"/>
      <c r="RWC38" s="138"/>
      <c r="RWD38" s="138"/>
      <c r="RWE38" s="138"/>
      <c r="RWF38" s="138"/>
      <c r="RWG38" s="138"/>
      <c r="RWH38" s="138"/>
      <c r="RWI38" s="138"/>
      <c r="RWJ38" s="138"/>
      <c r="RWK38" s="138"/>
      <c r="RWL38" s="138"/>
      <c r="RWM38" s="138"/>
      <c r="RWN38" s="138"/>
      <c r="RWO38" s="138"/>
      <c r="RWP38" s="138"/>
      <c r="RWQ38" s="138"/>
      <c r="RWR38" s="138"/>
      <c r="RWS38" s="138"/>
      <c r="RWT38" s="138"/>
      <c r="RWU38" s="138"/>
      <c r="RWV38" s="138"/>
      <c r="RWW38" s="138"/>
      <c r="RWX38" s="138"/>
      <c r="RWY38" s="138"/>
      <c r="RWZ38" s="138"/>
      <c r="RXA38" s="138"/>
      <c r="RXB38" s="138"/>
      <c r="RXC38" s="138"/>
      <c r="RXD38" s="138"/>
      <c r="RXE38" s="138"/>
      <c r="RXF38" s="138"/>
      <c r="RXG38" s="138"/>
      <c r="RXH38" s="138"/>
      <c r="RXI38" s="138"/>
      <c r="RXJ38" s="138"/>
      <c r="RXK38" s="138"/>
      <c r="RXL38" s="138"/>
      <c r="RXM38" s="138"/>
      <c r="RXN38" s="138"/>
      <c r="RXO38" s="138"/>
      <c r="RXP38" s="138"/>
      <c r="RXQ38" s="138"/>
      <c r="RXR38" s="138"/>
      <c r="RXS38" s="138"/>
      <c r="RXT38" s="138"/>
      <c r="RXU38" s="138"/>
      <c r="RXV38" s="138"/>
      <c r="RXW38" s="138"/>
      <c r="RXX38" s="138"/>
      <c r="RXY38" s="138"/>
      <c r="RXZ38" s="138"/>
      <c r="RYA38" s="138"/>
      <c r="RYB38" s="138"/>
      <c r="RYC38" s="138"/>
      <c r="RYD38" s="138"/>
      <c r="RYE38" s="138"/>
      <c r="RYF38" s="138"/>
      <c r="RYG38" s="138"/>
      <c r="RYH38" s="138"/>
      <c r="RYI38" s="138"/>
      <c r="RYJ38" s="138"/>
      <c r="RYK38" s="138"/>
      <c r="RYL38" s="138"/>
      <c r="RYM38" s="138"/>
      <c r="RYN38" s="138"/>
      <c r="RYO38" s="138"/>
      <c r="RYP38" s="138"/>
      <c r="RYQ38" s="138"/>
      <c r="RYR38" s="138"/>
      <c r="RYS38" s="138"/>
      <c r="RYT38" s="138"/>
      <c r="RYU38" s="138"/>
      <c r="RYV38" s="138"/>
      <c r="RYW38" s="138"/>
      <c r="RYX38" s="138"/>
      <c r="RYY38" s="138"/>
      <c r="RYZ38" s="138"/>
      <c r="RZA38" s="138"/>
      <c r="RZB38" s="138"/>
      <c r="RZC38" s="138"/>
      <c r="RZD38" s="138"/>
      <c r="RZE38" s="138"/>
      <c r="RZF38" s="138"/>
      <c r="RZG38" s="138"/>
      <c r="RZH38" s="138"/>
      <c r="RZI38" s="138"/>
      <c r="RZJ38" s="138"/>
      <c r="RZK38" s="138"/>
      <c r="RZL38" s="138"/>
      <c r="RZM38" s="138"/>
      <c r="RZN38" s="138"/>
      <c r="RZO38" s="138"/>
      <c r="RZP38" s="138"/>
      <c r="RZQ38" s="138"/>
      <c r="RZR38" s="138"/>
      <c r="RZS38" s="138"/>
      <c r="RZT38" s="138"/>
      <c r="RZU38" s="138"/>
      <c r="RZV38" s="138"/>
      <c r="RZW38" s="138"/>
      <c r="RZX38" s="138"/>
      <c r="RZY38" s="138"/>
      <c r="RZZ38" s="138"/>
      <c r="SAA38" s="138"/>
      <c r="SAB38" s="138"/>
      <c r="SAC38" s="138"/>
      <c r="SAD38" s="138"/>
      <c r="SAE38" s="138"/>
      <c r="SAF38" s="138"/>
      <c r="SAG38" s="138"/>
      <c r="SAH38" s="138"/>
      <c r="SAI38" s="138"/>
      <c r="SAJ38" s="138"/>
      <c r="SAK38" s="138"/>
      <c r="SAL38" s="138"/>
      <c r="SAM38" s="138"/>
      <c r="SAN38" s="138"/>
      <c r="SAO38" s="138"/>
      <c r="SAP38" s="138"/>
      <c r="SAQ38" s="138"/>
      <c r="SAR38" s="138"/>
      <c r="SAS38" s="138"/>
      <c r="SAT38" s="138"/>
      <c r="SAU38" s="138"/>
      <c r="SAV38" s="138"/>
      <c r="SAW38" s="138"/>
      <c r="SAX38" s="138"/>
      <c r="SAY38" s="138"/>
      <c r="SAZ38" s="138"/>
      <c r="SBA38" s="138"/>
      <c r="SBB38" s="138"/>
      <c r="SBC38" s="138"/>
      <c r="SBD38" s="138"/>
      <c r="SBE38" s="138"/>
      <c r="SBF38" s="138"/>
      <c r="SBG38" s="138"/>
      <c r="SBH38" s="138"/>
      <c r="SBI38" s="138"/>
      <c r="SBJ38" s="138"/>
      <c r="SBK38" s="138"/>
      <c r="SBL38" s="138"/>
      <c r="SBM38" s="138"/>
      <c r="SBN38" s="138"/>
      <c r="SBO38" s="138"/>
      <c r="SBP38" s="138"/>
      <c r="SBQ38" s="138"/>
      <c r="SBR38" s="138"/>
      <c r="SBS38" s="138"/>
      <c r="SBT38" s="138"/>
      <c r="SBU38" s="138"/>
      <c r="SBV38" s="138"/>
      <c r="SBW38" s="138"/>
      <c r="SBX38" s="138"/>
      <c r="SBY38" s="138"/>
      <c r="SBZ38" s="138"/>
      <c r="SCA38" s="138"/>
      <c r="SCB38" s="138"/>
      <c r="SCC38" s="138"/>
      <c r="SCD38" s="138"/>
      <c r="SCE38" s="138"/>
      <c r="SCF38" s="138"/>
      <c r="SCG38" s="138"/>
      <c r="SCH38" s="138"/>
      <c r="SCI38" s="138"/>
      <c r="SCJ38" s="138"/>
      <c r="SCK38" s="138"/>
      <c r="SCL38" s="138"/>
      <c r="SCM38" s="138"/>
      <c r="SCN38" s="138"/>
      <c r="SCO38" s="138"/>
      <c r="SCP38" s="138"/>
      <c r="SCQ38" s="138"/>
      <c r="SCR38" s="138"/>
      <c r="SCS38" s="138"/>
      <c r="SCT38" s="138"/>
      <c r="SCU38" s="138"/>
      <c r="SCV38" s="138"/>
      <c r="SCW38" s="138"/>
      <c r="SCX38" s="138"/>
      <c r="SCY38" s="138"/>
      <c r="SCZ38" s="138"/>
      <c r="SDA38" s="138"/>
      <c r="SDB38" s="138"/>
      <c r="SDC38" s="138"/>
      <c r="SDD38" s="138"/>
      <c r="SDE38" s="138"/>
      <c r="SDF38" s="138"/>
      <c r="SDG38" s="138"/>
      <c r="SDH38" s="138"/>
      <c r="SDI38" s="138"/>
      <c r="SDJ38" s="138"/>
      <c r="SDK38" s="138"/>
      <c r="SDL38" s="138"/>
      <c r="SDM38" s="138"/>
      <c r="SDN38" s="138"/>
      <c r="SDO38" s="138"/>
      <c r="SDP38" s="138"/>
      <c r="SDQ38" s="138"/>
      <c r="SDR38" s="138"/>
      <c r="SDS38" s="138"/>
      <c r="SDT38" s="138"/>
      <c r="SDU38" s="138"/>
      <c r="SDV38" s="138"/>
      <c r="SDW38" s="138"/>
      <c r="SDX38" s="138"/>
      <c r="SDY38" s="138"/>
      <c r="SDZ38" s="138"/>
      <c r="SEA38" s="138"/>
      <c r="SEB38" s="138"/>
      <c r="SEC38" s="138"/>
      <c r="SED38" s="138"/>
      <c r="SEE38" s="138"/>
      <c r="SEF38" s="138"/>
      <c r="SEG38" s="138"/>
      <c r="SEH38" s="138"/>
      <c r="SEI38" s="138"/>
      <c r="SEJ38" s="138"/>
      <c r="SEK38" s="138"/>
      <c r="SEL38" s="138"/>
      <c r="SEM38" s="138"/>
      <c r="SEN38" s="138"/>
      <c r="SEO38" s="138"/>
      <c r="SEP38" s="138"/>
      <c r="SEQ38" s="138"/>
      <c r="SER38" s="138"/>
      <c r="SES38" s="138"/>
      <c r="SET38" s="138"/>
      <c r="SEU38" s="138"/>
      <c r="SEV38" s="138"/>
      <c r="SEW38" s="138"/>
      <c r="SEX38" s="138"/>
      <c r="SEY38" s="138"/>
      <c r="SEZ38" s="138"/>
      <c r="SFA38" s="138"/>
      <c r="SFB38" s="138"/>
      <c r="SFC38" s="138"/>
      <c r="SFD38" s="138"/>
      <c r="SFE38" s="138"/>
      <c r="SFF38" s="138"/>
      <c r="SFG38" s="138"/>
      <c r="SFH38" s="138"/>
      <c r="SFI38" s="138"/>
      <c r="SFJ38" s="138"/>
      <c r="SFK38" s="138"/>
      <c r="SFL38" s="138"/>
      <c r="SFM38" s="138"/>
      <c r="SFN38" s="138"/>
      <c r="SFO38" s="138"/>
      <c r="SFP38" s="138"/>
      <c r="SFQ38" s="138"/>
      <c r="SFR38" s="138"/>
      <c r="SFS38" s="138"/>
      <c r="SFT38" s="138"/>
      <c r="SFU38" s="138"/>
      <c r="SFV38" s="138"/>
      <c r="SFW38" s="138"/>
      <c r="SFX38" s="138"/>
      <c r="SFY38" s="138"/>
      <c r="SFZ38" s="138"/>
      <c r="SGA38" s="138"/>
      <c r="SGB38" s="138"/>
      <c r="SGC38" s="138"/>
      <c r="SGD38" s="138"/>
      <c r="SGE38" s="138"/>
      <c r="SGF38" s="138"/>
      <c r="SGG38" s="138"/>
      <c r="SGH38" s="138"/>
      <c r="SGI38" s="138"/>
      <c r="SGJ38" s="138"/>
      <c r="SGK38" s="138"/>
      <c r="SGL38" s="138"/>
      <c r="SGM38" s="138"/>
      <c r="SGN38" s="138"/>
      <c r="SGO38" s="138"/>
      <c r="SGP38" s="138"/>
      <c r="SGQ38" s="138"/>
      <c r="SGR38" s="138"/>
      <c r="SGS38" s="138"/>
      <c r="SGT38" s="138"/>
      <c r="SGU38" s="138"/>
      <c r="SGV38" s="138"/>
      <c r="SGW38" s="138"/>
      <c r="SGX38" s="138"/>
      <c r="SGY38" s="138"/>
      <c r="SGZ38" s="138"/>
      <c r="SHA38" s="138"/>
      <c r="SHB38" s="138"/>
      <c r="SHC38" s="138"/>
      <c r="SHD38" s="138"/>
      <c r="SHE38" s="138"/>
      <c r="SHF38" s="138"/>
      <c r="SHG38" s="138"/>
      <c r="SHH38" s="138"/>
      <c r="SHI38" s="138"/>
      <c r="SHJ38" s="138"/>
      <c r="SHK38" s="138"/>
      <c r="SHL38" s="138"/>
      <c r="SHM38" s="138"/>
      <c r="SHN38" s="138"/>
      <c r="SHO38" s="138"/>
      <c r="SHP38" s="138"/>
      <c r="SHQ38" s="138"/>
      <c r="SHR38" s="138"/>
      <c r="SHS38" s="138"/>
      <c r="SHT38" s="138"/>
      <c r="SHU38" s="138"/>
      <c r="SHV38" s="138"/>
      <c r="SHW38" s="138"/>
      <c r="SHX38" s="138"/>
      <c r="SHY38" s="138"/>
      <c r="SHZ38" s="138"/>
      <c r="SIA38" s="138"/>
      <c r="SIB38" s="138"/>
      <c r="SIC38" s="138"/>
      <c r="SID38" s="138"/>
      <c r="SIE38" s="138"/>
      <c r="SIF38" s="138"/>
      <c r="SIG38" s="138"/>
      <c r="SIH38" s="138"/>
      <c r="SII38" s="138"/>
      <c r="SIJ38" s="138"/>
      <c r="SIK38" s="138"/>
      <c r="SIL38" s="138"/>
      <c r="SIM38" s="138"/>
      <c r="SIN38" s="138"/>
      <c r="SIO38" s="138"/>
      <c r="SIP38" s="138"/>
      <c r="SIQ38" s="138"/>
      <c r="SIR38" s="138"/>
      <c r="SIS38" s="138"/>
      <c r="SIT38" s="138"/>
      <c r="SIU38" s="138"/>
      <c r="SIV38" s="138"/>
      <c r="SIW38" s="138"/>
      <c r="SIX38" s="138"/>
      <c r="SIY38" s="138"/>
      <c r="SIZ38" s="138"/>
      <c r="SJA38" s="138"/>
      <c r="SJB38" s="138"/>
      <c r="SJC38" s="138"/>
      <c r="SJD38" s="138"/>
      <c r="SJE38" s="138"/>
      <c r="SJF38" s="138"/>
      <c r="SJG38" s="138"/>
      <c r="SJH38" s="138"/>
      <c r="SJI38" s="138"/>
      <c r="SJJ38" s="138"/>
      <c r="SJK38" s="138"/>
      <c r="SJL38" s="138"/>
      <c r="SJM38" s="138"/>
      <c r="SJN38" s="138"/>
      <c r="SJO38" s="138"/>
      <c r="SJP38" s="138"/>
      <c r="SJQ38" s="138"/>
      <c r="SJR38" s="138"/>
      <c r="SJS38" s="138"/>
      <c r="SJT38" s="138"/>
      <c r="SJU38" s="138"/>
      <c r="SJV38" s="138"/>
      <c r="SJW38" s="138"/>
      <c r="SJX38" s="138"/>
      <c r="SJY38" s="138"/>
      <c r="SJZ38" s="138"/>
      <c r="SKA38" s="138"/>
      <c r="SKB38" s="138"/>
      <c r="SKC38" s="138"/>
      <c r="SKD38" s="138"/>
      <c r="SKE38" s="138"/>
      <c r="SKF38" s="138"/>
      <c r="SKG38" s="138"/>
      <c r="SKH38" s="138"/>
      <c r="SKI38" s="138"/>
      <c r="SKJ38" s="138"/>
      <c r="SKK38" s="138"/>
      <c r="SKL38" s="138"/>
      <c r="SKM38" s="138"/>
      <c r="SKN38" s="138"/>
      <c r="SKO38" s="138"/>
      <c r="SKP38" s="138"/>
      <c r="SKQ38" s="138"/>
      <c r="SKR38" s="138"/>
      <c r="SKS38" s="138"/>
      <c r="SKT38" s="138"/>
      <c r="SKU38" s="138"/>
      <c r="SKV38" s="138"/>
      <c r="SKW38" s="138"/>
      <c r="SKX38" s="138"/>
      <c r="SKY38" s="138"/>
      <c r="SKZ38" s="138"/>
      <c r="SLA38" s="138"/>
      <c r="SLB38" s="138"/>
      <c r="SLC38" s="138"/>
      <c r="SLD38" s="138"/>
      <c r="SLE38" s="138"/>
      <c r="SLF38" s="138"/>
      <c r="SLG38" s="138"/>
      <c r="SLH38" s="138"/>
      <c r="SLI38" s="138"/>
      <c r="SLJ38" s="138"/>
      <c r="SLK38" s="138"/>
      <c r="SLL38" s="138"/>
      <c r="SLM38" s="138"/>
      <c r="SLN38" s="138"/>
      <c r="SLO38" s="138"/>
      <c r="SLP38" s="138"/>
      <c r="SLQ38" s="138"/>
      <c r="SLR38" s="138"/>
      <c r="SLS38" s="138"/>
      <c r="SLT38" s="138"/>
      <c r="SLU38" s="138"/>
      <c r="SLV38" s="138"/>
      <c r="SLW38" s="138"/>
      <c r="SLX38" s="138"/>
      <c r="SLY38" s="138"/>
      <c r="SLZ38" s="138"/>
      <c r="SMA38" s="138"/>
      <c r="SMB38" s="138"/>
      <c r="SMC38" s="138"/>
      <c r="SMD38" s="138"/>
      <c r="SME38" s="138"/>
      <c r="SMF38" s="138"/>
      <c r="SMG38" s="138"/>
      <c r="SMH38" s="138"/>
      <c r="SMI38" s="138"/>
      <c r="SMJ38" s="138"/>
      <c r="SMK38" s="138"/>
      <c r="SML38" s="138"/>
      <c r="SMM38" s="138"/>
      <c r="SMN38" s="138"/>
      <c r="SMO38" s="138"/>
      <c r="SMP38" s="138"/>
      <c r="SMQ38" s="138"/>
      <c r="SMR38" s="138"/>
      <c r="SMS38" s="138"/>
      <c r="SMT38" s="138"/>
      <c r="SMU38" s="138"/>
      <c r="SMV38" s="138"/>
      <c r="SMW38" s="138"/>
      <c r="SMX38" s="138"/>
      <c r="SMY38" s="138"/>
      <c r="SMZ38" s="138"/>
      <c r="SNA38" s="138"/>
      <c r="SNB38" s="138"/>
      <c r="SNC38" s="138"/>
      <c r="SND38" s="138"/>
      <c r="SNE38" s="138"/>
      <c r="SNF38" s="138"/>
      <c r="SNG38" s="138"/>
      <c r="SNH38" s="138"/>
      <c r="SNI38" s="138"/>
      <c r="SNJ38" s="138"/>
      <c r="SNK38" s="138"/>
      <c r="SNL38" s="138"/>
      <c r="SNM38" s="138"/>
      <c r="SNN38" s="138"/>
      <c r="SNO38" s="138"/>
      <c r="SNP38" s="138"/>
      <c r="SNQ38" s="138"/>
      <c r="SNR38" s="138"/>
      <c r="SNS38" s="138"/>
      <c r="SNT38" s="138"/>
      <c r="SNU38" s="138"/>
      <c r="SNV38" s="138"/>
      <c r="SNW38" s="138"/>
      <c r="SNX38" s="138"/>
      <c r="SNY38" s="138"/>
      <c r="SNZ38" s="138"/>
      <c r="SOA38" s="138"/>
      <c r="SOB38" s="138"/>
      <c r="SOC38" s="138"/>
      <c r="SOD38" s="138"/>
      <c r="SOE38" s="138"/>
      <c r="SOF38" s="138"/>
      <c r="SOG38" s="138"/>
      <c r="SOH38" s="138"/>
      <c r="SOI38" s="138"/>
      <c r="SOJ38" s="138"/>
      <c r="SOK38" s="138"/>
      <c r="SOL38" s="138"/>
      <c r="SOM38" s="138"/>
      <c r="SON38" s="138"/>
      <c r="SOO38" s="138"/>
      <c r="SOP38" s="138"/>
      <c r="SOQ38" s="138"/>
      <c r="SOR38" s="138"/>
      <c r="SOS38" s="138"/>
      <c r="SOT38" s="138"/>
      <c r="SOU38" s="138"/>
      <c r="SOV38" s="138"/>
      <c r="SOW38" s="138"/>
      <c r="SOX38" s="138"/>
      <c r="SOY38" s="138"/>
      <c r="SOZ38" s="138"/>
      <c r="SPA38" s="138"/>
      <c r="SPB38" s="138"/>
      <c r="SPC38" s="138"/>
      <c r="SPD38" s="138"/>
      <c r="SPE38" s="138"/>
      <c r="SPF38" s="138"/>
      <c r="SPG38" s="138"/>
      <c r="SPH38" s="138"/>
      <c r="SPI38" s="138"/>
      <c r="SPJ38" s="138"/>
      <c r="SPK38" s="138"/>
      <c r="SPL38" s="138"/>
      <c r="SPM38" s="138"/>
      <c r="SPN38" s="138"/>
      <c r="SPO38" s="138"/>
      <c r="SPP38" s="138"/>
      <c r="SPQ38" s="138"/>
      <c r="SPR38" s="138"/>
      <c r="SPS38" s="138"/>
      <c r="SPT38" s="138"/>
      <c r="SPU38" s="138"/>
      <c r="SPV38" s="138"/>
      <c r="SPW38" s="138"/>
      <c r="SPX38" s="138"/>
      <c r="SPY38" s="138"/>
      <c r="SPZ38" s="138"/>
      <c r="SQA38" s="138"/>
      <c r="SQB38" s="138"/>
      <c r="SQC38" s="138"/>
      <c r="SQD38" s="138"/>
      <c r="SQE38" s="138"/>
      <c r="SQF38" s="138"/>
      <c r="SQG38" s="138"/>
      <c r="SQH38" s="138"/>
      <c r="SQI38" s="138"/>
      <c r="SQJ38" s="138"/>
      <c r="SQK38" s="138"/>
      <c r="SQL38" s="138"/>
      <c r="SQM38" s="138"/>
      <c r="SQN38" s="138"/>
      <c r="SQO38" s="138"/>
      <c r="SQP38" s="138"/>
      <c r="SQQ38" s="138"/>
      <c r="SQR38" s="138"/>
      <c r="SQS38" s="138"/>
      <c r="SQT38" s="138"/>
      <c r="SQU38" s="138"/>
      <c r="SQV38" s="138"/>
      <c r="SQW38" s="138"/>
      <c r="SQX38" s="138"/>
      <c r="SQY38" s="138"/>
      <c r="SQZ38" s="138"/>
      <c r="SRA38" s="138"/>
      <c r="SRB38" s="138"/>
      <c r="SRC38" s="138"/>
      <c r="SRD38" s="138"/>
      <c r="SRE38" s="138"/>
      <c r="SRF38" s="138"/>
      <c r="SRG38" s="138"/>
      <c r="SRH38" s="138"/>
      <c r="SRI38" s="138"/>
      <c r="SRJ38" s="138"/>
      <c r="SRK38" s="138"/>
      <c r="SRL38" s="138"/>
      <c r="SRM38" s="138"/>
      <c r="SRN38" s="138"/>
      <c r="SRO38" s="138"/>
      <c r="SRP38" s="138"/>
      <c r="SRQ38" s="138"/>
      <c r="SRR38" s="138"/>
      <c r="SRS38" s="138"/>
      <c r="SRT38" s="138"/>
      <c r="SRU38" s="138"/>
      <c r="SRV38" s="138"/>
      <c r="SRW38" s="138"/>
      <c r="SRX38" s="138"/>
      <c r="SRY38" s="138"/>
      <c r="SRZ38" s="138"/>
      <c r="SSA38" s="138"/>
      <c r="SSB38" s="138"/>
      <c r="SSC38" s="138"/>
      <c r="SSD38" s="138"/>
      <c r="SSE38" s="138"/>
      <c r="SSF38" s="138"/>
      <c r="SSG38" s="138"/>
      <c r="SSH38" s="138"/>
      <c r="SSI38" s="138"/>
      <c r="SSJ38" s="138"/>
      <c r="SSK38" s="138"/>
      <c r="SSL38" s="138"/>
      <c r="SSM38" s="138"/>
      <c r="SSN38" s="138"/>
      <c r="SSO38" s="138"/>
      <c r="SSP38" s="138"/>
      <c r="SSQ38" s="138"/>
      <c r="SSR38" s="138"/>
      <c r="SSS38" s="138"/>
      <c r="SST38" s="138"/>
      <c r="SSU38" s="138"/>
      <c r="SSV38" s="138"/>
      <c r="SSW38" s="138"/>
      <c r="SSX38" s="138"/>
      <c r="SSY38" s="138"/>
      <c r="SSZ38" s="138"/>
      <c r="STA38" s="138"/>
      <c r="STB38" s="138"/>
      <c r="STC38" s="138"/>
      <c r="STD38" s="138"/>
      <c r="STE38" s="138"/>
      <c r="STF38" s="138"/>
      <c r="STG38" s="138"/>
      <c r="STH38" s="138"/>
      <c r="STI38" s="138"/>
      <c r="STJ38" s="138"/>
      <c r="STK38" s="138"/>
      <c r="STL38" s="138"/>
      <c r="STM38" s="138"/>
      <c r="STN38" s="138"/>
      <c r="STO38" s="138"/>
      <c r="STP38" s="138"/>
      <c r="STQ38" s="138"/>
      <c r="STR38" s="138"/>
      <c r="STS38" s="138"/>
      <c r="STT38" s="138"/>
      <c r="STU38" s="138"/>
      <c r="STV38" s="138"/>
      <c r="STW38" s="138"/>
      <c r="STX38" s="138"/>
      <c r="STY38" s="138"/>
      <c r="STZ38" s="138"/>
      <c r="SUA38" s="138"/>
      <c r="SUB38" s="138"/>
      <c r="SUC38" s="138"/>
      <c r="SUD38" s="138"/>
      <c r="SUE38" s="138"/>
      <c r="SUF38" s="138"/>
      <c r="SUG38" s="138"/>
      <c r="SUH38" s="138"/>
      <c r="SUI38" s="138"/>
      <c r="SUJ38" s="138"/>
      <c r="SUK38" s="138"/>
      <c r="SUL38" s="138"/>
      <c r="SUM38" s="138"/>
      <c r="SUN38" s="138"/>
      <c r="SUO38" s="138"/>
      <c r="SUP38" s="138"/>
      <c r="SUQ38" s="138"/>
      <c r="SUR38" s="138"/>
      <c r="SUS38" s="138"/>
      <c r="SUT38" s="138"/>
      <c r="SUU38" s="138"/>
      <c r="SUV38" s="138"/>
      <c r="SUW38" s="138"/>
      <c r="SUX38" s="138"/>
      <c r="SUY38" s="138"/>
      <c r="SUZ38" s="138"/>
      <c r="SVA38" s="138"/>
      <c r="SVB38" s="138"/>
      <c r="SVC38" s="138"/>
      <c r="SVD38" s="138"/>
      <c r="SVE38" s="138"/>
      <c r="SVF38" s="138"/>
      <c r="SVG38" s="138"/>
      <c r="SVH38" s="138"/>
      <c r="SVI38" s="138"/>
      <c r="SVJ38" s="138"/>
      <c r="SVK38" s="138"/>
      <c r="SVL38" s="138"/>
      <c r="SVM38" s="138"/>
      <c r="SVN38" s="138"/>
      <c r="SVO38" s="138"/>
      <c r="SVP38" s="138"/>
      <c r="SVQ38" s="138"/>
      <c r="SVR38" s="138"/>
      <c r="SVS38" s="138"/>
      <c r="SVT38" s="138"/>
      <c r="SVU38" s="138"/>
      <c r="SVV38" s="138"/>
      <c r="SVW38" s="138"/>
      <c r="SVX38" s="138"/>
      <c r="SVY38" s="138"/>
      <c r="SVZ38" s="138"/>
      <c r="SWA38" s="138"/>
      <c r="SWB38" s="138"/>
      <c r="SWC38" s="138"/>
      <c r="SWD38" s="138"/>
      <c r="SWE38" s="138"/>
      <c r="SWF38" s="138"/>
      <c r="SWG38" s="138"/>
      <c r="SWH38" s="138"/>
      <c r="SWI38" s="138"/>
      <c r="SWJ38" s="138"/>
      <c r="SWK38" s="138"/>
      <c r="SWL38" s="138"/>
      <c r="SWM38" s="138"/>
      <c r="SWN38" s="138"/>
      <c r="SWO38" s="138"/>
      <c r="SWP38" s="138"/>
      <c r="SWQ38" s="138"/>
      <c r="SWR38" s="138"/>
      <c r="SWS38" s="138"/>
      <c r="SWT38" s="138"/>
      <c r="SWU38" s="138"/>
      <c r="SWV38" s="138"/>
      <c r="SWW38" s="138"/>
      <c r="SWX38" s="138"/>
      <c r="SWY38" s="138"/>
      <c r="SWZ38" s="138"/>
      <c r="SXA38" s="138"/>
      <c r="SXB38" s="138"/>
      <c r="SXC38" s="138"/>
      <c r="SXD38" s="138"/>
      <c r="SXE38" s="138"/>
      <c r="SXF38" s="138"/>
      <c r="SXG38" s="138"/>
      <c r="SXH38" s="138"/>
      <c r="SXI38" s="138"/>
      <c r="SXJ38" s="138"/>
      <c r="SXK38" s="138"/>
      <c r="SXL38" s="138"/>
      <c r="SXM38" s="138"/>
      <c r="SXN38" s="138"/>
      <c r="SXO38" s="138"/>
      <c r="SXP38" s="138"/>
      <c r="SXQ38" s="138"/>
      <c r="SXR38" s="138"/>
      <c r="SXS38" s="138"/>
      <c r="SXT38" s="138"/>
      <c r="SXU38" s="138"/>
      <c r="SXV38" s="138"/>
      <c r="SXW38" s="138"/>
      <c r="SXX38" s="138"/>
      <c r="SXY38" s="138"/>
      <c r="SXZ38" s="138"/>
      <c r="SYA38" s="138"/>
      <c r="SYB38" s="138"/>
      <c r="SYC38" s="138"/>
      <c r="SYD38" s="138"/>
      <c r="SYE38" s="138"/>
      <c r="SYF38" s="138"/>
      <c r="SYG38" s="138"/>
      <c r="SYH38" s="138"/>
      <c r="SYI38" s="138"/>
      <c r="SYJ38" s="138"/>
      <c r="SYK38" s="138"/>
      <c r="SYL38" s="138"/>
      <c r="SYM38" s="138"/>
      <c r="SYN38" s="138"/>
      <c r="SYO38" s="138"/>
      <c r="SYP38" s="138"/>
      <c r="SYQ38" s="138"/>
      <c r="SYR38" s="138"/>
      <c r="SYS38" s="138"/>
      <c r="SYT38" s="138"/>
      <c r="SYU38" s="138"/>
      <c r="SYV38" s="138"/>
      <c r="SYW38" s="138"/>
      <c r="SYX38" s="138"/>
      <c r="SYY38" s="138"/>
      <c r="SYZ38" s="138"/>
      <c r="SZA38" s="138"/>
      <c r="SZB38" s="138"/>
      <c r="SZC38" s="138"/>
      <c r="SZD38" s="138"/>
      <c r="SZE38" s="138"/>
      <c r="SZF38" s="138"/>
      <c r="SZG38" s="138"/>
      <c r="SZH38" s="138"/>
      <c r="SZI38" s="138"/>
      <c r="SZJ38" s="138"/>
      <c r="SZK38" s="138"/>
      <c r="SZL38" s="138"/>
      <c r="SZM38" s="138"/>
      <c r="SZN38" s="138"/>
      <c r="SZO38" s="138"/>
      <c r="SZP38" s="138"/>
      <c r="SZQ38" s="138"/>
      <c r="SZR38" s="138"/>
      <c r="SZS38" s="138"/>
      <c r="SZT38" s="138"/>
      <c r="SZU38" s="138"/>
      <c r="SZV38" s="138"/>
      <c r="SZW38" s="138"/>
      <c r="SZX38" s="138"/>
      <c r="SZY38" s="138"/>
      <c r="SZZ38" s="138"/>
      <c r="TAA38" s="138"/>
      <c r="TAB38" s="138"/>
      <c r="TAC38" s="138"/>
      <c r="TAD38" s="138"/>
      <c r="TAE38" s="138"/>
      <c r="TAF38" s="138"/>
      <c r="TAG38" s="138"/>
      <c r="TAH38" s="138"/>
      <c r="TAI38" s="138"/>
      <c r="TAJ38" s="138"/>
      <c r="TAK38" s="138"/>
      <c r="TAL38" s="138"/>
      <c r="TAM38" s="138"/>
      <c r="TAN38" s="138"/>
      <c r="TAO38" s="138"/>
      <c r="TAP38" s="138"/>
      <c r="TAQ38" s="138"/>
      <c r="TAR38" s="138"/>
      <c r="TAS38" s="138"/>
      <c r="TAT38" s="138"/>
      <c r="TAU38" s="138"/>
      <c r="TAV38" s="138"/>
      <c r="TAW38" s="138"/>
      <c r="TAX38" s="138"/>
      <c r="TAY38" s="138"/>
      <c r="TAZ38" s="138"/>
      <c r="TBA38" s="138"/>
      <c r="TBB38" s="138"/>
      <c r="TBC38" s="138"/>
      <c r="TBD38" s="138"/>
      <c r="TBE38" s="138"/>
      <c r="TBF38" s="138"/>
      <c r="TBG38" s="138"/>
      <c r="TBH38" s="138"/>
      <c r="TBI38" s="138"/>
      <c r="TBJ38" s="138"/>
      <c r="TBK38" s="138"/>
      <c r="TBL38" s="138"/>
      <c r="TBM38" s="138"/>
      <c r="TBN38" s="138"/>
      <c r="TBO38" s="138"/>
      <c r="TBP38" s="138"/>
      <c r="TBQ38" s="138"/>
      <c r="TBR38" s="138"/>
      <c r="TBS38" s="138"/>
      <c r="TBT38" s="138"/>
      <c r="TBU38" s="138"/>
      <c r="TBV38" s="138"/>
      <c r="TBW38" s="138"/>
      <c r="TBX38" s="138"/>
      <c r="TBY38" s="138"/>
      <c r="TBZ38" s="138"/>
      <c r="TCA38" s="138"/>
      <c r="TCB38" s="138"/>
      <c r="TCC38" s="138"/>
      <c r="TCD38" s="138"/>
      <c r="TCE38" s="138"/>
      <c r="TCF38" s="138"/>
      <c r="TCG38" s="138"/>
      <c r="TCH38" s="138"/>
      <c r="TCI38" s="138"/>
      <c r="TCJ38" s="138"/>
      <c r="TCK38" s="138"/>
      <c r="TCL38" s="138"/>
      <c r="TCM38" s="138"/>
      <c r="TCN38" s="138"/>
      <c r="TCO38" s="138"/>
      <c r="TCP38" s="138"/>
      <c r="TCQ38" s="138"/>
      <c r="TCR38" s="138"/>
      <c r="TCS38" s="138"/>
      <c r="TCT38" s="138"/>
      <c r="TCU38" s="138"/>
      <c r="TCV38" s="138"/>
      <c r="TCW38" s="138"/>
      <c r="TCX38" s="138"/>
      <c r="TCY38" s="138"/>
      <c r="TCZ38" s="138"/>
      <c r="TDA38" s="138"/>
      <c r="TDB38" s="138"/>
      <c r="TDC38" s="138"/>
      <c r="TDD38" s="138"/>
      <c r="TDE38" s="138"/>
      <c r="TDF38" s="138"/>
      <c r="TDG38" s="138"/>
      <c r="TDH38" s="138"/>
      <c r="TDI38" s="138"/>
      <c r="TDJ38" s="138"/>
      <c r="TDK38" s="138"/>
      <c r="TDL38" s="138"/>
      <c r="TDM38" s="138"/>
      <c r="TDN38" s="138"/>
      <c r="TDO38" s="138"/>
      <c r="TDP38" s="138"/>
      <c r="TDQ38" s="138"/>
      <c r="TDR38" s="138"/>
      <c r="TDS38" s="138"/>
      <c r="TDT38" s="138"/>
      <c r="TDU38" s="138"/>
      <c r="TDV38" s="138"/>
      <c r="TDW38" s="138"/>
      <c r="TDX38" s="138"/>
      <c r="TDY38" s="138"/>
      <c r="TDZ38" s="138"/>
      <c r="TEA38" s="138"/>
      <c r="TEB38" s="138"/>
      <c r="TEC38" s="138"/>
      <c r="TED38" s="138"/>
      <c r="TEE38" s="138"/>
      <c r="TEF38" s="138"/>
      <c r="TEG38" s="138"/>
      <c r="TEH38" s="138"/>
      <c r="TEI38" s="138"/>
      <c r="TEJ38" s="138"/>
      <c r="TEK38" s="138"/>
      <c r="TEL38" s="138"/>
      <c r="TEM38" s="138"/>
      <c r="TEN38" s="138"/>
      <c r="TEO38" s="138"/>
      <c r="TEP38" s="138"/>
      <c r="TEQ38" s="138"/>
      <c r="TER38" s="138"/>
      <c r="TES38" s="138"/>
      <c r="TET38" s="138"/>
      <c r="TEU38" s="138"/>
      <c r="TEV38" s="138"/>
      <c r="TEW38" s="138"/>
      <c r="TEX38" s="138"/>
      <c r="TEY38" s="138"/>
      <c r="TEZ38" s="138"/>
      <c r="TFA38" s="138"/>
      <c r="TFB38" s="138"/>
      <c r="TFC38" s="138"/>
      <c r="TFD38" s="138"/>
      <c r="TFE38" s="138"/>
      <c r="TFF38" s="138"/>
      <c r="TFG38" s="138"/>
      <c r="TFH38" s="138"/>
      <c r="TFI38" s="138"/>
      <c r="TFJ38" s="138"/>
      <c r="TFK38" s="138"/>
      <c r="TFL38" s="138"/>
      <c r="TFM38" s="138"/>
      <c r="TFN38" s="138"/>
      <c r="TFO38" s="138"/>
      <c r="TFP38" s="138"/>
      <c r="TFQ38" s="138"/>
      <c r="TFR38" s="138"/>
      <c r="TFS38" s="138"/>
      <c r="TFT38" s="138"/>
      <c r="TFU38" s="138"/>
      <c r="TFV38" s="138"/>
      <c r="TFW38" s="138"/>
      <c r="TFX38" s="138"/>
      <c r="TFY38" s="138"/>
      <c r="TFZ38" s="138"/>
      <c r="TGA38" s="138"/>
      <c r="TGB38" s="138"/>
      <c r="TGC38" s="138"/>
      <c r="TGD38" s="138"/>
      <c r="TGE38" s="138"/>
      <c r="TGF38" s="138"/>
      <c r="TGG38" s="138"/>
      <c r="TGH38" s="138"/>
      <c r="TGI38" s="138"/>
      <c r="TGJ38" s="138"/>
      <c r="TGK38" s="138"/>
      <c r="TGL38" s="138"/>
      <c r="TGM38" s="138"/>
      <c r="TGN38" s="138"/>
      <c r="TGO38" s="138"/>
      <c r="TGP38" s="138"/>
      <c r="TGQ38" s="138"/>
      <c r="TGR38" s="138"/>
      <c r="TGS38" s="138"/>
      <c r="TGT38" s="138"/>
      <c r="TGU38" s="138"/>
      <c r="TGV38" s="138"/>
      <c r="TGW38" s="138"/>
      <c r="TGX38" s="138"/>
      <c r="TGY38" s="138"/>
      <c r="TGZ38" s="138"/>
      <c r="THA38" s="138"/>
      <c r="THB38" s="138"/>
      <c r="THC38" s="138"/>
      <c r="THD38" s="138"/>
      <c r="THE38" s="138"/>
      <c r="THF38" s="138"/>
      <c r="THG38" s="138"/>
      <c r="THH38" s="138"/>
      <c r="THI38" s="138"/>
      <c r="THJ38" s="138"/>
      <c r="THK38" s="138"/>
      <c r="THL38" s="138"/>
      <c r="THM38" s="138"/>
      <c r="THN38" s="138"/>
      <c r="THO38" s="138"/>
      <c r="THP38" s="138"/>
      <c r="THQ38" s="138"/>
      <c r="THR38" s="138"/>
      <c r="THS38" s="138"/>
      <c r="THT38" s="138"/>
      <c r="THU38" s="138"/>
      <c r="THV38" s="138"/>
      <c r="THW38" s="138"/>
      <c r="THX38" s="138"/>
      <c r="THY38" s="138"/>
      <c r="THZ38" s="138"/>
      <c r="TIA38" s="138"/>
      <c r="TIB38" s="138"/>
      <c r="TIC38" s="138"/>
      <c r="TID38" s="138"/>
      <c r="TIE38" s="138"/>
      <c r="TIF38" s="138"/>
      <c r="TIG38" s="138"/>
      <c r="TIH38" s="138"/>
      <c r="TII38" s="138"/>
      <c r="TIJ38" s="138"/>
      <c r="TIK38" s="138"/>
      <c r="TIL38" s="138"/>
      <c r="TIM38" s="138"/>
      <c r="TIN38" s="138"/>
      <c r="TIO38" s="138"/>
      <c r="TIP38" s="138"/>
      <c r="TIQ38" s="138"/>
      <c r="TIR38" s="138"/>
      <c r="TIS38" s="138"/>
      <c r="TIT38" s="138"/>
      <c r="TIU38" s="138"/>
      <c r="TIV38" s="138"/>
      <c r="TIW38" s="138"/>
      <c r="TIX38" s="138"/>
      <c r="TIY38" s="138"/>
      <c r="TIZ38" s="138"/>
      <c r="TJA38" s="138"/>
      <c r="TJB38" s="138"/>
      <c r="TJC38" s="138"/>
      <c r="TJD38" s="138"/>
      <c r="TJE38" s="138"/>
      <c r="TJF38" s="138"/>
      <c r="TJG38" s="138"/>
      <c r="TJH38" s="138"/>
      <c r="TJI38" s="138"/>
      <c r="TJJ38" s="138"/>
      <c r="TJK38" s="138"/>
      <c r="TJL38" s="138"/>
      <c r="TJM38" s="138"/>
      <c r="TJN38" s="138"/>
      <c r="TJO38" s="138"/>
      <c r="TJP38" s="138"/>
      <c r="TJQ38" s="138"/>
      <c r="TJR38" s="138"/>
      <c r="TJS38" s="138"/>
      <c r="TJT38" s="138"/>
      <c r="TJU38" s="138"/>
      <c r="TJV38" s="138"/>
      <c r="TJW38" s="138"/>
      <c r="TJX38" s="138"/>
      <c r="TJY38" s="138"/>
      <c r="TJZ38" s="138"/>
      <c r="TKA38" s="138"/>
      <c r="TKB38" s="138"/>
      <c r="TKC38" s="138"/>
      <c r="TKD38" s="138"/>
      <c r="TKE38" s="138"/>
      <c r="TKF38" s="138"/>
      <c r="TKG38" s="138"/>
      <c r="TKH38" s="138"/>
      <c r="TKI38" s="138"/>
      <c r="TKJ38" s="138"/>
      <c r="TKK38" s="138"/>
      <c r="TKL38" s="138"/>
      <c r="TKM38" s="138"/>
      <c r="TKN38" s="138"/>
      <c r="TKO38" s="138"/>
      <c r="TKP38" s="138"/>
      <c r="TKQ38" s="138"/>
      <c r="TKR38" s="138"/>
      <c r="TKS38" s="138"/>
      <c r="TKT38" s="138"/>
      <c r="TKU38" s="138"/>
      <c r="TKV38" s="138"/>
      <c r="TKW38" s="138"/>
      <c r="TKX38" s="138"/>
      <c r="TKY38" s="138"/>
      <c r="TKZ38" s="138"/>
      <c r="TLA38" s="138"/>
      <c r="TLB38" s="138"/>
      <c r="TLC38" s="138"/>
      <c r="TLD38" s="138"/>
      <c r="TLE38" s="138"/>
      <c r="TLF38" s="138"/>
      <c r="TLG38" s="138"/>
      <c r="TLH38" s="138"/>
      <c r="TLI38" s="138"/>
      <c r="TLJ38" s="138"/>
      <c r="TLK38" s="138"/>
      <c r="TLL38" s="138"/>
      <c r="TLM38" s="138"/>
      <c r="TLN38" s="138"/>
      <c r="TLO38" s="138"/>
      <c r="TLP38" s="138"/>
      <c r="TLQ38" s="138"/>
      <c r="TLR38" s="138"/>
      <c r="TLS38" s="138"/>
      <c r="TLT38" s="138"/>
      <c r="TLU38" s="138"/>
      <c r="TLV38" s="138"/>
      <c r="TLW38" s="138"/>
      <c r="TLX38" s="138"/>
      <c r="TLY38" s="138"/>
      <c r="TLZ38" s="138"/>
      <c r="TMA38" s="138"/>
      <c r="TMB38" s="138"/>
      <c r="TMC38" s="138"/>
      <c r="TMD38" s="138"/>
      <c r="TME38" s="138"/>
      <c r="TMF38" s="138"/>
      <c r="TMG38" s="138"/>
      <c r="TMH38" s="138"/>
      <c r="TMI38" s="138"/>
      <c r="TMJ38" s="138"/>
      <c r="TMK38" s="138"/>
      <c r="TML38" s="138"/>
      <c r="TMM38" s="138"/>
      <c r="TMN38" s="138"/>
      <c r="TMO38" s="138"/>
      <c r="TMP38" s="138"/>
      <c r="TMQ38" s="138"/>
      <c r="TMR38" s="138"/>
      <c r="TMS38" s="138"/>
      <c r="TMT38" s="138"/>
      <c r="TMU38" s="138"/>
      <c r="TMV38" s="138"/>
      <c r="TMW38" s="138"/>
      <c r="TMX38" s="138"/>
      <c r="TMY38" s="138"/>
      <c r="TMZ38" s="138"/>
      <c r="TNA38" s="138"/>
      <c r="TNB38" s="138"/>
      <c r="TNC38" s="138"/>
      <c r="TND38" s="138"/>
      <c r="TNE38" s="138"/>
      <c r="TNF38" s="138"/>
      <c r="TNG38" s="138"/>
      <c r="TNH38" s="138"/>
      <c r="TNI38" s="138"/>
      <c r="TNJ38" s="138"/>
      <c r="TNK38" s="138"/>
      <c r="TNL38" s="138"/>
      <c r="TNM38" s="138"/>
      <c r="TNN38" s="138"/>
      <c r="TNO38" s="138"/>
      <c r="TNP38" s="138"/>
      <c r="TNQ38" s="138"/>
      <c r="TNR38" s="138"/>
      <c r="TNS38" s="138"/>
      <c r="TNT38" s="138"/>
      <c r="TNU38" s="138"/>
      <c r="TNV38" s="138"/>
      <c r="TNW38" s="138"/>
      <c r="TNX38" s="138"/>
      <c r="TNY38" s="138"/>
      <c r="TNZ38" s="138"/>
      <c r="TOA38" s="138"/>
      <c r="TOB38" s="138"/>
      <c r="TOC38" s="138"/>
      <c r="TOD38" s="138"/>
      <c r="TOE38" s="138"/>
      <c r="TOF38" s="138"/>
      <c r="TOG38" s="138"/>
      <c r="TOH38" s="138"/>
      <c r="TOI38" s="138"/>
      <c r="TOJ38" s="138"/>
      <c r="TOK38" s="138"/>
      <c r="TOL38" s="138"/>
      <c r="TOM38" s="138"/>
      <c r="TON38" s="138"/>
      <c r="TOO38" s="138"/>
      <c r="TOP38" s="138"/>
      <c r="TOQ38" s="138"/>
      <c r="TOR38" s="138"/>
      <c r="TOS38" s="138"/>
      <c r="TOT38" s="138"/>
      <c r="TOU38" s="138"/>
      <c r="TOV38" s="138"/>
      <c r="TOW38" s="138"/>
      <c r="TOX38" s="138"/>
      <c r="TOY38" s="138"/>
      <c r="TOZ38" s="138"/>
      <c r="TPA38" s="138"/>
      <c r="TPB38" s="138"/>
      <c r="TPC38" s="138"/>
      <c r="TPD38" s="138"/>
      <c r="TPE38" s="138"/>
      <c r="TPF38" s="138"/>
      <c r="TPG38" s="138"/>
      <c r="TPH38" s="138"/>
      <c r="TPI38" s="138"/>
      <c r="TPJ38" s="138"/>
      <c r="TPK38" s="138"/>
      <c r="TPL38" s="138"/>
      <c r="TPM38" s="138"/>
      <c r="TPN38" s="138"/>
      <c r="TPO38" s="138"/>
      <c r="TPP38" s="138"/>
      <c r="TPQ38" s="138"/>
      <c r="TPR38" s="138"/>
      <c r="TPS38" s="138"/>
      <c r="TPT38" s="138"/>
      <c r="TPU38" s="138"/>
      <c r="TPV38" s="138"/>
      <c r="TPW38" s="138"/>
      <c r="TPX38" s="138"/>
      <c r="TPY38" s="138"/>
      <c r="TPZ38" s="138"/>
      <c r="TQA38" s="138"/>
      <c r="TQB38" s="138"/>
      <c r="TQC38" s="138"/>
      <c r="TQD38" s="138"/>
      <c r="TQE38" s="138"/>
      <c r="TQF38" s="138"/>
      <c r="TQG38" s="138"/>
      <c r="TQH38" s="138"/>
      <c r="TQI38" s="138"/>
      <c r="TQJ38" s="138"/>
      <c r="TQK38" s="138"/>
      <c r="TQL38" s="138"/>
      <c r="TQM38" s="138"/>
      <c r="TQN38" s="138"/>
      <c r="TQO38" s="138"/>
      <c r="TQP38" s="138"/>
      <c r="TQQ38" s="138"/>
      <c r="TQR38" s="138"/>
      <c r="TQS38" s="138"/>
      <c r="TQT38" s="138"/>
      <c r="TQU38" s="138"/>
      <c r="TQV38" s="138"/>
      <c r="TQW38" s="138"/>
      <c r="TQX38" s="138"/>
      <c r="TQY38" s="138"/>
      <c r="TQZ38" s="138"/>
      <c r="TRA38" s="138"/>
      <c r="TRB38" s="138"/>
      <c r="TRC38" s="138"/>
      <c r="TRD38" s="138"/>
      <c r="TRE38" s="138"/>
      <c r="TRF38" s="138"/>
      <c r="TRG38" s="138"/>
      <c r="TRH38" s="138"/>
      <c r="TRI38" s="138"/>
      <c r="TRJ38" s="138"/>
      <c r="TRK38" s="138"/>
      <c r="TRL38" s="138"/>
      <c r="TRM38" s="138"/>
      <c r="TRN38" s="138"/>
      <c r="TRO38" s="138"/>
      <c r="TRP38" s="138"/>
      <c r="TRQ38" s="138"/>
      <c r="TRR38" s="138"/>
      <c r="TRS38" s="138"/>
      <c r="TRT38" s="138"/>
      <c r="TRU38" s="138"/>
      <c r="TRV38" s="138"/>
      <c r="TRW38" s="138"/>
      <c r="TRX38" s="138"/>
      <c r="TRY38" s="138"/>
      <c r="TRZ38" s="138"/>
      <c r="TSA38" s="138"/>
      <c r="TSB38" s="138"/>
      <c r="TSC38" s="138"/>
      <c r="TSD38" s="138"/>
      <c r="TSE38" s="138"/>
      <c r="TSF38" s="138"/>
      <c r="TSG38" s="138"/>
      <c r="TSH38" s="138"/>
      <c r="TSI38" s="138"/>
      <c r="TSJ38" s="138"/>
      <c r="TSK38" s="138"/>
      <c r="TSL38" s="138"/>
      <c r="TSM38" s="138"/>
      <c r="TSN38" s="138"/>
      <c r="TSO38" s="138"/>
      <c r="TSP38" s="138"/>
      <c r="TSQ38" s="138"/>
      <c r="TSR38" s="138"/>
      <c r="TSS38" s="138"/>
      <c r="TST38" s="138"/>
      <c r="TSU38" s="138"/>
      <c r="TSV38" s="138"/>
      <c r="TSW38" s="138"/>
      <c r="TSX38" s="138"/>
      <c r="TSY38" s="138"/>
      <c r="TSZ38" s="138"/>
      <c r="TTA38" s="138"/>
      <c r="TTB38" s="138"/>
      <c r="TTC38" s="138"/>
      <c r="TTD38" s="138"/>
      <c r="TTE38" s="138"/>
      <c r="TTF38" s="138"/>
      <c r="TTG38" s="138"/>
      <c r="TTH38" s="138"/>
      <c r="TTI38" s="138"/>
      <c r="TTJ38" s="138"/>
      <c r="TTK38" s="138"/>
      <c r="TTL38" s="138"/>
      <c r="TTM38" s="138"/>
      <c r="TTN38" s="138"/>
      <c r="TTO38" s="138"/>
      <c r="TTP38" s="138"/>
      <c r="TTQ38" s="138"/>
      <c r="TTR38" s="138"/>
      <c r="TTS38" s="138"/>
      <c r="TTT38" s="138"/>
      <c r="TTU38" s="138"/>
      <c r="TTV38" s="138"/>
      <c r="TTW38" s="138"/>
      <c r="TTX38" s="138"/>
      <c r="TTY38" s="138"/>
      <c r="TTZ38" s="138"/>
      <c r="TUA38" s="138"/>
      <c r="TUB38" s="138"/>
      <c r="TUC38" s="138"/>
      <c r="TUD38" s="138"/>
      <c r="TUE38" s="138"/>
      <c r="TUF38" s="138"/>
      <c r="TUG38" s="138"/>
      <c r="TUH38" s="138"/>
      <c r="TUI38" s="138"/>
      <c r="TUJ38" s="138"/>
      <c r="TUK38" s="138"/>
      <c r="TUL38" s="138"/>
      <c r="TUM38" s="138"/>
      <c r="TUN38" s="138"/>
      <c r="TUO38" s="138"/>
      <c r="TUP38" s="138"/>
      <c r="TUQ38" s="138"/>
      <c r="TUR38" s="138"/>
      <c r="TUS38" s="138"/>
      <c r="TUT38" s="138"/>
      <c r="TUU38" s="138"/>
      <c r="TUV38" s="138"/>
      <c r="TUW38" s="138"/>
      <c r="TUX38" s="138"/>
      <c r="TUY38" s="138"/>
      <c r="TUZ38" s="138"/>
      <c r="TVA38" s="138"/>
      <c r="TVB38" s="138"/>
      <c r="TVC38" s="138"/>
      <c r="TVD38" s="138"/>
      <c r="TVE38" s="138"/>
      <c r="TVF38" s="138"/>
      <c r="TVG38" s="138"/>
      <c r="TVH38" s="138"/>
      <c r="TVI38" s="138"/>
      <c r="TVJ38" s="138"/>
      <c r="TVK38" s="138"/>
      <c r="TVL38" s="138"/>
      <c r="TVM38" s="138"/>
      <c r="TVN38" s="138"/>
      <c r="TVO38" s="138"/>
      <c r="TVP38" s="138"/>
      <c r="TVQ38" s="138"/>
      <c r="TVR38" s="138"/>
      <c r="TVS38" s="138"/>
      <c r="TVT38" s="138"/>
      <c r="TVU38" s="138"/>
      <c r="TVV38" s="138"/>
      <c r="TVW38" s="138"/>
      <c r="TVX38" s="138"/>
      <c r="TVY38" s="138"/>
      <c r="TVZ38" s="138"/>
      <c r="TWA38" s="138"/>
      <c r="TWB38" s="138"/>
      <c r="TWC38" s="138"/>
      <c r="TWD38" s="138"/>
      <c r="TWE38" s="138"/>
      <c r="TWF38" s="138"/>
      <c r="TWG38" s="138"/>
      <c r="TWH38" s="138"/>
      <c r="TWI38" s="138"/>
      <c r="TWJ38" s="138"/>
      <c r="TWK38" s="138"/>
      <c r="TWL38" s="138"/>
      <c r="TWM38" s="138"/>
      <c r="TWN38" s="138"/>
      <c r="TWO38" s="138"/>
      <c r="TWP38" s="138"/>
      <c r="TWQ38" s="138"/>
      <c r="TWR38" s="138"/>
      <c r="TWS38" s="138"/>
      <c r="TWT38" s="138"/>
      <c r="TWU38" s="138"/>
      <c r="TWV38" s="138"/>
      <c r="TWW38" s="138"/>
      <c r="TWX38" s="138"/>
      <c r="TWY38" s="138"/>
      <c r="TWZ38" s="138"/>
      <c r="TXA38" s="138"/>
      <c r="TXB38" s="138"/>
      <c r="TXC38" s="138"/>
      <c r="TXD38" s="138"/>
      <c r="TXE38" s="138"/>
      <c r="TXF38" s="138"/>
      <c r="TXG38" s="138"/>
      <c r="TXH38" s="138"/>
      <c r="TXI38" s="138"/>
      <c r="TXJ38" s="138"/>
      <c r="TXK38" s="138"/>
      <c r="TXL38" s="138"/>
      <c r="TXM38" s="138"/>
      <c r="TXN38" s="138"/>
      <c r="TXO38" s="138"/>
      <c r="TXP38" s="138"/>
      <c r="TXQ38" s="138"/>
      <c r="TXR38" s="138"/>
      <c r="TXS38" s="138"/>
      <c r="TXT38" s="138"/>
      <c r="TXU38" s="138"/>
      <c r="TXV38" s="138"/>
      <c r="TXW38" s="138"/>
      <c r="TXX38" s="138"/>
      <c r="TXY38" s="138"/>
      <c r="TXZ38" s="138"/>
      <c r="TYA38" s="138"/>
      <c r="TYB38" s="138"/>
      <c r="TYC38" s="138"/>
      <c r="TYD38" s="138"/>
      <c r="TYE38" s="138"/>
      <c r="TYF38" s="138"/>
      <c r="TYG38" s="138"/>
      <c r="TYH38" s="138"/>
      <c r="TYI38" s="138"/>
      <c r="TYJ38" s="138"/>
      <c r="TYK38" s="138"/>
      <c r="TYL38" s="138"/>
      <c r="TYM38" s="138"/>
      <c r="TYN38" s="138"/>
      <c r="TYO38" s="138"/>
      <c r="TYP38" s="138"/>
      <c r="TYQ38" s="138"/>
      <c r="TYR38" s="138"/>
      <c r="TYS38" s="138"/>
      <c r="TYT38" s="138"/>
      <c r="TYU38" s="138"/>
      <c r="TYV38" s="138"/>
      <c r="TYW38" s="138"/>
      <c r="TYX38" s="138"/>
      <c r="TYY38" s="138"/>
      <c r="TYZ38" s="138"/>
      <c r="TZA38" s="138"/>
      <c r="TZB38" s="138"/>
      <c r="TZC38" s="138"/>
      <c r="TZD38" s="138"/>
      <c r="TZE38" s="138"/>
      <c r="TZF38" s="138"/>
      <c r="TZG38" s="138"/>
      <c r="TZH38" s="138"/>
      <c r="TZI38" s="138"/>
      <c r="TZJ38" s="138"/>
      <c r="TZK38" s="138"/>
      <c r="TZL38" s="138"/>
      <c r="TZM38" s="138"/>
      <c r="TZN38" s="138"/>
      <c r="TZO38" s="138"/>
      <c r="TZP38" s="138"/>
      <c r="TZQ38" s="138"/>
      <c r="TZR38" s="138"/>
      <c r="TZS38" s="138"/>
      <c r="TZT38" s="138"/>
      <c r="TZU38" s="138"/>
      <c r="TZV38" s="138"/>
      <c r="TZW38" s="138"/>
      <c r="TZX38" s="138"/>
      <c r="TZY38" s="138"/>
      <c r="TZZ38" s="138"/>
      <c r="UAA38" s="138"/>
      <c r="UAB38" s="138"/>
      <c r="UAC38" s="138"/>
      <c r="UAD38" s="138"/>
      <c r="UAE38" s="138"/>
      <c r="UAF38" s="138"/>
      <c r="UAG38" s="138"/>
      <c r="UAH38" s="138"/>
      <c r="UAI38" s="138"/>
      <c r="UAJ38" s="138"/>
      <c r="UAK38" s="138"/>
      <c r="UAL38" s="138"/>
      <c r="UAM38" s="138"/>
      <c r="UAN38" s="138"/>
      <c r="UAO38" s="138"/>
      <c r="UAP38" s="138"/>
      <c r="UAQ38" s="138"/>
      <c r="UAR38" s="138"/>
      <c r="UAS38" s="138"/>
      <c r="UAT38" s="138"/>
      <c r="UAU38" s="138"/>
      <c r="UAV38" s="138"/>
      <c r="UAW38" s="138"/>
      <c r="UAX38" s="138"/>
      <c r="UAY38" s="138"/>
      <c r="UAZ38" s="138"/>
      <c r="UBA38" s="138"/>
      <c r="UBB38" s="138"/>
      <c r="UBC38" s="138"/>
      <c r="UBD38" s="138"/>
      <c r="UBE38" s="138"/>
      <c r="UBF38" s="138"/>
      <c r="UBG38" s="138"/>
      <c r="UBH38" s="138"/>
      <c r="UBI38" s="138"/>
      <c r="UBJ38" s="138"/>
      <c r="UBK38" s="138"/>
      <c r="UBL38" s="138"/>
      <c r="UBM38" s="138"/>
      <c r="UBN38" s="138"/>
      <c r="UBO38" s="138"/>
      <c r="UBP38" s="138"/>
      <c r="UBQ38" s="138"/>
      <c r="UBR38" s="138"/>
      <c r="UBS38" s="138"/>
      <c r="UBT38" s="138"/>
      <c r="UBU38" s="138"/>
      <c r="UBV38" s="138"/>
      <c r="UBW38" s="138"/>
      <c r="UBX38" s="138"/>
      <c r="UBY38" s="138"/>
      <c r="UBZ38" s="138"/>
      <c r="UCA38" s="138"/>
      <c r="UCB38" s="138"/>
      <c r="UCC38" s="138"/>
      <c r="UCD38" s="138"/>
      <c r="UCE38" s="138"/>
      <c r="UCF38" s="138"/>
      <c r="UCG38" s="138"/>
      <c r="UCH38" s="138"/>
      <c r="UCI38" s="138"/>
      <c r="UCJ38" s="138"/>
      <c r="UCK38" s="138"/>
      <c r="UCL38" s="138"/>
      <c r="UCM38" s="138"/>
      <c r="UCN38" s="138"/>
      <c r="UCO38" s="138"/>
      <c r="UCP38" s="138"/>
      <c r="UCQ38" s="138"/>
      <c r="UCR38" s="138"/>
      <c r="UCS38" s="138"/>
      <c r="UCT38" s="138"/>
      <c r="UCU38" s="138"/>
      <c r="UCV38" s="138"/>
      <c r="UCW38" s="138"/>
      <c r="UCX38" s="138"/>
      <c r="UCY38" s="138"/>
      <c r="UCZ38" s="138"/>
      <c r="UDA38" s="138"/>
      <c r="UDB38" s="138"/>
      <c r="UDC38" s="138"/>
      <c r="UDD38" s="138"/>
      <c r="UDE38" s="138"/>
      <c r="UDF38" s="138"/>
      <c r="UDG38" s="138"/>
      <c r="UDH38" s="138"/>
      <c r="UDI38" s="138"/>
      <c r="UDJ38" s="138"/>
      <c r="UDK38" s="138"/>
      <c r="UDL38" s="138"/>
      <c r="UDM38" s="138"/>
      <c r="UDN38" s="138"/>
      <c r="UDO38" s="138"/>
      <c r="UDP38" s="138"/>
      <c r="UDQ38" s="138"/>
      <c r="UDR38" s="138"/>
      <c r="UDS38" s="138"/>
      <c r="UDT38" s="138"/>
      <c r="UDU38" s="138"/>
      <c r="UDV38" s="138"/>
      <c r="UDW38" s="138"/>
      <c r="UDX38" s="138"/>
      <c r="UDY38" s="138"/>
      <c r="UDZ38" s="138"/>
      <c r="UEA38" s="138"/>
      <c r="UEB38" s="138"/>
      <c r="UEC38" s="138"/>
      <c r="UED38" s="138"/>
      <c r="UEE38" s="138"/>
      <c r="UEF38" s="138"/>
      <c r="UEG38" s="138"/>
      <c r="UEH38" s="138"/>
      <c r="UEI38" s="138"/>
      <c r="UEJ38" s="138"/>
      <c r="UEK38" s="138"/>
      <c r="UEL38" s="138"/>
      <c r="UEM38" s="138"/>
      <c r="UEN38" s="138"/>
      <c r="UEO38" s="138"/>
      <c r="UEP38" s="138"/>
      <c r="UEQ38" s="138"/>
      <c r="UER38" s="138"/>
      <c r="UES38" s="138"/>
      <c r="UET38" s="138"/>
      <c r="UEU38" s="138"/>
      <c r="UEV38" s="138"/>
      <c r="UEW38" s="138"/>
      <c r="UEX38" s="138"/>
      <c r="UEY38" s="138"/>
      <c r="UEZ38" s="138"/>
      <c r="UFA38" s="138"/>
      <c r="UFB38" s="138"/>
      <c r="UFC38" s="138"/>
      <c r="UFD38" s="138"/>
      <c r="UFE38" s="138"/>
      <c r="UFF38" s="138"/>
      <c r="UFG38" s="138"/>
      <c r="UFH38" s="138"/>
      <c r="UFI38" s="138"/>
      <c r="UFJ38" s="138"/>
      <c r="UFK38" s="138"/>
      <c r="UFL38" s="138"/>
      <c r="UFM38" s="138"/>
      <c r="UFN38" s="138"/>
      <c r="UFO38" s="138"/>
      <c r="UFP38" s="138"/>
      <c r="UFQ38" s="138"/>
      <c r="UFR38" s="138"/>
      <c r="UFS38" s="138"/>
      <c r="UFT38" s="138"/>
      <c r="UFU38" s="138"/>
      <c r="UFV38" s="138"/>
      <c r="UFW38" s="138"/>
      <c r="UFX38" s="138"/>
      <c r="UFY38" s="138"/>
      <c r="UFZ38" s="138"/>
      <c r="UGA38" s="138"/>
      <c r="UGB38" s="138"/>
      <c r="UGC38" s="138"/>
      <c r="UGD38" s="138"/>
      <c r="UGE38" s="138"/>
      <c r="UGF38" s="138"/>
      <c r="UGG38" s="138"/>
      <c r="UGH38" s="138"/>
      <c r="UGI38" s="138"/>
      <c r="UGJ38" s="138"/>
      <c r="UGK38" s="138"/>
      <c r="UGL38" s="138"/>
      <c r="UGM38" s="138"/>
      <c r="UGN38" s="138"/>
      <c r="UGO38" s="138"/>
      <c r="UGP38" s="138"/>
      <c r="UGQ38" s="138"/>
      <c r="UGR38" s="138"/>
      <c r="UGS38" s="138"/>
      <c r="UGT38" s="138"/>
      <c r="UGU38" s="138"/>
      <c r="UGV38" s="138"/>
      <c r="UGW38" s="138"/>
      <c r="UGX38" s="138"/>
      <c r="UGY38" s="138"/>
      <c r="UGZ38" s="138"/>
      <c r="UHA38" s="138"/>
      <c r="UHB38" s="138"/>
      <c r="UHC38" s="138"/>
      <c r="UHD38" s="138"/>
      <c r="UHE38" s="138"/>
      <c r="UHF38" s="138"/>
      <c r="UHG38" s="138"/>
      <c r="UHH38" s="138"/>
      <c r="UHI38" s="138"/>
      <c r="UHJ38" s="138"/>
      <c r="UHK38" s="138"/>
      <c r="UHL38" s="138"/>
      <c r="UHM38" s="138"/>
      <c r="UHN38" s="138"/>
      <c r="UHO38" s="138"/>
      <c r="UHP38" s="138"/>
      <c r="UHQ38" s="138"/>
      <c r="UHR38" s="138"/>
      <c r="UHS38" s="138"/>
      <c r="UHT38" s="138"/>
      <c r="UHU38" s="138"/>
      <c r="UHV38" s="138"/>
      <c r="UHW38" s="138"/>
      <c r="UHX38" s="138"/>
      <c r="UHY38" s="138"/>
      <c r="UHZ38" s="138"/>
      <c r="UIA38" s="138"/>
      <c r="UIB38" s="138"/>
      <c r="UIC38" s="138"/>
      <c r="UID38" s="138"/>
      <c r="UIE38" s="138"/>
      <c r="UIF38" s="138"/>
      <c r="UIG38" s="138"/>
      <c r="UIH38" s="138"/>
      <c r="UII38" s="138"/>
      <c r="UIJ38" s="138"/>
      <c r="UIK38" s="138"/>
      <c r="UIL38" s="138"/>
      <c r="UIM38" s="138"/>
      <c r="UIN38" s="138"/>
      <c r="UIO38" s="138"/>
      <c r="UIP38" s="138"/>
      <c r="UIQ38" s="138"/>
      <c r="UIR38" s="138"/>
      <c r="UIS38" s="138"/>
      <c r="UIT38" s="138"/>
      <c r="UIU38" s="138"/>
      <c r="UIV38" s="138"/>
      <c r="UIW38" s="138"/>
      <c r="UIX38" s="138"/>
      <c r="UIY38" s="138"/>
      <c r="UIZ38" s="138"/>
      <c r="UJA38" s="138"/>
      <c r="UJB38" s="138"/>
      <c r="UJC38" s="138"/>
      <c r="UJD38" s="138"/>
      <c r="UJE38" s="138"/>
      <c r="UJF38" s="138"/>
      <c r="UJG38" s="138"/>
      <c r="UJH38" s="138"/>
      <c r="UJI38" s="138"/>
      <c r="UJJ38" s="138"/>
      <c r="UJK38" s="138"/>
      <c r="UJL38" s="138"/>
      <c r="UJM38" s="138"/>
      <c r="UJN38" s="138"/>
      <c r="UJO38" s="138"/>
      <c r="UJP38" s="138"/>
      <c r="UJQ38" s="138"/>
      <c r="UJR38" s="138"/>
      <c r="UJS38" s="138"/>
      <c r="UJT38" s="138"/>
      <c r="UJU38" s="138"/>
      <c r="UJV38" s="138"/>
      <c r="UJW38" s="138"/>
      <c r="UJX38" s="138"/>
      <c r="UJY38" s="138"/>
      <c r="UJZ38" s="138"/>
      <c r="UKA38" s="138"/>
      <c r="UKB38" s="138"/>
      <c r="UKC38" s="138"/>
      <c r="UKD38" s="138"/>
      <c r="UKE38" s="138"/>
      <c r="UKF38" s="138"/>
      <c r="UKG38" s="138"/>
      <c r="UKH38" s="138"/>
      <c r="UKI38" s="138"/>
      <c r="UKJ38" s="138"/>
      <c r="UKK38" s="138"/>
      <c r="UKL38" s="138"/>
      <c r="UKM38" s="138"/>
      <c r="UKN38" s="138"/>
      <c r="UKO38" s="138"/>
      <c r="UKP38" s="138"/>
      <c r="UKQ38" s="138"/>
      <c r="UKR38" s="138"/>
      <c r="UKS38" s="138"/>
      <c r="UKT38" s="138"/>
      <c r="UKU38" s="138"/>
      <c r="UKV38" s="138"/>
      <c r="UKW38" s="138"/>
      <c r="UKX38" s="138"/>
      <c r="UKY38" s="138"/>
      <c r="UKZ38" s="138"/>
      <c r="ULA38" s="138"/>
      <c r="ULB38" s="138"/>
      <c r="ULC38" s="138"/>
      <c r="ULD38" s="138"/>
      <c r="ULE38" s="138"/>
      <c r="ULF38" s="138"/>
      <c r="ULG38" s="138"/>
      <c r="ULH38" s="138"/>
      <c r="ULI38" s="138"/>
      <c r="ULJ38" s="138"/>
      <c r="ULK38" s="138"/>
      <c r="ULL38" s="138"/>
      <c r="ULM38" s="138"/>
      <c r="ULN38" s="138"/>
      <c r="ULO38" s="138"/>
      <c r="ULP38" s="138"/>
      <c r="ULQ38" s="138"/>
      <c r="ULR38" s="138"/>
      <c r="ULS38" s="138"/>
      <c r="ULT38" s="138"/>
      <c r="ULU38" s="138"/>
      <c r="ULV38" s="138"/>
      <c r="ULW38" s="138"/>
      <c r="ULX38" s="138"/>
      <c r="ULY38" s="138"/>
      <c r="ULZ38" s="138"/>
      <c r="UMA38" s="138"/>
      <c r="UMB38" s="138"/>
      <c r="UMC38" s="138"/>
      <c r="UMD38" s="138"/>
      <c r="UME38" s="138"/>
      <c r="UMF38" s="138"/>
      <c r="UMG38" s="138"/>
      <c r="UMH38" s="138"/>
      <c r="UMI38" s="138"/>
      <c r="UMJ38" s="138"/>
      <c r="UMK38" s="138"/>
      <c r="UML38" s="138"/>
      <c r="UMM38" s="138"/>
      <c r="UMN38" s="138"/>
      <c r="UMO38" s="138"/>
      <c r="UMP38" s="138"/>
      <c r="UMQ38" s="138"/>
      <c r="UMR38" s="138"/>
      <c r="UMS38" s="138"/>
      <c r="UMT38" s="138"/>
      <c r="UMU38" s="138"/>
      <c r="UMV38" s="138"/>
      <c r="UMW38" s="138"/>
      <c r="UMX38" s="138"/>
      <c r="UMY38" s="138"/>
      <c r="UMZ38" s="138"/>
      <c r="UNA38" s="138"/>
      <c r="UNB38" s="138"/>
      <c r="UNC38" s="138"/>
      <c r="UND38" s="138"/>
      <c r="UNE38" s="138"/>
      <c r="UNF38" s="138"/>
      <c r="UNG38" s="138"/>
      <c r="UNH38" s="138"/>
      <c r="UNI38" s="138"/>
      <c r="UNJ38" s="138"/>
      <c r="UNK38" s="138"/>
      <c r="UNL38" s="138"/>
      <c r="UNM38" s="138"/>
      <c r="UNN38" s="138"/>
      <c r="UNO38" s="138"/>
      <c r="UNP38" s="138"/>
      <c r="UNQ38" s="138"/>
      <c r="UNR38" s="138"/>
      <c r="UNS38" s="138"/>
      <c r="UNT38" s="138"/>
      <c r="UNU38" s="138"/>
      <c r="UNV38" s="138"/>
      <c r="UNW38" s="138"/>
      <c r="UNX38" s="138"/>
      <c r="UNY38" s="138"/>
      <c r="UNZ38" s="138"/>
      <c r="UOA38" s="138"/>
      <c r="UOB38" s="138"/>
      <c r="UOC38" s="138"/>
      <c r="UOD38" s="138"/>
      <c r="UOE38" s="138"/>
      <c r="UOF38" s="138"/>
      <c r="UOG38" s="138"/>
      <c r="UOH38" s="138"/>
      <c r="UOI38" s="138"/>
      <c r="UOJ38" s="138"/>
      <c r="UOK38" s="138"/>
      <c r="UOL38" s="138"/>
      <c r="UOM38" s="138"/>
      <c r="UON38" s="138"/>
      <c r="UOO38" s="138"/>
      <c r="UOP38" s="138"/>
      <c r="UOQ38" s="138"/>
      <c r="UOR38" s="138"/>
      <c r="UOS38" s="138"/>
      <c r="UOT38" s="138"/>
      <c r="UOU38" s="138"/>
      <c r="UOV38" s="138"/>
      <c r="UOW38" s="138"/>
      <c r="UOX38" s="138"/>
      <c r="UOY38" s="138"/>
      <c r="UOZ38" s="138"/>
      <c r="UPA38" s="138"/>
      <c r="UPB38" s="138"/>
      <c r="UPC38" s="138"/>
      <c r="UPD38" s="138"/>
      <c r="UPE38" s="138"/>
      <c r="UPF38" s="138"/>
      <c r="UPG38" s="138"/>
      <c r="UPH38" s="138"/>
      <c r="UPI38" s="138"/>
      <c r="UPJ38" s="138"/>
      <c r="UPK38" s="138"/>
      <c r="UPL38" s="138"/>
      <c r="UPM38" s="138"/>
      <c r="UPN38" s="138"/>
      <c r="UPO38" s="138"/>
      <c r="UPP38" s="138"/>
      <c r="UPQ38" s="138"/>
      <c r="UPR38" s="138"/>
      <c r="UPS38" s="138"/>
      <c r="UPT38" s="138"/>
      <c r="UPU38" s="138"/>
      <c r="UPV38" s="138"/>
      <c r="UPW38" s="138"/>
      <c r="UPX38" s="138"/>
      <c r="UPY38" s="138"/>
      <c r="UPZ38" s="138"/>
      <c r="UQA38" s="138"/>
      <c r="UQB38" s="138"/>
      <c r="UQC38" s="138"/>
      <c r="UQD38" s="138"/>
      <c r="UQE38" s="138"/>
      <c r="UQF38" s="138"/>
      <c r="UQG38" s="138"/>
      <c r="UQH38" s="138"/>
      <c r="UQI38" s="138"/>
      <c r="UQJ38" s="138"/>
      <c r="UQK38" s="138"/>
      <c r="UQL38" s="138"/>
      <c r="UQM38" s="138"/>
      <c r="UQN38" s="138"/>
      <c r="UQO38" s="138"/>
      <c r="UQP38" s="138"/>
      <c r="UQQ38" s="138"/>
      <c r="UQR38" s="138"/>
      <c r="UQS38" s="138"/>
      <c r="UQT38" s="138"/>
      <c r="UQU38" s="138"/>
      <c r="UQV38" s="138"/>
      <c r="UQW38" s="138"/>
      <c r="UQX38" s="138"/>
      <c r="UQY38" s="138"/>
      <c r="UQZ38" s="138"/>
      <c r="URA38" s="138"/>
      <c r="URB38" s="138"/>
      <c r="URC38" s="138"/>
      <c r="URD38" s="138"/>
      <c r="URE38" s="138"/>
      <c r="URF38" s="138"/>
      <c r="URG38" s="138"/>
      <c r="URH38" s="138"/>
      <c r="URI38" s="138"/>
      <c r="URJ38" s="138"/>
      <c r="URK38" s="138"/>
      <c r="URL38" s="138"/>
      <c r="URM38" s="138"/>
      <c r="URN38" s="138"/>
      <c r="URO38" s="138"/>
      <c r="URP38" s="138"/>
      <c r="URQ38" s="138"/>
      <c r="URR38" s="138"/>
      <c r="URS38" s="138"/>
      <c r="URT38" s="138"/>
      <c r="URU38" s="138"/>
      <c r="URV38" s="138"/>
      <c r="URW38" s="138"/>
      <c r="URX38" s="138"/>
      <c r="URY38" s="138"/>
      <c r="URZ38" s="138"/>
      <c r="USA38" s="138"/>
      <c r="USB38" s="138"/>
      <c r="USC38" s="138"/>
      <c r="USD38" s="138"/>
      <c r="USE38" s="138"/>
      <c r="USF38" s="138"/>
      <c r="USG38" s="138"/>
      <c r="USH38" s="138"/>
      <c r="USI38" s="138"/>
      <c r="USJ38" s="138"/>
      <c r="USK38" s="138"/>
      <c r="USL38" s="138"/>
      <c r="USM38" s="138"/>
      <c r="USN38" s="138"/>
      <c r="USO38" s="138"/>
      <c r="USP38" s="138"/>
      <c r="USQ38" s="138"/>
      <c r="USR38" s="138"/>
      <c r="USS38" s="138"/>
      <c r="UST38" s="138"/>
      <c r="USU38" s="138"/>
      <c r="USV38" s="138"/>
      <c r="USW38" s="138"/>
      <c r="USX38" s="138"/>
      <c r="USY38" s="138"/>
      <c r="USZ38" s="138"/>
      <c r="UTA38" s="138"/>
      <c r="UTB38" s="138"/>
      <c r="UTC38" s="138"/>
      <c r="UTD38" s="138"/>
      <c r="UTE38" s="138"/>
      <c r="UTF38" s="138"/>
      <c r="UTG38" s="138"/>
      <c r="UTH38" s="138"/>
      <c r="UTI38" s="138"/>
      <c r="UTJ38" s="138"/>
      <c r="UTK38" s="138"/>
      <c r="UTL38" s="138"/>
      <c r="UTM38" s="138"/>
      <c r="UTN38" s="138"/>
      <c r="UTO38" s="138"/>
      <c r="UTP38" s="138"/>
      <c r="UTQ38" s="138"/>
      <c r="UTR38" s="138"/>
      <c r="UTS38" s="138"/>
      <c r="UTT38" s="138"/>
      <c r="UTU38" s="138"/>
      <c r="UTV38" s="138"/>
      <c r="UTW38" s="138"/>
      <c r="UTX38" s="138"/>
      <c r="UTY38" s="138"/>
      <c r="UTZ38" s="138"/>
      <c r="UUA38" s="138"/>
      <c r="UUB38" s="138"/>
      <c r="UUC38" s="138"/>
      <c r="UUD38" s="138"/>
      <c r="UUE38" s="138"/>
      <c r="UUF38" s="138"/>
      <c r="UUG38" s="138"/>
      <c r="UUH38" s="138"/>
      <c r="UUI38" s="138"/>
      <c r="UUJ38" s="138"/>
      <c r="UUK38" s="138"/>
      <c r="UUL38" s="138"/>
      <c r="UUM38" s="138"/>
      <c r="UUN38" s="138"/>
      <c r="UUO38" s="138"/>
      <c r="UUP38" s="138"/>
      <c r="UUQ38" s="138"/>
      <c r="UUR38" s="138"/>
      <c r="UUS38" s="138"/>
      <c r="UUT38" s="138"/>
      <c r="UUU38" s="138"/>
      <c r="UUV38" s="138"/>
      <c r="UUW38" s="138"/>
      <c r="UUX38" s="138"/>
      <c r="UUY38" s="138"/>
      <c r="UUZ38" s="138"/>
      <c r="UVA38" s="138"/>
      <c r="UVB38" s="138"/>
      <c r="UVC38" s="138"/>
      <c r="UVD38" s="138"/>
      <c r="UVE38" s="138"/>
      <c r="UVF38" s="138"/>
      <c r="UVG38" s="138"/>
      <c r="UVH38" s="138"/>
      <c r="UVI38" s="138"/>
      <c r="UVJ38" s="138"/>
      <c r="UVK38" s="138"/>
      <c r="UVL38" s="138"/>
      <c r="UVM38" s="138"/>
      <c r="UVN38" s="138"/>
      <c r="UVO38" s="138"/>
      <c r="UVP38" s="138"/>
      <c r="UVQ38" s="138"/>
      <c r="UVR38" s="138"/>
      <c r="UVS38" s="138"/>
      <c r="UVT38" s="138"/>
      <c r="UVU38" s="138"/>
      <c r="UVV38" s="138"/>
      <c r="UVW38" s="138"/>
      <c r="UVX38" s="138"/>
      <c r="UVY38" s="138"/>
      <c r="UVZ38" s="138"/>
      <c r="UWA38" s="138"/>
      <c r="UWB38" s="138"/>
      <c r="UWC38" s="138"/>
      <c r="UWD38" s="138"/>
      <c r="UWE38" s="138"/>
      <c r="UWF38" s="138"/>
      <c r="UWG38" s="138"/>
      <c r="UWH38" s="138"/>
      <c r="UWI38" s="138"/>
      <c r="UWJ38" s="138"/>
      <c r="UWK38" s="138"/>
      <c r="UWL38" s="138"/>
      <c r="UWM38" s="138"/>
      <c r="UWN38" s="138"/>
      <c r="UWO38" s="138"/>
      <c r="UWP38" s="138"/>
      <c r="UWQ38" s="138"/>
      <c r="UWR38" s="138"/>
      <c r="UWS38" s="138"/>
      <c r="UWT38" s="138"/>
      <c r="UWU38" s="138"/>
      <c r="UWV38" s="138"/>
      <c r="UWW38" s="138"/>
      <c r="UWX38" s="138"/>
      <c r="UWY38" s="138"/>
      <c r="UWZ38" s="138"/>
      <c r="UXA38" s="138"/>
      <c r="UXB38" s="138"/>
      <c r="UXC38" s="138"/>
      <c r="UXD38" s="138"/>
      <c r="UXE38" s="138"/>
      <c r="UXF38" s="138"/>
      <c r="UXG38" s="138"/>
      <c r="UXH38" s="138"/>
      <c r="UXI38" s="138"/>
      <c r="UXJ38" s="138"/>
      <c r="UXK38" s="138"/>
      <c r="UXL38" s="138"/>
      <c r="UXM38" s="138"/>
      <c r="UXN38" s="138"/>
      <c r="UXO38" s="138"/>
      <c r="UXP38" s="138"/>
      <c r="UXQ38" s="138"/>
      <c r="UXR38" s="138"/>
      <c r="UXS38" s="138"/>
      <c r="UXT38" s="138"/>
      <c r="UXU38" s="138"/>
      <c r="UXV38" s="138"/>
      <c r="UXW38" s="138"/>
      <c r="UXX38" s="138"/>
      <c r="UXY38" s="138"/>
      <c r="UXZ38" s="138"/>
      <c r="UYA38" s="138"/>
      <c r="UYB38" s="138"/>
      <c r="UYC38" s="138"/>
      <c r="UYD38" s="138"/>
      <c r="UYE38" s="138"/>
      <c r="UYF38" s="138"/>
      <c r="UYG38" s="138"/>
      <c r="UYH38" s="138"/>
      <c r="UYI38" s="138"/>
      <c r="UYJ38" s="138"/>
      <c r="UYK38" s="138"/>
      <c r="UYL38" s="138"/>
      <c r="UYM38" s="138"/>
      <c r="UYN38" s="138"/>
      <c r="UYO38" s="138"/>
      <c r="UYP38" s="138"/>
      <c r="UYQ38" s="138"/>
      <c r="UYR38" s="138"/>
      <c r="UYS38" s="138"/>
      <c r="UYT38" s="138"/>
      <c r="UYU38" s="138"/>
      <c r="UYV38" s="138"/>
      <c r="UYW38" s="138"/>
      <c r="UYX38" s="138"/>
      <c r="UYY38" s="138"/>
      <c r="UYZ38" s="138"/>
      <c r="UZA38" s="138"/>
      <c r="UZB38" s="138"/>
      <c r="UZC38" s="138"/>
      <c r="UZD38" s="138"/>
      <c r="UZE38" s="138"/>
      <c r="UZF38" s="138"/>
      <c r="UZG38" s="138"/>
      <c r="UZH38" s="138"/>
      <c r="UZI38" s="138"/>
      <c r="UZJ38" s="138"/>
      <c r="UZK38" s="138"/>
      <c r="UZL38" s="138"/>
      <c r="UZM38" s="138"/>
      <c r="UZN38" s="138"/>
      <c r="UZO38" s="138"/>
      <c r="UZP38" s="138"/>
      <c r="UZQ38" s="138"/>
      <c r="UZR38" s="138"/>
      <c r="UZS38" s="138"/>
      <c r="UZT38" s="138"/>
      <c r="UZU38" s="138"/>
      <c r="UZV38" s="138"/>
      <c r="UZW38" s="138"/>
      <c r="UZX38" s="138"/>
      <c r="UZY38" s="138"/>
      <c r="UZZ38" s="138"/>
      <c r="VAA38" s="138"/>
      <c r="VAB38" s="138"/>
      <c r="VAC38" s="138"/>
      <c r="VAD38" s="138"/>
      <c r="VAE38" s="138"/>
      <c r="VAF38" s="138"/>
      <c r="VAG38" s="138"/>
      <c r="VAH38" s="138"/>
      <c r="VAI38" s="138"/>
      <c r="VAJ38" s="138"/>
      <c r="VAK38" s="138"/>
      <c r="VAL38" s="138"/>
      <c r="VAM38" s="138"/>
      <c r="VAN38" s="138"/>
      <c r="VAO38" s="138"/>
      <c r="VAP38" s="138"/>
      <c r="VAQ38" s="138"/>
      <c r="VAR38" s="138"/>
      <c r="VAS38" s="138"/>
      <c r="VAT38" s="138"/>
      <c r="VAU38" s="138"/>
      <c r="VAV38" s="138"/>
      <c r="VAW38" s="138"/>
      <c r="VAX38" s="138"/>
      <c r="VAY38" s="138"/>
      <c r="VAZ38" s="138"/>
      <c r="VBA38" s="138"/>
      <c r="VBB38" s="138"/>
      <c r="VBC38" s="138"/>
      <c r="VBD38" s="138"/>
      <c r="VBE38" s="138"/>
      <c r="VBF38" s="138"/>
      <c r="VBG38" s="138"/>
      <c r="VBH38" s="138"/>
      <c r="VBI38" s="138"/>
      <c r="VBJ38" s="138"/>
      <c r="VBK38" s="138"/>
      <c r="VBL38" s="138"/>
      <c r="VBM38" s="138"/>
      <c r="VBN38" s="138"/>
      <c r="VBO38" s="138"/>
      <c r="VBP38" s="138"/>
      <c r="VBQ38" s="138"/>
      <c r="VBR38" s="138"/>
      <c r="VBS38" s="138"/>
      <c r="VBT38" s="138"/>
      <c r="VBU38" s="138"/>
      <c r="VBV38" s="138"/>
      <c r="VBW38" s="138"/>
      <c r="VBX38" s="138"/>
      <c r="VBY38" s="138"/>
      <c r="VBZ38" s="138"/>
      <c r="VCA38" s="138"/>
      <c r="VCB38" s="138"/>
      <c r="VCC38" s="138"/>
      <c r="VCD38" s="138"/>
      <c r="VCE38" s="138"/>
      <c r="VCF38" s="138"/>
      <c r="VCG38" s="138"/>
      <c r="VCH38" s="138"/>
      <c r="VCI38" s="138"/>
      <c r="VCJ38" s="138"/>
      <c r="VCK38" s="138"/>
      <c r="VCL38" s="138"/>
      <c r="VCM38" s="138"/>
      <c r="VCN38" s="138"/>
      <c r="VCO38" s="138"/>
      <c r="VCP38" s="138"/>
      <c r="VCQ38" s="138"/>
      <c r="VCR38" s="138"/>
      <c r="VCS38" s="138"/>
      <c r="VCT38" s="138"/>
      <c r="VCU38" s="138"/>
      <c r="VCV38" s="138"/>
      <c r="VCW38" s="138"/>
      <c r="VCX38" s="138"/>
      <c r="VCY38" s="138"/>
      <c r="VCZ38" s="138"/>
      <c r="VDA38" s="138"/>
      <c r="VDB38" s="138"/>
      <c r="VDC38" s="138"/>
      <c r="VDD38" s="138"/>
      <c r="VDE38" s="138"/>
      <c r="VDF38" s="138"/>
      <c r="VDG38" s="138"/>
      <c r="VDH38" s="138"/>
      <c r="VDI38" s="138"/>
      <c r="VDJ38" s="138"/>
      <c r="VDK38" s="138"/>
      <c r="VDL38" s="138"/>
      <c r="VDM38" s="138"/>
      <c r="VDN38" s="138"/>
      <c r="VDO38" s="138"/>
      <c r="VDP38" s="138"/>
      <c r="VDQ38" s="138"/>
      <c r="VDR38" s="138"/>
      <c r="VDS38" s="138"/>
      <c r="VDT38" s="138"/>
      <c r="VDU38" s="138"/>
      <c r="VDV38" s="138"/>
      <c r="VDW38" s="138"/>
      <c r="VDX38" s="138"/>
      <c r="VDY38" s="138"/>
      <c r="VDZ38" s="138"/>
      <c r="VEA38" s="138"/>
      <c r="VEB38" s="138"/>
      <c r="VEC38" s="138"/>
      <c r="VED38" s="138"/>
      <c r="VEE38" s="138"/>
      <c r="VEF38" s="138"/>
      <c r="VEG38" s="138"/>
      <c r="VEH38" s="138"/>
      <c r="VEI38" s="138"/>
      <c r="VEJ38" s="138"/>
      <c r="VEK38" s="138"/>
      <c r="VEL38" s="138"/>
      <c r="VEM38" s="138"/>
      <c r="VEN38" s="138"/>
      <c r="VEO38" s="138"/>
      <c r="VEP38" s="138"/>
      <c r="VEQ38" s="138"/>
      <c r="VER38" s="138"/>
      <c r="VES38" s="138"/>
      <c r="VET38" s="138"/>
      <c r="VEU38" s="138"/>
      <c r="VEV38" s="138"/>
      <c r="VEW38" s="138"/>
      <c r="VEX38" s="138"/>
      <c r="VEY38" s="138"/>
      <c r="VEZ38" s="138"/>
      <c r="VFA38" s="138"/>
      <c r="VFB38" s="138"/>
      <c r="VFC38" s="138"/>
      <c r="VFD38" s="138"/>
      <c r="VFE38" s="138"/>
      <c r="VFF38" s="138"/>
      <c r="VFG38" s="138"/>
      <c r="VFH38" s="138"/>
      <c r="VFI38" s="138"/>
      <c r="VFJ38" s="138"/>
      <c r="VFK38" s="138"/>
      <c r="VFL38" s="138"/>
      <c r="VFM38" s="138"/>
      <c r="VFN38" s="138"/>
      <c r="VFO38" s="138"/>
      <c r="VFP38" s="138"/>
      <c r="VFQ38" s="138"/>
      <c r="VFR38" s="138"/>
      <c r="VFS38" s="138"/>
      <c r="VFT38" s="138"/>
      <c r="VFU38" s="138"/>
      <c r="VFV38" s="138"/>
      <c r="VFW38" s="138"/>
      <c r="VFX38" s="138"/>
      <c r="VFY38" s="138"/>
      <c r="VFZ38" s="138"/>
      <c r="VGA38" s="138"/>
      <c r="VGB38" s="138"/>
      <c r="VGC38" s="138"/>
      <c r="VGD38" s="138"/>
      <c r="VGE38" s="138"/>
      <c r="VGF38" s="138"/>
      <c r="VGG38" s="138"/>
      <c r="VGH38" s="138"/>
      <c r="VGI38" s="138"/>
      <c r="VGJ38" s="138"/>
      <c r="VGK38" s="138"/>
      <c r="VGL38" s="138"/>
      <c r="VGM38" s="138"/>
      <c r="VGN38" s="138"/>
      <c r="VGO38" s="138"/>
      <c r="VGP38" s="138"/>
      <c r="VGQ38" s="138"/>
      <c r="VGR38" s="138"/>
      <c r="VGS38" s="138"/>
      <c r="VGT38" s="138"/>
      <c r="VGU38" s="138"/>
      <c r="VGV38" s="138"/>
      <c r="VGW38" s="138"/>
      <c r="VGX38" s="138"/>
      <c r="VGY38" s="138"/>
      <c r="VGZ38" s="138"/>
      <c r="VHA38" s="138"/>
      <c r="VHB38" s="138"/>
      <c r="VHC38" s="138"/>
      <c r="VHD38" s="138"/>
      <c r="VHE38" s="138"/>
      <c r="VHF38" s="138"/>
      <c r="VHG38" s="138"/>
      <c r="VHH38" s="138"/>
      <c r="VHI38" s="138"/>
      <c r="VHJ38" s="138"/>
      <c r="VHK38" s="138"/>
      <c r="VHL38" s="138"/>
      <c r="VHM38" s="138"/>
      <c r="VHN38" s="138"/>
      <c r="VHO38" s="138"/>
      <c r="VHP38" s="138"/>
      <c r="VHQ38" s="138"/>
      <c r="VHR38" s="138"/>
      <c r="VHS38" s="138"/>
      <c r="VHT38" s="138"/>
      <c r="VHU38" s="138"/>
      <c r="VHV38" s="138"/>
      <c r="VHW38" s="138"/>
      <c r="VHX38" s="138"/>
      <c r="VHY38" s="138"/>
      <c r="VHZ38" s="138"/>
      <c r="VIA38" s="138"/>
      <c r="VIB38" s="138"/>
      <c r="VIC38" s="138"/>
      <c r="VID38" s="138"/>
      <c r="VIE38" s="138"/>
      <c r="VIF38" s="138"/>
      <c r="VIG38" s="138"/>
      <c r="VIH38" s="138"/>
      <c r="VII38" s="138"/>
      <c r="VIJ38" s="138"/>
      <c r="VIK38" s="138"/>
      <c r="VIL38" s="138"/>
      <c r="VIM38" s="138"/>
      <c r="VIN38" s="138"/>
      <c r="VIO38" s="138"/>
      <c r="VIP38" s="138"/>
      <c r="VIQ38" s="138"/>
      <c r="VIR38" s="138"/>
      <c r="VIS38" s="138"/>
      <c r="VIT38" s="138"/>
      <c r="VIU38" s="138"/>
      <c r="VIV38" s="138"/>
      <c r="VIW38" s="138"/>
      <c r="VIX38" s="138"/>
      <c r="VIY38" s="138"/>
      <c r="VIZ38" s="138"/>
      <c r="VJA38" s="138"/>
      <c r="VJB38" s="138"/>
      <c r="VJC38" s="138"/>
      <c r="VJD38" s="138"/>
      <c r="VJE38" s="138"/>
      <c r="VJF38" s="138"/>
      <c r="VJG38" s="138"/>
      <c r="VJH38" s="138"/>
      <c r="VJI38" s="138"/>
      <c r="VJJ38" s="138"/>
      <c r="VJK38" s="138"/>
      <c r="VJL38" s="138"/>
      <c r="VJM38" s="138"/>
      <c r="VJN38" s="138"/>
      <c r="VJO38" s="138"/>
      <c r="VJP38" s="138"/>
      <c r="VJQ38" s="138"/>
      <c r="VJR38" s="138"/>
      <c r="VJS38" s="138"/>
      <c r="VJT38" s="138"/>
      <c r="VJU38" s="138"/>
      <c r="VJV38" s="138"/>
      <c r="VJW38" s="138"/>
      <c r="VJX38" s="138"/>
      <c r="VJY38" s="138"/>
      <c r="VJZ38" s="138"/>
      <c r="VKA38" s="138"/>
      <c r="VKB38" s="138"/>
      <c r="VKC38" s="138"/>
      <c r="VKD38" s="138"/>
      <c r="VKE38" s="138"/>
      <c r="VKF38" s="138"/>
      <c r="VKG38" s="138"/>
      <c r="VKH38" s="138"/>
      <c r="VKI38" s="138"/>
      <c r="VKJ38" s="138"/>
      <c r="VKK38" s="138"/>
      <c r="VKL38" s="138"/>
      <c r="VKM38" s="138"/>
      <c r="VKN38" s="138"/>
      <c r="VKO38" s="138"/>
      <c r="VKP38" s="138"/>
      <c r="VKQ38" s="138"/>
      <c r="VKR38" s="138"/>
      <c r="VKS38" s="138"/>
      <c r="VKT38" s="138"/>
      <c r="VKU38" s="138"/>
      <c r="VKV38" s="138"/>
      <c r="VKW38" s="138"/>
      <c r="VKX38" s="138"/>
      <c r="VKY38" s="138"/>
      <c r="VKZ38" s="138"/>
      <c r="VLA38" s="138"/>
      <c r="VLB38" s="138"/>
      <c r="VLC38" s="138"/>
      <c r="VLD38" s="138"/>
      <c r="VLE38" s="138"/>
      <c r="VLF38" s="138"/>
      <c r="VLG38" s="138"/>
      <c r="VLH38" s="138"/>
      <c r="VLI38" s="138"/>
      <c r="VLJ38" s="138"/>
      <c r="VLK38" s="138"/>
      <c r="VLL38" s="138"/>
      <c r="VLM38" s="138"/>
      <c r="VLN38" s="138"/>
      <c r="VLO38" s="138"/>
      <c r="VLP38" s="138"/>
      <c r="VLQ38" s="138"/>
      <c r="VLR38" s="138"/>
      <c r="VLS38" s="138"/>
      <c r="VLT38" s="138"/>
      <c r="VLU38" s="138"/>
      <c r="VLV38" s="138"/>
      <c r="VLW38" s="138"/>
      <c r="VLX38" s="138"/>
      <c r="VLY38" s="138"/>
      <c r="VLZ38" s="138"/>
      <c r="VMA38" s="138"/>
      <c r="VMB38" s="138"/>
      <c r="VMC38" s="138"/>
      <c r="VMD38" s="138"/>
      <c r="VME38" s="138"/>
      <c r="VMF38" s="138"/>
      <c r="VMG38" s="138"/>
      <c r="VMH38" s="138"/>
      <c r="VMI38" s="138"/>
      <c r="VMJ38" s="138"/>
      <c r="VMK38" s="138"/>
      <c r="VML38" s="138"/>
      <c r="VMM38" s="138"/>
      <c r="VMN38" s="138"/>
      <c r="VMO38" s="138"/>
      <c r="VMP38" s="138"/>
      <c r="VMQ38" s="138"/>
      <c r="VMR38" s="138"/>
      <c r="VMS38" s="138"/>
      <c r="VMT38" s="138"/>
      <c r="VMU38" s="138"/>
      <c r="VMV38" s="138"/>
      <c r="VMW38" s="138"/>
      <c r="VMX38" s="138"/>
      <c r="VMY38" s="138"/>
      <c r="VMZ38" s="138"/>
      <c r="VNA38" s="138"/>
      <c r="VNB38" s="138"/>
      <c r="VNC38" s="138"/>
      <c r="VND38" s="138"/>
      <c r="VNE38" s="138"/>
      <c r="VNF38" s="138"/>
      <c r="VNG38" s="138"/>
      <c r="VNH38" s="138"/>
      <c r="VNI38" s="138"/>
      <c r="VNJ38" s="138"/>
      <c r="VNK38" s="138"/>
      <c r="VNL38" s="138"/>
      <c r="VNM38" s="138"/>
      <c r="VNN38" s="138"/>
      <c r="VNO38" s="138"/>
      <c r="VNP38" s="138"/>
      <c r="VNQ38" s="138"/>
      <c r="VNR38" s="138"/>
      <c r="VNS38" s="138"/>
      <c r="VNT38" s="138"/>
      <c r="VNU38" s="138"/>
      <c r="VNV38" s="138"/>
      <c r="VNW38" s="138"/>
      <c r="VNX38" s="138"/>
      <c r="VNY38" s="138"/>
      <c r="VNZ38" s="138"/>
      <c r="VOA38" s="138"/>
      <c r="VOB38" s="138"/>
      <c r="VOC38" s="138"/>
      <c r="VOD38" s="138"/>
      <c r="VOE38" s="138"/>
      <c r="VOF38" s="138"/>
      <c r="VOG38" s="138"/>
      <c r="VOH38" s="138"/>
      <c r="VOI38" s="138"/>
      <c r="VOJ38" s="138"/>
      <c r="VOK38" s="138"/>
      <c r="VOL38" s="138"/>
      <c r="VOM38" s="138"/>
      <c r="VON38" s="138"/>
      <c r="VOO38" s="138"/>
      <c r="VOP38" s="138"/>
      <c r="VOQ38" s="138"/>
      <c r="VOR38" s="138"/>
      <c r="VOS38" s="138"/>
      <c r="VOT38" s="138"/>
      <c r="VOU38" s="138"/>
      <c r="VOV38" s="138"/>
      <c r="VOW38" s="138"/>
      <c r="VOX38" s="138"/>
      <c r="VOY38" s="138"/>
      <c r="VOZ38" s="138"/>
      <c r="VPA38" s="138"/>
      <c r="VPB38" s="138"/>
      <c r="VPC38" s="138"/>
      <c r="VPD38" s="138"/>
      <c r="VPE38" s="138"/>
      <c r="VPF38" s="138"/>
      <c r="VPG38" s="138"/>
      <c r="VPH38" s="138"/>
      <c r="VPI38" s="138"/>
      <c r="VPJ38" s="138"/>
      <c r="VPK38" s="138"/>
      <c r="VPL38" s="138"/>
      <c r="VPM38" s="138"/>
      <c r="VPN38" s="138"/>
      <c r="VPO38" s="138"/>
      <c r="VPP38" s="138"/>
      <c r="VPQ38" s="138"/>
      <c r="VPR38" s="138"/>
      <c r="VPS38" s="138"/>
      <c r="VPT38" s="138"/>
      <c r="VPU38" s="138"/>
      <c r="VPV38" s="138"/>
      <c r="VPW38" s="138"/>
      <c r="VPX38" s="138"/>
      <c r="VPY38" s="138"/>
      <c r="VPZ38" s="138"/>
      <c r="VQA38" s="138"/>
      <c r="VQB38" s="138"/>
      <c r="VQC38" s="138"/>
      <c r="VQD38" s="138"/>
      <c r="VQE38" s="138"/>
      <c r="VQF38" s="138"/>
      <c r="VQG38" s="138"/>
      <c r="VQH38" s="138"/>
      <c r="VQI38" s="138"/>
      <c r="VQJ38" s="138"/>
      <c r="VQK38" s="138"/>
      <c r="VQL38" s="138"/>
      <c r="VQM38" s="138"/>
      <c r="VQN38" s="138"/>
      <c r="VQO38" s="138"/>
      <c r="VQP38" s="138"/>
      <c r="VQQ38" s="138"/>
      <c r="VQR38" s="138"/>
      <c r="VQS38" s="138"/>
      <c r="VQT38" s="138"/>
      <c r="VQU38" s="138"/>
      <c r="VQV38" s="138"/>
      <c r="VQW38" s="138"/>
      <c r="VQX38" s="138"/>
      <c r="VQY38" s="138"/>
      <c r="VQZ38" s="138"/>
      <c r="VRA38" s="138"/>
      <c r="VRB38" s="138"/>
      <c r="VRC38" s="138"/>
      <c r="VRD38" s="138"/>
      <c r="VRE38" s="138"/>
      <c r="VRF38" s="138"/>
      <c r="VRG38" s="138"/>
      <c r="VRH38" s="138"/>
      <c r="VRI38" s="138"/>
      <c r="VRJ38" s="138"/>
      <c r="VRK38" s="138"/>
      <c r="VRL38" s="138"/>
      <c r="VRM38" s="138"/>
      <c r="VRN38" s="138"/>
      <c r="VRO38" s="138"/>
      <c r="VRP38" s="138"/>
      <c r="VRQ38" s="138"/>
      <c r="VRR38" s="138"/>
      <c r="VRS38" s="138"/>
      <c r="VRT38" s="138"/>
      <c r="VRU38" s="138"/>
      <c r="VRV38" s="138"/>
      <c r="VRW38" s="138"/>
      <c r="VRX38" s="138"/>
      <c r="VRY38" s="138"/>
      <c r="VRZ38" s="138"/>
      <c r="VSA38" s="138"/>
      <c r="VSB38" s="138"/>
      <c r="VSC38" s="138"/>
      <c r="VSD38" s="138"/>
      <c r="VSE38" s="138"/>
      <c r="VSF38" s="138"/>
      <c r="VSG38" s="138"/>
      <c r="VSH38" s="138"/>
      <c r="VSI38" s="138"/>
      <c r="VSJ38" s="138"/>
      <c r="VSK38" s="138"/>
      <c r="VSL38" s="138"/>
      <c r="VSM38" s="138"/>
      <c r="VSN38" s="138"/>
      <c r="VSO38" s="138"/>
      <c r="VSP38" s="138"/>
      <c r="VSQ38" s="138"/>
      <c r="VSR38" s="138"/>
      <c r="VSS38" s="138"/>
      <c r="VST38" s="138"/>
      <c r="VSU38" s="138"/>
      <c r="VSV38" s="138"/>
      <c r="VSW38" s="138"/>
      <c r="VSX38" s="138"/>
      <c r="VSY38" s="138"/>
      <c r="VSZ38" s="138"/>
      <c r="VTA38" s="138"/>
      <c r="VTB38" s="138"/>
      <c r="VTC38" s="138"/>
      <c r="VTD38" s="138"/>
      <c r="VTE38" s="138"/>
      <c r="VTF38" s="138"/>
      <c r="VTG38" s="138"/>
      <c r="VTH38" s="138"/>
      <c r="VTI38" s="138"/>
      <c r="VTJ38" s="138"/>
      <c r="VTK38" s="138"/>
      <c r="VTL38" s="138"/>
      <c r="VTM38" s="138"/>
      <c r="VTN38" s="138"/>
      <c r="VTO38" s="138"/>
      <c r="VTP38" s="138"/>
      <c r="VTQ38" s="138"/>
      <c r="VTR38" s="138"/>
      <c r="VTS38" s="138"/>
      <c r="VTT38" s="138"/>
      <c r="VTU38" s="138"/>
      <c r="VTV38" s="138"/>
      <c r="VTW38" s="138"/>
      <c r="VTX38" s="138"/>
      <c r="VTY38" s="138"/>
      <c r="VTZ38" s="138"/>
      <c r="VUA38" s="138"/>
      <c r="VUB38" s="138"/>
      <c r="VUC38" s="138"/>
      <c r="VUD38" s="138"/>
      <c r="VUE38" s="138"/>
      <c r="VUF38" s="138"/>
      <c r="VUG38" s="138"/>
      <c r="VUH38" s="138"/>
      <c r="VUI38" s="138"/>
      <c r="VUJ38" s="138"/>
      <c r="VUK38" s="138"/>
      <c r="VUL38" s="138"/>
      <c r="VUM38" s="138"/>
      <c r="VUN38" s="138"/>
      <c r="VUO38" s="138"/>
      <c r="VUP38" s="138"/>
      <c r="VUQ38" s="138"/>
      <c r="VUR38" s="138"/>
      <c r="VUS38" s="138"/>
      <c r="VUT38" s="138"/>
      <c r="VUU38" s="138"/>
      <c r="VUV38" s="138"/>
      <c r="VUW38" s="138"/>
      <c r="VUX38" s="138"/>
      <c r="VUY38" s="138"/>
      <c r="VUZ38" s="138"/>
      <c r="VVA38" s="138"/>
      <c r="VVB38" s="138"/>
      <c r="VVC38" s="138"/>
      <c r="VVD38" s="138"/>
      <c r="VVE38" s="138"/>
      <c r="VVF38" s="138"/>
      <c r="VVG38" s="138"/>
      <c r="VVH38" s="138"/>
      <c r="VVI38" s="138"/>
      <c r="VVJ38" s="138"/>
      <c r="VVK38" s="138"/>
      <c r="VVL38" s="138"/>
      <c r="VVM38" s="138"/>
      <c r="VVN38" s="138"/>
      <c r="VVO38" s="138"/>
      <c r="VVP38" s="138"/>
      <c r="VVQ38" s="138"/>
      <c r="VVR38" s="138"/>
      <c r="VVS38" s="138"/>
      <c r="VVT38" s="138"/>
      <c r="VVU38" s="138"/>
      <c r="VVV38" s="138"/>
      <c r="VVW38" s="138"/>
      <c r="VVX38" s="138"/>
      <c r="VVY38" s="138"/>
      <c r="VVZ38" s="138"/>
      <c r="VWA38" s="138"/>
      <c r="VWB38" s="138"/>
      <c r="VWC38" s="138"/>
      <c r="VWD38" s="138"/>
      <c r="VWE38" s="138"/>
      <c r="VWF38" s="138"/>
      <c r="VWG38" s="138"/>
      <c r="VWH38" s="138"/>
      <c r="VWI38" s="138"/>
      <c r="VWJ38" s="138"/>
      <c r="VWK38" s="138"/>
      <c r="VWL38" s="138"/>
      <c r="VWM38" s="138"/>
      <c r="VWN38" s="138"/>
      <c r="VWO38" s="138"/>
      <c r="VWP38" s="138"/>
      <c r="VWQ38" s="138"/>
      <c r="VWR38" s="138"/>
      <c r="VWS38" s="138"/>
      <c r="VWT38" s="138"/>
      <c r="VWU38" s="138"/>
      <c r="VWV38" s="138"/>
      <c r="VWW38" s="138"/>
      <c r="VWX38" s="138"/>
      <c r="VWY38" s="138"/>
      <c r="VWZ38" s="138"/>
      <c r="VXA38" s="138"/>
      <c r="VXB38" s="138"/>
      <c r="VXC38" s="138"/>
      <c r="VXD38" s="138"/>
      <c r="VXE38" s="138"/>
      <c r="VXF38" s="138"/>
      <c r="VXG38" s="138"/>
      <c r="VXH38" s="138"/>
      <c r="VXI38" s="138"/>
      <c r="VXJ38" s="138"/>
      <c r="VXK38" s="138"/>
      <c r="VXL38" s="138"/>
      <c r="VXM38" s="138"/>
      <c r="VXN38" s="138"/>
      <c r="VXO38" s="138"/>
      <c r="VXP38" s="138"/>
      <c r="VXQ38" s="138"/>
      <c r="VXR38" s="138"/>
      <c r="VXS38" s="138"/>
      <c r="VXT38" s="138"/>
      <c r="VXU38" s="138"/>
      <c r="VXV38" s="138"/>
      <c r="VXW38" s="138"/>
      <c r="VXX38" s="138"/>
      <c r="VXY38" s="138"/>
      <c r="VXZ38" s="138"/>
      <c r="VYA38" s="138"/>
      <c r="VYB38" s="138"/>
      <c r="VYC38" s="138"/>
      <c r="VYD38" s="138"/>
      <c r="VYE38" s="138"/>
      <c r="VYF38" s="138"/>
      <c r="VYG38" s="138"/>
      <c r="VYH38" s="138"/>
      <c r="VYI38" s="138"/>
      <c r="VYJ38" s="138"/>
      <c r="VYK38" s="138"/>
      <c r="VYL38" s="138"/>
      <c r="VYM38" s="138"/>
      <c r="VYN38" s="138"/>
      <c r="VYO38" s="138"/>
      <c r="VYP38" s="138"/>
      <c r="VYQ38" s="138"/>
      <c r="VYR38" s="138"/>
      <c r="VYS38" s="138"/>
      <c r="VYT38" s="138"/>
      <c r="VYU38" s="138"/>
      <c r="VYV38" s="138"/>
      <c r="VYW38" s="138"/>
      <c r="VYX38" s="138"/>
      <c r="VYY38" s="138"/>
      <c r="VYZ38" s="138"/>
      <c r="VZA38" s="138"/>
      <c r="VZB38" s="138"/>
      <c r="VZC38" s="138"/>
      <c r="VZD38" s="138"/>
      <c r="VZE38" s="138"/>
      <c r="VZF38" s="138"/>
      <c r="VZG38" s="138"/>
      <c r="VZH38" s="138"/>
      <c r="VZI38" s="138"/>
      <c r="VZJ38" s="138"/>
      <c r="VZK38" s="138"/>
      <c r="VZL38" s="138"/>
      <c r="VZM38" s="138"/>
      <c r="VZN38" s="138"/>
      <c r="VZO38" s="138"/>
      <c r="VZP38" s="138"/>
      <c r="VZQ38" s="138"/>
      <c r="VZR38" s="138"/>
      <c r="VZS38" s="138"/>
      <c r="VZT38" s="138"/>
      <c r="VZU38" s="138"/>
      <c r="VZV38" s="138"/>
      <c r="VZW38" s="138"/>
      <c r="VZX38" s="138"/>
      <c r="VZY38" s="138"/>
      <c r="VZZ38" s="138"/>
      <c r="WAA38" s="138"/>
      <c r="WAB38" s="138"/>
      <c r="WAC38" s="138"/>
      <c r="WAD38" s="138"/>
      <c r="WAE38" s="138"/>
      <c r="WAF38" s="138"/>
      <c r="WAG38" s="138"/>
      <c r="WAH38" s="138"/>
      <c r="WAI38" s="138"/>
      <c r="WAJ38" s="138"/>
      <c r="WAK38" s="138"/>
      <c r="WAL38" s="138"/>
      <c r="WAM38" s="138"/>
      <c r="WAN38" s="138"/>
      <c r="WAO38" s="138"/>
      <c r="WAP38" s="138"/>
      <c r="WAQ38" s="138"/>
      <c r="WAR38" s="138"/>
      <c r="WAS38" s="138"/>
      <c r="WAT38" s="138"/>
      <c r="WAU38" s="138"/>
      <c r="WAV38" s="138"/>
      <c r="WAW38" s="138"/>
      <c r="WAX38" s="138"/>
      <c r="WAY38" s="138"/>
      <c r="WAZ38" s="138"/>
      <c r="WBA38" s="138"/>
      <c r="WBB38" s="138"/>
      <c r="WBC38" s="138"/>
      <c r="WBD38" s="138"/>
      <c r="WBE38" s="138"/>
      <c r="WBF38" s="138"/>
      <c r="WBG38" s="138"/>
      <c r="WBH38" s="138"/>
      <c r="WBI38" s="138"/>
      <c r="WBJ38" s="138"/>
      <c r="WBK38" s="138"/>
      <c r="WBL38" s="138"/>
      <c r="WBM38" s="138"/>
      <c r="WBN38" s="138"/>
      <c r="WBO38" s="138"/>
      <c r="WBP38" s="138"/>
      <c r="WBQ38" s="138"/>
      <c r="WBR38" s="138"/>
      <c r="WBS38" s="138"/>
      <c r="WBT38" s="138"/>
      <c r="WBU38" s="138"/>
      <c r="WBV38" s="138"/>
      <c r="WBW38" s="138"/>
      <c r="WBX38" s="138"/>
      <c r="WBY38" s="138"/>
      <c r="WBZ38" s="138"/>
      <c r="WCA38" s="138"/>
      <c r="WCB38" s="138"/>
      <c r="WCC38" s="138"/>
      <c r="WCD38" s="138"/>
      <c r="WCE38" s="138"/>
      <c r="WCF38" s="138"/>
      <c r="WCG38" s="138"/>
      <c r="WCH38" s="138"/>
      <c r="WCI38" s="138"/>
      <c r="WCJ38" s="138"/>
      <c r="WCK38" s="138"/>
      <c r="WCL38" s="138"/>
      <c r="WCM38" s="138"/>
      <c r="WCN38" s="138"/>
      <c r="WCO38" s="138"/>
      <c r="WCP38" s="138"/>
      <c r="WCQ38" s="138"/>
      <c r="WCR38" s="138"/>
      <c r="WCS38" s="138"/>
      <c r="WCT38" s="138"/>
      <c r="WCU38" s="138"/>
      <c r="WCV38" s="138"/>
      <c r="WCW38" s="138"/>
      <c r="WCX38" s="138"/>
      <c r="WCY38" s="138"/>
      <c r="WCZ38" s="138"/>
      <c r="WDA38" s="138"/>
      <c r="WDB38" s="138"/>
      <c r="WDC38" s="138"/>
      <c r="WDD38" s="138"/>
      <c r="WDE38" s="138"/>
      <c r="WDF38" s="138"/>
      <c r="WDG38" s="138"/>
      <c r="WDH38" s="138"/>
      <c r="WDI38" s="138"/>
      <c r="WDJ38" s="138"/>
      <c r="WDK38" s="138"/>
      <c r="WDL38" s="138"/>
      <c r="WDM38" s="138"/>
      <c r="WDN38" s="138"/>
      <c r="WDO38" s="138"/>
      <c r="WDP38" s="138"/>
      <c r="WDQ38" s="138"/>
      <c r="WDR38" s="138"/>
      <c r="WDS38" s="138"/>
      <c r="WDT38" s="138"/>
      <c r="WDU38" s="138"/>
      <c r="WDV38" s="138"/>
      <c r="WDW38" s="138"/>
      <c r="WDX38" s="138"/>
      <c r="WDY38" s="138"/>
      <c r="WDZ38" s="138"/>
      <c r="WEA38" s="138"/>
      <c r="WEB38" s="138"/>
      <c r="WEC38" s="138"/>
      <c r="WED38" s="138"/>
      <c r="WEE38" s="138"/>
      <c r="WEF38" s="138"/>
      <c r="WEG38" s="138"/>
      <c r="WEH38" s="138"/>
      <c r="WEI38" s="138"/>
      <c r="WEJ38" s="138"/>
      <c r="WEK38" s="138"/>
      <c r="WEL38" s="138"/>
      <c r="WEM38" s="138"/>
      <c r="WEN38" s="138"/>
      <c r="WEO38" s="138"/>
      <c r="WEP38" s="138"/>
      <c r="WEQ38" s="138"/>
      <c r="WER38" s="138"/>
      <c r="WES38" s="138"/>
      <c r="WET38" s="138"/>
      <c r="WEU38" s="138"/>
      <c r="WEV38" s="138"/>
      <c r="WEW38" s="138"/>
      <c r="WEX38" s="138"/>
      <c r="WEY38" s="138"/>
      <c r="WEZ38" s="138"/>
      <c r="WFA38" s="138"/>
      <c r="WFB38" s="138"/>
      <c r="WFC38" s="138"/>
      <c r="WFD38" s="138"/>
      <c r="WFE38" s="138"/>
      <c r="WFF38" s="138"/>
      <c r="WFG38" s="138"/>
      <c r="WFH38" s="138"/>
      <c r="WFI38" s="138"/>
      <c r="WFJ38" s="138"/>
      <c r="WFK38" s="138"/>
      <c r="WFL38" s="138"/>
      <c r="WFM38" s="138"/>
      <c r="WFN38" s="138"/>
      <c r="WFO38" s="138"/>
      <c r="WFP38" s="138"/>
      <c r="WFQ38" s="138"/>
      <c r="WFR38" s="138"/>
      <c r="WFS38" s="138"/>
      <c r="WFT38" s="138"/>
      <c r="WFU38" s="138"/>
      <c r="WFV38" s="138"/>
      <c r="WFW38" s="138"/>
      <c r="WFX38" s="138"/>
      <c r="WFY38" s="138"/>
      <c r="WFZ38" s="138"/>
      <c r="WGA38" s="138"/>
      <c r="WGB38" s="138"/>
      <c r="WGC38" s="138"/>
      <c r="WGD38" s="138"/>
      <c r="WGE38" s="138"/>
      <c r="WGF38" s="138"/>
      <c r="WGG38" s="138"/>
      <c r="WGH38" s="138"/>
      <c r="WGI38" s="138"/>
      <c r="WGJ38" s="138"/>
      <c r="WGK38" s="138"/>
      <c r="WGL38" s="138"/>
      <c r="WGM38" s="138"/>
      <c r="WGN38" s="138"/>
      <c r="WGO38" s="138"/>
      <c r="WGP38" s="138"/>
      <c r="WGQ38" s="138"/>
      <c r="WGR38" s="138"/>
      <c r="WGS38" s="138"/>
      <c r="WGT38" s="138"/>
      <c r="WGU38" s="138"/>
      <c r="WGV38" s="138"/>
      <c r="WGW38" s="138"/>
      <c r="WGX38" s="138"/>
      <c r="WGY38" s="138"/>
      <c r="WGZ38" s="138"/>
      <c r="WHA38" s="138"/>
      <c r="WHB38" s="138"/>
      <c r="WHC38" s="138"/>
      <c r="WHD38" s="138"/>
      <c r="WHE38" s="138"/>
      <c r="WHF38" s="138"/>
      <c r="WHG38" s="138"/>
      <c r="WHH38" s="138"/>
      <c r="WHI38" s="138"/>
      <c r="WHJ38" s="138"/>
      <c r="WHK38" s="138"/>
      <c r="WHL38" s="138"/>
      <c r="WHM38" s="138"/>
      <c r="WHN38" s="138"/>
      <c r="WHO38" s="138"/>
      <c r="WHP38" s="138"/>
      <c r="WHQ38" s="138"/>
      <c r="WHR38" s="138"/>
      <c r="WHS38" s="138"/>
      <c r="WHT38" s="138"/>
      <c r="WHU38" s="138"/>
      <c r="WHV38" s="138"/>
      <c r="WHW38" s="138"/>
      <c r="WHX38" s="138"/>
      <c r="WHY38" s="138"/>
      <c r="WHZ38" s="138"/>
      <c r="WIA38" s="138"/>
      <c r="WIB38" s="138"/>
      <c r="WIC38" s="138"/>
      <c r="WID38" s="138"/>
      <c r="WIE38" s="138"/>
      <c r="WIF38" s="138"/>
      <c r="WIG38" s="138"/>
      <c r="WIH38" s="138"/>
      <c r="WII38" s="138"/>
      <c r="WIJ38" s="138"/>
      <c r="WIK38" s="138"/>
      <c r="WIL38" s="138"/>
      <c r="WIM38" s="138"/>
      <c r="WIN38" s="138"/>
      <c r="WIO38" s="138"/>
      <c r="WIP38" s="138"/>
      <c r="WIQ38" s="138"/>
      <c r="WIR38" s="138"/>
      <c r="WIS38" s="138"/>
      <c r="WIT38" s="138"/>
      <c r="WIU38" s="138"/>
      <c r="WIV38" s="138"/>
      <c r="WIW38" s="138"/>
      <c r="WIX38" s="138"/>
      <c r="WIY38" s="138"/>
      <c r="WIZ38" s="138"/>
      <c r="WJA38" s="138"/>
      <c r="WJB38" s="138"/>
      <c r="WJC38" s="138"/>
      <c r="WJD38" s="138"/>
      <c r="WJE38" s="138"/>
      <c r="WJF38" s="138"/>
      <c r="WJG38" s="138"/>
      <c r="WJH38" s="138"/>
      <c r="WJI38" s="138"/>
      <c r="WJJ38" s="138"/>
      <c r="WJK38" s="138"/>
      <c r="WJL38" s="138"/>
      <c r="WJM38" s="138"/>
      <c r="WJN38" s="138"/>
      <c r="WJO38" s="138"/>
      <c r="WJP38" s="138"/>
      <c r="WJQ38" s="138"/>
      <c r="WJR38" s="138"/>
      <c r="WJS38" s="138"/>
      <c r="WJT38" s="138"/>
      <c r="WJU38" s="138"/>
      <c r="WJV38" s="138"/>
      <c r="WJW38" s="138"/>
      <c r="WJX38" s="138"/>
      <c r="WJY38" s="138"/>
      <c r="WJZ38" s="138"/>
      <c r="WKA38" s="138"/>
      <c r="WKB38" s="138"/>
      <c r="WKC38" s="138"/>
      <c r="WKD38" s="138"/>
      <c r="WKE38" s="138"/>
      <c r="WKF38" s="138"/>
      <c r="WKG38" s="138"/>
      <c r="WKH38" s="138"/>
      <c r="WKI38" s="138"/>
      <c r="WKJ38" s="138"/>
      <c r="WKK38" s="138"/>
      <c r="WKL38" s="138"/>
      <c r="WKM38" s="138"/>
      <c r="WKN38" s="138"/>
      <c r="WKO38" s="138"/>
      <c r="WKP38" s="138"/>
      <c r="WKQ38" s="138"/>
      <c r="WKR38" s="138"/>
      <c r="WKS38" s="138"/>
      <c r="WKT38" s="138"/>
      <c r="WKU38" s="138"/>
      <c r="WKV38" s="138"/>
      <c r="WKW38" s="138"/>
      <c r="WKX38" s="138"/>
      <c r="WKY38" s="138"/>
      <c r="WKZ38" s="138"/>
      <c r="WLA38" s="138"/>
      <c r="WLB38" s="138"/>
      <c r="WLC38" s="138"/>
      <c r="WLD38" s="138"/>
      <c r="WLE38" s="138"/>
      <c r="WLF38" s="138"/>
      <c r="WLG38" s="138"/>
      <c r="WLH38" s="138"/>
      <c r="WLI38" s="138"/>
      <c r="WLJ38" s="138"/>
      <c r="WLK38" s="138"/>
      <c r="WLL38" s="138"/>
      <c r="WLM38" s="138"/>
      <c r="WLN38" s="138"/>
      <c r="WLO38" s="138"/>
      <c r="WLP38" s="138"/>
      <c r="WLQ38" s="138"/>
      <c r="WLR38" s="138"/>
      <c r="WLS38" s="138"/>
      <c r="WLT38" s="138"/>
      <c r="WLU38" s="138"/>
      <c r="WLV38" s="138"/>
      <c r="WLW38" s="138"/>
      <c r="WLX38" s="138"/>
      <c r="WLY38" s="138"/>
      <c r="WLZ38" s="138"/>
      <c r="WMA38" s="138"/>
      <c r="WMB38" s="138"/>
      <c r="WMC38" s="138"/>
      <c r="WMD38" s="138"/>
      <c r="WME38" s="138"/>
      <c r="WMF38" s="138"/>
      <c r="WMG38" s="138"/>
      <c r="WMH38" s="138"/>
      <c r="WMI38" s="138"/>
      <c r="WMJ38" s="138"/>
      <c r="WMK38" s="138"/>
      <c r="WML38" s="138"/>
      <c r="WMM38" s="138"/>
      <c r="WMN38" s="138"/>
      <c r="WMO38" s="138"/>
      <c r="WMP38" s="138"/>
      <c r="WMQ38" s="138"/>
      <c r="WMR38" s="138"/>
      <c r="WMS38" s="138"/>
      <c r="WMT38" s="138"/>
      <c r="WMU38" s="138"/>
      <c r="WMV38" s="138"/>
      <c r="WMW38" s="138"/>
      <c r="WMX38" s="138"/>
      <c r="WMY38" s="138"/>
      <c r="WMZ38" s="138"/>
      <c r="WNA38" s="138"/>
      <c r="WNB38" s="138"/>
      <c r="WNC38" s="138"/>
      <c r="WND38" s="138"/>
      <c r="WNE38" s="138"/>
      <c r="WNF38" s="138"/>
      <c r="WNG38" s="138"/>
      <c r="WNH38" s="138"/>
      <c r="WNI38" s="138"/>
      <c r="WNJ38" s="138"/>
      <c r="WNK38" s="138"/>
      <c r="WNL38" s="138"/>
      <c r="WNM38" s="138"/>
      <c r="WNN38" s="138"/>
      <c r="WNO38" s="138"/>
      <c r="WNP38" s="138"/>
      <c r="WNQ38" s="138"/>
      <c r="WNR38" s="138"/>
      <c r="WNS38" s="138"/>
      <c r="WNT38" s="138"/>
      <c r="WNU38" s="138"/>
      <c r="WNV38" s="138"/>
      <c r="WNW38" s="138"/>
      <c r="WNX38" s="138"/>
      <c r="WNY38" s="138"/>
      <c r="WNZ38" s="138"/>
      <c r="WOA38" s="138"/>
      <c r="WOB38" s="138"/>
      <c r="WOC38" s="138"/>
      <c r="WOD38" s="138"/>
      <c r="WOE38" s="138"/>
      <c r="WOF38" s="138"/>
      <c r="WOG38" s="138"/>
      <c r="WOH38" s="138"/>
      <c r="WOI38" s="138"/>
      <c r="WOJ38" s="138"/>
      <c r="WOK38" s="138"/>
      <c r="WOL38" s="138"/>
      <c r="WOM38" s="138"/>
      <c r="WON38" s="138"/>
      <c r="WOO38" s="138"/>
      <c r="WOP38" s="138"/>
      <c r="WOQ38" s="138"/>
      <c r="WOR38" s="138"/>
      <c r="WOS38" s="138"/>
      <c r="WOT38" s="138"/>
      <c r="WOU38" s="138"/>
      <c r="WOV38" s="138"/>
      <c r="WOW38" s="138"/>
      <c r="WOX38" s="138"/>
      <c r="WOY38" s="138"/>
      <c r="WOZ38" s="138"/>
      <c r="WPA38" s="138"/>
      <c r="WPB38" s="138"/>
      <c r="WPC38" s="138"/>
      <c r="WPD38" s="138"/>
      <c r="WPE38" s="138"/>
      <c r="WPF38" s="138"/>
      <c r="WPG38" s="138"/>
      <c r="WPH38" s="138"/>
      <c r="WPI38" s="138"/>
      <c r="WPJ38" s="138"/>
      <c r="WPK38" s="138"/>
      <c r="WPL38" s="138"/>
      <c r="WPM38" s="138"/>
      <c r="WPN38" s="138"/>
      <c r="WPO38" s="138"/>
      <c r="WPP38" s="138"/>
      <c r="WPQ38" s="138"/>
      <c r="WPR38" s="138"/>
      <c r="WPS38" s="138"/>
      <c r="WPT38" s="138"/>
      <c r="WPU38" s="138"/>
      <c r="WPV38" s="138"/>
      <c r="WPW38" s="138"/>
      <c r="WPX38" s="138"/>
      <c r="WPY38" s="138"/>
      <c r="WPZ38" s="138"/>
      <c r="WQA38" s="138"/>
      <c r="WQB38" s="138"/>
      <c r="WQC38" s="138"/>
      <c r="WQD38" s="138"/>
      <c r="WQE38" s="138"/>
      <c r="WQF38" s="138"/>
      <c r="WQG38" s="138"/>
      <c r="WQH38" s="138"/>
      <c r="WQI38" s="138"/>
      <c r="WQJ38" s="138"/>
      <c r="WQK38" s="138"/>
      <c r="WQL38" s="138"/>
      <c r="WQM38" s="138"/>
      <c r="WQN38" s="138"/>
      <c r="WQO38" s="138"/>
      <c r="WQP38" s="138"/>
      <c r="WQQ38" s="138"/>
      <c r="WQR38" s="138"/>
      <c r="WQS38" s="138"/>
      <c r="WQT38" s="138"/>
      <c r="WQU38" s="138"/>
      <c r="WQV38" s="138"/>
      <c r="WQW38" s="138"/>
      <c r="WQX38" s="138"/>
      <c r="WQY38" s="138"/>
      <c r="WQZ38" s="138"/>
      <c r="WRA38" s="138"/>
      <c r="WRB38" s="138"/>
      <c r="WRC38" s="138"/>
      <c r="WRD38" s="138"/>
      <c r="WRE38" s="138"/>
      <c r="WRF38" s="138"/>
      <c r="WRG38" s="138"/>
      <c r="WRH38" s="138"/>
      <c r="WRI38" s="138"/>
      <c r="WRJ38" s="138"/>
      <c r="WRK38" s="138"/>
      <c r="WRL38" s="138"/>
      <c r="WRM38" s="138"/>
      <c r="WRN38" s="138"/>
      <c r="WRO38" s="138"/>
      <c r="WRP38" s="138"/>
      <c r="WRQ38" s="138"/>
      <c r="WRR38" s="138"/>
      <c r="WRS38" s="138"/>
      <c r="WRT38" s="138"/>
      <c r="WRU38" s="138"/>
      <c r="WRV38" s="138"/>
      <c r="WRW38" s="138"/>
      <c r="WRX38" s="138"/>
      <c r="WRY38" s="138"/>
      <c r="WRZ38" s="138"/>
      <c r="WSA38" s="138"/>
      <c r="WSB38" s="138"/>
      <c r="WSC38" s="138"/>
      <c r="WSD38" s="138"/>
      <c r="WSE38" s="138"/>
      <c r="WSF38" s="138"/>
      <c r="WSG38" s="138"/>
      <c r="WSH38" s="138"/>
      <c r="WSI38" s="138"/>
      <c r="WSJ38" s="138"/>
      <c r="WSK38" s="138"/>
      <c r="WSL38" s="138"/>
      <c r="WSM38" s="138"/>
      <c r="WSN38" s="138"/>
      <c r="WSO38" s="138"/>
      <c r="WSP38" s="138"/>
      <c r="WSQ38" s="138"/>
      <c r="WSR38" s="138"/>
      <c r="WSS38" s="138"/>
      <c r="WST38" s="138"/>
      <c r="WSU38" s="138"/>
      <c r="WSV38" s="138"/>
      <c r="WSW38" s="138"/>
      <c r="WSX38" s="138"/>
      <c r="WSY38" s="138"/>
      <c r="WSZ38" s="138"/>
      <c r="WTA38" s="138"/>
      <c r="WTB38" s="138"/>
      <c r="WTC38" s="138"/>
      <c r="WTD38" s="138"/>
      <c r="WTE38" s="138"/>
      <c r="WTF38" s="138"/>
      <c r="WTG38" s="138"/>
      <c r="WTH38" s="138"/>
      <c r="WTI38" s="138"/>
      <c r="WTJ38" s="138"/>
      <c r="WTK38" s="138"/>
      <c r="WTL38" s="138"/>
      <c r="WTM38" s="138"/>
      <c r="WTN38" s="138"/>
      <c r="WTO38" s="138"/>
      <c r="WTP38" s="138"/>
      <c r="WTQ38" s="138"/>
      <c r="WTR38" s="138"/>
      <c r="WTS38" s="138"/>
      <c r="WTT38" s="138"/>
      <c r="WTU38" s="138"/>
      <c r="WTV38" s="138"/>
      <c r="WTW38" s="138"/>
      <c r="WTX38" s="138"/>
      <c r="WTY38" s="138"/>
      <c r="WTZ38" s="138"/>
      <c r="WUA38" s="138"/>
      <c r="WUB38" s="138"/>
      <c r="WUC38" s="138"/>
      <c r="WUD38" s="138"/>
      <c r="WUE38" s="138"/>
      <c r="WUF38" s="138"/>
      <c r="WUG38" s="138"/>
      <c r="WUH38" s="138"/>
      <c r="WUI38" s="138"/>
      <c r="WUJ38" s="138"/>
      <c r="WUK38" s="138"/>
      <c r="WUL38" s="138"/>
      <c r="WUM38" s="138"/>
      <c r="WUN38" s="138"/>
      <c r="WUO38" s="138"/>
      <c r="WUP38" s="138"/>
      <c r="WUQ38" s="138"/>
      <c r="WUR38" s="138"/>
      <c r="WUS38" s="138"/>
      <c r="WUT38" s="138"/>
      <c r="WUU38" s="138"/>
      <c r="WUV38" s="138"/>
      <c r="WUW38" s="138"/>
      <c r="WUX38" s="138"/>
      <c r="WUY38" s="138"/>
      <c r="WUZ38" s="138"/>
      <c r="WVA38" s="138"/>
      <c r="WVB38" s="138"/>
      <c r="WVC38" s="138"/>
      <c r="WVD38" s="138"/>
      <c r="WVE38" s="138"/>
      <c r="WVF38" s="138"/>
      <c r="WVG38" s="138"/>
      <c r="WVH38" s="138"/>
      <c r="WVI38" s="138"/>
      <c r="WVJ38" s="138"/>
      <c r="WVK38" s="138"/>
      <c r="WVL38" s="138"/>
      <c r="WVM38" s="138"/>
      <c r="WVN38" s="138"/>
      <c r="WVO38" s="138"/>
      <c r="WVP38" s="138"/>
      <c r="WVQ38" s="138"/>
      <c r="WVR38" s="138"/>
      <c r="WVS38" s="138"/>
      <c r="WVT38" s="138"/>
      <c r="WVU38" s="138"/>
      <c r="WVV38" s="138"/>
      <c r="WVW38" s="138"/>
      <c r="WVX38" s="138"/>
      <c r="WVY38" s="138"/>
      <c r="WVZ38" s="138"/>
      <c r="WWA38" s="138"/>
      <c r="WWB38" s="138"/>
      <c r="WWC38" s="138"/>
      <c r="WWD38" s="138"/>
      <c r="WWE38" s="138"/>
      <c r="WWF38" s="138"/>
      <c r="WWG38" s="138"/>
      <c r="WWH38" s="138"/>
      <c r="WWI38" s="138"/>
      <c r="WWJ38" s="138"/>
      <c r="WWK38" s="138"/>
      <c r="WWL38" s="138"/>
      <c r="WWM38" s="138"/>
      <c r="WWN38" s="138"/>
      <c r="WWO38" s="138"/>
      <c r="WWP38" s="138"/>
      <c r="WWQ38" s="138"/>
      <c r="WWR38" s="138"/>
      <c r="WWS38" s="138"/>
      <c r="WWT38" s="138"/>
      <c r="WWU38" s="138"/>
      <c r="WWV38" s="138"/>
      <c r="WWW38" s="138"/>
      <c r="WWX38" s="138"/>
      <c r="WWY38" s="138"/>
      <c r="WWZ38" s="138"/>
      <c r="WXA38" s="138"/>
      <c r="WXB38" s="138"/>
      <c r="WXC38" s="138"/>
      <c r="WXD38" s="138"/>
      <c r="WXE38" s="138"/>
      <c r="WXF38" s="138"/>
      <c r="WXG38" s="138"/>
      <c r="WXH38" s="138"/>
      <c r="WXI38" s="138"/>
      <c r="WXJ38" s="138"/>
      <c r="WXK38" s="138"/>
      <c r="WXL38" s="138"/>
      <c r="WXM38" s="138"/>
      <c r="WXN38" s="138"/>
      <c r="WXO38" s="138"/>
      <c r="WXP38" s="138"/>
      <c r="WXQ38" s="138"/>
      <c r="WXR38" s="138"/>
      <c r="WXS38" s="138"/>
      <c r="WXT38" s="138"/>
      <c r="WXU38" s="138"/>
      <c r="WXV38" s="138"/>
      <c r="WXW38" s="138"/>
      <c r="WXX38" s="138"/>
      <c r="WXY38" s="138"/>
      <c r="WXZ38" s="138"/>
      <c r="WYA38" s="138"/>
      <c r="WYB38" s="138"/>
      <c r="WYC38" s="138"/>
      <c r="WYD38" s="138"/>
      <c r="WYE38" s="138"/>
      <c r="WYF38" s="138"/>
      <c r="WYG38" s="138"/>
      <c r="WYH38" s="138"/>
      <c r="WYI38" s="138"/>
      <c r="WYJ38" s="138"/>
      <c r="WYK38" s="138"/>
      <c r="WYL38" s="138"/>
      <c r="WYM38" s="138"/>
      <c r="WYN38" s="138"/>
      <c r="WYO38" s="138"/>
      <c r="WYP38" s="138"/>
      <c r="WYQ38" s="138"/>
      <c r="WYR38" s="138"/>
      <c r="WYS38" s="138"/>
      <c r="WYT38" s="138"/>
      <c r="WYU38" s="138"/>
      <c r="WYV38" s="138"/>
      <c r="WYW38" s="138"/>
      <c r="WYX38" s="138"/>
      <c r="WYY38" s="138"/>
      <c r="WYZ38" s="138"/>
      <c r="WZA38" s="138"/>
      <c r="WZB38" s="138"/>
      <c r="WZC38" s="138"/>
      <c r="WZD38" s="138"/>
      <c r="WZE38" s="138"/>
      <c r="WZF38" s="138"/>
      <c r="WZG38" s="138"/>
      <c r="WZH38" s="138"/>
      <c r="WZI38" s="138"/>
      <c r="WZJ38" s="138"/>
      <c r="WZK38" s="138"/>
      <c r="WZL38" s="138"/>
      <c r="WZM38" s="138"/>
      <c r="WZN38" s="138"/>
      <c r="WZO38" s="138"/>
      <c r="WZP38" s="138"/>
      <c r="WZQ38" s="138"/>
      <c r="WZR38" s="138"/>
      <c r="WZS38" s="138"/>
      <c r="WZT38" s="138"/>
      <c r="WZU38" s="138"/>
      <c r="WZV38" s="138"/>
      <c r="WZW38" s="138"/>
      <c r="WZX38" s="138"/>
      <c r="WZY38" s="138"/>
      <c r="WZZ38" s="138"/>
      <c r="XAA38" s="138"/>
      <c r="XAB38" s="138"/>
      <c r="XAC38" s="138"/>
      <c r="XAD38" s="138"/>
      <c r="XAE38" s="138"/>
      <c r="XAF38" s="138"/>
      <c r="XAG38" s="138"/>
      <c r="XAH38" s="138"/>
      <c r="XAI38" s="138"/>
      <c r="XAJ38" s="138"/>
      <c r="XAK38" s="138"/>
      <c r="XAL38" s="138"/>
      <c r="XAM38" s="138"/>
      <c r="XAN38" s="138"/>
      <c r="XAO38" s="138"/>
      <c r="XAP38" s="138"/>
      <c r="XAQ38" s="138"/>
      <c r="XAR38" s="138"/>
      <c r="XAS38" s="138"/>
      <c r="XAT38" s="138"/>
      <c r="XAU38" s="138"/>
      <c r="XAV38" s="138"/>
      <c r="XAW38" s="138"/>
      <c r="XAX38" s="138"/>
      <c r="XAY38" s="138"/>
      <c r="XAZ38" s="138"/>
      <c r="XBA38" s="138"/>
      <c r="XBB38" s="138"/>
      <c r="XBC38" s="138"/>
      <c r="XBD38" s="138"/>
      <c r="XBE38" s="138"/>
      <c r="XBF38" s="138"/>
      <c r="XBG38" s="138"/>
      <c r="XBH38" s="138"/>
      <c r="XBI38" s="138"/>
      <c r="XBJ38" s="138"/>
      <c r="XBK38" s="138"/>
      <c r="XBL38" s="138"/>
      <c r="XBM38" s="138"/>
      <c r="XBN38" s="138"/>
      <c r="XBO38" s="138"/>
      <c r="XBP38" s="138"/>
      <c r="XBQ38" s="138"/>
      <c r="XBR38" s="138"/>
      <c r="XBS38" s="138"/>
      <c r="XBT38" s="138"/>
      <c r="XBU38" s="138"/>
      <c r="XBV38" s="138"/>
      <c r="XBW38" s="138"/>
      <c r="XBX38" s="138"/>
      <c r="XBY38" s="138"/>
      <c r="XBZ38" s="138"/>
      <c r="XCA38" s="138"/>
      <c r="XCB38" s="138"/>
      <c r="XCC38" s="138"/>
      <c r="XCD38" s="138"/>
      <c r="XCE38" s="138"/>
      <c r="XCF38" s="138"/>
      <c r="XCG38" s="138"/>
      <c r="XCH38" s="138"/>
      <c r="XCI38" s="138"/>
      <c r="XCJ38" s="138"/>
      <c r="XCK38" s="138"/>
      <c r="XCL38" s="138"/>
      <c r="XCM38" s="138"/>
      <c r="XCN38" s="138"/>
      <c r="XCO38" s="138"/>
      <c r="XCP38" s="138"/>
      <c r="XCQ38" s="138"/>
      <c r="XCR38" s="138"/>
      <c r="XCS38" s="138"/>
      <c r="XCT38" s="138"/>
      <c r="XCU38" s="138"/>
      <c r="XCV38" s="138"/>
      <c r="XCW38" s="138"/>
      <c r="XCX38" s="138"/>
      <c r="XCY38" s="138"/>
      <c r="XCZ38" s="138"/>
      <c r="XDA38" s="138"/>
      <c r="XDB38" s="138"/>
      <c r="XDC38" s="138"/>
      <c r="XDD38" s="138"/>
      <c r="XDE38" s="138"/>
      <c r="XDF38" s="138"/>
      <c r="XDG38" s="138"/>
      <c r="XDH38" s="138"/>
      <c r="XDI38" s="138"/>
      <c r="XDJ38" s="138"/>
      <c r="XDK38" s="138"/>
      <c r="XDL38" s="138"/>
      <c r="XDM38" s="138"/>
      <c r="XDN38" s="138"/>
      <c r="XDO38" s="138"/>
      <c r="XDP38" s="138"/>
      <c r="XDQ38" s="138"/>
      <c r="XDR38" s="138"/>
      <c r="XDS38" s="138"/>
      <c r="XDT38" s="138"/>
      <c r="XDU38" s="138"/>
      <c r="XDV38" s="138"/>
      <c r="XDW38" s="138"/>
      <c r="XDX38" s="138"/>
      <c r="XDY38" s="138"/>
      <c r="XDZ38" s="138"/>
      <c r="XEA38" s="138"/>
      <c r="XEB38" s="138"/>
      <c r="XEC38" s="138"/>
      <c r="XED38" s="138"/>
      <c r="XEE38" s="138"/>
      <c r="XEF38" s="138"/>
      <c r="XEG38" s="138"/>
      <c r="XEH38" s="138"/>
      <c r="XEI38" s="138"/>
      <c r="XEJ38" s="138"/>
      <c r="XEK38" s="138"/>
      <c r="XEL38" s="138"/>
      <c r="XEM38" s="138"/>
      <c r="XEN38" s="138"/>
      <c r="XEO38" s="138"/>
      <c r="XEP38" s="138"/>
      <c r="XEQ38" s="138"/>
      <c r="XER38" s="138"/>
      <c r="XES38" s="138"/>
      <c r="XET38" s="138"/>
    </row>
    <row r="39" spans="2:16378" ht="15" hidden="1" thickBot="1">
      <c r="B39" s="48"/>
      <c r="C39" s="138"/>
      <c r="D39" s="243" t="s">
        <v>306</v>
      </c>
      <c r="E39" s="266"/>
      <c r="F39" s="244"/>
      <c r="G39" s="244"/>
      <c r="H39" s="251"/>
      <c r="I39" s="138"/>
      <c r="J39" s="1500" t="s">
        <v>325</v>
      </c>
      <c r="K39" s="1500"/>
      <c r="L39" s="1500"/>
      <c r="M39" s="1500"/>
      <c r="N39" s="47"/>
      <c r="O39" s="477" t="s">
        <v>610</v>
      </c>
      <c r="P39" s="47"/>
      <c r="Q39" s="138"/>
      <c r="R39" s="138"/>
      <c r="S39" s="138"/>
      <c r="T39" s="138"/>
      <c r="U39" s="138"/>
      <c r="V39" s="138"/>
      <c r="W39" s="138"/>
      <c r="X39" s="138"/>
      <c r="Y39" s="138"/>
      <c r="Z39" s="138"/>
      <c r="AA39" s="138"/>
      <c r="AB39" s="138"/>
      <c r="AC39" s="138"/>
      <c r="AD39" s="138"/>
      <c r="AE39" s="138"/>
      <c r="AF39" s="138"/>
      <c r="AG39" s="138"/>
      <c r="AH39" s="138"/>
      <c r="AI39" s="138"/>
      <c r="AJ39" s="138"/>
      <c r="AK39" s="138"/>
      <c r="AL39" s="138"/>
      <c r="AM39" s="138"/>
      <c r="AN39" s="138"/>
      <c r="AO39" s="138"/>
      <c r="AP39" s="138"/>
      <c r="AQ39" s="138"/>
      <c r="AR39" s="138"/>
      <c r="AS39" s="138"/>
      <c r="AT39" s="138"/>
      <c r="AU39" s="138"/>
      <c r="AV39" s="138"/>
      <c r="AW39" s="138"/>
      <c r="AX39" s="138"/>
      <c r="AY39" s="138"/>
      <c r="AZ39" s="138"/>
      <c r="BA39" s="138"/>
      <c r="BB39" s="138"/>
      <c r="BC39" s="138"/>
      <c r="BD39" s="138"/>
      <c r="BE39" s="138"/>
      <c r="BF39" s="138"/>
      <c r="BG39" s="138"/>
      <c r="BH39" s="138"/>
      <c r="BI39" s="138"/>
      <c r="BJ39" s="138"/>
      <c r="BK39" s="138"/>
      <c r="BL39" s="138"/>
      <c r="BM39" s="138"/>
      <c r="BN39" s="138"/>
      <c r="BO39" s="138"/>
      <c r="BP39" s="138"/>
      <c r="BQ39" s="138"/>
      <c r="BR39" s="138"/>
      <c r="BS39" s="138"/>
      <c r="BT39" s="138"/>
      <c r="BU39" s="138"/>
      <c r="BV39" s="138"/>
      <c r="BW39" s="138"/>
      <c r="BX39" s="138"/>
      <c r="BY39" s="138"/>
      <c r="BZ39" s="138"/>
      <c r="CA39" s="138"/>
      <c r="CB39" s="138"/>
      <c r="CC39" s="138"/>
      <c r="CD39" s="138"/>
      <c r="CE39" s="138"/>
      <c r="CF39" s="138"/>
      <c r="CG39" s="138"/>
      <c r="CH39" s="138"/>
      <c r="CI39" s="138"/>
      <c r="CJ39" s="138"/>
      <c r="CK39" s="138"/>
      <c r="CL39" s="138"/>
      <c r="CM39" s="138"/>
      <c r="CN39" s="138"/>
      <c r="CO39" s="138"/>
      <c r="CP39" s="138"/>
      <c r="CQ39" s="138"/>
      <c r="CR39" s="138"/>
      <c r="CS39" s="138"/>
      <c r="CT39" s="138"/>
      <c r="CU39" s="138"/>
      <c r="CV39" s="138"/>
      <c r="CW39" s="138"/>
      <c r="CX39" s="138"/>
      <c r="CY39" s="138"/>
      <c r="CZ39" s="138"/>
      <c r="DA39" s="138"/>
      <c r="DB39" s="138"/>
      <c r="DC39" s="138"/>
      <c r="DD39" s="138"/>
      <c r="DE39" s="138"/>
      <c r="DF39" s="138"/>
      <c r="DG39" s="138"/>
      <c r="DH39" s="138"/>
      <c r="DI39" s="138"/>
      <c r="DJ39" s="138"/>
      <c r="DK39" s="138"/>
      <c r="DL39" s="138"/>
      <c r="DM39" s="138"/>
      <c r="DN39" s="138"/>
      <c r="DO39" s="138"/>
      <c r="DP39" s="138"/>
      <c r="DQ39" s="138"/>
      <c r="DR39" s="138"/>
      <c r="DS39" s="138"/>
      <c r="DT39" s="138"/>
      <c r="DU39" s="138"/>
      <c r="DV39" s="138"/>
      <c r="DW39" s="138"/>
      <c r="DX39" s="138"/>
      <c r="DY39" s="138"/>
      <c r="DZ39" s="138"/>
      <c r="EA39" s="138"/>
      <c r="EB39" s="138"/>
      <c r="EC39" s="138"/>
      <c r="ED39" s="138"/>
      <c r="EE39" s="138"/>
      <c r="EF39" s="138"/>
      <c r="EG39" s="138"/>
      <c r="EH39" s="138"/>
      <c r="EI39" s="138"/>
      <c r="EJ39" s="138"/>
      <c r="EK39" s="138"/>
      <c r="EL39" s="138"/>
      <c r="EM39" s="138"/>
      <c r="EN39" s="138"/>
      <c r="EO39" s="138"/>
      <c r="EP39" s="138"/>
      <c r="EQ39" s="138"/>
      <c r="ER39" s="138"/>
      <c r="ES39" s="138"/>
      <c r="ET39" s="138"/>
      <c r="EU39" s="138"/>
      <c r="EV39" s="138"/>
      <c r="EW39" s="138"/>
      <c r="EX39" s="138"/>
      <c r="EY39" s="138"/>
      <c r="EZ39" s="138"/>
      <c r="FA39" s="138"/>
      <c r="FB39" s="138"/>
      <c r="FC39" s="138"/>
      <c r="FD39" s="138"/>
      <c r="FE39" s="138"/>
      <c r="FF39" s="138"/>
      <c r="FG39" s="138"/>
      <c r="FH39" s="138"/>
      <c r="FI39" s="138"/>
      <c r="FJ39" s="138"/>
      <c r="FK39" s="138"/>
      <c r="FL39" s="138"/>
      <c r="FM39" s="138"/>
      <c r="FN39" s="138"/>
      <c r="FO39" s="138"/>
      <c r="FP39" s="138"/>
      <c r="FQ39" s="138"/>
      <c r="FR39" s="138"/>
      <c r="FS39" s="138"/>
      <c r="FT39" s="138"/>
      <c r="FU39" s="138"/>
      <c r="FV39" s="138"/>
      <c r="FW39" s="138"/>
      <c r="FX39" s="138"/>
      <c r="FY39" s="138"/>
      <c r="FZ39" s="138"/>
      <c r="GA39" s="138"/>
      <c r="GB39" s="138"/>
      <c r="GC39" s="138"/>
      <c r="GD39" s="138"/>
      <c r="GE39" s="138"/>
      <c r="GF39" s="138"/>
      <c r="GG39" s="138"/>
      <c r="GH39" s="138"/>
      <c r="GI39" s="138"/>
      <c r="GJ39" s="138"/>
      <c r="GK39" s="138"/>
      <c r="GL39" s="138"/>
      <c r="GM39" s="138"/>
      <c r="GN39" s="138"/>
      <c r="GO39" s="138"/>
      <c r="GP39" s="138"/>
      <c r="GQ39" s="138"/>
      <c r="GR39" s="138"/>
      <c r="GS39" s="138"/>
      <c r="GT39" s="138"/>
      <c r="GU39" s="138"/>
      <c r="GV39" s="138"/>
      <c r="GW39" s="138"/>
      <c r="GX39" s="138"/>
      <c r="GY39" s="138"/>
      <c r="GZ39" s="138"/>
      <c r="HA39" s="138"/>
      <c r="HB39" s="138"/>
      <c r="HC39" s="138"/>
      <c r="HD39" s="138"/>
      <c r="HE39" s="138"/>
      <c r="HF39" s="138"/>
      <c r="HG39" s="138"/>
      <c r="HH39" s="138"/>
      <c r="HI39" s="138"/>
      <c r="HJ39" s="138"/>
      <c r="HK39" s="138"/>
      <c r="HL39" s="138"/>
      <c r="HM39" s="138"/>
      <c r="HN39" s="138"/>
      <c r="HO39" s="138"/>
      <c r="HP39" s="138"/>
      <c r="HQ39" s="138"/>
      <c r="HR39" s="138"/>
      <c r="HS39" s="138"/>
      <c r="HT39" s="138"/>
      <c r="HU39" s="138"/>
      <c r="HV39" s="138"/>
      <c r="HW39" s="138"/>
      <c r="HX39" s="138"/>
      <c r="HY39" s="138"/>
      <c r="HZ39" s="138"/>
      <c r="IA39" s="138"/>
      <c r="IB39" s="138"/>
      <c r="IC39" s="138"/>
      <c r="ID39" s="138"/>
      <c r="IE39" s="138"/>
      <c r="IF39" s="138"/>
      <c r="IG39" s="138"/>
      <c r="IH39" s="138"/>
      <c r="II39" s="138"/>
      <c r="IJ39" s="138"/>
      <c r="IK39" s="138"/>
      <c r="IL39" s="138"/>
      <c r="IM39" s="138"/>
      <c r="IN39" s="138"/>
      <c r="IO39" s="138"/>
      <c r="IP39" s="138"/>
      <c r="IQ39" s="138"/>
      <c r="IR39" s="138"/>
      <c r="IS39" s="138"/>
      <c r="IT39" s="138"/>
      <c r="IU39" s="138"/>
      <c r="IV39" s="138"/>
      <c r="IW39" s="138"/>
      <c r="IX39" s="138"/>
      <c r="IY39" s="138"/>
      <c r="IZ39" s="138"/>
      <c r="JA39" s="138"/>
      <c r="JB39" s="138"/>
      <c r="JC39" s="138"/>
      <c r="JD39" s="138"/>
      <c r="JE39" s="138"/>
      <c r="JF39" s="138"/>
      <c r="JG39" s="138"/>
      <c r="JH39" s="138"/>
      <c r="JI39" s="138"/>
      <c r="JJ39" s="138"/>
      <c r="JK39" s="138"/>
      <c r="JL39" s="138"/>
      <c r="JM39" s="138"/>
      <c r="JN39" s="138"/>
      <c r="JO39" s="138"/>
      <c r="JP39" s="138"/>
      <c r="JQ39" s="138"/>
      <c r="JR39" s="138"/>
      <c r="JS39" s="138"/>
      <c r="JT39" s="138"/>
      <c r="JU39" s="138"/>
      <c r="JV39" s="138"/>
      <c r="JW39" s="138"/>
      <c r="JX39" s="138"/>
      <c r="JY39" s="138"/>
      <c r="JZ39" s="138"/>
      <c r="KA39" s="138"/>
      <c r="KB39" s="138"/>
      <c r="KC39" s="138"/>
      <c r="KD39" s="138"/>
      <c r="KE39" s="138"/>
      <c r="KF39" s="138"/>
      <c r="KG39" s="138"/>
      <c r="KH39" s="138"/>
      <c r="KI39" s="138"/>
      <c r="KJ39" s="138"/>
      <c r="KK39" s="138"/>
      <c r="KL39" s="138"/>
      <c r="KM39" s="138"/>
      <c r="KN39" s="138"/>
      <c r="KO39" s="138"/>
      <c r="KP39" s="138"/>
      <c r="KQ39" s="138"/>
      <c r="KR39" s="138"/>
      <c r="KS39" s="138"/>
      <c r="KT39" s="138"/>
      <c r="KU39" s="138"/>
      <c r="KV39" s="138"/>
      <c r="KW39" s="138"/>
      <c r="KX39" s="138"/>
      <c r="KY39" s="138"/>
      <c r="KZ39" s="138"/>
      <c r="LA39" s="138"/>
      <c r="LB39" s="138"/>
      <c r="LC39" s="138"/>
      <c r="LD39" s="138"/>
      <c r="LE39" s="138"/>
      <c r="LF39" s="138"/>
      <c r="LG39" s="138"/>
      <c r="LH39" s="138"/>
      <c r="LI39" s="138"/>
      <c r="LJ39" s="138"/>
      <c r="LK39" s="138"/>
      <c r="LL39" s="138"/>
      <c r="LM39" s="138"/>
      <c r="LN39" s="138"/>
      <c r="LO39" s="138"/>
      <c r="LP39" s="138"/>
      <c r="LQ39" s="138"/>
      <c r="LR39" s="138"/>
      <c r="LS39" s="138"/>
      <c r="LT39" s="138"/>
      <c r="LU39" s="138"/>
      <c r="LV39" s="138"/>
      <c r="LW39" s="138"/>
      <c r="LX39" s="138"/>
      <c r="LY39" s="138"/>
      <c r="LZ39" s="138"/>
      <c r="MA39" s="138"/>
      <c r="MB39" s="138"/>
      <c r="MC39" s="138"/>
      <c r="MD39" s="138"/>
      <c r="ME39" s="138"/>
      <c r="MF39" s="138"/>
      <c r="MG39" s="138"/>
      <c r="MH39" s="138"/>
      <c r="MI39" s="138"/>
      <c r="MJ39" s="138"/>
      <c r="MK39" s="138"/>
      <c r="ML39" s="138"/>
      <c r="MM39" s="138"/>
      <c r="MN39" s="138"/>
      <c r="MO39" s="138"/>
      <c r="MP39" s="138"/>
      <c r="MQ39" s="138"/>
      <c r="MR39" s="138"/>
      <c r="MS39" s="138"/>
      <c r="MT39" s="138"/>
      <c r="MU39" s="138"/>
      <c r="MV39" s="138"/>
      <c r="MW39" s="138"/>
      <c r="MX39" s="138"/>
      <c r="MY39" s="138"/>
      <c r="MZ39" s="138"/>
      <c r="NA39" s="138"/>
      <c r="NB39" s="138"/>
      <c r="NC39" s="138"/>
      <c r="ND39" s="138"/>
      <c r="NE39" s="138"/>
      <c r="NF39" s="138"/>
      <c r="NG39" s="138"/>
      <c r="NH39" s="138"/>
      <c r="NI39" s="138"/>
      <c r="NJ39" s="138"/>
      <c r="NK39" s="138"/>
      <c r="NL39" s="138"/>
      <c r="NM39" s="138"/>
      <c r="NN39" s="138"/>
      <c r="NO39" s="138"/>
      <c r="NP39" s="138"/>
      <c r="NQ39" s="138"/>
      <c r="NR39" s="138"/>
      <c r="NS39" s="138"/>
      <c r="NT39" s="138"/>
      <c r="NU39" s="138"/>
      <c r="NV39" s="138"/>
      <c r="NW39" s="138"/>
      <c r="NX39" s="138"/>
      <c r="NY39" s="138"/>
      <c r="NZ39" s="138"/>
      <c r="OA39" s="138"/>
      <c r="OB39" s="138"/>
      <c r="OC39" s="138"/>
      <c r="OD39" s="138"/>
      <c r="OE39" s="138"/>
      <c r="OF39" s="138"/>
      <c r="OG39" s="138"/>
      <c r="OH39" s="138"/>
      <c r="OI39" s="138"/>
      <c r="OJ39" s="138"/>
      <c r="OK39" s="138"/>
      <c r="OL39" s="138"/>
      <c r="OM39" s="138"/>
      <c r="ON39" s="138"/>
      <c r="OO39" s="138"/>
      <c r="OP39" s="138"/>
      <c r="OQ39" s="138"/>
      <c r="OR39" s="138"/>
      <c r="OS39" s="138"/>
      <c r="OT39" s="138"/>
      <c r="OU39" s="138"/>
      <c r="OV39" s="138"/>
      <c r="OW39" s="138"/>
      <c r="OX39" s="138"/>
      <c r="OY39" s="138"/>
      <c r="OZ39" s="138"/>
      <c r="PA39" s="138"/>
      <c r="PB39" s="138"/>
      <c r="PC39" s="138"/>
      <c r="PD39" s="138"/>
      <c r="PE39" s="138"/>
      <c r="PF39" s="138"/>
      <c r="PG39" s="138"/>
      <c r="PH39" s="138"/>
      <c r="PI39" s="138"/>
      <c r="PJ39" s="138"/>
      <c r="PK39" s="138"/>
      <c r="PL39" s="138"/>
      <c r="PM39" s="138"/>
      <c r="PN39" s="138"/>
      <c r="PO39" s="138"/>
      <c r="PP39" s="138"/>
      <c r="PQ39" s="138"/>
      <c r="PR39" s="138"/>
      <c r="PS39" s="138"/>
      <c r="PT39" s="138"/>
      <c r="PU39" s="138"/>
      <c r="PV39" s="138"/>
      <c r="PW39" s="138"/>
      <c r="PX39" s="138"/>
      <c r="PY39" s="138"/>
      <c r="PZ39" s="138"/>
      <c r="QA39" s="138"/>
      <c r="QB39" s="138"/>
      <c r="QC39" s="138"/>
      <c r="QD39" s="138"/>
      <c r="QE39" s="138"/>
      <c r="QF39" s="138"/>
      <c r="QG39" s="138"/>
      <c r="QH39" s="138"/>
      <c r="QI39" s="138"/>
      <c r="QJ39" s="138"/>
      <c r="QK39" s="138"/>
      <c r="QL39" s="138"/>
      <c r="QM39" s="138"/>
      <c r="QN39" s="138"/>
      <c r="QO39" s="138"/>
      <c r="QP39" s="138"/>
      <c r="QQ39" s="138"/>
      <c r="QR39" s="138"/>
      <c r="QS39" s="138"/>
      <c r="QT39" s="138"/>
      <c r="QU39" s="138"/>
      <c r="QV39" s="138"/>
      <c r="QW39" s="138"/>
      <c r="QX39" s="138"/>
      <c r="QY39" s="138"/>
      <c r="QZ39" s="138"/>
      <c r="RA39" s="138"/>
      <c r="RB39" s="138"/>
      <c r="RC39" s="138"/>
      <c r="RD39" s="138"/>
      <c r="RE39" s="138"/>
      <c r="RF39" s="138"/>
      <c r="RG39" s="138"/>
      <c r="RH39" s="138"/>
      <c r="RI39" s="138"/>
      <c r="RJ39" s="138"/>
      <c r="RK39" s="138"/>
      <c r="RL39" s="138"/>
      <c r="RM39" s="138"/>
      <c r="RN39" s="138"/>
      <c r="RO39" s="138"/>
      <c r="RP39" s="138"/>
      <c r="RQ39" s="138"/>
      <c r="RR39" s="138"/>
      <c r="RS39" s="138"/>
      <c r="RT39" s="138"/>
      <c r="RU39" s="138"/>
      <c r="RV39" s="138"/>
      <c r="RW39" s="138"/>
      <c r="RX39" s="138"/>
      <c r="RY39" s="138"/>
      <c r="RZ39" s="138"/>
      <c r="SA39" s="138"/>
      <c r="SB39" s="138"/>
      <c r="SC39" s="138"/>
      <c r="SD39" s="138"/>
      <c r="SE39" s="138"/>
      <c r="SF39" s="138"/>
      <c r="SG39" s="138"/>
      <c r="SH39" s="138"/>
      <c r="SI39" s="138"/>
      <c r="SJ39" s="138"/>
      <c r="SK39" s="138"/>
      <c r="SL39" s="138"/>
      <c r="SM39" s="138"/>
      <c r="SN39" s="138"/>
      <c r="SO39" s="138"/>
      <c r="SP39" s="138"/>
      <c r="SQ39" s="138"/>
      <c r="SR39" s="138"/>
      <c r="SS39" s="138"/>
      <c r="ST39" s="138"/>
      <c r="SU39" s="138"/>
      <c r="SV39" s="138"/>
      <c r="SW39" s="138"/>
      <c r="SX39" s="138"/>
      <c r="SY39" s="138"/>
      <c r="SZ39" s="138"/>
      <c r="TA39" s="138"/>
      <c r="TB39" s="138"/>
      <c r="TC39" s="138"/>
      <c r="TD39" s="138"/>
      <c r="TE39" s="138"/>
      <c r="TF39" s="138"/>
      <c r="TG39" s="138"/>
      <c r="TH39" s="138"/>
      <c r="TI39" s="138"/>
      <c r="TJ39" s="138"/>
      <c r="TK39" s="138"/>
      <c r="TL39" s="138"/>
      <c r="TM39" s="138"/>
      <c r="TN39" s="138"/>
      <c r="TO39" s="138"/>
      <c r="TP39" s="138"/>
      <c r="TQ39" s="138"/>
      <c r="TR39" s="138"/>
      <c r="TS39" s="138"/>
      <c r="TT39" s="138"/>
      <c r="TU39" s="138"/>
      <c r="TV39" s="138"/>
      <c r="TW39" s="138"/>
      <c r="TX39" s="138"/>
      <c r="TY39" s="138"/>
      <c r="TZ39" s="138"/>
      <c r="UA39" s="138"/>
      <c r="UB39" s="138"/>
      <c r="UC39" s="138"/>
      <c r="UD39" s="138"/>
      <c r="UE39" s="138"/>
      <c r="UF39" s="138"/>
      <c r="UG39" s="138"/>
      <c r="UH39" s="138"/>
      <c r="UI39" s="138"/>
      <c r="UJ39" s="138"/>
      <c r="UK39" s="138"/>
      <c r="UL39" s="138"/>
      <c r="UM39" s="138"/>
      <c r="UN39" s="138"/>
      <c r="UO39" s="138"/>
      <c r="UP39" s="138"/>
      <c r="UQ39" s="138"/>
      <c r="UR39" s="138"/>
      <c r="US39" s="138"/>
      <c r="UT39" s="138"/>
      <c r="UU39" s="138"/>
      <c r="UV39" s="138"/>
      <c r="UW39" s="138"/>
      <c r="UX39" s="138"/>
      <c r="UY39" s="138"/>
      <c r="UZ39" s="138"/>
      <c r="VA39" s="138"/>
      <c r="VB39" s="138"/>
      <c r="VC39" s="138"/>
      <c r="VD39" s="138"/>
      <c r="VE39" s="138"/>
      <c r="VF39" s="138"/>
      <c r="VG39" s="138"/>
      <c r="VH39" s="138"/>
      <c r="VI39" s="138"/>
      <c r="VJ39" s="138"/>
      <c r="VK39" s="138"/>
      <c r="VL39" s="138"/>
      <c r="VM39" s="138"/>
      <c r="VN39" s="138"/>
      <c r="VO39" s="138"/>
      <c r="VP39" s="138"/>
      <c r="VQ39" s="138"/>
      <c r="VR39" s="138"/>
      <c r="VS39" s="138"/>
      <c r="VT39" s="138"/>
      <c r="VU39" s="138"/>
      <c r="VV39" s="138"/>
      <c r="VW39" s="138"/>
      <c r="VX39" s="138"/>
      <c r="VY39" s="138"/>
      <c r="VZ39" s="138"/>
      <c r="WA39" s="138"/>
      <c r="WB39" s="138"/>
      <c r="WC39" s="138"/>
      <c r="WD39" s="138"/>
      <c r="WE39" s="138"/>
      <c r="WF39" s="138"/>
      <c r="WG39" s="138"/>
      <c r="WH39" s="138"/>
      <c r="WI39" s="138"/>
      <c r="WJ39" s="138"/>
      <c r="WK39" s="138"/>
      <c r="WL39" s="138"/>
      <c r="WM39" s="138"/>
      <c r="WN39" s="138"/>
      <c r="WO39" s="138"/>
      <c r="WP39" s="138"/>
      <c r="WQ39" s="138"/>
      <c r="WR39" s="138"/>
      <c r="WS39" s="138"/>
      <c r="WT39" s="138"/>
      <c r="WU39" s="138"/>
      <c r="WV39" s="138"/>
      <c r="WW39" s="138"/>
      <c r="WX39" s="138"/>
      <c r="WY39" s="138"/>
      <c r="WZ39" s="138"/>
      <c r="XA39" s="138"/>
      <c r="XB39" s="138"/>
      <c r="XC39" s="138"/>
      <c r="XD39" s="138"/>
      <c r="XE39" s="138"/>
      <c r="XF39" s="138"/>
      <c r="XG39" s="138"/>
      <c r="XH39" s="138"/>
      <c r="XI39" s="138"/>
      <c r="XJ39" s="138"/>
      <c r="XK39" s="138"/>
      <c r="XL39" s="138"/>
      <c r="XM39" s="138"/>
      <c r="XN39" s="138"/>
      <c r="XO39" s="138"/>
      <c r="XP39" s="138"/>
      <c r="XQ39" s="138"/>
      <c r="XR39" s="138"/>
      <c r="XS39" s="138"/>
      <c r="XT39" s="138"/>
      <c r="XU39" s="138"/>
      <c r="XV39" s="138"/>
      <c r="XW39" s="138"/>
      <c r="XX39" s="138"/>
      <c r="XY39" s="138"/>
      <c r="XZ39" s="138"/>
      <c r="YA39" s="138"/>
      <c r="YB39" s="138"/>
      <c r="YC39" s="138"/>
      <c r="YD39" s="138"/>
      <c r="YE39" s="138"/>
      <c r="YF39" s="138"/>
      <c r="YG39" s="138"/>
      <c r="YH39" s="138"/>
      <c r="YI39" s="138"/>
      <c r="YJ39" s="138"/>
      <c r="YK39" s="138"/>
      <c r="YL39" s="138"/>
      <c r="YM39" s="138"/>
      <c r="YN39" s="138"/>
      <c r="YO39" s="138"/>
      <c r="YP39" s="138"/>
      <c r="YQ39" s="138"/>
      <c r="YR39" s="138"/>
      <c r="YS39" s="138"/>
      <c r="YT39" s="138"/>
      <c r="YU39" s="138"/>
      <c r="YV39" s="138"/>
      <c r="YW39" s="138"/>
      <c r="YX39" s="138"/>
      <c r="YY39" s="138"/>
      <c r="YZ39" s="138"/>
      <c r="ZA39" s="138"/>
      <c r="ZB39" s="138"/>
      <c r="ZC39" s="138"/>
      <c r="ZD39" s="138"/>
      <c r="ZE39" s="138"/>
      <c r="ZF39" s="138"/>
      <c r="ZG39" s="138"/>
      <c r="ZH39" s="138"/>
      <c r="ZI39" s="138"/>
      <c r="ZJ39" s="138"/>
      <c r="ZK39" s="138"/>
      <c r="ZL39" s="138"/>
      <c r="ZM39" s="138"/>
      <c r="ZN39" s="138"/>
      <c r="ZO39" s="138"/>
      <c r="ZP39" s="138"/>
      <c r="ZQ39" s="138"/>
      <c r="ZR39" s="138"/>
      <c r="ZS39" s="138"/>
      <c r="ZT39" s="138"/>
      <c r="ZU39" s="138"/>
      <c r="ZV39" s="138"/>
      <c r="ZW39" s="138"/>
      <c r="ZX39" s="138"/>
      <c r="ZY39" s="138"/>
      <c r="ZZ39" s="138"/>
      <c r="AAA39" s="138"/>
      <c r="AAB39" s="138"/>
      <c r="AAC39" s="138"/>
      <c r="AAD39" s="138"/>
      <c r="AAE39" s="138"/>
      <c r="AAF39" s="138"/>
      <c r="AAG39" s="138"/>
      <c r="AAH39" s="138"/>
      <c r="AAI39" s="138"/>
      <c r="AAJ39" s="138"/>
      <c r="AAK39" s="138"/>
      <c r="AAL39" s="138"/>
      <c r="AAM39" s="138"/>
      <c r="AAN39" s="138"/>
      <c r="AAO39" s="138"/>
      <c r="AAP39" s="138"/>
      <c r="AAQ39" s="138"/>
      <c r="AAR39" s="138"/>
      <c r="AAS39" s="138"/>
      <c r="AAT39" s="138"/>
      <c r="AAU39" s="138"/>
      <c r="AAV39" s="138"/>
      <c r="AAW39" s="138"/>
      <c r="AAX39" s="138"/>
      <c r="AAY39" s="138"/>
      <c r="AAZ39" s="138"/>
      <c r="ABA39" s="138"/>
      <c r="ABB39" s="138"/>
      <c r="ABC39" s="138"/>
      <c r="ABD39" s="138"/>
      <c r="ABE39" s="138"/>
      <c r="ABF39" s="138"/>
      <c r="ABG39" s="138"/>
      <c r="ABH39" s="138"/>
      <c r="ABI39" s="138"/>
      <c r="ABJ39" s="138"/>
      <c r="ABK39" s="138"/>
      <c r="ABL39" s="138"/>
      <c r="ABM39" s="138"/>
      <c r="ABN39" s="138"/>
      <c r="ABO39" s="138"/>
      <c r="ABP39" s="138"/>
      <c r="ABQ39" s="138"/>
      <c r="ABR39" s="138"/>
      <c r="ABS39" s="138"/>
      <c r="ABT39" s="138"/>
      <c r="ABU39" s="138"/>
      <c r="ABV39" s="138"/>
      <c r="ABW39" s="138"/>
      <c r="ABX39" s="138"/>
      <c r="ABY39" s="138"/>
      <c r="ABZ39" s="138"/>
      <c r="ACA39" s="138"/>
      <c r="ACB39" s="138"/>
      <c r="ACC39" s="138"/>
      <c r="ACD39" s="138"/>
      <c r="ACE39" s="138"/>
      <c r="ACF39" s="138"/>
      <c r="ACG39" s="138"/>
      <c r="ACH39" s="138"/>
      <c r="ACI39" s="138"/>
      <c r="ACJ39" s="138"/>
      <c r="ACK39" s="138"/>
      <c r="ACL39" s="138"/>
      <c r="ACM39" s="138"/>
      <c r="ACN39" s="138"/>
      <c r="ACO39" s="138"/>
      <c r="ACP39" s="138"/>
      <c r="ACQ39" s="138"/>
      <c r="ACR39" s="138"/>
      <c r="ACS39" s="138"/>
      <c r="ACT39" s="138"/>
      <c r="ACU39" s="138"/>
      <c r="ACV39" s="138"/>
      <c r="ACW39" s="138"/>
      <c r="ACX39" s="138"/>
      <c r="ACY39" s="138"/>
      <c r="ACZ39" s="138"/>
      <c r="ADA39" s="138"/>
      <c r="ADB39" s="138"/>
      <c r="ADC39" s="138"/>
      <c r="ADD39" s="138"/>
      <c r="ADE39" s="138"/>
      <c r="ADF39" s="138"/>
      <c r="ADG39" s="138"/>
      <c r="ADH39" s="138"/>
      <c r="ADI39" s="138"/>
      <c r="ADJ39" s="138"/>
      <c r="ADK39" s="138"/>
      <c r="ADL39" s="138"/>
      <c r="ADM39" s="138"/>
      <c r="ADN39" s="138"/>
      <c r="ADO39" s="138"/>
      <c r="ADP39" s="138"/>
      <c r="ADQ39" s="138"/>
      <c r="ADR39" s="138"/>
      <c r="ADS39" s="138"/>
      <c r="ADT39" s="138"/>
      <c r="ADU39" s="138"/>
      <c r="ADV39" s="138"/>
      <c r="ADW39" s="138"/>
      <c r="ADX39" s="138"/>
      <c r="ADY39" s="138"/>
      <c r="ADZ39" s="138"/>
      <c r="AEA39" s="138"/>
      <c r="AEB39" s="138"/>
      <c r="AEC39" s="138"/>
      <c r="AED39" s="138"/>
      <c r="AEE39" s="138"/>
      <c r="AEF39" s="138"/>
      <c r="AEG39" s="138"/>
      <c r="AEH39" s="138"/>
      <c r="AEI39" s="138"/>
      <c r="AEJ39" s="138"/>
      <c r="AEK39" s="138"/>
      <c r="AEL39" s="138"/>
      <c r="AEM39" s="138"/>
      <c r="AEN39" s="138"/>
      <c r="AEO39" s="138"/>
      <c r="AEP39" s="138"/>
      <c r="AEQ39" s="138"/>
      <c r="AER39" s="138"/>
      <c r="AES39" s="138"/>
      <c r="AET39" s="138"/>
      <c r="AEU39" s="138"/>
      <c r="AEV39" s="138"/>
      <c r="AEW39" s="138"/>
      <c r="AEX39" s="138"/>
      <c r="AEY39" s="138"/>
      <c r="AEZ39" s="138"/>
      <c r="AFA39" s="138"/>
      <c r="AFB39" s="138"/>
      <c r="AFC39" s="138"/>
      <c r="AFD39" s="138"/>
      <c r="AFE39" s="138"/>
      <c r="AFF39" s="138"/>
      <c r="AFG39" s="138"/>
      <c r="AFH39" s="138"/>
      <c r="AFI39" s="138"/>
      <c r="AFJ39" s="138"/>
      <c r="AFK39" s="138"/>
      <c r="AFL39" s="138"/>
      <c r="AFM39" s="138"/>
      <c r="AFN39" s="138"/>
      <c r="AFO39" s="138"/>
      <c r="AFP39" s="138"/>
      <c r="AFQ39" s="138"/>
      <c r="AFR39" s="138"/>
      <c r="AFS39" s="138"/>
      <c r="AFT39" s="138"/>
      <c r="AFU39" s="138"/>
      <c r="AFV39" s="138"/>
      <c r="AFW39" s="138"/>
      <c r="AFX39" s="138"/>
      <c r="AFY39" s="138"/>
      <c r="AFZ39" s="138"/>
      <c r="AGA39" s="138"/>
      <c r="AGB39" s="138"/>
      <c r="AGC39" s="138"/>
      <c r="AGD39" s="138"/>
      <c r="AGE39" s="138"/>
      <c r="AGF39" s="138"/>
      <c r="AGG39" s="138"/>
      <c r="AGH39" s="138"/>
      <c r="AGI39" s="138"/>
      <c r="AGJ39" s="138"/>
      <c r="AGK39" s="138"/>
      <c r="AGL39" s="138"/>
      <c r="AGM39" s="138"/>
      <c r="AGN39" s="138"/>
      <c r="AGO39" s="138"/>
      <c r="AGP39" s="138"/>
      <c r="AGQ39" s="138"/>
      <c r="AGR39" s="138"/>
      <c r="AGS39" s="138"/>
      <c r="AGT39" s="138"/>
      <c r="AGU39" s="138"/>
      <c r="AGV39" s="138"/>
      <c r="AGW39" s="138"/>
      <c r="AGX39" s="138"/>
      <c r="AGY39" s="138"/>
      <c r="AGZ39" s="138"/>
      <c r="AHA39" s="138"/>
      <c r="AHB39" s="138"/>
      <c r="AHC39" s="138"/>
      <c r="AHD39" s="138"/>
      <c r="AHE39" s="138"/>
      <c r="AHF39" s="138"/>
      <c r="AHG39" s="138"/>
      <c r="AHH39" s="138"/>
      <c r="AHI39" s="138"/>
      <c r="AHJ39" s="138"/>
      <c r="AHK39" s="138"/>
      <c r="AHL39" s="138"/>
      <c r="AHM39" s="138"/>
      <c r="AHN39" s="138"/>
      <c r="AHO39" s="138"/>
      <c r="AHP39" s="138"/>
      <c r="AHQ39" s="138"/>
      <c r="AHR39" s="138"/>
      <c r="AHS39" s="138"/>
      <c r="AHT39" s="138"/>
      <c r="AHU39" s="138"/>
      <c r="AHV39" s="138"/>
      <c r="AHW39" s="138"/>
      <c r="AHX39" s="138"/>
      <c r="AHY39" s="138"/>
      <c r="AHZ39" s="138"/>
      <c r="AIA39" s="138"/>
      <c r="AIB39" s="138"/>
      <c r="AIC39" s="138"/>
      <c r="AID39" s="138"/>
      <c r="AIE39" s="138"/>
      <c r="AIF39" s="138"/>
      <c r="AIG39" s="138"/>
      <c r="AIH39" s="138"/>
      <c r="AII39" s="138"/>
      <c r="AIJ39" s="138"/>
      <c r="AIK39" s="138"/>
      <c r="AIL39" s="138"/>
      <c r="AIM39" s="138"/>
      <c r="AIN39" s="138"/>
      <c r="AIO39" s="138"/>
      <c r="AIP39" s="138"/>
      <c r="AIQ39" s="138"/>
      <c r="AIR39" s="138"/>
      <c r="AIS39" s="138"/>
      <c r="AIT39" s="138"/>
      <c r="AIU39" s="138"/>
      <c r="AIV39" s="138"/>
      <c r="AIW39" s="138"/>
      <c r="AIX39" s="138"/>
      <c r="AIY39" s="138"/>
      <c r="AIZ39" s="138"/>
      <c r="AJA39" s="138"/>
      <c r="AJB39" s="138"/>
      <c r="AJC39" s="138"/>
      <c r="AJD39" s="138"/>
      <c r="AJE39" s="138"/>
      <c r="AJF39" s="138"/>
      <c r="AJG39" s="138"/>
      <c r="AJH39" s="138"/>
      <c r="AJI39" s="138"/>
      <c r="AJJ39" s="138"/>
      <c r="AJK39" s="138"/>
      <c r="AJL39" s="138"/>
      <c r="AJM39" s="138"/>
      <c r="AJN39" s="138"/>
      <c r="AJO39" s="138"/>
      <c r="AJP39" s="138"/>
      <c r="AJQ39" s="138"/>
      <c r="AJR39" s="138"/>
      <c r="AJS39" s="138"/>
      <c r="AJT39" s="138"/>
      <c r="AJU39" s="138"/>
      <c r="AJV39" s="138"/>
      <c r="AJW39" s="138"/>
      <c r="AJX39" s="138"/>
      <c r="AJY39" s="138"/>
      <c r="AJZ39" s="138"/>
      <c r="AKA39" s="138"/>
      <c r="AKB39" s="138"/>
      <c r="AKC39" s="138"/>
      <c r="AKD39" s="138"/>
      <c r="AKE39" s="138"/>
      <c r="AKF39" s="138"/>
      <c r="AKG39" s="138"/>
      <c r="AKH39" s="138"/>
      <c r="AKI39" s="138"/>
      <c r="AKJ39" s="138"/>
      <c r="AKK39" s="138"/>
      <c r="AKL39" s="138"/>
      <c r="AKM39" s="138"/>
      <c r="AKN39" s="138"/>
      <c r="AKO39" s="138"/>
      <c r="AKP39" s="138"/>
      <c r="AKQ39" s="138"/>
      <c r="AKR39" s="138"/>
      <c r="AKS39" s="138"/>
      <c r="AKT39" s="138"/>
      <c r="AKU39" s="138"/>
      <c r="AKV39" s="138"/>
      <c r="AKW39" s="138"/>
      <c r="AKX39" s="138"/>
      <c r="AKY39" s="138"/>
      <c r="AKZ39" s="138"/>
      <c r="ALA39" s="138"/>
      <c r="ALB39" s="138"/>
      <c r="ALC39" s="138"/>
      <c r="ALD39" s="138"/>
      <c r="ALE39" s="138"/>
      <c r="ALF39" s="138"/>
      <c r="ALG39" s="138"/>
      <c r="ALH39" s="138"/>
      <c r="ALI39" s="138"/>
      <c r="ALJ39" s="138"/>
      <c r="ALK39" s="138"/>
      <c r="ALL39" s="138"/>
      <c r="ALM39" s="138"/>
      <c r="ALN39" s="138"/>
      <c r="ALO39" s="138"/>
      <c r="ALP39" s="138"/>
      <c r="ALQ39" s="138"/>
      <c r="ALR39" s="138"/>
      <c r="ALS39" s="138"/>
      <c r="ALT39" s="138"/>
      <c r="ALU39" s="138"/>
      <c r="ALV39" s="138"/>
      <c r="ALW39" s="138"/>
      <c r="ALX39" s="138"/>
      <c r="ALY39" s="138"/>
      <c r="ALZ39" s="138"/>
      <c r="AMA39" s="138"/>
      <c r="AMB39" s="138"/>
      <c r="AMC39" s="138"/>
      <c r="AMD39" s="138"/>
      <c r="AME39" s="138"/>
      <c r="AMF39" s="138"/>
      <c r="AMG39" s="138"/>
      <c r="AMH39" s="138"/>
      <c r="AMI39" s="138"/>
      <c r="AMJ39" s="138"/>
      <c r="AMK39" s="138"/>
      <c r="AML39" s="138"/>
      <c r="AMM39" s="138"/>
      <c r="AMN39" s="138"/>
      <c r="AMO39" s="138"/>
      <c r="AMP39" s="138"/>
      <c r="AMQ39" s="138"/>
      <c r="AMR39" s="138"/>
      <c r="AMS39" s="138"/>
      <c r="AMT39" s="138"/>
      <c r="AMU39" s="138"/>
      <c r="AMV39" s="138"/>
      <c r="AMW39" s="138"/>
      <c r="AMX39" s="138"/>
      <c r="AMY39" s="138"/>
      <c r="AMZ39" s="138"/>
      <c r="ANA39" s="138"/>
      <c r="ANB39" s="138"/>
      <c r="ANC39" s="138"/>
      <c r="AND39" s="138"/>
      <c r="ANE39" s="138"/>
      <c r="ANF39" s="138"/>
      <c r="ANG39" s="138"/>
      <c r="ANH39" s="138"/>
      <c r="ANI39" s="138"/>
      <c r="ANJ39" s="138"/>
      <c r="ANK39" s="138"/>
      <c r="ANL39" s="138"/>
      <c r="ANM39" s="138"/>
      <c r="ANN39" s="138"/>
      <c r="ANO39" s="138"/>
      <c r="ANP39" s="138"/>
      <c r="ANQ39" s="138"/>
      <c r="ANR39" s="138"/>
      <c r="ANS39" s="138"/>
      <c r="ANT39" s="138"/>
      <c r="ANU39" s="138"/>
      <c r="ANV39" s="138"/>
      <c r="ANW39" s="138"/>
      <c r="ANX39" s="138"/>
      <c r="ANY39" s="138"/>
      <c r="ANZ39" s="138"/>
      <c r="AOA39" s="138"/>
      <c r="AOB39" s="138"/>
      <c r="AOC39" s="138"/>
      <c r="AOD39" s="138"/>
      <c r="AOE39" s="138"/>
      <c r="AOF39" s="138"/>
      <c r="AOG39" s="138"/>
      <c r="AOH39" s="138"/>
      <c r="AOI39" s="138"/>
      <c r="AOJ39" s="138"/>
      <c r="AOK39" s="138"/>
      <c r="AOL39" s="138"/>
      <c r="AOM39" s="138"/>
      <c r="AON39" s="138"/>
      <c r="AOO39" s="138"/>
      <c r="AOP39" s="138"/>
      <c r="AOQ39" s="138"/>
      <c r="AOR39" s="138"/>
      <c r="AOS39" s="138"/>
      <c r="AOT39" s="138"/>
      <c r="AOU39" s="138"/>
      <c r="AOV39" s="138"/>
      <c r="AOW39" s="138"/>
      <c r="AOX39" s="138"/>
      <c r="AOY39" s="138"/>
      <c r="AOZ39" s="138"/>
      <c r="APA39" s="138"/>
      <c r="APB39" s="138"/>
      <c r="APC39" s="138"/>
      <c r="APD39" s="138"/>
      <c r="APE39" s="138"/>
      <c r="APF39" s="138"/>
      <c r="APG39" s="138"/>
      <c r="APH39" s="138"/>
      <c r="API39" s="138"/>
      <c r="APJ39" s="138"/>
      <c r="APK39" s="138"/>
      <c r="APL39" s="138"/>
      <c r="APM39" s="138"/>
      <c r="APN39" s="138"/>
      <c r="APO39" s="138"/>
      <c r="APP39" s="138"/>
      <c r="APQ39" s="138"/>
      <c r="APR39" s="138"/>
      <c r="APS39" s="138"/>
      <c r="APT39" s="138"/>
      <c r="APU39" s="138"/>
      <c r="APV39" s="138"/>
      <c r="APW39" s="138"/>
      <c r="APX39" s="138"/>
      <c r="APY39" s="138"/>
      <c r="APZ39" s="138"/>
      <c r="AQA39" s="138"/>
      <c r="AQB39" s="138"/>
      <c r="AQC39" s="138"/>
      <c r="AQD39" s="138"/>
      <c r="AQE39" s="138"/>
      <c r="AQF39" s="138"/>
      <c r="AQG39" s="138"/>
      <c r="AQH39" s="138"/>
      <c r="AQI39" s="138"/>
      <c r="AQJ39" s="138"/>
      <c r="AQK39" s="138"/>
      <c r="AQL39" s="138"/>
      <c r="AQM39" s="138"/>
      <c r="AQN39" s="138"/>
      <c r="AQO39" s="138"/>
      <c r="AQP39" s="138"/>
      <c r="AQQ39" s="138"/>
      <c r="AQR39" s="138"/>
      <c r="AQS39" s="138"/>
      <c r="AQT39" s="138"/>
      <c r="AQU39" s="138"/>
      <c r="AQV39" s="138"/>
      <c r="AQW39" s="138"/>
      <c r="AQX39" s="138"/>
      <c r="AQY39" s="138"/>
      <c r="AQZ39" s="138"/>
      <c r="ARA39" s="138"/>
      <c r="ARB39" s="138"/>
      <c r="ARC39" s="138"/>
      <c r="ARD39" s="138"/>
      <c r="ARE39" s="138"/>
      <c r="ARF39" s="138"/>
      <c r="ARG39" s="138"/>
      <c r="ARH39" s="138"/>
      <c r="ARI39" s="138"/>
      <c r="ARJ39" s="138"/>
      <c r="ARK39" s="138"/>
      <c r="ARL39" s="138"/>
      <c r="ARM39" s="138"/>
      <c r="ARN39" s="138"/>
      <c r="ARO39" s="138"/>
      <c r="ARP39" s="138"/>
      <c r="ARQ39" s="138"/>
      <c r="ARR39" s="138"/>
      <c r="ARS39" s="138"/>
      <c r="ART39" s="138"/>
      <c r="ARU39" s="138"/>
      <c r="ARV39" s="138"/>
      <c r="ARW39" s="138"/>
      <c r="ARX39" s="138"/>
      <c r="ARY39" s="138"/>
      <c r="ARZ39" s="138"/>
      <c r="ASA39" s="138"/>
      <c r="ASB39" s="138"/>
      <c r="ASC39" s="138"/>
      <c r="ASD39" s="138"/>
      <c r="ASE39" s="138"/>
      <c r="ASF39" s="138"/>
      <c r="ASG39" s="138"/>
      <c r="ASH39" s="138"/>
      <c r="ASI39" s="138"/>
      <c r="ASJ39" s="138"/>
      <c r="ASK39" s="138"/>
      <c r="ASL39" s="138"/>
      <c r="ASM39" s="138"/>
      <c r="ASN39" s="138"/>
      <c r="ASO39" s="138"/>
      <c r="ASP39" s="138"/>
      <c r="ASQ39" s="138"/>
      <c r="ASR39" s="138"/>
      <c r="ASS39" s="138"/>
      <c r="AST39" s="138"/>
      <c r="ASU39" s="138"/>
      <c r="ASV39" s="138"/>
      <c r="ASW39" s="138"/>
      <c r="ASX39" s="138"/>
      <c r="ASY39" s="138"/>
      <c r="ASZ39" s="138"/>
      <c r="ATA39" s="138"/>
      <c r="ATB39" s="138"/>
      <c r="ATC39" s="138"/>
      <c r="ATD39" s="138"/>
      <c r="ATE39" s="138"/>
      <c r="ATF39" s="138"/>
      <c r="ATG39" s="138"/>
      <c r="ATH39" s="138"/>
      <c r="ATI39" s="138"/>
      <c r="ATJ39" s="138"/>
      <c r="ATK39" s="138"/>
      <c r="ATL39" s="138"/>
      <c r="ATM39" s="138"/>
      <c r="ATN39" s="138"/>
      <c r="ATO39" s="138"/>
      <c r="ATP39" s="138"/>
      <c r="ATQ39" s="138"/>
      <c r="ATR39" s="138"/>
      <c r="ATS39" s="138"/>
      <c r="ATT39" s="138"/>
      <c r="ATU39" s="138"/>
      <c r="ATV39" s="138"/>
      <c r="ATW39" s="138"/>
      <c r="ATX39" s="138"/>
      <c r="ATY39" s="138"/>
      <c r="ATZ39" s="138"/>
      <c r="AUA39" s="138"/>
      <c r="AUB39" s="138"/>
      <c r="AUC39" s="138"/>
      <c r="AUD39" s="138"/>
      <c r="AUE39" s="138"/>
      <c r="AUF39" s="138"/>
      <c r="AUG39" s="138"/>
      <c r="AUH39" s="138"/>
      <c r="AUI39" s="138"/>
      <c r="AUJ39" s="138"/>
      <c r="AUK39" s="138"/>
      <c r="AUL39" s="138"/>
      <c r="AUM39" s="138"/>
      <c r="AUN39" s="138"/>
      <c r="AUO39" s="138"/>
      <c r="AUP39" s="138"/>
      <c r="AUQ39" s="138"/>
      <c r="AUR39" s="138"/>
      <c r="AUS39" s="138"/>
      <c r="AUT39" s="138"/>
      <c r="AUU39" s="138"/>
      <c r="AUV39" s="138"/>
      <c r="AUW39" s="138"/>
      <c r="AUX39" s="138"/>
      <c r="AUY39" s="138"/>
      <c r="AUZ39" s="138"/>
      <c r="AVA39" s="138"/>
      <c r="AVB39" s="138"/>
      <c r="AVC39" s="138"/>
      <c r="AVD39" s="138"/>
      <c r="AVE39" s="138"/>
      <c r="AVF39" s="138"/>
      <c r="AVG39" s="138"/>
      <c r="AVH39" s="138"/>
      <c r="AVI39" s="138"/>
      <c r="AVJ39" s="138"/>
      <c r="AVK39" s="138"/>
      <c r="AVL39" s="138"/>
      <c r="AVM39" s="138"/>
      <c r="AVN39" s="138"/>
      <c r="AVO39" s="138"/>
      <c r="AVP39" s="138"/>
      <c r="AVQ39" s="138"/>
      <c r="AVR39" s="138"/>
      <c r="AVS39" s="138"/>
      <c r="AVT39" s="138"/>
      <c r="AVU39" s="138"/>
      <c r="AVV39" s="138"/>
      <c r="AVW39" s="138"/>
      <c r="AVX39" s="138"/>
      <c r="AVY39" s="138"/>
      <c r="AVZ39" s="138"/>
      <c r="AWA39" s="138"/>
      <c r="AWB39" s="138"/>
      <c r="AWC39" s="138"/>
      <c r="AWD39" s="138"/>
      <c r="AWE39" s="138"/>
      <c r="AWF39" s="138"/>
      <c r="AWG39" s="138"/>
      <c r="AWH39" s="138"/>
      <c r="AWI39" s="138"/>
      <c r="AWJ39" s="138"/>
      <c r="AWK39" s="138"/>
      <c r="AWL39" s="138"/>
      <c r="AWM39" s="138"/>
      <c r="AWN39" s="138"/>
      <c r="AWO39" s="138"/>
      <c r="AWP39" s="138"/>
      <c r="AWQ39" s="138"/>
      <c r="AWR39" s="138"/>
      <c r="AWS39" s="138"/>
      <c r="AWT39" s="138"/>
      <c r="AWU39" s="138"/>
      <c r="AWV39" s="138"/>
      <c r="AWW39" s="138"/>
      <c r="AWX39" s="138"/>
      <c r="AWY39" s="138"/>
      <c r="AWZ39" s="138"/>
      <c r="AXA39" s="138"/>
      <c r="AXB39" s="138"/>
      <c r="AXC39" s="138"/>
      <c r="AXD39" s="138"/>
      <c r="AXE39" s="138"/>
      <c r="AXF39" s="138"/>
      <c r="AXG39" s="138"/>
      <c r="AXH39" s="138"/>
      <c r="AXI39" s="138"/>
      <c r="AXJ39" s="138"/>
      <c r="AXK39" s="138"/>
      <c r="AXL39" s="138"/>
      <c r="AXM39" s="138"/>
      <c r="AXN39" s="138"/>
      <c r="AXO39" s="138"/>
      <c r="AXP39" s="138"/>
      <c r="AXQ39" s="138"/>
      <c r="AXR39" s="138"/>
      <c r="AXS39" s="138"/>
      <c r="AXT39" s="138"/>
      <c r="AXU39" s="138"/>
      <c r="AXV39" s="138"/>
      <c r="AXW39" s="138"/>
      <c r="AXX39" s="138"/>
      <c r="AXY39" s="138"/>
      <c r="AXZ39" s="138"/>
      <c r="AYA39" s="138"/>
      <c r="AYB39" s="138"/>
      <c r="AYC39" s="138"/>
      <c r="AYD39" s="138"/>
      <c r="AYE39" s="138"/>
      <c r="AYF39" s="138"/>
      <c r="AYG39" s="138"/>
      <c r="AYH39" s="138"/>
      <c r="AYI39" s="138"/>
      <c r="AYJ39" s="138"/>
      <c r="AYK39" s="138"/>
      <c r="AYL39" s="138"/>
      <c r="AYM39" s="138"/>
      <c r="AYN39" s="138"/>
      <c r="AYO39" s="138"/>
      <c r="AYP39" s="138"/>
      <c r="AYQ39" s="138"/>
      <c r="AYR39" s="138"/>
      <c r="AYS39" s="138"/>
      <c r="AYT39" s="138"/>
      <c r="AYU39" s="138"/>
      <c r="AYV39" s="138"/>
      <c r="AYW39" s="138"/>
      <c r="AYX39" s="138"/>
      <c r="AYY39" s="138"/>
      <c r="AYZ39" s="138"/>
      <c r="AZA39" s="138"/>
      <c r="AZB39" s="138"/>
      <c r="AZC39" s="138"/>
      <c r="AZD39" s="138"/>
      <c r="AZE39" s="138"/>
      <c r="AZF39" s="138"/>
      <c r="AZG39" s="138"/>
      <c r="AZH39" s="138"/>
      <c r="AZI39" s="138"/>
      <c r="AZJ39" s="138"/>
      <c r="AZK39" s="138"/>
      <c r="AZL39" s="138"/>
      <c r="AZM39" s="138"/>
      <c r="AZN39" s="138"/>
      <c r="AZO39" s="138"/>
      <c r="AZP39" s="138"/>
      <c r="AZQ39" s="138"/>
      <c r="AZR39" s="138"/>
      <c r="AZS39" s="138"/>
      <c r="AZT39" s="138"/>
      <c r="AZU39" s="138"/>
      <c r="AZV39" s="138"/>
      <c r="AZW39" s="138"/>
      <c r="AZX39" s="138"/>
      <c r="AZY39" s="138"/>
      <c r="AZZ39" s="138"/>
      <c r="BAA39" s="138"/>
      <c r="BAB39" s="138"/>
      <c r="BAC39" s="138"/>
      <c r="BAD39" s="138"/>
      <c r="BAE39" s="138"/>
      <c r="BAF39" s="138"/>
      <c r="BAG39" s="138"/>
      <c r="BAH39" s="138"/>
      <c r="BAI39" s="138"/>
      <c r="BAJ39" s="138"/>
      <c r="BAK39" s="138"/>
      <c r="BAL39" s="138"/>
      <c r="BAM39" s="138"/>
      <c r="BAN39" s="138"/>
      <c r="BAO39" s="138"/>
      <c r="BAP39" s="138"/>
      <c r="BAQ39" s="138"/>
      <c r="BAR39" s="138"/>
      <c r="BAS39" s="138"/>
      <c r="BAT39" s="138"/>
      <c r="BAU39" s="138"/>
      <c r="BAV39" s="138"/>
      <c r="BAW39" s="138"/>
      <c r="BAX39" s="138"/>
      <c r="BAY39" s="138"/>
      <c r="BAZ39" s="138"/>
      <c r="BBA39" s="138"/>
      <c r="BBB39" s="138"/>
      <c r="BBC39" s="138"/>
      <c r="BBD39" s="138"/>
      <c r="BBE39" s="138"/>
      <c r="BBF39" s="138"/>
      <c r="BBG39" s="138"/>
      <c r="BBH39" s="138"/>
      <c r="BBI39" s="138"/>
      <c r="BBJ39" s="138"/>
      <c r="BBK39" s="138"/>
      <c r="BBL39" s="138"/>
      <c r="BBM39" s="138"/>
      <c r="BBN39" s="138"/>
      <c r="BBO39" s="138"/>
      <c r="BBP39" s="138"/>
      <c r="BBQ39" s="138"/>
      <c r="BBR39" s="138"/>
      <c r="BBS39" s="138"/>
      <c r="BBT39" s="138"/>
      <c r="BBU39" s="138"/>
      <c r="BBV39" s="138"/>
      <c r="BBW39" s="138"/>
      <c r="BBX39" s="138"/>
      <c r="BBY39" s="138"/>
      <c r="BBZ39" s="138"/>
      <c r="BCA39" s="138"/>
      <c r="BCB39" s="138"/>
      <c r="BCC39" s="138"/>
      <c r="BCD39" s="138"/>
      <c r="BCE39" s="138"/>
      <c r="BCF39" s="138"/>
      <c r="BCG39" s="138"/>
      <c r="BCH39" s="138"/>
      <c r="BCI39" s="138"/>
      <c r="BCJ39" s="138"/>
      <c r="BCK39" s="138"/>
      <c r="BCL39" s="138"/>
      <c r="BCM39" s="138"/>
      <c r="BCN39" s="138"/>
      <c r="BCO39" s="138"/>
      <c r="BCP39" s="138"/>
      <c r="BCQ39" s="138"/>
      <c r="BCR39" s="138"/>
      <c r="BCS39" s="138"/>
      <c r="BCT39" s="138"/>
      <c r="BCU39" s="138"/>
      <c r="BCV39" s="138"/>
      <c r="BCW39" s="138"/>
      <c r="BCX39" s="138"/>
      <c r="BCY39" s="138"/>
      <c r="BCZ39" s="138"/>
      <c r="BDA39" s="138"/>
      <c r="BDB39" s="138"/>
      <c r="BDC39" s="138"/>
      <c r="BDD39" s="138"/>
      <c r="BDE39" s="138"/>
      <c r="BDF39" s="138"/>
      <c r="BDG39" s="138"/>
      <c r="BDH39" s="138"/>
      <c r="BDI39" s="138"/>
      <c r="BDJ39" s="138"/>
      <c r="BDK39" s="138"/>
      <c r="BDL39" s="138"/>
      <c r="BDM39" s="138"/>
      <c r="BDN39" s="138"/>
      <c r="BDO39" s="138"/>
      <c r="BDP39" s="138"/>
      <c r="BDQ39" s="138"/>
      <c r="BDR39" s="138"/>
      <c r="BDS39" s="138"/>
      <c r="BDT39" s="138"/>
      <c r="BDU39" s="138"/>
      <c r="BDV39" s="138"/>
      <c r="BDW39" s="138"/>
      <c r="BDX39" s="138"/>
      <c r="BDY39" s="138"/>
      <c r="BDZ39" s="138"/>
      <c r="BEA39" s="138"/>
      <c r="BEB39" s="138"/>
      <c r="BEC39" s="138"/>
      <c r="BED39" s="138"/>
      <c r="BEE39" s="138"/>
      <c r="BEF39" s="138"/>
      <c r="BEG39" s="138"/>
      <c r="BEH39" s="138"/>
      <c r="BEI39" s="138"/>
      <c r="BEJ39" s="138"/>
      <c r="BEK39" s="138"/>
      <c r="BEL39" s="138"/>
      <c r="BEM39" s="138"/>
      <c r="BEN39" s="138"/>
      <c r="BEO39" s="138"/>
      <c r="BEP39" s="138"/>
      <c r="BEQ39" s="138"/>
      <c r="BER39" s="138"/>
      <c r="BES39" s="138"/>
      <c r="BET39" s="138"/>
      <c r="BEU39" s="138"/>
      <c r="BEV39" s="138"/>
      <c r="BEW39" s="138"/>
      <c r="BEX39" s="138"/>
      <c r="BEY39" s="138"/>
      <c r="BEZ39" s="138"/>
      <c r="BFA39" s="138"/>
      <c r="BFB39" s="138"/>
      <c r="BFC39" s="138"/>
      <c r="BFD39" s="138"/>
      <c r="BFE39" s="138"/>
      <c r="BFF39" s="138"/>
      <c r="BFG39" s="138"/>
      <c r="BFH39" s="138"/>
      <c r="BFI39" s="138"/>
      <c r="BFJ39" s="138"/>
      <c r="BFK39" s="138"/>
      <c r="BFL39" s="138"/>
      <c r="BFM39" s="138"/>
      <c r="BFN39" s="138"/>
      <c r="BFO39" s="138"/>
      <c r="BFP39" s="138"/>
      <c r="BFQ39" s="138"/>
      <c r="BFR39" s="138"/>
      <c r="BFS39" s="138"/>
      <c r="BFT39" s="138"/>
      <c r="BFU39" s="138"/>
      <c r="BFV39" s="138"/>
      <c r="BFW39" s="138"/>
      <c r="BFX39" s="138"/>
      <c r="BFY39" s="138"/>
      <c r="BFZ39" s="138"/>
      <c r="BGA39" s="138"/>
      <c r="BGB39" s="138"/>
      <c r="BGC39" s="138"/>
      <c r="BGD39" s="138"/>
      <c r="BGE39" s="138"/>
      <c r="BGF39" s="138"/>
      <c r="BGG39" s="138"/>
      <c r="BGH39" s="138"/>
      <c r="BGI39" s="138"/>
      <c r="BGJ39" s="138"/>
      <c r="BGK39" s="138"/>
      <c r="BGL39" s="138"/>
      <c r="BGM39" s="138"/>
      <c r="BGN39" s="138"/>
      <c r="BGO39" s="138"/>
      <c r="BGP39" s="138"/>
      <c r="BGQ39" s="138"/>
      <c r="BGR39" s="138"/>
      <c r="BGS39" s="138"/>
      <c r="BGT39" s="138"/>
      <c r="BGU39" s="138"/>
      <c r="BGV39" s="138"/>
      <c r="BGW39" s="138"/>
      <c r="BGX39" s="138"/>
      <c r="BGY39" s="138"/>
      <c r="BGZ39" s="138"/>
      <c r="BHA39" s="138"/>
      <c r="BHB39" s="138"/>
      <c r="BHC39" s="138"/>
      <c r="BHD39" s="138"/>
      <c r="BHE39" s="138"/>
      <c r="BHF39" s="138"/>
      <c r="BHG39" s="138"/>
      <c r="BHH39" s="138"/>
      <c r="BHI39" s="138"/>
      <c r="BHJ39" s="138"/>
      <c r="BHK39" s="138"/>
      <c r="BHL39" s="138"/>
      <c r="BHM39" s="138"/>
      <c r="BHN39" s="138"/>
      <c r="BHO39" s="138"/>
      <c r="BHP39" s="138"/>
      <c r="BHQ39" s="138"/>
      <c r="BHR39" s="138"/>
      <c r="BHS39" s="138"/>
      <c r="BHT39" s="138"/>
      <c r="BHU39" s="138"/>
      <c r="BHV39" s="138"/>
      <c r="BHW39" s="138"/>
      <c r="BHX39" s="138"/>
      <c r="BHY39" s="138"/>
      <c r="BHZ39" s="138"/>
      <c r="BIA39" s="138"/>
      <c r="BIB39" s="138"/>
      <c r="BIC39" s="138"/>
      <c r="BID39" s="138"/>
      <c r="BIE39" s="138"/>
      <c r="BIF39" s="138"/>
      <c r="BIG39" s="138"/>
      <c r="BIH39" s="138"/>
      <c r="BII39" s="138"/>
      <c r="BIJ39" s="138"/>
      <c r="BIK39" s="138"/>
      <c r="BIL39" s="138"/>
      <c r="BIM39" s="138"/>
      <c r="BIN39" s="138"/>
      <c r="BIO39" s="138"/>
      <c r="BIP39" s="138"/>
      <c r="BIQ39" s="138"/>
      <c r="BIR39" s="138"/>
      <c r="BIS39" s="138"/>
      <c r="BIT39" s="138"/>
      <c r="BIU39" s="138"/>
      <c r="BIV39" s="138"/>
      <c r="BIW39" s="138"/>
      <c r="BIX39" s="138"/>
      <c r="BIY39" s="138"/>
      <c r="BIZ39" s="138"/>
      <c r="BJA39" s="138"/>
      <c r="BJB39" s="138"/>
      <c r="BJC39" s="138"/>
      <c r="BJD39" s="138"/>
      <c r="BJE39" s="138"/>
      <c r="BJF39" s="138"/>
      <c r="BJG39" s="138"/>
      <c r="BJH39" s="138"/>
      <c r="BJI39" s="138"/>
      <c r="BJJ39" s="138"/>
      <c r="BJK39" s="138"/>
      <c r="BJL39" s="138"/>
      <c r="BJM39" s="138"/>
      <c r="BJN39" s="138"/>
      <c r="BJO39" s="138"/>
      <c r="BJP39" s="138"/>
      <c r="BJQ39" s="138"/>
      <c r="BJR39" s="138"/>
      <c r="BJS39" s="138"/>
      <c r="BJT39" s="138"/>
      <c r="BJU39" s="138"/>
      <c r="BJV39" s="138"/>
      <c r="BJW39" s="138"/>
      <c r="BJX39" s="138"/>
      <c r="BJY39" s="138"/>
      <c r="BJZ39" s="138"/>
      <c r="BKA39" s="138"/>
      <c r="BKB39" s="138"/>
      <c r="BKC39" s="138"/>
      <c r="BKD39" s="138"/>
      <c r="BKE39" s="138"/>
      <c r="BKF39" s="138"/>
      <c r="BKG39" s="138"/>
      <c r="BKH39" s="138"/>
      <c r="BKI39" s="138"/>
      <c r="BKJ39" s="138"/>
      <c r="BKK39" s="138"/>
      <c r="BKL39" s="138"/>
      <c r="BKM39" s="138"/>
      <c r="BKN39" s="138"/>
      <c r="BKO39" s="138"/>
      <c r="BKP39" s="138"/>
      <c r="BKQ39" s="138"/>
      <c r="BKR39" s="138"/>
      <c r="BKS39" s="138"/>
      <c r="BKT39" s="138"/>
      <c r="BKU39" s="138"/>
      <c r="BKV39" s="138"/>
      <c r="BKW39" s="138"/>
      <c r="BKX39" s="138"/>
      <c r="BKY39" s="138"/>
      <c r="BKZ39" s="138"/>
      <c r="BLA39" s="138"/>
      <c r="BLB39" s="138"/>
      <c r="BLC39" s="138"/>
      <c r="BLD39" s="138"/>
      <c r="BLE39" s="138"/>
      <c r="BLF39" s="138"/>
      <c r="BLG39" s="138"/>
      <c r="BLH39" s="138"/>
      <c r="BLI39" s="138"/>
      <c r="BLJ39" s="138"/>
      <c r="BLK39" s="138"/>
      <c r="BLL39" s="138"/>
      <c r="BLM39" s="138"/>
      <c r="BLN39" s="138"/>
      <c r="BLO39" s="138"/>
      <c r="BLP39" s="138"/>
      <c r="BLQ39" s="138"/>
      <c r="BLR39" s="138"/>
      <c r="BLS39" s="138"/>
      <c r="BLT39" s="138"/>
      <c r="BLU39" s="138"/>
      <c r="BLV39" s="138"/>
      <c r="BLW39" s="138"/>
      <c r="BLX39" s="138"/>
      <c r="BLY39" s="138"/>
      <c r="BLZ39" s="138"/>
      <c r="BMA39" s="138"/>
      <c r="BMB39" s="138"/>
      <c r="BMC39" s="138"/>
      <c r="BMD39" s="138"/>
      <c r="BME39" s="138"/>
      <c r="BMF39" s="138"/>
      <c r="BMG39" s="138"/>
      <c r="BMH39" s="138"/>
      <c r="BMI39" s="138"/>
      <c r="BMJ39" s="138"/>
      <c r="BMK39" s="138"/>
      <c r="BML39" s="138"/>
      <c r="BMM39" s="138"/>
      <c r="BMN39" s="138"/>
      <c r="BMO39" s="138"/>
      <c r="BMP39" s="138"/>
      <c r="BMQ39" s="138"/>
      <c r="BMR39" s="138"/>
      <c r="BMS39" s="138"/>
      <c r="BMT39" s="138"/>
      <c r="BMU39" s="138"/>
      <c r="BMV39" s="138"/>
      <c r="BMW39" s="138"/>
      <c r="BMX39" s="138"/>
      <c r="BMY39" s="138"/>
      <c r="BMZ39" s="138"/>
      <c r="BNA39" s="138"/>
      <c r="BNB39" s="138"/>
      <c r="BNC39" s="138"/>
      <c r="BND39" s="138"/>
      <c r="BNE39" s="138"/>
      <c r="BNF39" s="138"/>
      <c r="BNG39" s="138"/>
      <c r="BNH39" s="138"/>
      <c r="BNI39" s="138"/>
      <c r="BNJ39" s="138"/>
      <c r="BNK39" s="138"/>
      <c r="BNL39" s="138"/>
      <c r="BNM39" s="138"/>
      <c r="BNN39" s="138"/>
      <c r="BNO39" s="138"/>
      <c r="BNP39" s="138"/>
      <c r="BNQ39" s="138"/>
      <c r="BNR39" s="138"/>
      <c r="BNS39" s="138"/>
      <c r="BNT39" s="138"/>
      <c r="BNU39" s="138"/>
      <c r="BNV39" s="138"/>
      <c r="BNW39" s="138"/>
      <c r="BNX39" s="138"/>
      <c r="BNY39" s="138"/>
      <c r="BNZ39" s="138"/>
      <c r="BOA39" s="138"/>
      <c r="BOB39" s="138"/>
      <c r="BOC39" s="138"/>
      <c r="BOD39" s="138"/>
      <c r="BOE39" s="138"/>
      <c r="BOF39" s="138"/>
      <c r="BOG39" s="138"/>
      <c r="BOH39" s="138"/>
      <c r="BOI39" s="138"/>
      <c r="BOJ39" s="138"/>
      <c r="BOK39" s="138"/>
      <c r="BOL39" s="138"/>
      <c r="BOM39" s="138"/>
      <c r="BON39" s="138"/>
      <c r="BOO39" s="138"/>
      <c r="BOP39" s="138"/>
      <c r="BOQ39" s="138"/>
      <c r="BOR39" s="138"/>
      <c r="BOS39" s="138"/>
      <c r="BOT39" s="138"/>
      <c r="BOU39" s="138"/>
      <c r="BOV39" s="138"/>
      <c r="BOW39" s="138"/>
      <c r="BOX39" s="138"/>
      <c r="BOY39" s="138"/>
      <c r="BOZ39" s="138"/>
      <c r="BPA39" s="138"/>
      <c r="BPB39" s="138"/>
      <c r="BPC39" s="138"/>
      <c r="BPD39" s="138"/>
      <c r="BPE39" s="138"/>
      <c r="BPF39" s="138"/>
      <c r="BPG39" s="138"/>
      <c r="BPH39" s="138"/>
      <c r="BPI39" s="138"/>
      <c r="BPJ39" s="138"/>
      <c r="BPK39" s="138"/>
      <c r="BPL39" s="138"/>
      <c r="BPM39" s="138"/>
      <c r="BPN39" s="138"/>
      <c r="BPO39" s="138"/>
      <c r="BPP39" s="138"/>
      <c r="BPQ39" s="138"/>
      <c r="BPR39" s="138"/>
      <c r="BPS39" s="138"/>
      <c r="BPT39" s="138"/>
      <c r="BPU39" s="138"/>
      <c r="BPV39" s="138"/>
      <c r="BPW39" s="138"/>
      <c r="BPX39" s="138"/>
      <c r="BPY39" s="138"/>
      <c r="BPZ39" s="138"/>
      <c r="BQA39" s="138"/>
      <c r="BQB39" s="138"/>
      <c r="BQC39" s="138"/>
      <c r="BQD39" s="138"/>
      <c r="BQE39" s="138"/>
      <c r="BQF39" s="138"/>
      <c r="BQG39" s="138"/>
      <c r="BQH39" s="138"/>
      <c r="BQI39" s="138"/>
      <c r="BQJ39" s="138"/>
      <c r="BQK39" s="138"/>
      <c r="BQL39" s="138"/>
      <c r="BQM39" s="138"/>
      <c r="BQN39" s="138"/>
      <c r="BQO39" s="138"/>
      <c r="BQP39" s="138"/>
      <c r="BQQ39" s="138"/>
      <c r="BQR39" s="138"/>
      <c r="BQS39" s="138"/>
      <c r="BQT39" s="138"/>
      <c r="BQU39" s="138"/>
      <c r="BQV39" s="138"/>
      <c r="BQW39" s="138"/>
      <c r="BQX39" s="138"/>
      <c r="BQY39" s="138"/>
      <c r="BQZ39" s="138"/>
      <c r="BRA39" s="138"/>
      <c r="BRB39" s="138"/>
      <c r="BRC39" s="138"/>
      <c r="BRD39" s="138"/>
      <c r="BRE39" s="138"/>
      <c r="BRF39" s="138"/>
      <c r="BRG39" s="138"/>
      <c r="BRH39" s="138"/>
      <c r="BRI39" s="138"/>
      <c r="BRJ39" s="138"/>
      <c r="BRK39" s="138"/>
      <c r="BRL39" s="138"/>
      <c r="BRM39" s="138"/>
      <c r="BRN39" s="138"/>
      <c r="BRO39" s="138"/>
      <c r="BRP39" s="138"/>
      <c r="BRQ39" s="138"/>
      <c r="BRR39" s="138"/>
      <c r="BRS39" s="138"/>
      <c r="BRT39" s="138"/>
      <c r="BRU39" s="138"/>
      <c r="BRV39" s="138"/>
      <c r="BRW39" s="138"/>
      <c r="BRX39" s="138"/>
      <c r="BRY39" s="138"/>
      <c r="BRZ39" s="138"/>
      <c r="BSA39" s="138"/>
      <c r="BSB39" s="138"/>
      <c r="BSC39" s="138"/>
      <c r="BSD39" s="138"/>
      <c r="BSE39" s="138"/>
      <c r="BSF39" s="138"/>
      <c r="BSG39" s="138"/>
      <c r="BSH39" s="138"/>
      <c r="BSI39" s="138"/>
      <c r="BSJ39" s="138"/>
      <c r="BSK39" s="138"/>
      <c r="BSL39" s="138"/>
      <c r="BSM39" s="138"/>
      <c r="BSN39" s="138"/>
      <c r="BSO39" s="138"/>
      <c r="BSP39" s="138"/>
      <c r="BSQ39" s="138"/>
      <c r="BSR39" s="138"/>
      <c r="BSS39" s="138"/>
      <c r="BST39" s="138"/>
      <c r="BSU39" s="138"/>
      <c r="BSV39" s="138"/>
      <c r="BSW39" s="138"/>
      <c r="BSX39" s="138"/>
      <c r="BSY39" s="138"/>
      <c r="BSZ39" s="138"/>
      <c r="BTA39" s="138"/>
      <c r="BTB39" s="138"/>
      <c r="BTC39" s="138"/>
      <c r="BTD39" s="138"/>
      <c r="BTE39" s="138"/>
      <c r="BTF39" s="138"/>
      <c r="BTG39" s="138"/>
      <c r="BTH39" s="138"/>
      <c r="BTI39" s="138"/>
      <c r="BTJ39" s="138"/>
      <c r="BTK39" s="138"/>
      <c r="BTL39" s="138"/>
      <c r="BTM39" s="138"/>
      <c r="BTN39" s="138"/>
      <c r="BTO39" s="138"/>
      <c r="BTP39" s="138"/>
      <c r="BTQ39" s="138"/>
      <c r="BTR39" s="138"/>
      <c r="BTS39" s="138"/>
      <c r="BTT39" s="138"/>
      <c r="BTU39" s="138"/>
      <c r="BTV39" s="138"/>
      <c r="BTW39" s="138"/>
      <c r="BTX39" s="138"/>
      <c r="BTY39" s="138"/>
      <c r="BTZ39" s="138"/>
      <c r="BUA39" s="138"/>
      <c r="BUB39" s="138"/>
      <c r="BUC39" s="138"/>
      <c r="BUD39" s="138"/>
      <c r="BUE39" s="138"/>
      <c r="BUF39" s="138"/>
      <c r="BUG39" s="138"/>
      <c r="BUH39" s="138"/>
      <c r="BUI39" s="138"/>
      <c r="BUJ39" s="138"/>
      <c r="BUK39" s="138"/>
      <c r="BUL39" s="138"/>
      <c r="BUM39" s="138"/>
      <c r="BUN39" s="138"/>
      <c r="BUO39" s="138"/>
      <c r="BUP39" s="138"/>
      <c r="BUQ39" s="138"/>
      <c r="BUR39" s="138"/>
      <c r="BUS39" s="138"/>
      <c r="BUT39" s="138"/>
      <c r="BUU39" s="138"/>
      <c r="BUV39" s="138"/>
      <c r="BUW39" s="138"/>
      <c r="BUX39" s="138"/>
      <c r="BUY39" s="138"/>
      <c r="BUZ39" s="138"/>
      <c r="BVA39" s="138"/>
      <c r="BVB39" s="138"/>
      <c r="BVC39" s="138"/>
      <c r="BVD39" s="138"/>
      <c r="BVE39" s="138"/>
      <c r="BVF39" s="138"/>
      <c r="BVG39" s="138"/>
      <c r="BVH39" s="138"/>
      <c r="BVI39" s="138"/>
      <c r="BVJ39" s="138"/>
      <c r="BVK39" s="138"/>
      <c r="BVL39" s="138"/>
      <c r="BVM39" s="138"/>
      <c r="BVN39" s="138"/>
      <c r="BVO39" s="138"/>
      <c r="BVP39" s="138"/>
      <c r="BVQ39" s="138"/>
      <c r="BVR39" s="138"/>
      <c r="BVS39" s="138"/>
      <c r="BVT39" s="138"/>
      <c r="BVU39" s="138"/>
      <c r="BVV39" s="138"/>
      <c r="BVW39" s="138"/>
      <c r="BVX39" s="138"/>
      <c r="BVY39" s="138"/>
      <c r="BVZ39" s="138"/>
      <c r="BWA39" s="138"/>
      <c r="BWB39" s="138"/>
      <c r="BWC39" s="138"/>
      <c r="BWD39" s="138"/>
      <c r="BWE39" s="138"/>
      <c r="BWF39" s="138"/>
      <c r="BWG39" s="138"/>
      <c r="BWH39" s="138"/>
      <c r="BWI39" s="138"/>
      <c r="BWJ39" s="138"/>
      <c r="BWK39" s="138"/>
      <c r="BWL39" s="138"/>
      <c r="BWM39" s="138"/>
      <c r="BWN39" s="138"/>
      <c r="BWO39" s="138"/>
      <c r="BWP39" s="138"/>
      <c r="BWQ39" s="138"/>
      <c r="BWR39" s="138"/>
      <c r="BWS39" s="138"/>
      <c r="BWT39" s="138"/>
      <c r="BWU39" s="138"/>
      <c r="BWV39" s="138"/>
      <c r="BWW39" s="138"/>
      <c r="BWX39" s="138"/>
      <c r="BWY39" s="138"/>
      <c r="BWZ39" s="138"/>
      <c r="BXA39" s="138"/>
      <c r="BXB39" s="138"/>
      <c r="BXC39" s="138"/>
      <c r="BXD39" s="138"/>
      <c r="BXE39" s="138"/>
      <c r="BXF39" s="138"/>
      <c r="BXG39" s="138"/>
      <c r="BXH39" s="138"/>
      <c r="BXI39" s="138"/>
      <c r="BXJ39" s="138"/>
      <c r="BXK39" s="138"/>
      <c r="BXL39" s="138"/>
      <c r="BXM39" s="138"/>
      <c r="BXN39" s="138"/>
      <c r="BXO39" s="138"/>
      <c r="BXP39" s="138"/>
      <c r="BXQ39" s="138"/>
      <c r="BXR39" s="138"/>
      <c r="BXS39" s="138"/>
      <c r="BXT39" s="138"/>
      <c r="BXU39" s="138"/>
      <c r="BXV39" s="138"/>
      <c r="BXW39" s="138"/>
      <c r="BXX39" s="138"/>
      <c r="BXY39" s="138"/>
      <c r="BXZ39" s="138"/>
      <c r="BYA39" s="138"/>
      <c r="BYB39" s="138"/>
      <c r="BYC39" s="138"/>
      <c r="BYD39" s="138"/>
      <c r="BYE39" s="138"/>
      <c r="BYF39" s="138"/>
      <c r="BYG39" s="138"/>
      <c r="BYH39" s="138"/>
      <c r="BYI39" s="138"/>
      <c r="BYJ39" s="138"/>
      <c r="BYK39" s="138"/>
      <c r="BYL39" s="138"/>
      <c r="BYM39" s="138"/>
      <c r="BYN39" s="138"/>
      <c r="BYO39" s="138"/>
      <c r="BYP39" s="138"/>
      <c r="BYQ39" s="138"/>
      <c r="BYR39" s="138"/>
      <c r="BYS39" s="138"/>
      <c r="BYT39" s="138"/>
      <c r="BYU39" s="138"/>
      <c r="BYV39" s="138"/>
      <c r="BYW39" s="138"/>
      <c r="BYX39" s="138"/>
      <c r="BYY39" s="138"/>
      <c r="BYZ39" s="138"/>
      <c r="BZA39" s="138"/>
      <c r="BZB39" s="138"/>
      <c r="BZC39" s="138"/>
      <c r="BZD39" s="138"/>
      <c r="BZE39" s="138"/>
      <c r="BZF39" s="138"/>
      <c r="BZG39" s="138"/>
      <c r="BZH39" s="138"/>
      <c r="BZI39" s="138"/>
      <c r="BZJ39" s="138"/>
      <c r="BZK39" s="138"/>
      <c r="BZL39" s="138"/>
      <c r="BZM39" s="138"/>
      <c r="BZN39" s="138"/>
      <c r="BZO39" s="138"/>
      <c r="BZP39" s="138"/>
      <c r="BZQ39" s="138"/>
      <c r="BZR39" s="138"/>
      <c r="BZS39" s="138"/>
      <c r="BZT39" s="138"/>
      <c r="BZU39" s="138"/>
      <c r="BZV39" s="138"/>
      <c r="BZW39" s="138"/>
      <c r="BZX39" s="138"/>
      <c r="BZY39" s="138"/>
      <c r="BZZ39" s="138"/>
      <c r="CAA39" s="138"/>
      <c r="CAB39" s="138"/>
      <c r="CAC39" s="138"/>
      <c r="CAD39" s="138"/>
      <c r="CAE39" s="138"/>
      <c r="CAF39" s="138"/>
      <c r="CAG39" s="138"/>
      <c r="CAH39" s="138"/>
      <c r="CAI39" s="138"/>
      <c r="CAJ39" s="138"/>
      <c r="CAK39" s="138"/>
      <c r="CAL39" s="138"/>
      <c r="CAM39" s="138"/>
      <c r="CAN39" s="138"/>
      <c r="CAO39" s="138"/>
      <c r="CAP39" s="138"/>
      <c r="CAQ39" s="138"/>
      <c r="CAR39" s="138"/>
      <c r="CAS39" s="138"/>
      <c r="CAT39" s="138"/>
      <c r="CAU39" s="138"/>
      <c r="CAV39" s="138"/>
      <c r="CAW39" s="138"/>
      <c r="CAX39" s="138"/>
      <c r="CAY39" s="138"/>
      <c r="CAZ39" s="138"/>
      <c r="CBA39" s="138"/>
      <c r="CBB39" s="138"/>
      <c r="CBC39" s="138"/>
      <c r="CBD39" s="138"/>
      <c r="CBE39" s="138"/>
      <c r="CBF39" s="138"/>
      <c r="CBG39" s="138"/>
      <c r="CBH39" s="138"/>
      <c r="CBI39" s="138"/>
      <c r="CBJ39" s="138"/>
      <c r="CBK39" s="138"/>
      <c r="CBL39" s="138"/>
      <c r="CBM39" s="138"/>
      <c r="CBN39" s="138"/>
      <c r="CBO39" s="138"/>
      <c r="CBP39" s="138"/>
      <c r="CBQ39" s="138"/>
      <c r="CBR39" s="138"/>
      <c r="CBS39" s="138"/>
      <c r="CBT39" s="138"/>
      <c r="CBU39" s="138"/>
      <c r="CBV39" s="138"/>
      <c r="CBW39" s="138"/>
      <c r="CBX39" s="138"/>
      <c r="CBY39" s="138"/>
      <c r="CBZ39" s="138"/>
      <c r="CCA39" s="138"/>
      <c r="CCB39" s="138"/>
      <c r="CCC39" s="138"/>
      <c r="CCD39" s="138"/>
      <c r="CCE39" s="138"/>
      <c r="CCF39" s="138"/>
      <c r="CCG39" s="138"/>
      <c r="CCH39" s="138"/>
      <c r="CCI39" s="138"/>
      <c r="CCJ39" s="138"/>
      <c r="CCK39" s="138"/>
      <c r="CCL39" s="138"/>
      <c r="CCM39" s="138"/>
      <c r="CCN39" s="138"/>
      <c r="CCO39" s="138"/>
      <c r="CCP39" s="138"/>
      <c r="CCQ39" s="138"/>
      <c r="CCR39" s="138"/>
      <c r="CCS39" s="138"/>
      <c r="CCT39" s="138"/>
      <c r="CCU39" s="138"/>
      <c r="CCV39" s="138"/>
      <c r="CCW39" s="138"/>
      <c r="CCX39" s="138"/>
      <c r="CCY39" s="138"/>
      <c r="CCZ39" s="138"/>
      <c r="CDA39" s="138"/>
      <c r="CDB39" s="138"/>
      <c r="CDC39" s="138"/>
      <c r="CDD39" s="138"/>
      <c r="CDE39" s="138"/>
      <c r="CDF39" s="138"/>
      <c r="CDG39" s="138"/>
      <c r="CDH39" s="138"/>
      <c r="CDI39" s="138"/>
      <c r="CDJ39" s="138"/>
      <c r="CDK39" s="138"/>
      <c r="CDL39" s="138"/>
      <c r="CDM39" s="138"/>
      <c r="CDN39" s="138"/>
      <c r="CDO39" s="138"/>
      <c r="CDP39" s="138"/>
      <c r="CDQ39" s="138"/>
      <c r="CDR39" s="138"/>
      <c r="CDS39" s="138"/>
      <c r="CDT39" s="138"/>
      <c r="CDU39" s="138"/>
      <c r="CDV39" s="138"/>
      <c r="CDW39" s="138"/>
      <c r="CDX39" s="138"/>
      <c r="CDY39" s="138"/>
      <c r="CDZ39" s="138"/>
      <c r="CEA39" s="138"/>
      <c r="CEB39" s="138"/>
      <c r="CEC39" s="138"/>
      <c r="CED39" s="138"/>
      <c r="CEE39" s="138"/>
      <c r="CEF39" s="138"/>
      <c r="CEG39" s="138"/>
      <c r="CEH39" s="138"/>
      <c r="CEI39" s="138"/>
      <c r="CEJ39" s="138"/>
      <c r="CEK39" s="138"/>
      <c r="CEL39" s="138"/>
      <c r="CEM39" s="138"/>
      <c r="CEN39" s="138"/>
      <c r="CEO39" s="138"/>
      <c r="CEP39" s="138"/>
      <c r="CEQ39" s="138"/>
      <c r="CER39" s="138"/>
      <c r="CES39" s="138"/>
      <c r="CET39" s="138"/>
      <c r="CEU39" s="138"/>
      <c r="CEV39" s="138"/>
      <c r="CEW39" s="138"/>
      <c r="CEX39" s="138"/>
      <c r="CEY39" s="138"/>
      <c r="CEZ39" s="138"/>
      <c r="CFA39" s="138"/>
      <c r="CFB39" s="138"/>
      <c r="CFC39" s="138"/>
      <c r="CFD39" s="138"/>
      <c r="CFE39" s="138"/>
      <c r="CFF39" s="138"/>
      <c r="CFG39" s="138"/>
      <c r="CFH39" s="138"/>
      <c r="CFI39" s="138"/>
      <c r="CFJ39" s="138"/>
      <c r="CFK39" s="138"/>
      <c r="CFL39" s="138"/>
      <c r="CFM39" s="138"/>
      <c r="CFN39" s="138"/>
      <c r="CFO39" s="138"/>
      <c r="CFP39" s="138"/>
      <c r="CFQ39" s="138"/>
      <c r="CFR39" s="138"/>
      <c r="CFS39" s="138"/>
      <c r="CFT39" s="138"/>
      <c r="CFU39" s="138"/>
      <c r="CFV39" s="138"/>
      <c r="CFW39" s="138"/>
      <c r="CFX39" s="138"/>
      <c r="CFY39" s="138"/>
      <c r="CFZ39" s="138"/>
      <c r="CGA39" s="138"/>
      <c r="CGB39" s="138"/>
      <c r="CGC39" s="138"/>
      <c r="CGD39" s="138"/>
      <c r="CGE39" s="138"/>
      <c r="CGF39" s="138"/>
      <c r="CGG39" s="138"/>
      <c r="CGH39" s="138"/>
      <c r="CGI39" s="138"/>
      <c r="CGJ39" s="138"/>
      <c r="CGK39" s="138"/>
      <c r="CGL39" s="138"/>
      <c r="CGM39" s="138"/>
      <c r="CGN39" s="138"/>
      <c r="CGO39" s="138"/>
      <c r="CGP39" s="138"/>
      <c r="CGQ39" s="138"/>
      <c r="CGR39" s="138"/>
      <c r="CGS39" s="138"/>
      <c r="CGT39" s="138"/>
      <c r="CGU39" s="138"/>
      <c r="CGV39" s="138"/>
      <c r="CGW39" s="138"/>
      <c r="CGX39" s="138"/>
      <c r="CGY39" s="138"/>
      <c r="CGZ39" s="138"/>
      <c r="CHA39" s="138"/>
      <c r="CHB39" s="138"/>
      <c r="CHC39" s="138"/>
      <c r="CHD39" s="138"/>
      <c r="CHE39" s="138"/>
      <c r="CHF39" s="138"/>
      <c r="CHG39" s="138"/>
      <c r="CHH39" s="138"/>
      <c r="CHI39" s="138"/>
      <c r="CHJ39" s="138"/>
      <c r="CHK39" s="138"/>
      <c r="CHL39" s="138"/>
      <c r="CHM39" s="138"/>
      <c r="CHN39" s="138"/>
      <c r="CHO39" s="138"/>
      <c r="CHP39" s="138"/>
      <c r="CHQ39" s="138"/>
      <c r="CHR39" s="138"/>
      <c r="CHS39" s="138"/>
      <c r="CHT39" s="138"/>
      <c r="CHU39" s="138"/>
      <c r="CHV39" s="138"/>
      <c r="CHW39" s="138"/>
      <c r="CHX39" s="138"/>
      <c r="CHY39" s="138"/>
      <c r="CHZ39" s="138"/>
      <c r="CIA39" s="138"/>
      <c r="CIB39" s="138"/>
      <c r="CIC39" s="138"/>
      <c r="CID39" s="138"/>
      <c r="CIE39" s="138"/>
      <c r="CIF39" s="138"/>
      <c r="CIG39" s="138"/>
      <c r="CIH39" s="138"/>
      <c r="CII39" s="138"/>
      <c r="CIJ39" s="138"/>
      <c r="CIK39" s="138"/>
      <c r="CIL39" s="138"/>
      <c r="CIM39" s="138"/>
      <c r="CIN39" s="138"/>
      <c r="CIO39" s="138"/>
      <c r="CIP39" s="138"/>
      <c r="CIQ39" s="138"/>
      <c r="CIR39" s="138"/>
      <c r="CIS39" s="138"/>
      <c r="CIT39" s="138"/>
      <c r="CIU39" s="138"/>
      <c r="CIV39" s="138"/>
      <c r="CIW39" s="138"/>
      <c r="CIX39" s="138"/>
      <c r="CIY39" s="138"/>
      <c r="CIZ39" s="138"/>
      <c r="CJA39" s="138"/>
      <c r="CJB39" s="138"/>
      <c r="CJC39" s="138"/>
      <c r="CJD39" s="138"/>
      <c r="CJE39" s="138"/>
      <c r="CJF39" s="138"/>
      <c r="CJG39" s="138"/>
      <c r="CJH39" s="138"/>
      <c r="CJI39" s="138"/>
      <c r="CJJ39" s="138"/>
      <c r="CJK39" s="138"/>
      <c r="CJL39" s="138"/>
      <c r="CJM39" s="138"/>
      <c r="CJN39" s="138"/>
      <c r="CJO39" s="138"/>
      <c r="CJP39" s="138"/>
      <c r="CJQ39" s="138"/>
      <c r="CJR39" s="138"/>
      <c r="CJS39" s="138"/>
      <c r="CJT39" s="138"/>
      <c r="CJU39" s="138"/>
      <c r="CJV39" s="138"/>
      <c r="CJW39" s="138"/>
      <c r="CJX39" s="138"/>
      <c r="CJY39" s="138"/>
      <c r="CJZ39" s="138"/>
      <c r="CKA39" s="138"/>
      <c r="CKB39" s="138"/>
      <c r="CKC39" s="138"/>
      <c r="CKD39" s="138"/>
      <c r="CKE39" s="138"/>
      <c r="CKF39" s="138"/>
      <c r="CKG39" s="138"/>
      <c r="CKH39" s="138"/>
      <c r="CKI39" s="138"/>
      <c r="CKJ39" s="138"/>
      <c r="CKK39" s="138"/>
      <c r="CKL39" s="138"/>
      <c r="CKM39" s="138"/>
      <c r="CKN39" s="138"/>
      <c r="CKO39" s="138"/>
      <c r="CKP39" s="138"/>
      <c r="CKQ39" s="138"/>
      <c r="CKR39" s="138"/>
      <c r="CKS39" s="138"/>
      <c r="CKT39" s="138"/>
      <c r="CKU39" s="138"/>
      <c r="CKV39" s="138"/>
      <c r="CKW39" s="138"/>
      <c r="CKX39" s="138"/>
      <c r="CKY39" s="138"/>
      <c r="CKZ39" s="138"/>
      <c r="CLA39" s="138"/>
      <c r="CLB39" s="138"/>
      <c r="CLC39" s="138"/>
      <c r="CLD39" s="138"/>
      <c r="CLE39" s="138"/>
      <c r="CLF39" s="138"/>
      <c r="CLG39" s="138"/>
      <c r="CLH39" s="138"/>
      <c r="CLI39" s="138"/>
      <c r="CLJ39" s="138"/>
      <c r="CLK39" s="138"/>
      <c r="CLL39" s="138"/>
      <c r="CLM39" s="138"/>
      <c r="CLN39" s="138"/>
      <c r="CLO39" s="138"/>
      <c r="CLP39" s="138"/>
      <c r="CLQ39" s="138"/>
      <c r="CLR39" s="138"/>
      <c r="CLS39" s="138"/>
      <c r="CLT39" s="138"/>
      <c r="CLU39" s="138"/>
      <c r="CLV39" s="138"/>
      <c r="CLW39" s="138"/>
      <c r="CLX39" s="138"/>
      <c r="CLY39" s="138"/>
      <c r="CLZ39" s="138"/>
      <c r="CMA39" s="138"/>
      <c r="CMB39" s="138"/>
      <c r="CMC39" s="138"/>
      <c r="CMD39" s="138"/>
      <c r="CME39" s="138"/>
      <c r="CMF39" s="138"/>
      <c r="CMG39" s="138"/>
      <c r="CMH39" s="138"/>
      <c r="CMI39" s="138"/>
      <c r="CMJ39" s="138"/>
      <c r="CMK39" s="138"/>
      <c r="CML39" s="138"/>
      <c r="CMM39" s="138"/>
      <c r="CMN39" s="138"/>
      <c r="CMO39" s="138"/>
      <c r="CMP39" s="138"/>
      <c r="CMQ39" s="138"/>
      <c r="CMR39" s="138"/>
      <c r="CMS39" s="138"/>
      <c r="CMT39" s="138"/>
      <c r="CMU39" s="138"/>
      <c r="CMV39" s="138"/>
      <c r="CMW39" s="138"/>
      <c r="CMX39" s="138"/>
      <c r="CMY39" s="138"/>
      <c r="CMZ39" s="138"/>
      <c r="CNA39" s="138"/>
      <c r="CNB39" s="138"/>
      <c r="CNC39" s="138"/>
      <c r="CND39" s="138"/>
      <c r="CNE39" s="138"/>
      <c r="CNF39" s="138"/>
      <c r="CNG39" s="138"/>
      <c r="CNH39" s="138"/>
      <c r="CNI39" s="138"/>
      <c r="CNJ39" s="138"/>
      <c r="CNK39" s="138"/>
      <c r="CNL39" s="138"/>
      <c r="CNM39" s="138"/>
      <c r="CNN39" s="138"/>
      <c r="CNO39" s="138"/>
      <c r="CNP39" s="138"/>
      <c r="CNQ39" s="138"/>
      <c r="CNR39" s="138"/>
      <c r="CNS39" s="138"/>
      <c r="CNT39" s="138"/>
      <c r="CNU39" s="138"/>
      <c r="CNV39" s="138"/>
      <c r="CNW39" s="138"/>
      <c r="CNX39" s="138"/>
      <c r="CNY39" s="138"/>
      <c r="CNZ39" s="138"/>
      <c r="COA39" s="138"/>
      <c r="COB39" s="138"/>
      <c r="COC39" s="138"/>
      <c r="COD39" s="138"/>
      <c r="COE39" s="138"/>
      <c r="COF39" s="138"/>
      <c r="COG39" s="138"/>
      <c r="COH39" s="138"/>
      <c r="COI39" s="138"/>
      <c r="COJ39" s="138"/>
      <c r="COK39" s="138"/>
      <c r="COL39" s="138"/>
      <c r="COM39" s="138"/>
      <c r="CON39" s="138"/>
      <c r="COO39" s="138"/>
      <c r="COP39" s="138"/>
      <c r="COQ39" s="138"/>
      <c r="COR39" s="138"/>
      <c r="COS39" s="138"/>
      <c r="COT39" s="138"/>
      <c r="COU39" s="138"/>
      <c r="COV39" s="138"/>
      <c r="COW39" s="138"/>
      <c r="COX39" s="138"/>
      <c r="COY39" s="138"/>
      <c r="COZ39" s="138"/>
      <c r="CPA39" s="138"/>
      <c r="CPB39" s="138"/>
      <c r="CPC39" s="138"/>
      <c r="CPD39" s="138"/>
      <c r="CPE39" s="138"/>
      <c r="CPF39" s="138"/>
      <c r="CPG39" s="138"/>
      <c r="CPH39" s="138"/>
      <c r="CPI39" s="138"/>
      <c r="CPJ39" s="138"/>
      <c r="CPK39" s="138"/>
      <c r="CPL39" s="138"/>
      <c r="CPM39" s="138"/>
      <c r="CPN39" s="138"/>
      <c r="CPO39" s="138"/>
      <c r="CPP39" s="138"/>
      <c r="CPQ39" s="138"/>
      <c r="CPR39" s="138"/>
      <c r="CPS39" s="138"/>
      <c r="CPT39" s="138"/>
      <c r="CPU39" s="138"/>
      <c r="CPV39" s="138"/>
      <c r="CPW39" s="138"/>
      <c r="CPX39" s="138"/>
      <c r="CPY39" s="138"/>
      <c r="CPZ39" s="138"/>
      <c r="CQA39" s="138"/>
      <c r="CQB39" s="138"/>
      <c r="CQC39" s="138"/>
      <c r="CQD39" s="138"/>
      <c r="CQE39" s="138"/>
      <c r="CQF39" s="138"/>
      <c r="CQG39" s="138"/>
      <c r="CQH39" s="138"/>
      <c r="CQI39" s="138"/>
      <c r="CQJ39" s="138"/>
      <c r="CQK39" s="138"/>
      <c r="CQL39" s="138"/>
      <c r="CQM39" s="138"/>
      <c r="CQN39" s="138"/>
      <c r="CQO39" s="138"/>
      <c r="CQP39" s="138"/>
      <c r="CQQ39" s="138"/>
      <c r="CQR39" s="138"/>
      <c r="CQS39" s="138"/>
      <c r="CQT39" s="138"/>
      <c r="CQU39" s="138"/>
      <c r="CQV39" s="138"/>
      <c r="CQW39" s="138"/>
      <c r="CQX39" s="138"/>
      <c r="CQY39" s="138"/>
      <c r="CQZ39" s="138"/>
      <c r="CRA39" s="138"/>
      <c r="CRB39" s="138"/>
      <c r="CRC39" s="138"/>
      <c r="CRD39" s="138"/>
      <c r="CRE39" s="138"/>
      <c r="CRF39" s="138"/>
      <c r="CRG39" s="138"/>
      <c r="CRH39" s="138"/>
      <c r="CRI39" s="138"/>
      <c r="CRJ39" s="138"/>
      <c r="CRK39" s="138"/>
      <c r="CRL39" s="138"/>
      <c r="CRM39" s="138"/>
      <c r="CRN39" s="138"/>
      <c r="CRO39" s="138"/>
      <c r="CRP39" s="138"/>
      <c r="CRQ39" s="138"/>
      <c r="CRR39" s="138"/>
      <c r="CRS39" s="138"/>
      <c r="CRT39" s="138"/>
      <c r="CRU39" s="138"/>
      <c r="CRV39" s="138"/>
      <c r="CRW39" s="138"/>
      <c r="CRX39" s="138"/>
      <c r="CRY39" s="138"/>
      <c r="CRZ39" s="138"/>
      <c r="CSA39" s="138"/>
      <c r="CSB39" s="138"/>
      <c r="CSC39" s="138"/>
      <c r="CSD39" s="138"/>
      <c r="CSE39" s="138"/>
      <c r="CSF39" s="138"/>
      <c r="CSG39" s="138"/>
      <c r="CSH39" s="138"/>
      <c r="CSI39" s="138"/>
      <c r="CSJ39" s="138"/>
      <c r="CSK39" s="138"/>
      <c r="CSL39" s="138"/>
      <c r="CSM39" s="138"/>
      <c r="CSN39" s="138"/>
      <c r="CSO39" s="138"/>
      <c r="CSP39" s="138"/>
      <c r="CSQ39" s="138"/>
      <c r="CSR39" s="138"/>
      <c r="CSS39" s="138"/>
      <c r="CST39" s="138"/>
      <c r="CSU39" s="138"/>
      <c r="CSV39" s="138"/>
      <c r="CSW39" s="138"/>
      <c r="CSX39" s="138"/>
      <c r="CSY39" s="138"/>
      <c r="CSZ39" s="138"/>
      <c r="CTA39" s="138"/>
      <c r="CTB39" s="138"/>
      <c r="CTC39" s="138"/>
      <c r="CTD39" s="138"/>
      <c r="CTE39" s="138"/>
      <c r="CTF39" s="138"/>
      <c r="CTG39" s="138"/>
      <c r="CTH39" s="138"/>
      <c r="CTI39" s="138"/>
      <c r="CTJ39" s="138"/>
      <c r="CTK39" s="138"/>
      <c r="CTL39" s="138"/>
      <c r="CTM39" s="138"/>
      <c r="CTN39" s="138"/>
      <c r="CTO39" s="138"/>
      <c r="CTP39" s="138"/>
      <c r="CTQ39" s="138"/>
      <c r="CTR39" s="138"/>
      <c r="CTS39" s="138"/>
      <c r="CTT39" s="138"/>
      <c r="CTU39" s="138"/>
      <c r="CTV39" s="138"/>
      <c r="CTW39" s="138"/>
      <c r="CTX39" s="138"/>
      <c r="CTY39" s="138"/>
      <c r="CTZ39" s="138"/>
      <c r="CUA39" s="138"/>
      <c r="CUB39" s="138"/>
      <c r="CUC39" s="138"/>
      <c r="CUD39" s="138"/>
      <c r="CUE39" s="138"/>
      <c r="CUF39" s="138"/>
      <c r="CUG39" s="138"/>
      <c r="CUH39" s="138"/>
      <c r="CUI39" s="138"/>
      <c r="CUJ39" s="138"/>
      <c r="CUK39" s="138"/>
      <c r="CUL39" s="138"/>
      <c r="CUM39" s="138"/>
      <c r="CUN39" s="138"/>
      <c r="CUO39" s="138"/>
      <c r="CUP39" s="138"/>
      <c r="CUQ39" s="138"/>
      <c r="CUR39" s="138"/>
      <c r="CUS39" s="138"/>
      <c r="CUT39" s="138"/>
      <c r="CUU39" s="138"/>
      <c r="CUV39" s="138"/>
      <c r="CUW39" s="138"/>
      <c r="CUX39" s="138"/>
      <c r="CUY39" s="138"/>
      <c r="CUZ39" s="138"/>
      <c r="CVA39" s="138"/>
      <c r="CVB39" s="138"/>
      <c r="CVC39" s="138"/>
      <c r="CVD39" s="138"/>
      <c r="CVE39" s="138"/>
      <c r="CVF39" s="138"/>
      <c r="CVG39" s="138"/>
      <c r="CVH39" s="138"/>
      <c r="CVI39" s="138"/>
      <c r="CVJ39" s="138"/>
      <c r="CVK39" s="138"/>
      <c r="CVL39" s="138"/>
      <c r="CVM39" s="138"/>
      <c r="CVN39" s="138"/>
      <c r="CVO39" s="138"/>
      <c r="CVP39" s="138"/>
      <c r="CVQ39" s="138"/>
      <c r="CVR39" s="138"/>
      <c r="CVS39" s="138"/>
      <c r="CVT39" s="138"/>
      <c r="CVU39" s="138"/>
      <c r="CVV39" s="138"/>
      <c r="CVW39" s="138"/>
      <c r="CVX39" s="138"/>
      <c r="CVY39" s="138"/>
      <c r="CVZ39" s="138"/>
      <c r="CWA39" s="138"/>
      <c r="CWB39" s="138"/>
      <c r="CWC39" s="138"/>
      <c r="CWD39" s="138"/>
      <c r="CWE39" s="138"/>
      <c r="CWF39" s="138"/>
      <c r="CWG39" s="138"/>
      <c r="CWH39" s="138"/>
      <c r="CWI39" s="138"/>
      <c r="CWJ39" s="138"/>
      <c r="CWK39" s="138"/>
      <c r="CWL39" s="138"/>
      <c r="CWM39" s="138"/>
      <c r="CWN39" s="138"/>
      <c r="CWO39" s="138"/>
      <c r="CWP39" s="138"/>
      <c r="CWQ39" s="138"/>
      <c r="CWR39" s="138"/>
      <c r="CWS39" s="138"/>
      <c r="CWT39" s="138"/>
      <c r="CWU39" s="138"/>
      <c r="CWV39" s="138"/>
      <c r="CWW39" s="138"/>
      <c r="CWX39" s="138"/>
      <c r="CWY39" s="138"/>
      <c r="CWZ39" s="138"/>
      <c r="CXA39" s="138"/>
      <c r="CXB39" s="138"/>
      <c r="CXC39" s="138"/>
      <c r="CXD39" s="138"/>
      <c r="CXE39" s="138"/>
      <c r="CXF39" s="138"/>
      <c r="CXG39" s="138"/>
      <c r="CXH39" s="138"/>
      <c r="CXI39" s="138"/>
      <c r="CXJ39" s="138"/>
      <c r="CXK39" s="138"/>
      <c r="CXL39" s="138"/>
      <c r="CXM39" s="138"/>
      <c r="CXN39" s="138"/>
      <c r="CXO39" s="138"/>
      <c r="CXP39" s="138"/>
      <c r="CXQ39" s="138"/>
      <c r="CXR39" s="138"/>
      <c r="CXS39" s="138"/>
      <c r="CXT39" s="138"/>
      <c r="CXU39" s="138"/>
      <c r="CXV39" s="138"/>
      <c r="CXW39" s="138"/>
      <c r="CXX39" s="138"/>
      <c r="CXY39" s="138"/>
      <c r="CXZ39" s="138"/>
      <c r="CYA39" s="138"/>
      <c r="CYB39" s="138"/>
      <c r="CYC39" s="138"/>
      <c r="CYD39" s="138"/>
      <c r="CYE39" s="138"/>
      <c r="CYF39" s="138"/>
      <c r="CYG39" s="138"/>
      <c r="CYH39" s="138"/>
      <c r="CYI39" s="138"/>
      <c r="CYJ39" s="138"/>
      <c r="CYK39" s="138"/>
      <c r="CYL39" s="138"/>
      <c r="CYM39" s="138"/>
      <c r="CYN39" s="138"/>
      <c r="CYO39" s="138"/>
      <c r="CYP39" s="138"/>
      <c r="CYQ39" s="138"/>
      <c r="CYR39" s="138"/>
      <c r="CYS39" s="138"/>
      <c r="CYT39" s="138"/>
      <c r="CYU39" s="138"/>
      <c r="CYV39" s="138"/>
      <c r="CYW39" s="138"/>
      <c r="CYX39" s="138"/>
      <c r="CYY39" s="138"/>
      <c r="CYZ39" s="138"/>
      <c r="CZA39" s="138"/>
      <c r="CZB39" s="138"/>
      <c r="CZC39" s="138"/>
      <c r="CZD39" s="138"/>
      <c r="CZE39" s="138"/>
      <c r="CZF39" s="138"/>
      <c r="CZG39" s="138"/>
      <c r="CZH39" s="138"/>
      <c r="CZI39" s="138"/>
      <c r="CZJ39" s="138"/>
      <c r="CZK39" s="138"/>
      <c r="CZL39" s="138"/>
      <c r="CZM39" s="138"/>
      <c r="CZN39" s="138"/>
      <c r="CZO39" s="138"/>
      <c r="CZP39" s="138"/>
      <c r="CZQ39" s="138"/>
      <c r="CZR39" s="138"/>
      <c r="CZS39" s="138"/>
      <c r="CZT39" s="138"/>
      <c r="CZU39" s="138"/>
      <c r="CZV39" s="138"/>
      <c r="CZW39" s="138"/>
      <c r="CZX39" s="138"/>
      <c r="CZY39" s="138"/>
      <c r="CZZ39" s="138"/>
      <c r="DAA39" s="138"/>
      <c r="DAB39" s="138"/>
      <c r="DAC39" s="138"/>
      <c r="DAD39" s="138"/>
      <c r="DAE39" s="138"/>
      <c r="DAF39" s="138"/>
      <c r="DAG39" s="138"/>
      <c r="DAH39" s="138"/>
      <c r="DAI39" s="138"/>
      <c r="DAJ39" s="138"/>
      <c r="DAK39" s="138"/>
      <c r="DAL39" s="138"/>
      <c r="DAM39" s="138"/>
      <c r="DAN39" s="138"/>
      <c r="DAO39" s="138"/>
      <c r="DAP39" s="138"/>
      <c r="DAQ39" s="138"/>
      <c r="DAR39" s="138"/>
      <c r="DAS39" s="138"/>
      <c r="DAT39" s="138"/>
      <c r="DAU39" s="138"/>
      <c r="DAV39" s="138"/>
      <c r="DAW39" s="138"/>
      <c r="DAX39" s="138"/>
      <c r="DAY39" s="138"/>
      <c r="DAZ39" s="138"/>
      <c r="DBA39" s="138"/>
      <c r="DBB39" s="138"/>
      <c r="DBC39" s="138"/>
      <c r="DBD39" s="138"/>
      <c r="DBE39" s="138"/>
      <c r="DBF39" s="138"/>
      <c r="DBG39" s="138"/>
      <c r="DBH39" s="138"/>
      <c r="DBI39" s="138"/>
      <c r="DBJ39" s="138"/>
      <c r="DBK39" s="138"/>
      <c r="DBL39" s="138"/>
      <c r="DBM39" s="138"/>
      <c r="DBN39" s="138"/>
      <c r="DBO39" s="138"/>
      <c r="DBP39" s="138"/>
      <c r="DBQ39" s="138"/>
      <c r="DBR39" s="138"/>
      <c r="DBS39" s="138"/>
      <c r="DBT39" s="138"/>
      <c r="DBU39" s="138"/>
      <c r="DBV39" s="138"/>
      <c r="DBW39" s="138"/>
      <c r="DBX39" s="138"/>
      <c r="DBY39" s="138"/>
      <c r="DBZ39" s="138"/>
      <c r="DCA39" s="138"/>
      <c r="DCB39" s="138"/>
      <c r="DCC39" s="138"/>
      <c r="DCD39" s="138"/>
      <c r="DCE39" s="138"/>
      <c r="DCF39" s="138"/>
      <c r="DCG39" s="138"/>
      <c r="DCH39" s="138"/>
      <c r="DCI39" s="138"/>
      <c r="DCJ39" s="138"/>
      <c r="DCK39" s="138"/>
      <c r="DCL39" s="138"/>
      <c r="DCM39" s="138"/>
      <c r="DCN39" s="138"/>
      <c r="DCO39" s="138"/>
      <c r="DCP39" s="138"/>
      <c r="DCQ39" s="138"/>
      <c r="DCR39" s="138"/>
      <c r="DCS39" s="138"/>
      <c r="DCT39" s="138"/>
      <c r="DCU39" s="138"/>
      <c r="DCV39" s="138"/>
      <c r="DCW39" s="138"/>
      <c r="DCX39" s="138"/>
      <c r="DCY39" s="138"/>
      <c r="DCZ39" s="138"/>
      <c r="DDA39" s="138"/>
      <c r="DDB39" s="138"/>
      <c r="DDC39" s="138"/>
      <c r="DDD39" s="138"/>
      <c r="DDE39" s="138"/>
      <c r="DDF39" s="138"/>
      <c r="DDG39" s="138"/>
      <c r="DDH39" s="138"/>
      <c r="DDI39" s="138"/>
      <c r="DDJ39" s="138"/>
      <c r="DDK39" s="138"/>
      <c r="DDL39" s="138"/>
      <c r="DDM39" s="138"/>
      <c r="DDN39" s="138"/>
      <c r="DDO39" s="138"/>
      <c r="DDP39" s="138"/>
      <c r="DDQ39" s="138"/>
      <c r="DDR39" s="138"/>
      <c r="DDS39" s="138"/>
      <c r="DDT39" s="138"/>
      <c r="DDU39" s="138"/>
      <c r="DDV39" s="138"/>
      <c r="DDW39" s="138"/>
      <c r="DDX39" s="138"/>
      <c r="DDY39" s="138"/>
      <c r="DDZ39" s="138"/>
      <c r="DEA39" s="138"/>
      <c r="DEB39" s="138"/>
      <c r="DEC39" s="138"/>
      <c r="DED39" s="138"/>
      <c r="DEE39" s="138"/>
      <c r="DEF39" s="138"/>
      <c r="DEG39" s="138"/>
      <c r="DEH39" s="138"/>
      <c r="DEI39" s="138"/>
      <c r="DEJ39" s="138"/>
      <c r="DEK39" s="138"/>
      <c r="DEL39" s="138"/>
      <c r="DEM39" s="138"/>
      <c r="DEN39" s="138"/>
      <c r="DEO39" s="138"/>
      <c r="DEP39" s="138"/>
      <c r="DEQ39" s="138"/>
      <c r="DER39" s="138"/>
      <c r="DES39" s="138"/>
      <c r="DET39" s="138"/>
      <c r="DEU39" s="138"/>
      <c r="DEV39" s="138"/>
      <c r="DEW39" s="138"/>
      <c r="DEX39" s="138"/>
      <c r="DEY39" s="138"/>
      <c r="DEZ39" s="138"/>
      <c r="DFA39" s="138"/>
      <c r="DFB39" s="138"/>
      <c r="DFC39" s="138"/>
      <c r="DFD39" s="138"/>
      <c r="DFE39" s="138"/>
      <c r="DFF39" s="138"/>
      <c r="DFG39" s="138"/>
      <c r="DFH39" s="138"/>
      <c r="DFI39" s="138"/>
      <c r="DFJ39" s="138"/>
      <c r="DFK39" s="138"/>
      <c r="DFL39" s="138"/>
      <c r="DFM39" s="138"/>
      <c r="DFN39" s="138"/>
      <c r="DFO39" s="138"/>
      <c r="DFP39" s="138"/>
      <c r="DFQ39" s="138"/>
      <c r="DFR39" s="138"/>
      <c r="DFS39" s="138"/>
      <c r="DFT39" s="138"/>
      <c r="DFU39" s="138"/>
      <c r="DFV39" s="138"/>
      <c r="DFW39" s="138"/>
      <c r="DFX39" s="138"/>
      <c r="DFY39" s="138"/>
      <c r="DFZ39" s="138"/>
      <c r="DGA39" s="138"/>
      <c r="DGB39" s="138"/>
      <c r="DGC39" s="138"/>
      <c r="DGD39" s="138"/>
      <c r="DGE39" s="138"/>
      <c r="DGF39" s="138"/>
      <c r="DGG39" s="138"/>
      <c r="DGH39" s="138"/>
      <c r="DGI39" s="138"/>
      <c r="DGJ39" s="138"/>
      <c r="DGK39" s="138"/>
      <c r="DGL39" s="138"/>
      <c r="DGM39" s="138"/>
      <c r="DGN39" s="138"/>
      <c r="DGO39" s="138"/>
      <c r="DGP39" s="138"/>
      <c r="DGQ39" s="138"/>
      <c r="DGR39" s="138"/>
      <c r="DGS39" s="138"/>
      <c r="DGT39" s="138"/>
      <c r="DGU39" s="138"/>
      <c r="DGV39" s="138"/>
      <c r="DGW39" s="138"/>
      <c r="DGX39" s="138"/>
      <c r="DGY39" s="138"/>
      <c r="DGZ39" s="138"/>
      <c r="DHA39" s="138"/>
      <c r="DHB39" s="138"/>
      <c r="DHC39" s="138"/>
      <c r="DHD39" s="138"/>
      <c r="DHE39" s="138"/>
      <c r="DHF39" s="138"/>
      <c r="DHG39" s="138"/>
      <c r="DHH39" s="138"/>
      <c r="DHI39" s="138"/>
      <c r="DHJ39" s="138"/>
      <c r="DHK39" s="138"/>
      <c r="DHL39" s="138"/>
      <c r="DHM39" s="138"/>
      <c r="DHN39" s="138"/>
      <c r="DHO39" s="138"/>
      <c r="DHP39" s="138"/>
      <c r="DHQ39" s="138"/>
      <c r="DHR39" s="138"/>
      <c r="DHS39" s="138"/>
      <c r="DHT39" s="138"/>
      <c r="DHU39" s="138"/>
      <c r="DHV39" s="138"/>
      <c r="DHW39" s="138"/>
      <c r="DHX39" s="138"/>
      <c r="DHY39" s="138"/>
      <c r="DHZ39" s="138"/>
      <c r="DIA39" s="138"/>
      <c r="DIB39" s="138"/>
      <c r="DIC39" s="138"/>
      <c r="DID39" s="138"/>
      <c r="DIE39" s="138"/>
      <c r="DIF39" s="138"/>
      <c r="DIG39" s="138"/>
      <c r="DIH39" s="138"/>
      <c r="DII39" s="138"/>
      <c r="DIJ39" s="138"/>
      <c r="DIK39" s="138"/>
      <c r="DIL39" s="138"/>
      <c r="DIM39" s="138"/>
      <c r="DIN39" s="138"/>
      <c r="DIO39" s="138"/>
      <c r="DIP39" s="138"/>
      <c r="DIQ39" s="138"/>
      <c r="DIR39" s="138"/>
      <c r="DIS39" s="138"/>
      <c r="DIT39" s="138"/>
      <c r="DIU39" s="138"/>
      <c r="DIV39" s="138"/>
      <c r="DIW39" s="138"/>
      <c r="DIX39" s="138"/>
      <c r="DIY39" s="138"/>
      <c r="DIZ39" s="138"/>
      <c r="DJA39" s="138"/>
      <c r="DJB39" s="138"/>
      <c r="DJC39" s="138"/>
      <c r="DJD39" s="138"/>
      <c r="DJE39" s="138"/>
      <c r="DJF39" s="138"/>
      <c r="DJG39" s="138"/>
      <c r="DJH39" s="138"/>
      <c r="DJI39" s="138"/>
      <c r="DJJ39" s="138"/>
      <c r="DJK39" s="138"/>
      <c r="DJL39" s="138"/>
      <c r="DJM39" s="138"/>
      <c r="DJN39" s="138"/>
      <c r="DJO39" s="138"/>
      <c r="DJP39" s="138"/>
      <c r="DJQ39" s="138"/>
      <c r="DJR39" s="138"/>
      <c r="DJS39" s="138"/>
      <c r="DJT39" s="138"/>
      <c r="DJU39" s="138"/>
      <c r="DJV39" s="138"/>
      <c r="DJW39" s="138"/>
      <c r="DJX39" s="138"/>
      <c r="DJY39" s="138"/>
      <c r="DJZ39" s="138"/>
      <c r="DKA39" s="138"/>
      <c r="DKB39" s="138"/>
      <c r="DKC39" s="138"/>
      <c r="DKD39" s="138"/>
      <c r="DKE39" s="138"/>
      <c r="DKF39" s="138"/>
      <c r="DKG39" s="138"/>
      <c r="DKH39" s="138"/>
      <c r="DKI39" s="138"/>
      <c r="DKJ39" s="138"/>
      <c r="DKK39" s="138"/>
      <c r="DKL39" s="138"/>
      <c r="DKM39" s="138"/>
      <c r="DKN39" s="138"/>
      <c r="DKO39" s="138"/>
      <c r="DKP39" s="138"/>
      <c r="DKQ39" s="138"/>
      <c r="DKR39" s="138"/>
      <c r="DKS39" s="138"/>
      <c r="DKT39" s="138"/>
      <c r="DKU39" s="138"/>
      <c r="DKV39" s="138"/>
      <c r="DKW39" s="138"/>
      <c r="DKX39" s="138"/>
      <c r="DKY39" s="138"/>
      <c r="DKZ39" s="138"/>
      <c r="DLA39" s="138"/>
      <c r="DLB39" s="138"/>
      <c r="DLC39" s="138"/>
      <c r="DLD39" s="138"/>
      <c r="DLE39" s="138"/>
      <c r="DLF39" s="138"/>
      <c r="DLG39" s="138"/>
      <c r="DLH39" s="138"/>
      <c r="DLI39" s="138"/>
      <c r="DLJ39" s="138"/>
      <c r="DLK39" s="138"/>
      <c r="DLL39" s="138"/>
      <c r="DLM39" s="138"/>
      <c r="DLN39" s="138"/>
      <c r="DLO39" s="138"/>
      <c r="DLP39" s="138"/>
      <c r="DLQ39" s="138"/>
      <c r="DLR39" s="138"/>
      <c r="DLS39" s="138"/>
      <c r="DLT39" s="138"/>
      <c r="DLU39" s="138"/>
      <c r="DLV39" s="138"/>
      <c r="DLW39" s="138"/>
      <c r="DLX39" s="138"/>
      <c r="DLY39" s="138"/>
      <c r="DLZ39" s="138"/>
      <c r="DMA39" s="138"/>
      <c r="DMB39" s="138"/>
      <c r="DMC39" s="138"/>
      <c r="DMD39" s="138"/>
      <c r="DME39" s="138"/>
      <c r="DMF39" s="138"/>
      <c r="DMG39" s="138"/>
      <c r="DMH39" s="138"/>
      <c r="DMI39" s="138"/>
      <c r="DMJ39" s="138"/>
      <c r="DMK39" s="138"/>
      <c r="DML39" s="138"/>
      <c r="DMM39" s="138"/>
      <c r="DMN39" s="138"/>
      <c r="DMO39" s="138"/>
      <c r="DMP39" s="138"/>
      <c r="DMQ39" s="138"/>
      <c r="DMR39" s="138"/>
      <c r="DMS39" s="138"/>
      <c r="DMT39" s="138"/>
      <c r="DMU39" s="138"/>
      <c r="DMV39" s="138"/>
      <c r="DMW39" s="138"/>
      <c r="DMX39" s="138"/>
      <c r="DMY39" s="138"/>
      <c r="DMZ39" s="138"/>
      <c r="DNA39" s="138"/>
      <c r="DNB39" s="138"/>
      <c r="DNC39" s="138"/>
      <c r="DND39" s="138"/>
      <c r="DNE39" s="138"/>
      <c r="DNF39" s="138"/>
      <c r="DNG39" s="138"/>
      <c r="DNH39" s="138"/>
      <c r="DNI39" s="138"/>
      <c r="DNJ39" s="138"/>
      <c r="DNK39" s="138"/>
      <c r="DNL39" s="138"/>
      <c r="DNM39" s="138"/>
      <c r="DNN39" s="138"/>
      <c r="DNO39" s="138"/>
      <c r="DNP39" s="138"/>
      <c r="DNQ39" s="138"/>
      <c r="DNR39" s="138"/>
      <c r="DNS39" s="138"/>
      <c r="DNT39" s="138"/>
      <c r="DNU39" s="138"/>
      <c r="DNV39" s="138"/>
      <c r="DNW39" s="138"/>
      <c r="DNX39" s="138"/>
      <c r="DNY39" s="138"/>
      <c r="DNZ39" s="138"/>
      <c r="DOA39" s="138"/>
      <c r="DOB39" s="138"/>
      <c r="DOC39" s="138"/>
      <c r="DOD39" s="138"/>
      <c r="DOE39" s="138"/>
      <c r="DOF39" s="138"/>
      <c r="DOG39" s="138"/>
      <c r="DOH39" s="138"/>
      <c r="DOI39" s="138"/>
      <c r="DOJ39" s="138"/>
      <c r="DOK39" s="138"/>
      <c r="DOL39" s="138"/>
      <c r="DOM39" s="138"/>
      <c r="DON39" s="138"/>
      <c r="DOO39" s="138"/>
      <c r="DOP39" s="138"/>
      <c r="DOQ39" s="138"/>
      <c r="DOR39" s="138"/>
      <c r="DOS39" s="138"/>
      <c r="DOT39" s="138"/>
      <c r="DOU39" s="138"/>
      <c r="DOV39" s="138"/>
      <c r="DOW39" s="138"/>
      <c r="DOX39" s="138"/>
      <c r="DOY39" s="138"/>
      <c r="DOZ39" s="138"/>
      <c r="DPA39" s="138"/>
      <c r="DPB39" s="138"/>
      <c r="DPC39" s="138"/>
      <c r="DPD39" s="138"/>
      <c r="DPE39" s="138"/>
      <c r="DPF39" s="138"/>
      <c r="DPG39" s="138"/>
      <c r="DPH39" s="138"/>
      <c r="DPI39" s="138"/>
      <c r="DPJ39" s="138"/>
      <c r="DPK39" s="138"/>
      <c r="DPL39" s="138"/>
      <c r="DPM39" s="138"/>
      <c r="DPN39" s="138"/>
      <c r="DPO39" s="138"/>
      <c r="DPP39" s="138"/>
      <c r="DPQ39" s="138"/>
      <c r="DPR39" s="138"/>
      <c r="DPS39" s="138"/>
      <c r="DPT39" s="138"/>
      <c r="DPU39" s="138"/>
      <c r="DPV39" s="138"/>
      <c r="DPW39" s="138"/>
      <c r="DPX39" s="138"/>
      <c r="DPY39" s="138"/>
      <c r="DPZ39" s="138"/>
      <c r="DQA39" s="138"/>
      <c r="DQB39" s="138"/>
      <c r="DQC39" s="138"/>
      <c r="DQD39" s="138"/>
      <c r="DQE39" s="138"/>
      <c r="DQF39" s="138"/>
      <c r="DQG39" s="138"/>
      <c r="DQH39" s="138"/>
      <c r="DQI39" s="138"/>
      <c r="DQJ39" s="138"/>
      <c r="DQK39" s="138"/>
      <c r="DQL39" s="138"/>
      <c r="DQM39" s="138"/>
      <c r="DQN39" s="138"/>
      <c r="DQO39" s="138"/>
      <c r="DQP39" s="138"/>
      <c r="DQQ39" s="138"/>
      <c r="DQR39" s="138"/>
      <c r="DQS39" s="138"/>
      <c r="DQT39" s="138"/>
      <c r="DQU39" s="138"/>
      <c r="DQV39" s="138"/>
      <c r="DQW39" s="138"/>
      <c r="DQX39" s="138"/>
      <c r="DQY39" s="138"/>
      <c r="DQZ39" s="138"/>
      <c r="DRA39" s="138"/>
      <c r="DRB39" s="138"/>
      <c r="DRC39" s="138"/>
      <c r="DRD39" s="138"/>
      <c r="DRE39" s="138"/>
      <c r="DRF39" s="138"/>
      <c r="DRG39" s="138"/>
      <c r="DRH39" s="138"/>
      <c r="DRI39" s="138"/>
      <c r="DRJ39" s="138"/>
      <c r="DRK39" s="138"/>
      <c r="DRL39" s="138"/>
      <c r="DRM39" s="138"/>
      <c r="DRN39" s="138"/>
      <c r="DRO39" s="138"/>
      <c r="DRP39" s="138"/>
      <c r="DRQ39" s="138"/>
      <c r="DRR39" s="138"/>
      <c r="DRS39" s="138"/>
      <c r="DRT39" s="138"/>
      <c r="DRU39" s="138"/>
      <c r="DRV39" s="138"/>
      <c r="DRW39" s="138"/>
      <c r="DRX39" s="138"/>
      <c r="DRY39" s="138"/>
      <c r="DRZ39" s="138"/>
      <c r="DSA39" s="138"/>
      <c r="DSB39" s="138"/>
      <c r="DSC39" s="138"/>
      <c r="DSD39" s="138"/>
      <c r="DSE39" s="138"/>
      <c r="DSF39" s="138"/>
      <c r="DSG39" s="138"/>
      <c r="DSH39" s="138"/>
      <c r="DSI39" s="138"/>
      <c r="DSJ39" s="138"/>
      <c r="DSK39" s="138"/>
      <c r="DSL39" s="138"/>
      <c r="DSM39" s="138"/>
      <c r="DSN39" s="138"/>
      <c r="DSO39" s="138"/>
      <c r="DSP39" s="138"/>
      <c r="DSQ39" s="138"/>
      <c r="DSR39" s="138"/>
      <c r="DSS39" s="138"/>
      <c r="DST39" s="138"/>
      <c r="DSU39" s="138"/>
      <c r="DSV39" s="138"/>
      <c r="DSW39" s="138"/>
      <c r="DSX39" s="138"/>
      <c r="DSY39" s="138"/>
      <c r="DSZ39" s="138"/>
      <c r="DTA39" s="138"/>
      <c r="DTB39" s="138"/>
      <c r="DTC39" s="138"/>
      <c r="DTD39" s="138"/>
      <c r="DTE39" s="138"/>
      <c r="DTF39" s="138"/>
      <c r="DTG39" s="138"/>
      <c r="DTH39" s="138"/>
      <c r="DTI39" s="138"/>
      <c r="DTJ39" s="138"/>
      <c r="DTK39" s="138"/>
      <c r="DTL39" s="138"/>
      <c r="DTM39" s="138"/>
      <c r="DTN39" s="138"/>
      <c r="DTO39" s="138"/>
      <c r="DTP39" s="138"/>
      <c r="DTQ39" s="138"/>
      <c r="DTR39" s="138"/>
      <c r="DTS39" s="138"/>
      <c r="DTT39" s="138"/>
      <c r="DTU39" s="138"/>
      <c r="DTV39" s="138"/>
      <c r="DTW39" s="138"/>
      <c r="DTX39" s="138"/>
      <c r="DTY39" s="138"/>
      <c r="DTZ39" s="138"/>
      <c r="DUA39" s="138"/>
      <c r="DUB39" s="138"/>
      <c r="DUC39" s="138"/>
      <c r="DUD39" s="138"/>
      <c r="DUE39" s="138"/>
      <c r="DUF39" s="138"/>
      <c r="DUG39" s="138"/>
      <c r="DUH39" s="138"/>
      <c r="DUI39" s="138"/>
      <c r="DUJ39" s="138"/>
      <c r="DUK39" s="138"/>
      <c r="DUL39" s="138"/>
      <c r="DUM39" s="138"/>
      <c r="DUN39" s="138"/>
      <c r="DUO39" s="138"/>
      <c r="DUP39" s="138"/>
      <c r="DUQ39" s="138"/>
      <c r="DUR39" s="138"/>
      <c r="DUS39" s="138"/>
      <c r="DUT39" s="138"/>
      <c r="DUU39" s="138"/>
      <c r="DUV39" s="138"/>
      <c r="DUW39" s="138"/>
      <c r="DUX39" s="138"/>
      <c r="DUY39" s="138"/>
      <c r="DUZ39" s="138"/>
      <c r="DVA39" s="138"/>
      <c r="DVB39" s="138"/>
      <c r="DVC39" s="138"/>
      <c r="DVD39" s="138"/>
      <c r="DVE39" s="138"/>
      <c r="DVF39" s="138"/>
      <c r="DVG39" s="138"/>
      <c r="DVH39" s="138"/>
      <c r="DVI39" s="138"/>
      <c r="DVJ39" s="138"/>
      <c r="DVK39" s="138"/>
      <c r="DVL39" s="138"/>
      <c r="DVM39" s="138"/>
      <c r="DVN39" s="138"/>
      <c r="DVO39" s="138"/>
      <c r="DVP39" s="138"/>
      <c r="DVQ39" s="138"/>
      <c r="DVR39" s="138"/>
      <c r="DVS39" s="138"/>
      <c r="DVT39" s="138"/>
      <c r="DVU39" s="138"/>
      <c r="DVV39" s="138"/>
      <c r="DVW39" s="138"/>
      <c r="DVX39" s="138"/>
      <c r="DVY39" s="138"/>
      <c r="DVZ39" s="138"/>
      <c r="DWA39" s="138"/>
      <c r="DWB39" s="138"/>
      <c r="DWC39" s="138"/>
      <c r="DWD39" s="138"/>
      <c r="DWE39" s="138"/>
      <c r="DWF39" s="138"/>
      <c r="DWG39" s="138"/>
      <c r="DWH39" s="138"/>
      <c r="DWI39" s="138"/>
      <c r="DWJ39" s="138"/>
      <c r="DWK39" s="138"/>
      <c r="DWL39" s="138"/>
      <c r="DWM39" s="138"/>
      <c r="DWN39" s="138"/>
      <c r="DWO39" s="138"/>
      <c r="DWP39" s="138"/>
      <c r="DWQ39" s="138"/>
      <c r="DWR39" s="138"/>
      <c r="DWS39" s="138"/>
      <c r="DWT39" s="138"/>
      <c r="DWU39" s="138"/>
      <c r="DWV39" s="138"/>
      <c r="DWW39" s="138"/>
      <c r="DWX39" s="138"/>
      <c r="DWY39" s="138"/>
      <c r="DWZ39" s="138"/>
      <c r="DXA39" s="138"/>
      <c r="DXB39" s="138"/>
      <c r="DXC39" s="138"/>
      <c r="DXD39" s="138"/>
      <c r="DXE39" s="138"/>
      <c r="DXF39" s="138"/>
      <c r="DXG39" s="138"/>
      <c r="DXH39" s="138"/>
      <c r="DXI39" s="138"/>
      <c r="DXJ39" s="138"/>
      <c r="DXK39" s="138"/>
      <c r="DXL39" s="138"/>
      <c r="DXM39" s="138"/>
      <c r="DXN39" s="138"/>
      <c r="DXO39" s="138"/>
      <c r="DXP39" s="138"/>
      <c r="DXQ39" s="138"/>
      <c r="DXR39" s="138"/>
      <c r="DXS39" s="138"/>
      <c r="DXT39" s="138"/>
      <c r="DXU39" s="138"/>
      <c r="DXV39" s="138"/>
      <c r="DXW39" s="138"/>
      <c r="DXX39" s="138"/>
      <c r="DXY39" s="138"/>
      <c r="DXZ39" s="138"/>
      <c r="DYA39" s="138"/>
      <c r="DYB39" s="138"/>
      <c r="DYC39" s="138"/>
      <c r="DYD39" s="138"/>
      <c r="DYE39" s="138"/>
      <c r="DYF39" s="138"/>
      <c r="DYG39" s="138"/>
      <c r="DYH39" s="138"/>
      <c r="DYI39" s="138"/>
      <c r="DYJ39" s="138"/>
      <c r="DYK39" s="138"/>
      <c r="DYL39" s="138"/>
      <c r="DYM39" s="138"/>
      <c r="DYN39" s="138"/>
      <c r="DYO39" s="138"/>
      <c r="DYP39" s="138"/>
      <c r="DYQ39" s="138"/>
      <c r="DYR39" s="138"/>
      <c r="DYS39" s="138"/>
      <c r="DYT39" s="138"/>
      <c r="DYU39" s="138"/>
      <c r="DYV39" s="138"/>
      <c r="DYW39" s="138"/>
      <c r="DYX39" s="138"/>
      <c r="DYY39" s="138"/>
      <c r="DYZ39" s="138"/>
      <c r="DZA39" s="138"/>
      <c r="DZB39" s="138"/>
      <c r="DZC39" s="138"/>
      <c r="DZD39" s="138"/>
      <c r="DZE39" s="138"/>
      <c r="DZF39" s="138"/>
      <c r="DZG39" s="138"/>
      <c r="DZH39" s="138"/>
      <c r="DZI39" s="138"/>
      <c r="DZJ39" s="138"/>
      <c r="DZK39" s="138"/>
      <c r="DZL39" s="138"/>
      <c r="DZM39" s="138"/>
      <c r="DZN39" s="138"/>
      <c r="DZO39" s="138"/>
      <c r="DZP39" s="138"/>
      <c r="DZQ39" s="138"/>
      <c r="DZR39" s="138"/>
      <c r="DZS39" s="138"/>
      <c r="DZT39" s="138"/>
      <c r="DZU39" s="138"/>
      <c r="DZV39" s="138"/>
      <c r="DZW39" s="138"/>
      <c r="DZX39" s="138"/>
      <c r="DZY39" s="138"/>
      <c r="DZZ39" s="138"/>
      <c r="EAA39" s="138"/>
      <c r="EAB39" s="138"/>
      <c r="EAC39" s="138"/>
      <c r="EAD39" s="138"/>
      <c r="EAE39" s="138"/>
      <c r="EAF39" s="138"/>
      <c r="EAG39" s="138"/>
      <c r="EAH39" s="138"/>
      <c r="EAI39" s="138"/>
      <c r="EAJ39" s="138"/>
      <c r="EAK39" s="138"/>
      <c r="EAL39" s="138"/>
      <c r="EAM39" s="138"/>
      <c r="EAN39" s="138"/>
      <c r="EAO39" s="138"/>
      <c r="EAP39" s="138"/>
      <c r="EAQ39" s="138"/>
      <c r="EAR39" s="138"/>
      <c r="EAS39" s="138"/>
      <c r="EAT39" s="138"/>
      <c r="EAU39" s="138"/>
      <c r="EAV39" s="138"/>
      <c r="EAW39" s="138"/>
      <c r="EAX39" s="138"/>
      <c r="EAY39" s="138"/>
      <c r="EAZ39" s="138"/>
      <c r="EBA39" s="138"/>
      <c r="EBB39" s="138"/>
      <c r="EBC39" s="138"/>
      <c r="EBD39" s="138"/>
      <c r="EBE39" s="138"/>
      <c r="EBF39" s="138"/>
      <c r="EBG39" s="138"/>
      <c r="EBH39" s="138"/>
      <c r="EBI39" s="138"/>
      <c r="EBJ39" s="138"/>
      <c r="EBK39" s="138"/>
      <c r="EBL39" s="138"/>
      <c r="EBM39" s="138"/>
      <c r="EBN39" s="138"/>
      <c r="EBO39" s="138"/>
      <c r="EBP39" s="138"/>
      <c r="EBQ39" s="138"/>
      <c r="EBR39" s="138"/>
      <c r="EBS39" s="138"/>
      <c r="EBT39" s="138"/>
      <c r="EBU39" s="138"/>
      <c r="EBV39" s="138"/>
      <c r="EBW39" s="138"/>
      <c r="EBX39" s="138"/>
      <c r="EBY39" s="138"/>
      <c r="EBZ39" s="138"/>
      <c r="ECA39" s="138"/>
      <c r="ECB39" s="138"/>
      <c r="ECC39" s="138"/>
      <c r="ECD39" s="138"/>
      <c r="ECE39" s="138"/>
      <c r="ECF39" s="138"/>
      <c r="ECG39" s="138"/>
      <c r="ECH39" s="138"/>
      <c r="ECI39" s="138"/>
      <c r="ECJ39" s="138"/>
      <c r="ECK39" s="138"/>
      <c r="ECL39" s="138"/>
      <c r="ECM39" s="138"/>
      <c r="ECN39" s="138"/>
      <c r="ECO39" s="138"/>
      <c r="ECP39" s="138"/>
      <c r="ECQ39" s="138"/>
      <c r="ECR39" s="138"/>
      <c r="ECS39" s="138"/>
      <c r="ECT39" s="138"/>
      <c r="ECU39" s="138"/>
      <c r="ECV39" s="138"/>
      <c r="ECW39" s="138"/>
      <c r="ECX39" s="138"/>
      <c r="ECY39" s="138"/>
      <c r="ECZ39" s="138"/>
      <c r="EDA39" s="138"/>
      <c r="EDB39" s="138"/>
      <c r="EDC39" s="138"/>
      <c r="EDD39" s="138"/>
      <c r="EDE39" s="138"/>
      <c r="EDF39" s="138"/>
      <c r="EDG39" s="138"/>
      <c r="EDH39" s="138"/>
      <c r="EDI39" s="138"/>
      <c r="EDJ39" s="138"/>
      <c r="EDK39" s="138"/>
      <c r="EDL39" s="138"/>
      <c r="EDM39" s="138"/>
      <c r="EDN39" s="138"/>
      <c r="EDO39" s="138"/>
      <c r="EDP39" s="138"/>
      <c r="EDQ39" s="138"/>
      <c r="EDR39" s="138"/>
      <c r="EDS39" s="138"/>
      <c r="EDT39" s="138"/>
      <c r="EDU39" s="138"/>
      <c r="EDV39" s="138"/>
      <c r="EDW39" s="138"/>
      <c r="EDX39" s="138"/>
      <c r="EDY39" s="138"/>
      <c r="EDZ39" s="138"/>
      <c r="EEA39" s="138"/>
      <c r="EEB39" s="138"/>
      <c r="EEC39" s="138"/>
      <c r="EED39" s="138"/>
      <c r="EEE39" s="138"/>
      <c r="EEF39" s="138"/>
      <c r="EEG39" s="138"/>
      <c r="EEH39" s="138"/>
      <c r="EEI39" s="138"/>
      <c r="EEJ39" s="138"/>
      <c r="EEK39" s="138"/>
      <c r="EEL39" s="138"/>
      <c r="EEM39" s="138"/>
      <c r="EEN39" s="138"/>
      <c r="EEO39" s="138"/>
      <c r="EEP39" s="138"/>
      <c r="EEQ39" s="138"/>
      <c r="EER39" s="138"/>
      <c r="EES39" s="138"/>
      <c r="EET39" s="138"/>
      <c r="EEU39" s="138"/>
      <c r="EEV39" s="138"/>
      <c r="EEW39" s="138"/>
      <c r="EEX39" s="138"/>
      <c r="EEY39" s="138"/>
      <c r="EEZ39" s="138"/>
      <c r="EFA39" s="138"/>
      <c r="EFB39" s="138"/>
      <c r="EFC39" s="138"/>
      <c r="EFD39" s="138"/>
      <c r="EFE39" s="138"/>
      <c r="EFF39" s="138"/>
      <c r="EFG39" s="138"/>
      <c r="EFH39" s="138"/>
      <c r="EFI39" s="138"/>
      <c r="EFJ39" s="138"/>
      <c r="EFK39" s="138"/>
      <c r="EFL39" s="138"/>
      <c r="EFM39" s="138"/>
      <c r="EFN39" s="138"/>
      <c r="EFO39" s="138"/>
      <c r="EFP39" s="138"/>
      <c r="EFQ39" s="138"/>
      <c r="EFR39" s="138"/>
      <c r="EFS39" s="138"/>
      <c r="EFT39" s="138"/>
      <c r="EFU39" s="138"/>
      <c r="EFV39" s="138"/>
      <c r="EFW39" s="138"/>
      <c r="EFX39" s="138"/>
      <c r="EFY39" s="138"/>
      <c r="EFZ39" s="138"/>
      <c r="EGA39" s="138"/>
      <c r="EGB39" s="138"/>
      <c r="EGC39" s="138"/>
      <c r="EGD39" s="138"/>
      <c r="EGE39" s="138"/>
      <c r="EGF39" s="138"/>
      <c r="EGG39" s="138"/>
      <c r="EGH39" s="138"/>
      <c r="EGI39" s="138"/>
      <c r="EGJ39" s="138"/>
      <c r="EGK39" s="138"/>
      <c r="EGL39" s="138"/>
      <c r="EGM39" s="138"/>
      <c r="EGN39" s="138"/>
      <c r="EGO39" s="138"/>
      <c r="EGP39" s="138"/>
      <c r="EGQ39" s="138"/>
      <c r="EGR39" s="138"/>
      <c r="EGS39" s="138"/>
      <c r="EGT39" s="138"/>
      <c r="EGU39" s="138"/>
      <c r="EGV39" s="138"/>
      <c r="EGW39" s="138"/>
      <c r="EGX39" s="138"/>
      <c r="EGY39" s="138"/>
      <c r="EGZ39" s="138"/>
      <c r="EHA39" s="138"/>
      <c r="EHB39" s="138"/>
      <c r="EHC39" s="138"/>
      <c r="EHD39" s="138"/>
      <c r="EHE39" s="138"/>
      <c r="EHF39" s="138"/>
      <c r="EHG39" s="138"/>
      <c r="EHH39" s="138"/>
      <c r="EHI39" s="138"/>
      <c r="EHJ39" s="138"/>
      <c r="EHK39" s="138"/>
      <c r="EHL39" s="138"/>
      <c r="EHM39" s="138"/>
      <c r="EHN39" s="138"/>
      <c r="EHO39" s="138"/>
      <c r="EHP39" s="138"/>
      <c r="EHQ39" s="138"/>
      <c r="EHR39" s="138"/>
      <c r="EHS39" s="138"/>
      <c r="EHT39" s="138"/>
      <c r="EHU39" s="138"/>
      <c r="EHV39" s="138"/>
      <c r="EHW39" s="138"/>
      <c r="EHX39" s="138"/>
      <c r="EHY39" s="138"/>
      <c r="EHZ39" s="138"/>
      <c r="EIA39" s="138"/>
      <c r="EIB39" s="138"/>
      <c r="EIC39" s="138"/>
      <c r="EID39" s="138"/>
      <c r="EIE39" s="138"/>
      <c r="EIF39" s="138"/>
      <c r="EIG39" s="138"/>
      <c r="EIH39" s="138"/>
      <c r="EII39" s="138"/>
      <c r="EIJ39" s="138"/>
      <c r="EIK39" s="138"/>
      <c r="EIL39" s="138"/>
      <c r="EIM39" s="138"/>
      <c r="EIN39" s="138"/>
      <c r="EIO39" s="138"/>
      <c r="EIP39" s="138"/>
      <c r="EIQ39" s="138"/>
      <c r="EIR39" s="138"/>
      <c r="EIS39" s="138"/>
      <c r="EIT39" s="138"/>
      <c r="EIU39" s="138"/>
      <c r="EIV39" s="138"/>
      <c r="EIW39" s="138"/>
      <c r="EIX39" s="138"/>
      <c r="EIY39" s="138"/>
      <c r="EIZ39" s="138"/>
      <c r="EJA39" s="138"/>
      <c r="EJB39" s="138"/>
      <c r="EJC39" s="138"/>
      <c r="EJD39" s="138"/>
      <c r="EJE39" s="138"/>
      <c r="EJF39" s="138"/>
      <c r="EJG39" s="138"/>
      <c r="EJH39" s="138"/>
      <c r="EJI39" s="138"/>
      <c r="EJJ39" s="138"/>
      <c r="EJK39" s="138"/>
      <c r="EJL39" s="138"/>
      <c r="EJM39" s="138"/>
      <c r="EJN39" s="138"/>
      <c r="EJO39" s="138"/>
      <c r="EJP39" s="138"/>
      <c r="EJQ39" s="138"/>
      <c r="EJR39" s="138"/>
      <c r="EJS39" s="138"/>
      <c r="EJT39" s="138"/>
      <c r="EJU39" s="138"/>
      <c r="EJV39" s="138"/>
      <c r="EJW39" s="138"/>
      <c r="EJX39" s="138"/>
      <c r="EJY39" s="138"/>
      <c r="EJZ39" s="138"/>
      <c r="EKA39" s="138"/>
      <c r="EKB39" s="138"/>
      <c r="EKC39" s="138"/>
      <c r="EKD39" s="138"/>
      <c r="EKE39" s="138"/>
      <c r="EKF39" s="138"/>
      <c r="EKG39" s="138"/>
      <c r="EKH39" s="138"/>
      <c r="EKI39" s="138"/>
      <c r="EKJ39" s="138"/>
      <c r="EKK39" s="138"/>
      <c r="EKL39" s="138"/>
      <c r="EKM39" s="138"/>
      <c r="EKN39" s="138"/>
      <c r="EKO39" s="138"/>
      <c r="EKP39" s="138"/>
      <c r="EKQ39" s="138"/>
      <c r="EKR39" s="138"/>
      <c r="EKS39" s="138"/>
      <c r="EKT39" s="138"/>
      <c r="EKU39" s="138"/>
      <c r="EKV39" s="138"/>
      <c r="EKW39" s="138"/>
      <c r="EKX39" s="138"/>
      <c r="EKY39" s="138"/>
      <c r="EKZ39" s="138"/>
      <c r="ELA39" s="138"/>
      <c r="ELB39" s="138"/>
      <c r="ELC39" s="138"/>
      <c r="ELD39" s="138"/>
      <c r="ELE39" s="138"/>
      <c r="ELF39" s="138"/>
      <c r="ELG39" s="138"/>
      <c r="ELH39" s="138"/>
      <c r="ELI39" s="138"/>
      <c r="ELJ39" s="138"/>
      <c r="ELK39" s="138"/>
      <c r="ELL39" s="138"/>
      <c r="ELM39" s="138"/>
      <c r="ELN39" s="138"/>
      <c r="ELO39" s="138"/>
      <c r="ELP39" s="138"/>
      <c r="ELQ39" s="138"/>
      <c r="ELR39" s="138"/>
      <c r="ELS39" s="138"/>
      <c r="ELT39" s="138"/>
      <c r="ELU39" s="138"/>
      <c r="ELV39" s="138"/>
      <c r="ELW39" s="138"/>
      <c r="ELX39" s="138"/>
      <c r="ELY39" s="138"/>
      <c r="ELZ39" s="138"/>
      <c r="EMA39" s="138"/>
      <c r="EMB39" s="138"/>
      <c r="EMC39" s="138"/>
      <c r="EMD39" s="138"/>
      <c r="EME39" s="138"/>
      <c r="EMF39" s="138"/>
      <c r="EMG39" s="138"/>
      <c r="EMH39" s="138"/>
      <c r="EMI39" s="138"/>
      <c r="EMJ39" s="138"/>
      <c r="EMK39" s="138"/>
      <c r="EML39" s="138"/>
      <c r="EMM39" s="138"/>
      <c r="EMN39" s="138"/>
      <c r="EMO39" s="138"/>
      <c r="EMP39" s="138"/>
      <c r="EMQ39" s="138"/>
      <c r="EMR39" s="138"/>
      <c r="EMS39" s="138"/>
      <c r="EMT39" s="138"/>
      <c r="EMU39" s="138"/>
      <c r="EMV39" s="138"/>
      <c r="EMW39" s="138"/>
      <c r="EMX39" s="138"/>
      <c r="EMY39" s="138"/>
      <c r="EMZ39" s="138"/>
      <c r="ENA39" s="138"/>
      <c r="ENB39" s="138"/>
      <c r="ENC39" s="138"/>
      <c r="END39" s="138"/>
      <c r="ENE39" s="138"/>
      <c r="ENF39" s="138"/>
      <c r="ENG39" s="138"/>
      <c r="ENH39" s="138"/>
      <c r="ENI39" s="138"/>
      <c r="ENJ39" s="138"/>
      <c r="ENK39" s="138"/>
      <c r="ENL39" s="138"/>
      <c r="ENM39" s="138"/>
      <c r="ENN39" s="138"/>
      <c r="ENO39" s="138"/>
      <c r="ENP39" s="138"/>
      <c r="ENQ39" s="138"/>
      <c r="ENR39" s="138"/>
      <c r="ENS39" s="138"/>
      <c r="ENT39" s="138"/>
      <c r="ENU39" s="138"/>
      <c r="ENV39" s="138"/>
      <c r="ENW39" s="138"/>
      <c r="ENX39" s="138"/>
      <c r="ENY39" s="138"/>
      <c r="ENZ39" s="138"/>
      <c r="EOA39" s="138"/>
      <c r="EOB39" s="138"/>
      <c r="EOC39" s="138"/>
      <c r="EOD39" s="138"/>
      <c r="EOE39" s="138"/>
      <c r="EOF39" s="138"/>
      <c r="EOG39" s="138"/>
      <c r="EOH39" s="138"/>
      <c r="EOI39" s="138"/>
      <c r="EOJ39" s="138"/>
      <c r="EOK39" s="138"/>
      <c r="EOL39" s="138"/>
      <c r="EOM39" s="138"/>
      <c r="EON39" s="138"/>
      <c r="EOO39" s="138"/>
      <c r="EOP39" s="138"/>
      <c r="EOQ39" s="138"/>
      <c r="EOR39" s="138"/>
      <c r="EOS39" s="138"/>
      <c r="EOT39" s="138"/>
      <c r="EOU39" s="138"/>
      <c r="EOV39" s="138"/>
      <c r="EOW39" s="138"/>
      <c r="EOX39" s="138"/>
      <c r="EOY39" s="138"/>
      <c r="EOZ39" s="138"/>
      <c r="EPA39" s="138"/>
      <c r="EPB39" s="138"/>
      <c r="EPC39" s="138"/>
      <c r="EPD39" s="138"/>
      <c r="EPE39" s="138"/>
      <c r="EPF39" s="138"/>
      <c r="EPG39" s="138"/>
      <c r="EPH39" s="138"/>
      <c r="EPI39" s="138"/>
      <c r="EPJ39" s="138"/>
      <c r="EPK39" s="138"/>
      <c r="EPL39" s="138"/>
      <c r="EPM39" s="138"/>
      <c r="EPN39" s="138"/>
      <c r="EPO39" s="138"/>
      <c r="EPP39" s="138"/>
      <c r="EPQ39" s="138"/>
      <c r="EPR39" s="138"/>
      <c r="EPS39" s="138"/>
      <c r="EPT39" s="138"/>
      <c r="EPU39" s="138"/>
      <c r="EPV39" s="138"/>
      <c r="EPW39" s="138"/>
      <c r="EPX39" s="138"/>
      <c r="EPY39" s="138"/>
      <c r="EPZ39" s="138"/>
      <c r="EQA39" s="138"/>
      <c r="EQB39" s="138"/>
      <c r="EQC39" s="138"/>
      <c r="EQD39" s="138"/>
      <c r="EQE39" s="138"/>
      <c r="EQF39" s="138"/>
      <c r="EQG39" s="138"/>
      <c r="EQH39" s="138"/>
      <c r="EQI39" s="138"/>
      <c r="EQJ39" s="138"/>
      <c r="EQK39" s="138"/>
      <c r="EQL39" s="138"/>
      <c r="EQM39" s="138"/>
      <c r="EQN39" s="138"/>
      <c r="EQO39" s="138"/>
      <c r="EQP39" s="138"/>
      <c r="EQQ39" s="138"/>
      <c r="EQR39" s="138"/>
      <c r="EQS39" s="138"/>
      <c r="EQT39" s="138"/>
      <c r="EQU39" s="138"/>
      <c r="EQV39" s="138"/>
      <c r="EQW39" s="138"/>
      <c r="EQX39" s="138"/>
      <c r="EQY39" s="138"/>
      <c r="EQZ39" s="138"/>
      <c r="ERA39" s="138"/>
      <c r="ERB39" s="138"/>
      <c r="ERC39" s="138"/>
      <c r="ERD39" s="138"/>
      <c r="ERE39" s="138"/>
      <c r="ERF39" s="138"/>
      <c r="ERG39" s="138"/>
      <c r="ERH39" s="138"/>
      <c r="ERI39" s="138"/>
      <c r="ERJ39" s="138"/>
      <c r="ERK39" s="138"/>
      <c r="ERL39" s="138"/>
      <c r="ERM39" s="138"/>
      <c r="ERN39" s="138"/>
      <c r="ERO39" s="138"/>
      <c r="ERP39" s="138"/>
      <c r="ERQ39" s="138"/>
      <c r="ERR39" s="138"/>
      <c r="ERS39" s="138"/>
      <c r="ERT39" s="138"/>
      <c r="ERU39" s="138"/>
      <c r="ERV39" s="138"/>
      <c r="ERW39" s="138"/>
      <c r="ERX39" s="138"/>
      <c r="ERY39" s="138"/>
      <c r="ERZ39" s="138"/>
      <c r="ESA39" s="138"/>
      <c r="ESB39" s="138"/>
      <c r="ESC39" s="138"/>
      <c r="ESD39" s="138"/>
      <c r="ESE39" s="138"/>
      <c r="ESF39" s="138"/>
      <c r="ESG39" s="138"/>
      <c r="ESH39" s="138"/>
      <c r="ESI39" s="138"/>
      <c r="ESJ39" s="138"/>
      <c r="ESK39" s="138"/>
      <c r="ESL39" s="138"/>
      <c r="ESM39" s="138"/>
      <c r="ESN39" s="138"/>
      <c r="ESO39" s="138"/>
      <c r="ESP39" s="138"/>
      <c r="ESQ39" s="138"/>
      <c r="ESR39" s="138"/>
      <c r="ESS39" s="138"/>
      <c r="EST39" s="138"/>
      <c r="ESU39" s="138"/>
      <c r="ESV39" s="138"/>
      <c r="ESW39" s="138"/>
      <c r="ESX39" s="138"/>
      <c r="ESY39" s="138"/>
      <c r="ESZ39" s="138"/>
      <c r="ETA39" s="138"/>
      <c r="ETB39" s="138"/>
      <c r="ETC39" s="138"/>
      <c r="ETD39" s="138"/>
      <c r="ETE39" s="138"/>
      <c r="ETF39" s="138"/>
      <c r="ETG39" s="138"/>
      <c r="ETH39" s="138"/>
      <c r="ETI39" s="138"/>
      <c r="ETJ39" s="138"/>
      <c r="ETK39" s="138"/>
      <c r="ETL39" s="138"/>
      <c r="ETM39" s="138"/>
      <c r="ETN39" s="138"/>
      <c r="ETO39" s="138"/>
      <c r="ETP39" s="138"/>
      <c r="ETQ39" s="138"/>
      <c r="ETR39" s="138"/>
      <c r="ETS39" s="138"/>
      <c r="ETT39" s="138"/>
      <c r="ETU39" s="138"/>
      <c r="ETV39" s="138"/>
      <c r="ETW39" s="138"/>
      <c r="ETX39" s="138"/>
      <c r="ETY39" s="138"/>
      <c r="ETZ39" s="138"/>
      <c r="EUA39" s="138"/>
      <c r="EUB39" s="138"/>
      <c r="EUC39" s="138"/>
      <c r="EUD39" s="138"/>
      <c r="EUE39" s="138"/>
      <c r="EUF39" s="138"/>
      <c r="EUG39" s="138"/>
      <c r="EUH39" s="138"/>
      <c r="EUI39" s="138"/>
      <c r="EUJ39" s="138"/>
      <c r="EUK39" s="138"/>
      <c r="EUL39" s="138"/>
      <c r="EUM39" s="138"/>
      <c r="EUN39" s="138"/>
      <c r="EUO39" s="138"/>
      <c r="EUP39" s="138"/>
      <c r="EUQ39" s="138"/>
      <c r="EUR39" s="138"/>
      <c r="EUS39" s="138"/>
      <c r="EUT39" s="138"/>
      <c r="EUU39" s="138"/>
      <c r="EUV39" s="138"/>
      <c r="EUW39" s="138"/>
      <c r="EUX39" s="138"/>
      <c r="EUY39" s="138"/>
      <c r="EUZ39" s="138"/>
      <c r="EVA39" s="138"/>
      <c r="EVB39" s="138"/>
      <c r="EVC39" s="138"/>
      <c r="EVD39" s="138"/>
      <c r="EVE39" s="138"/>
      <c r="EVF39" s="138"/>
      <c r="EVG39" s="138"/>
      <c r="EVH39" s="138"/>
      <c r="EVI39" s="138"/>
      <c r="EVJ39" s="138"/>
      <c r="EVK39" s="138"/>
      <c r="EVL39" s="138"/>
      <c r="EVM39" s="138"/>
      <c r="EVN39" s="138"/>
      <c r="EVO39" s="138"/>
      <c r="EVP39" s="138"/>
      <c r="EVQ39" s="138"/>
      <c r="EVR39" s="138"/>
      <c r="EVS39" s="138"/>
      <c r="EVT39" s="138"/>
      <c r="EVU39" s="138"/>
      <c r="EVV39" s="138"/>
      <c r="EVW39" s="138"/>
      <c r="EVX39" s="138"/>
      <c r="EVY39" s="138"/>
      <c r="EVZ39" s="138"/>
      <c r="EWA39" s="138"/>
      <c r="EWB39" s="138"/>
      <c r="EWC39" s="138"/>
      <c r="EWD39" s="138"/>
      <c r="EWE39" s="138"/>
      <c r="EWF39" s="138"/>
      <c r="EWG39" s="138"/>
      <c r="EWH39" s="138"/>
      <c r="EWI39" s="138"/>
      <c r="EWJ39" s="138"/>
      <c r="EWK39" s="138"/>
      <c r="EWL39" s="138"/>
      <c r="EWM39" s="138"/>
      <c r="EWN39" s="138"/>
      <c r="EWO39" s="138"/>
      <c r="EWP39" s="138"/>
      <c r="EWQ39" s="138"/>
      <c r="EWR39" s="138"/>
      <c r="EWS39" s="138"/>
      <c r="EWT39" s="138"/>
      <c r="EWU39" s="138"/>
      <c r="EWV39" s="138"/>
      <c r="EWW39" s="138"/>
      <c r="EWX39" s="138"/>
      <c r="EWY39" s="138"/>
      <c r="EWZ39" s="138"/>
      <c r="EXA39" s="138"/>
      <c r="EXB39" s="138"/>
      <c r="EXC39" s="138"/>
      <c r="EXD39" s="138"/>
      <c r="EXE39" s="138"/>
      <c r="EXF39" s="138"/>
      <c r="EXG39" s="138"/>
      <c r="EXH39" s="138"/>
      <c r="EXI39" s="138"/>
      <c r="EXJ39" s="138"/>
      <c r="EXK39" s="138"/>
      <c r="EXL39" s="138"/>
      <c r="EXM39" s="138"/>
      <c r="EXN39" s="138"/>
      <c r="EXO39" s="138"/>
      <c r="EXP39" s="138"/>
      <c r="EXQ39" s="138"/>
      <c r="EXR39" s="138"/>
      <c r="EXS39" s="138"/>
      <c r="EXT39" s="138"/>
      <c r="EXU39" s="138"/>
      <c r="EXV39" s="138"/>
      <c r="EXW39" s="138"/>
      <c r="EXX39" s="138"/>
      <c r="EXY39" s="138"/>
      <c r="EXZ39" s="138"/>
      <c r="EYA39" s="138"/>
      <c r="EYB39" s="138"/>
      <c r="EYC39" s="138"/>
      <c r="EYD39" s="138"/>
      <c r="EYE39" s="138"/>
      <c r="EYF39" s="138"/>
      <c r="EYG39" s="138"/>
      <c r="EYH39" s="138"/>
      <c r="EYI39" s="138"/>
      <c r="EYJ39" s="138"/>
      <c r="EYK39" s="138"/>
      <c r="EYL39" s="138"/>
      <c r="EYM39" s="138"/>
      <c r="EYN39" s="138"/>
      <c r="EYO39" s="138"/>
      <c r="EYP39" s="138"/>
      <c r="EYQ39" s="138"/>
      <c r="EYR39" s="138"/>
      <c r="EYS39" s="138"/>
      <c r="EYT39" s="138"/>
      <c r="EYU39" s="138"/>
      <c r="EYV39" s="138"/>
      <c r="EYW39" s="138"/>
      <c r="EYX39" s="138"/>
      <c r="EYY39" s="138"/>
      <c r="EYZ39" s="138"/>
      <c r="EZA39" s="138"/>
      <c r="EZB39" s="138"/>
      <c r="EZC39" s="138"/>
      <c r="EZD39" s="138"/>
      <c r="EZE39" s="138"/>
      <c r="EZF39" s="138"/>
      <c r="EZG39" s="138"/>
      <c r="EZH39" s="138"/>
      <c r="EZI39" s="138"/>
      <c r="EZJ39" s="138"/>
      <c r="EZK39" s="138"/>
      <c r="EZL39" s="138"/>
      <c r="EZM39" s="138"/>
      <c r="EZN39" s="138"/>
      <c r="EZO39" s="138"/>
      <c r="EZP39" s="138"/>
      <c r="EZQ39" s="138"/>
      <c r="EZR39" s="138"/>
      <c r="EZS39" s="138"/>
      <c r="EZT39" s="138"/>
      <c r="EZU39" s="138"/>
      <c r="EZV39" s="138"/>
      <c r="EZW39" s="138"/>
      <c r="EZX39" s="138"/>
      <c r="EZY39" s="138"/>
      <c r="EZZ39" s="138"/>
      <c r="FAA39" s="138"/>
      <c r="FAB39" s="138"/>
      <c r="FAC39" s="138"/>
      <c r="FAD39" s="138"/>
      <c r="FAE39" s="138"/>
      <c r="FAF39" s="138"/>
      <c r="FAG39" s="138"/>
      <c r="FAH39" s="138"/>
      <c r="FAI39" s="138"/>
      <c r="FAJ39" s="138"/>
      <c r="FAK39" s="138"/>
      <c r="FAL39" s="138"/>
      <c r="FAM39" s="138"/>
      <c r="FAN39" s="138"/>
      <c r="FAO39" s="138"/>
      <c r="FAP39" s="138"/>
      <c r="FAQ39" s="138"/>
      <c r="FAR39" s="138"/>
      <c r="FAS39" s="138"/>
      <c r="FAT39" s="138"/>
      <c r="FAU39" s="138"/>
      <c r="FAV39" s="138"/>
      <c r="FAW39" s="138"/>
      <c r="FAX39" s="138"/>
      <c r="FAY39" s="138"/>
      <c r="FAZ39" s="138"/>
      <c r="FBA39" s="138"/>
      <c r="FBB39" s="138"/>
      <c r="FBC39" s="138"/>
      <c r="FBD39" s="138"/>
      <c r="FBE39" s="138"/>
      <c r="FBF39" s="138"/>
      <c r="FBG39" s="138"/>
      <c r="FBH39" s="138"/>
      <c r="FBI39" s="138"/>
      <c r="FBJ39" s="138"/>
      <c r="FBK39" s="138"/>
      <c r="FBL39" s="138"/>
      <c r="FBM39" s="138"/>
      <c r="FBN39" s="138"/>
      <c r="FBO39" s="138"/>
      <c r="FBP39" s="138"/>
      <c r="FBQ39" s="138"/>
      <c r="FBR39" s="138"/>
      <c r="FBS39" s="138"/>
      <c r="FBT39" s="138"/>
      <c r="FBU39" s="138"/>
      <c r="FBV39" s="138"/>
      <c r="FBW39" s="138"/>
      <c r="FBX39" s="138"/>
      <c r="FBY39" s="138"/>
      <c r="FBZ39" s="138"/>
      <c r="FCA39" s="138"/>
      <c r="FCB39" s="138"/>
      <c r="FCC39" s="138"/>
      <c r="FCD39" s="138"/>
      <c r="FCE39" s="138"/>
      <c r="FCF39" s="138"/>
      <c r="FCG39" s="138"/>
      <c r="FCH39" s="138"/>
      <c r="FCI39" s="138"/>
      <c r="FCJ39" s="138"/>
      <c r="FCK39" s="138"/>
      <c r="FCL39" s="138"/>
      <c r="FCM39" s="138"/>
      <c r="FCN39" s="138"/>
      <c r="FCO39" s="138"/>
      <c r="FCP39" s="138"/>
      <c r="FCQ39" s="138"/>
      <c r="FCR39" s="138"/>
      <c r="FCS39" s="138"/>
      <c r="FCT39" s="138"/>
      <c r="FCU39" s="138"/>
      <c r="FCV39" s="138"/>
      <c r="FCW39" s="138"/>
      <c r="FCX39" s="138"/>
      <c r="FCY39" s="138"/>
      <c r="FCZ39" s="138"/>
      <c r="FDA39" s="138"/>
      <c r="FDB39" s="138"/>
      <c r="FDC39" s="138"/>
      <c r="FDD39" s="138"/>
      <c r="FDE39" s="138"/>
      <c r="FDF39" s="138"/>
      <c r="FDG39" s="138"/>
      <c r="FDH39" s="138"/>
      <c r="FDI39" s="138"/>
      <c r="FDJ39" s="138"/>
      <c r="FDK39" s="138"/>
      <c r="FDL39" s="138"/>
      <c r="FDM39" s="138"/>
      <c r="FDN39" s="138"/>
      <c r="FDO39" s="138"/>
      <c r="FDP39" s="138"/>
      <c r="FDQ39" s="138"/>
      <c r="FDR39" s="138"/>
      <c r="FDS39" s="138"/>
      <c r="FDT39" s="138"/>
      <c r="FDU39" s="138"/>
      <c r="FDV39" s="138"/>
      <c r="FDW39" s="138"/>
      <c r="FDX39" s="138"/>
      <c r="FDY39" s="138"/>
      <c r="FDZ39" s="138"/>
      <c r="FEA39" s="138"/>
      <c r="FEB39" s="138"/>
      <c r="FEC39" s="138"/>
      <c r="FED39" s="138"/>
      <c r="FEE39" s="138"/>
      <c r="FEF39" s="138"/>
      <c r="FEG39" s="138"/>
      <c r="FEH39" s="138"/>
      <c r="FEI39" s="138"/>
      <c r="FEJ39" s="138"/>
      <c r="FEK39" s="138"/>
      <c r="FEL39" s="138"/>
      <c r="FEM39" s="138"/>
      <c r="FEN39" s="138"/>
      <c r="FEO39" s="138"/>
      <c r="FEP39" s="138"/>
      <c r="FEQ39" s="138"/>
      <c r="FER39" s="138"/>
      <c r="FES39" s="138"/>
      <c r="FET39" s="138"/>
      <c r="FEU39" s="138"/>
      <c r="FEV39" s="138"/>
      <c r="FEW39" s="138"/>
      <c r="FEX39" s="138"/>
      <c r="FEY39" s="138"/>
      <c r="FEZ39" s="138"/>
      <c r="FFA39" s="138"/>
      <c r="FFB39" s="138"/>
      <c r="FFC39" s="138"/>
      <c r="FFD39" s="138"/>
      <c r="FFE39" s="138"/>
      <c r="FFF39" s="138"/>
      <c r="FFG39" s="138"/>
      <c r="FFH39" s="138"/>
      <c r="FFI39" s="138"/>
      <c r="FFJ39" s="138"/>
      <c r="FFK39" s="138"/>
      <c r="FFL39" s="138"/>
      <c r="FFM39" s="138"/>
      <c r="FFN39" s="138"/>
      <c r="FFO39" s="138"/>
      <c r="FFP39" s="138"/>
      <c r="FFQ39" s="138"/>
      <c r="FFR39" s="138"/>
      <c r="FFS39" s="138"/>
      <c r="FFT39" s="138"/>
      <c r="FFU39" s="138"/>
      <c r="FFV39" s="138"/>
      <c r="FFW39" s="138"/>
      <c r="FFX39" s="138"/>
      <c r="FFY39" s="138"/>
      <c r="FFZ39" s="138"/>
      <c r="FGA39" s="138"/>
      <c r="FGB39" s="138"/>
      <c r="FGC39" s="138"/>
      <c r="FGD39" s="138"/>
      <c r="FGE39" s="138"/>
      <c r="FGF39" s="138"/>
      <c r="FGG39" s="138"/>
      <c r="FGH39" s="138"/>
      <c r="FGI39" s="138"/>
      <c r="FGJ39" s="138"/>
      <c r="FGK39" s="138"/>
      <c r="FGL39" s="138"/>
      <c r="FGM39" s="138"/>
      <c r="FGN39" s="138"/>
      <c r="FGO39" s="138"/>
      <c r="FGP39" s="138"/>
      <c r="FGQ39" s="138"/>
      <c r="FGR39" s="138"/>
      <c r="FGS39" s="138"/>
      <c r="FGT39" s="138"/>
      <c r="FGU39" s="138"/>
      <c r="FGV39" s="138"/>
      <c r="FGW39" s="138"/>
      <c r="FGX39" s="138"/>
      <c r="FGY39" s="138"/>
      <c r="FGZ39" s="138"/>
      <c r="FHA39" s="138"/>
      <c r="FHB39" s="138"/>
      <c r="FHC39" s="138"/>
      <c r="FHD39" s="138"/>
      <c r="FHE39" s="138"/>
      <c r="FHF39" s="138"/>
      <c r="FHG39" s="138"/>
      <c r="FHH39" s="138"/>
      <c r="FHI39" s="138"/>
      <c r="FHJ39" s="138"/>
      <c r="FHK39" s="138"/>
      <c r="FHL39" s="138"/>
      <c r="FHM39" s="138"/>
      <c r="FHN39" s="138"/>
      <c r="FHO39" s="138"/>
      <c r="FHP39" s="138"/>
      <c r="FHQ39" s="138"/>
      <c r="FHR39" s="138"/>
      <c r="FHS39" s="138"/>
      <c r="FHT39" s="138"/>
      <c r="FHU39" s="138"/>
      <c r="FHV39" s="138"/>
      <c r="FHW39" s="138"/>
      <c r="FHX39" s="138"/>
      <c r="FHY39" s="138"/>
      <c r="FHZ39" s="138"/>
      <c r="FIA39" s="138"/>
      <c r="FIB39" s="138"/>
      <c r="FIC39" s="138"/>
      <c r="FID39" s="138"/>
      <c r="FIE39" s="138"/>
      <c r="FIF39" s="138"/>
      <c r="FIG39" s="138"/>
      <c r="FIH39" s="138"/>
      <c r="FII39" s="138"/>
      <c r="FIJ39" s="138"/>
      <c r="FIK39" s="138"/>
      <c r="FIL39" s="138"/>
      <c r="FIM39" s="138"/>
      <c r="FIN39" s="138"/>
      <c r="FIO39" s="138"/>
      <c r="FIP39" s="138"/>
      <c r="FIQ39" s="138"/>
      <c r="FIR39" s="138"/>
      <c r="FIS39" s="138"/>
      <c r="FIT39" s="138"/>
      <c r="FIU39" s="138"/>
      <c r="FIV39" s="138"/>
      <c r="FIW39" s="138"/>
      <c r="FIX39" s="138"/>
      <c r="FIY39" s="138"/>
      <c r="FIZ39" s="138"/>
      <c r="FJA39" s="138"/>
      <c r="FJB39" s="138"/>
      <c r="FJC39" s="138"/>
      <c r="FJD39" s="138"/>
      <c r="FJE39" s="138"/>
      <c r="FJF39" s="138"/>
      <c r="FJG39" s="138"/>
      <c r="FJH39" s="138"/>
      <c r="FJI39" s="138"/>
      <c r="FJJ39" s="138"/>
      <c r="FJK39" s="138"/>
      <c r="FJL39" s="138"/>
      <c r="FJM39" s="138"/>
      <c r="FJN39" s="138"/>
      <c r="FJO39" s="138"/>
      <c r="FJP39" s="138"/>
      <c r="FJQ39" s="138"/>
      <c r="FJR39" s="138"/>
      <c r="FJS39" s="138"/>
      <c r="FJT39" s="138"/>
      <c r="FJU39" s="138"/>
      <c r="FJV39" s="138"/>
      <c r="FJW39" s="138"/>
      <c r="FJX39" s="138"/>
      <c r="FJY39" s="138"/>
      <c r="FJZ39" s="138"/>
      <c r="FKA39" s="138"/>
      <c r="FKB39" s="138"/>
      <c r="FKC39" s="138"/>
      <c r="FKD39" s="138"/>
      <c r="FKE39" s="138"/>
      <c r="FKF39" s="138"/>
      <c r="FKG39" s="138"/>
      <c r="FKH39" s="138"/>
      <c r="FKI39" s="138"/>
      <c r="FKJ39" s="138"/>
      <c r="FKK39" s="138"/>
      <c r="FKL39" s="138"/>
      <c r="FKM39" s="138"/>
      <c r="FKN39" s="138"/>
      <c r="FKO39" s="138"/>
      <c r="FKP39" s="138"/>
      <c r="FKQ39" s="138"/>
      <c r="FKR39" s="138"/>
      <c r="FKS39" s="138"/>
      <c r="FKT39" s="138"/>
      <c r="FKU39" s="138"/>
      <c r="FKV39" s="138"/>
      <c r="FKW39" s="138"/>
      <c r="FKX39" s="138"/>
      <c r="FKY39" s="138"/>
      <c r="FKZ39" s="138"/>
      <c r="FLA39" s="138"/>
      <c r="FLB39" s="138"/>
      <c r="FLC39" s="138"/>
      <c r="FLD39" s="138"/>
      <c r="FLE39" s="138"/>
      <c r="FLF39" s="138"/>
      <c r="FLG39" s="138"/>
      <c r="FLH39" s="138"/>
      <c r="FLI39" s="138"/>
      <c r="FLJ39" s="138"/>
      <c r="FLK39" s="138"/>
      <c r="FLL39" s="138"/>
      <c r="FLM39" s="138"/>
      <c r="FLN39" s="138"/>
      <c r="FLO39" s="138"/>
      <c r="FLP39" s="138"/>
      <c r="FLQ39" s="138"/>
      <c r="FLR39" s="138"/>
      <c r="FLS39" s="138"/>
      <c r="FLT39" s="138"/>
      <c r="FLU39" s="138"/>
      <c r="FLV39" s="138"/>
      <c r="FLW39" s="138"/>
      <c r="FLX39" s="138"/>
      <c r="FLY39" s="138"/>
      <c r="FLZ39" s="138"/>
      <c r="FMA39" s="138"/>
      <c r="FMB39" s="138"/>
      <c r="FMC39" s="138"/>
      <c r="FMD39" s="138"/>
      <c r="FME39" s="138"/>
      <c r="FMF39" s="138"/>
      <c r="FMG39" s="138"/>
      <c r="FMH39" s="138"/>
      <c r="FMI39" s="138"/>
      <c r="FMJ39" s="138"/>
      <c r="FMK39" s="138"/>
      <c r="FML39" s="138"/>
      <c r="FMM39" s="138"/>
      <c r="FMN39" s="138"/>
      <c r="FMO39" s="138"/>
      <c r="FMP39" s="138"/>
      <c r="FMQ39" s="138"/>
      <c r="FMR39" s="138"/>
      <c r="FMS39" s="138"/>
      <c r="FMT39" s="138"/>
      <c r="FMU39" s="138"/>
      <c r="FMV39" s="138"/>
      <c r="FMW39" s="138"/>
      <c r="FMX39" s="138"/>
      <c r="FMY39" s="138"/>
      <c r="FMZ39" s="138"/>
      <c r="FNA39" s="138"/>
      <c r="FNB39" s="138"/>
      <c r="FNC39" s="138"/>
      <c r="FND39" s="138"/>
      <c r="FNE39" s="138"/>
      <c r="FNF39" s="138"/>
      <c r="FNG39" s="138"/>
      <c r="FNH39" s="138"/>
      <c r="FNI39" s="138"/>
      <c r="FNJ39" s="138"/>
      <c r="FNK39" s="138"/>
      <c r="FNL39" s="138"/>
      <c r="FNM39" s="138"/>
      <c r="FNN39" s="138"/>
      <c r="FNO39" s="138"/>
      <c r="FNP39" s="138"/>
      <c r="FNQ39" s="138"/>
      <c r="FNR39" s="138"/>
      <c r="FNS39" s="138"/>
      <c r="FNT39" s="138"/>
      <c r="FNU39" s="138"/>
      <c r="FNV39" s="138"/>
      <c r="FNW39" s="138"/>
      <c r="FNX39" s="138"/>
      <c r="FNY39" s="138"/>
      <c r="FNZ39" s="138"/>
      <c r="FOA39" s="138"/>
      <c r="FOB39" s="138"/>
      <c r="FOC39" s="138"/>
      <c r="FOD39" s="138"/>
      <c r="FOE39" s="138"/>
      <c r="FOF39" s="138"/>
      <c r="FOG39" s="138"/>
      <c r="FOH39" s="138"/>
      <c r="FOI39" s="138"/>
      <c r="FOJ39" s="138"/>
      <c r="FOK39" s="138"/>
      <c r="FOL39" s="138"/>
      <c r="FOM39" s="138"/>
      <c r="FON39" s="138"/>
      <c r="FOO39" s="138"/>
      <c r="FOP39" s="138"/>
      <c r="FOQ39" s="138"/>
      <c r="FOR39" s="138"/>
      <c r="FOS39" s="138"/>
      <c r="FOT39" s="138"/>
      <c r="FOU39" s="138"/>
      <c r="FOV39" s="138"/>
      <c r="FOW39" s="138"/>
      <c r="FOX39" s="138"/>
      <c r="FOY39" s="138"/>
      <c r="FOZ39" s="138"/>
      <c r="FPA39" s="138"/>
      <c r="FPB39" s="138"/>
      <c r="FPC39" s="138"/>
      <c r="FPD39" s="138"/>
      <c r="FPE39" s="138"/>
      <c r="FPF39" s="138"/>
      <c r="FPG39" s="138"/>
      <c r="FPH39" s="138"/>
      <c r="FPI39" s="138"/>
      <c r="FPJ39" s="138"/>
      <c r="FPK39" s="138"/>
      <c r="FPL39" s="138"/>
      <c r="FPM39" s="138"/>
      <c r="FPN39" s="138"/>
      <c r="FPO39" s="138"/>
      <c r="FPP39" s="138"/>
      <c r="FPQ39" s="138"/>
      <c r="FPR39" s="138"/>
      <c r="FPS39" s="138"/>
      <c r="FPT39" s="138"/>
      <c r="FPU39" s="138"/>
      <c r="FPV39" s="138"/>
      <c r="FPW39" s="138"/>
      <c r="FPX39" s="138"/>
      <c r="FPY39" s="138"/>
      <c r="FPZ39" s="138"/>
      <c r="FQA39" s="138"/>
      <c r="FQB39" s="138"/>
      <c r="FQC39" s="138"/>
      <c r="FQD39" s="138"/>
      <c r="FQE39" s="138"/>
      <c r="FQF39" s="138"/>
      <c r="FQG39" s="138"/>
      <c r="FQH39" s="138"/>
      <c r="FQI39" s="138"/>
      <c r="FQJ39" s="138"/>
      <c r="FQK39" s="138"/>
      <c r="FQL39" s="138"/>
      <c r="FQM39" s="138"/>
      <c r="FQN39" s="138"/>
      <c r="FQO39" s="138"/>
      <c r="FQP39" s="138"/>
      <c r="FQQ39" s="138"/>
      <c r="FQR39" s="138"/>
      <c r="FQS39" s="138"/>
      <c r="FQT39" s="138"/>
      <c r="FQU39" s="138"/>
      <c r="FQV39" s="138"/>
      <c r="FQW39" s="138"/>
      <c r="FQX39" s="138"/>
      <c r="FQY39" s="138"/>
      <c r="FQZ39" s="138"/>
      <c r="FRA39" s="138"/>
      <c r="FRB39" s="138"/>
      <c r="FRC39" s="138"/>
      <c r="FRD39" s="138"/>
      <c r="FRE39" s="138"/>
      <c r="FRF39" s="138"/>
      <c r="FRG39" s="138"/>
      <c r="FRH39" s="138"/>
      <c r="FRI39" s="138"/>
      <c r="FRJ39" s="138"/>
      <c r="FRK39" s="138"/>
      <c r="FRL39" s="138"/>
      <c r="FRM39" s="138"/>
      <c r="FRN39" s="138"/>
      <c r="FRO39" s="138"/>
      <c r="FRP39" s="138"/>
      <c r="FRQ39" s="138"/>
      <c r="FRR39" s="138"/>
      <c r="FRS39" s="138"/>
      <c r="FRT39" s="138"/>
      <c r="FRU39" s="138"/>
      <c r="FRV39" s="138"/>
      <c r="FRW39" s="138"/>
      <c r="FRX39" s="138"/>
      <c r="FRY39" s="138"/>
      <c r="FRZ39" s="138"/>
      <c r="FSA39" s="138"/>
      <c r="FSB39" s="138"/>
      <c r="FSC39" s="138"/>
      <c r="FSD39" s="138"/>
      <c r="FSE39" s="138"/>
      <c r="FSF39" s="138"/>
      <c r="FSG39" s="138"/>
      <c r="FSH39" s="138"/>
      <c r="FSI39" s="138"/>
      <c r="FSJ39" s="138"/>
      <c r="FSK39" s="138"/>
      <c r="FSL39" s="138"/>
      <c r="FSM39" s="138"/>
      <c r="FSN39" s="138"/>
      <c r="FSO39" s="138"/>
      <c r="FSP39" s="138"/>
      <c r="FSQ39" s="138"/>
      <c r="FSR39" s="138"/>
      <c r="FSS39" s="138"/>
      <c r="FST39" s="138"/>
      <c r="FSU39" s="138"/>
      <c r="FSV39" s="138"/>
      <c r="FSW39" s="138"/>
      <c r="FSX39" s="138"/>
      <c r="FSY39" s="138"/>
      <c r="FSZ39" s="138"/>
      <c r="FTA39" s="138"/>
      <c r="FTB39" s="138"/>
      <c r="FTC39" s="138"/>
      <c r="FTD39" s="138"/>
      <c r="FTE39" s="138"/>
      <c r="FTF39" s="138"/>
      <c r="FTG39" s="138"/>
      <c r="FTH39" s="138"/>
      <c r="FTI39" s="138"/>
      <c r="FTJ39" s="138"/>
      <c r="FTK39" s="138"/>
      <c r="FTL39" s="138"/>
      <c r="FTM39" s="138"/>
      <c r="FTN39" s="138"/>
      <c r="FTO39" s="138"/>
      <c r="FTP39" s="138"/>
      <c r="FTQ39" s="138"/>
      <c r="FTR39" s="138"/>
      <c r="FTS39" s="138"/>
      <c r="FTT39" s="138"/>
      <c r="FTU39" s="138"/>
      <c r="FTV39" s="138"/>
      <c r="FTW39" s="138"/>
      <c r="FTX39" s="138"/>
      <c r="FTY39" s="138"/>
      <c r="FTZ39" s="138"/>
      <c r="FUA39" s="138"/>
      <c r="FUB39" s="138"/>
      <c r="FUC39" s="138"/>
      <c r="FUD39" s="138"/>
      <c r="FUE39" s="138"/>
      <c r="FUF39" s="138"/>
      <c r="FUG39" s="138"/>
      <c r="FUH39" s="138"/>
      <c r="FUI39" s="138"/>
      <c r="FUJ39" s="138"/>
      <c r="FUK39" s="138"/>
      <c r="FUL39" s="138"/>
      <c r="FUM39" s="138"/>
      <c r="FUN39" s="138"/>
      <c r="FUO39" s="138"/>
      <c r="FUP39" s="138"/>
      <c r="FUQ39" s="138"/>
      <c r="FUR39" s="138"/>
      <c r="FUS39" s="138"/>
      <c r="FUT39" s="138"/>
      <c r="FUU39" s="138"/>
      <c r="FUV39" s="138"/>
      <c r="FUW39" s="138"/>
      <c r="FUX39" s="138"/>
      <c r="FUY39" s="138"/>
      <c r="FUZ39" s="138"/>
      <c r="FVA39" s="138"/>
      <c r="FVB39" s="138"/>
      <c r="FVC39" s="138"/>
      <c r="FVD39" s="138"/>
      <c r="FVE39" s="138"/>
      <c r="FVF39" s="138"/>
      <c r="FVG39" s="138"/>
      <c r="FVH39" s="138"/>
      <c r="FVI39" s="138"/>
      <c r="FVJ39" s="138"/>
      <c r="FVK39" s="138"/>
      <c r="FVL39" s="138"/>
      <c r="FVM39" s="138"/>
      <c r="FVN39" s="138"/>
      <c r="FVO39" s="138"/>
      <c r="FVP39" s="138"/>
      <c r="FVQ39" s="138"/>
      <c r="FVR39" s="138"/>
      <c r="FVS39" s="138"/>
      <c r="FVT39" s="138"/>
      <c r="FVU39" s="138"/>
      <c r="FVV39" s="138"/>
      <c r="FVW39" s="138"/>
      <c r="FVX39" s="138"/>
      <c r="FVY39" s="138"/>
      <c r="FVZ39" s="138"/>
      <c r="FWA39" s="138"/>
      <c r="FWB39" s="138"/>
      <c r="FWC39" s="138"/>
      <c r="FWD39" s="138"/>
      <c r="FWE39" s="138"/>
      <c r="FWF39" s="138"/>
      <c r="FWG39" s="138"/>
      <c r="FWH39" s="138"/>
      <c r="FWI39" s="138"/>
      <c r="FWJ39" s="138"/>
      <c r="FWK39" s="138"/>
      <c r="FWL39" s="138"/>
      <c r="FWM39" s="138"/>
      <c r="FWN39" s="138"/>
      <c r="FWO39" s="138"/>
      <c r="FWP39" s="138"/>
      <c r="FWQ39" s="138"/>
      <c r="FWR39" s="138"/>
      <c r="FWS39" s="138"/>
      <c r="FWT39" s="138"/>
      <c r="FWU39" s="138"/>
      <c r="FWV39" s="138"/>
      <c r="FWW39" s="138"/>
      <c r="FWX39" s="138"/>
      <c r="FWY39" s="138"/>
      <c r="FWZ39" s="138"/>
      <c r="FXA39" s="138"/>
      <c r="FXB39" s="138"/>
      <c r="FXC39" s="138"/>
      <c r="FXD39" s="138"/>
      <c r="FXE39" s="138"/>
      <c r="FXF39" s="138"/>
      <c r="FXG39" s="138"/>
      <c r="FXH39" s="138"/>
      <c r="FXI39" s="138"/>
      <c r="FXJ39" s="138"/>
      <c r="FXK39" s="138"/>
      <c r="FXL39" s="138"/>
      <c r="FXM39" s="138"/>
      <c r="FXN39" s="138"/>
      <c r="FXO39" s="138"/>
      <c r="FXP39" s="138"/>
      <c r="FXQ39" s="138"/>
      <c r="FXR39" s="138"/>
      <c r="FXS39" s="138"/>
      <c r="FXT39" s="138"/>
      <c r="FXU39" s="138"/>
      <c r="FXV39" s="138"/>
      <c r="FXW39" s="138"/>
      <c r="FXX39" s="138"/>
      <c r="FXY39" s="138"/>
      <c r="FXZ39" s="138"/>
      <c r="FYA39" s="138"/>
      <c r="FYB39" s="138"/>
      <c r="FYC39" s="138"/>
      <c r="FYD39" s="138"/>
      <c r="FYE39" s="138"/>
      <c r="FYF39" s="138"/>
      <c r="FYG39" s="138"/>
      <c r="FYH39" s="138"/>
      <c r="FYI39" s="138"/>
      <c r="FYJ39" s="138"/>
      <c r="FYK39" s="138"/>
      <c r="FYL39" s="138"/>
      <c r="FYM39" s="138"/>
      <c r="FYN39" s="138"/>
      <c r="FYO39" s="138"/>
      <c r="FYP39" s="138"/>
      <c r="FYQ39" s="138"/>
      <c r="FYR39" s="138"/>
      <c r="FYS39" s="138"/>
      <c r="FYT39" s="138"/>
      <c r="FYU39" s="138"/>
      <c r="FYV39" s="138"/>
      <c r="FYW39" s="138"/>
      <c r="FYX39" s="138"/>
      <c r="FYY39" s="138"/>
      <c r="FYZ39" s="138"/>
      <c r="FZA39" s="138"/>
      <c r="FZB39" s="138"/>
      <c r="FZC39" s="138"/>
      <c r="FZD39" s="138"/>
      <c r="FZE39" s="138"/>
      <c r="FZF39" s="138"/>
      <c r="FZG39" s="138"/>
      <c r="FZH39" s="138"/>
      <c r="FZI39" s="138"/>
      <c r="FZJ39" s="138"/>
      <c r="FZK39" s="138"/>
      <c r="FZL39" s="138"/>
      <c r="FZM39" s="138"/>
      <c r="FZN39" s="138"/>
      <c r="FZO39" s="138"/>
      <c r="FZP39" s="138"/>
      <c r="FZQ39" s="138"/>
      <c r="FZR39" s="138"/>
      <c r="FZS39" s="138"/>
      <c r="FZT39" s="138"/>
      <c r="FZU39" s="138"/>
      <c r="FZV39" s="138"/>
      <c r="FZW39" s="138"/>
      <c r="FZX39" s="138"/>
      <c r="FZY39" s="138"/>
      <c r="FZZ39" s="138"/>
      <c r="GAA39" s="138"/>
      <c r="GAB39" s="138"/>
      <c r="GAC39" s="138"/>
      <c r="GAD39" s="138"/>
      <c r="GAE39" s="138"/>
      <c r="GAF39" s="138"/>
      <c r="GAG39" s="138"/>
      <c r="GAH39" s="138"/>
      <c r="GAI39" s="138"/>
      <c r="GAJ39" s="138"/>
      <c r="GAK39" s="138"/>
      <c r="GAL39" s="138"/>
      <c r="GAM39" s="138"/>
      <c r="GAN39" s="138"/>
      <c r="GAO39" s="138"/>
      <c r="GAP39" s="138"/>
      <c r="GAQ39" s="138"/>
      <c r="GAR39" s="138"/>
      <c r="GAS39" s="138"/>
      <c r="GAT39" s="138"/>
      <c r="GAU39" s="138"/>
      <c r="GAV39" s="138"/>
      <c r="GAW39" s="138"/>
      <c r="GAX39" s="138"/>
      <c r="GAY39" s="138"/>
      <c r="GAZ39" s="138"/>
      <c r="GBA39" s="138"/>
      <c r="GBB39" s="138"/>
      <c r="GBC39" s="138"/>
      <c r="GBD39" s="138"/>
      <c r="GBE39" s="138"/>
      <c r="GBF39" s="138"/>
      <c r="GBG39" s="138"/>
      <c r="GBH39" s="138"/>
      <c r="GBI39" s="138"/>
      <c r="GBJ39" s="138"/>
      <c r="GBK39" s="138"/>
      <c r="GBL39" s="138"/>
      <c r="GBM39" s="138"/>
      <c r="GBN39" s="138"/>
      <c r="GBO39" s="138"/>
      <c r="GBP39" s="138"/>
      <c r="GBQ39" s="138"/>
      <c r="GBR39" s="138"/>
      <c r="GBS39" s="138"/>
      <c r="GBT39" s="138"/>
      <c r="GBU39" s="138"/>
      <c r="GBV39" s="138"/>
      <c r="GBW39" s="138"/>
      <c r="GBX39" s="138"/>
      <c r="GBY39" s="138"/>
      <c r="GBZ39" s="138"/>
      <c r="GCA39" s="138"/>
      <c r="GCB39" s="138"/>
      <c r="GCC39" s="138"/>
      <c r="GCD39" s="138"/>
      <c r="GCE39" s="138"/>
      <c r="GCF39" s="138"/>
      <c r="GCG39" s="138"/>
      <c r="GCH39" s="138"/>
      <c r="GCI39" s="138"/>
      <c r="GCJ39" s="138"/>
      <c r="GCK39" s="138"/>
      <c r="GCL39" s="138"/>
      <c r="GCM39" s="138"/>
      <c r="GCN39" s="138"/>
      <c r="GCO39" s="138"/>
      <c r="GCP39" s="138"/>
      <c r="GCQ39" s="138"/>
      <c r="GCR39" s="138"/>
      <c r="GCS39" s="138"/>
      <c r="GCT39" s="138"/>
      <c r="GCU39" s="138"/>
      <c r="GCV39" s="138"/>
      <c r="GCW39" s="138"/>
      <c r="GCX39" s="138"/>
      <c r="GCY39" s="138"/>
      <c r="GCZ39" s="138"/>
      <c r="GDA39" s="138"/>
      <c r="GDB39" s="138"/>
      <c r="GDC39" s="138"/>
      <c r="GDD39" s="138"/>
      <c r="GDE39" s="138"/>
      <c r="GDF39" s="138"/>
      <c r="GDG39" s="138"/>
      <c r="GDH39" s="138"/>
      <c r="GDI39" s="138"/>
      <c r="GDJ39" s="138"/>
      <c r="GDK39" s="138"/>
      <c r="GDL39" s="138"/>
      <c r="GDM39" s="138"/>
      <c r="GDN39" s="138"/>
      <c r="GDO39" s="138"/>
      <c r="GDP39" s="138"/>
      <c r="GDQ39" s="138"/>
      <c r="GDR39" s="138"/>
      <c r="GDS39" s="138"/>
      <c r="GDT39" s="138"/>
      <c r="GDU39" s="138"/>
      <c r="GDV39" s="138"/>
      <c r="GDW39" s="138"/>
      <c r="GDX39" s="138"/>
      <c r="GDY39" s="138"/>
      <c r="GDZ39" s="138"/>
      <c r="GEA39" s="138"/>
      <c r="GEB39" s="138"/>
      <c r="GEC39" s="138"/>
      <c r="GED39" s="138"/>
      <c r="GEE39" s="138"/>
      <c r="GEF39" s="138"/>
      <c r="GEG39" s="138"/>
      <c r="GEH39" s="138"/>
      <c r="GEI39" s="138"/>
      <c r="GEJ39" s="138"/>
      <c r="GEK39" s="138"/>
      <c r="GEL39" s="138"/>
      <c r="GEM39" s="138"/>
      <c r="GEN39" s="138"/>
      <c r="GEO39" s="138"/>
      <c r="GEP39" s="138"/>
      <c r="GEQ39" s="138"/>
      <c r="GER39" s="138"/>
      <c r="GES39" s="138"/>
      <c r="GET39" s="138"/>
      <c r="GEU39" s="138"/>
      <c r="GEV39" s="138"/>
      <c r="GEW39" s="138"/>
      <c r="GEX39" s="138"/>
      <c r="GEY39" s="138"/>
      <c r="GEZ39" s="138"/>
      <c r="GFA39" s="138"/>
      <c r="GFB39" s="138"/>
      <c r="GFC39" s="138"/>
      <c r="GFD39" s="138"/>
      <c r="GFE39" s="138"/>
      <c r="GFF39" s="138"/>
      <c r="GFG39" s="138"/>
      <c r="GFH39" s="138"/>
      <c r="GFI39" s="138"/>
      <c r="GFJ39" s="138"/>
      <c r="GFK39" s="138"/>
      <c r="GFL39" s="138"/>
      <c r="GFM39" s="138"/>
      <c r="GFN39" s="138"/>
      <c r="GFO39" s="138"/>
      <c r="GFP39" s="138"/>
      <c r="GFQ39" s="138"/>
      <c r="GFR39" s="138"/>
      <c r="GFS39" s="138"/>
      <c r="GFT39" s="138"/>
      <c r="GFU39" s="138"/>
      <c r="GFV39" s="138"/>
      <c r="GFW39" s="138"/>
      <c r="GFX39" s="138"/>
      <c r="GFY39" s="138"/>
      <c r="GFZ39" s="138"/>
      <c r="GGA39" s="138"/>
      <c r="GGB39" s="138"/>
      <c r="GGC39" s="138"/>
      <c r="GGD39" s="138"/>
      <c r="GGE39" s="138"/>
      <c r="GGF39" s="138"/>
      <c r="GGG39" s="138"/>
      <c r="GGH39" s="138"/>
      <c r="GGI39" s="138"/>
      <c r="GGJ39" s="138"/>
      <c r="GGK39" s="138"/>
      <c r="GGL39" s="138"/>
      <c r="GGM39" s="138"/>
      <c r="GGN39" s="138"/>
      <c r="GGO39" s="138"/>
      <c r="GGP39" s="138"/>
      <c r="GGQ39" s="138"/>
      <c r="GGR39" s="138"/>
      <c r="GGS39" s="138"/>
      <c r="GGT39" s="138"/>
      <c r="GGU39" s="138"/>
      <c r="GGV39" s="138"/>
      <c r="GGW39" s="138"/>
      <c r="GGX39" s="138"/>
      <c r="GGY39" s="138"/>
      <c r="GGZ39" s="138"/>
      <c r="GHA39" s="138"/>
      <c r="GHB39" s="138"/>
      <c r="GHC39" s="138"/>
      <c r="GHD39" s="138"/>
      <c r="GHE39" s="138"/>
      <c r="GHF39" s="138"/>
      <c r="GHG39" s="138"/>
      <c r="GHH39" s="138"/>
      <c r="GHI39" s="138"/>
      <c r="GHJ39" s="138"/>
      <c r="GHK39" s="138"/>
      <c r="GHL39" s="138"/>
      <c r="GHM39" s="138"/>
      <c r="GHN39" s="138"/>
      <c r="GHO39" s="138"/>
      <c r="GHP39" s="138"/>
      <c r="GHQ39" s="138"/>
      <c r="GHR39" s="138"/>
      <c r="GHS39" s="138"/>
      <c r="GHT39" s="138"/>
      <c r="GHU39" s="138"/>
      <c r="GHV39" s="138"/>
      <c r="GHW39" s="138"/>
      <c r="GHX39" s="138"/>
      <c r="GHY39" s="138"/>
      <c r="GHZ39" s="138"/>
      <c r="GIA39" s="138"/>
      <c r="GIB39" s="138"/>
      <c r="GIC39" s="138"/>
      <c r="GID39" s="138"/>
      <c r="GIE39" s="138"/>
      <c r="GIF39" s="138"/>
      <c r="GIG39" s="138"/>
      <c r="GIH39" s="138"/>
      <c r="GII39" s="138"/>
      <c r="GIJ39" s="138"/>
      <c r="GIK39" s="138"/>
      <c r="GIL39" s="138"/>
      <c r="GIM39" s="138"/>
      <c r="GIN39" s="138"/>
      <c r="GIO39" s="138"/>
      <c r="GIP39" s="138"/>
      <c r="GIQ39" s="138"/>
      <c r="GIR39" s="138"/>
      <c r="GIS39" s="138"/>
      <c r="GIT39" s="138"/>
      <c r="GIU39" s="138"/>
      <c r="GIV39" s="138"/>
      <c r="GIW39" s="138"/>
      <c r="GIX39" s="138"/>
      <c r="GIY39" s="138"/>
      <c r="GIZ39" s="138"/>
      <c r="GJA39" s="138"/>
      <c r="GJB39" s="138"/>
      <c r="GJC39" s="138"/>
      <c r="GJD39" s="138"/>
      <c r="GJE39" s="138"/>
      <c r="GJF39" s="138"/>
      <c r="GJG39" s="138"/>
      <c r="GJH39" s="138"/>
      <c r="GJI39" s="138"/>
      <c r="GJJ39" s="138"/>
      <c r="GJK39" s="138"/>
      <c r="GJL39" s="138"/>
      <c r="GJM39" s="138"/>
      <c r="GJN39" s="138"/>
      <c r="GJO39" s="138"/>
      <c r="GJP39" s="138"/>
      <c r="GJQ39" s="138"/>
      <c r="GJR39" s="138"/>
      <c r="GJS39" s="138"/>
      <c r="GJT39" s="138"/>
      <c r="GJU39" s="138"/>
      <c r="GJV39" s="138"/>
      <c r="GJW39" s="138"/>
      <c r="GJX39" s="138"/>
      <c r="GJY39" s="138"/>
      <c r="GJZ39" s="138"/>
      <c r="GKA39" s="138"/>
      <c r="GKB39" s="138"/>
      <c r="GKC39" s="138"/>
      <c r="GKD39" s="138"/>
      <c r="GKE39" s="138"/>
      <c r="GKF39" s="138"/>
      <c r="GKG39" s="138"/>
      <c r="GKH39" s="138"/>
      <c r="GKI39" s="138"/>
      <c r="GKJ39" s="138"/>
      <c r="GKK39" s="138"/>
      <c r="GKL39" s="138"/>
      <c r="GKM39" s="138"/>
      <c r="GKN39" s="138"/>
      <c r="GKO39" s="138"/>
      <c r="GKP39" s="138"/>
      <c r="GKQ39" s="138"/>
      <c r="GKR39" s="138"/>
      <c r="GKS39" s="138"/>
      <c r="GKT39" s="138"/>
      <c r="GKU39" s="138"/>
      <c r="GKV39" s="138"/>
      <c r="GKW39" s="138"/>
      <c r="GKX39" s="138"/>
      <c r="GKY39" s="138"/>
      <c r="GKZ39" s="138"/>
      <c r="GLA39" s="138"/>
      <c r="GLB39" s="138"/>
      <c r="GLC39" s="138"/>
      <c r="GLD39" s="138"/>
      <c r="GLE39" s="138"/>
      <c r="GLF39" s="138"/>
      <c r="GLG39" s="138"/>
      <c r="GLH39" s="138"/>
      <c r="GLI39" s="138"/>
      <c r="GLJ39" s="138"/>
      <c r="GLK39" s="138"/>
      <c r="GLL39" s="138"/>
      <c r="GLM39" s="138"/>
      <c r="GLN39" s="138"/>
      <c r="GLO39" s="138"/>
      <c r="GLP39" s="138"/>
      <c r="GLQ39" s="138"/>
      <c r="GLR39" s="138"/>
      <c r="GLS39" s="138"/>
      <c r="GLT39" s="138"/>
      <c r="GLU39" s="138"/>
      <c r="GLV39" s="138"/>
      <c r="GLW39" s="138"/>
      <c r="GLX39" s="138"/>
      <c r="GLY39" s="138"/>
      <c r="GLZ39" s="138"/>
      <c r="GMA39" s="138"/>
      <c r="GMB39" s="138"/>
      <c r="GMC39" s="138"/>
      <c r="GMD39" s="138"/>
      <c r="GME39" s="138"/>
      <c r="GMF39" s="138"/>
      <c r="GMG39" s="138"/>
      <c r="GMH39" s="138"/>
      <c r="GMI39" s="138"/>
      <c r="GMJ39" s="138"/>
      <c r="GMK39" s="138"/>
      <c r="GML39" s="138"/>
      <c r="GMM39" s="138"/>
      <c r="GMN39" s="138"/>
      <c r="GMO39" s="138"/>
      <c r="GMP39" s="138"/>
      <c r="GMQ39" s="138"/>
      <c r="GMR39" s="138"/>
      <c r="GMS39" s="138"/>
      <c r="GMT39" s="138"/>
      <c r="GMU39" s="138"/>
      <c r="GMV39" s="138"/>
      <c r="GMW39" s="138"/>
      <c r="GMX39" s="138"/>
      <c r="GMY39" s="138"/>
      <c r="GMZ39" s="138"/>
      <c r="GNA39" s="138"/>
      <c r="GNB39" s="138"/>
      <c r="GNC39" s="138"/>
      <c r="GND39" s="138"/>
      <c r="GNE39" s="138"/>
      <c r="GNF39" s="138"/>
      <c r="GNG39" s="138"/>
      <c r="GNH39" s="138"/>
      <c r="GNI39" s="138"/>
      <c r="GNJ39" s="138"/>
      <c r="GNK39" s="138"/>
      <c r="GNL39" s="138"/>
      <c r="GNM39" s="138"/>
      <c r="GNN39" s="138"/>
      <c r="GNO39" s="138"/>
      <c r="GNP39" s="138"/>
      <c r="GNQ39" s="138"/>
      <c r="GNR39" s="138"/>
      <c r="GNS39" s="138"/>
      <c r="GNT39" s="138"/>
      <c r="GNU39" s="138"/>
      <c r="GNV39" s="138"/>
      <c r="GNW39" s="138"/>
      <c r="GNX39" s="138"/>
      <c r="GNY39" s="138"/>
      <c r="GNZ39" s="138"/>
      <c r="GOA39" s="138"/>
      <c r="GOB39" s="138"/>
      <c r="GOC39" s="138"/>
      <c r="GOD39" s="138"/>
      <c r="GOE39" s="138"/>
      <c r="GOF39" s="138"/>
      <c r="GOG39" s="138"/>
      <c r="GOH39" s="138"/>
      <c r="GOI39" s="138"/>
      <c r="GOJ39" s="138"/>
      <c r="GOK39" s="138"/>
      <c r="GOL39" s="138"/>
      <c r="GOM39" s="138"/>
      <c r="GON39" s="138"/>
      <c r="GOO39" s="138"/>
      <c r="GOP39" s="138"/>
      <c r="GOQ39" s="138"/>
      <c r="GOR39" s="138"/>
      <c r="GOS39" s="138"/>
      <c r="GOT39" s="138"/>
      <c r="GOU39" s="138"/>
      <c r="GOV39" s="138"/>
      <c r="GOW39" s="138"/>
      <c r="GOX39" s="138"/>
      <c r="GOY39" s="138"/>
      <c r="GOZ39" s="138"/>
      <c r="GPA39" s="138"/>
      <c r="GPB39" s="138"/>
      <c r="GPC39" s="138"/>
      <c r="GPD39" s="138"/>
      <c r="GPE39" s="138"/>
      <c r="GPF39" s="138"/>
      <c r="GPG39" s="138"/>
      <c r="GPH39" s="138"/>
      <c r="GPI39" s="138"/>
      <c r="GPJ39" s="138"/>
      <c r="GPK39" s="138"/>
      <c r="GPL39" s="138"/>
      <c r="GPM39" s="138"/>
      <c r="GPN39" s="138"/>
      <c r="GPO39" s="138"/>
      <c r="GPP39" s="138"/>
      <c r="GPQ39" s="138"/>
      <c r="GPR39" s="138"/>
      <c r="GPS39" s="138"/>
      <c r="GPT39" s="138"/>
      <c r="GPU39" s="138"/>
      <c r="GPV39" s="138"/>
      <c r="GPW39" s="138"/>
      <c r="GPX39" s="138"/>
      <c r="GPY39" s="138"/>
      <c r="GPZ39" s="138"/>
      <c r="GQA39" s="138"/>
      <c r="GQB39" s="138"/>
      <c r="GQC39" s="138"/>
      <c r="GQD39" s="138"/>
      <c r="GQE39" s="138"/>
      <c r="GQF39" s="138"/>
      <c r="GQG39" s="138"/>
      <c r="GQH39" s="138"/>
      <c r="GQI39" s="138"/>
      <c r="GQJ39" s="138"/>
      <c r="GQK39" s="138"/>
      <c r="GQL39" s="138"/>
      <c r="GQM39" s="138"/>
      <c r="GQN39" s="138"/>
      <c r="GQO39" s="138"/>
      <c r="GQP39" s="138"/>
      <c r="GQQ39" s="138"/>
      <c r="GQR39" s="138"/>
      <c r="GQS39" s="138"/>
      <c r="GQT39" s="138"/>
      <c r="GQU39" s="138"/>
      <c r="GQV39" s="138"/>
      <c r="GQW39" s="138"/>
      <c r="GQX39" s="138"/>
      <c r="GQY39" s="138"/>
      <c r="GQZ39" s="138"/>
      <c r="GRA39" s="138"/>
      <c r="GRB39" s="138"/>
      <c r="GRC39" s="138"/>
      <c r="GRD39" s="138"/>
      <c r="GRE39" s="138"/>
      <c r="GRF39" s="138"/>
      <c r="GRG39" s="138"/>
      <c r="GRH39" s="138"/>
      <c r="GRI39" s="138"/>
      <c r="GRJ39" s="138"/>
      <c r="GRK39" s="138"/>
      <c r="GRL39" s="138"/>
      <c r="GRM39" s="138"/>
      <c r="GRN39" s="138"/>
      <c r="GRO39" s="138"/>
      <c r="GRP39" s="138"/>
      <c r="GRQ39" s="138"/>
      <c r="GRR39" s="138"/>
      <c r="GRS39" s="138"/>
      <c r="GRT39" s="138"/>
      <c r="GRU39" s="138"/>
      <c r="GRV39" s="138"/>
      <c r="GRW39" s="138"/>
      <c r="GRX39" s="138"/>
      <c r="GRY39" s="138"/>
      <c r="GRZ39" s="138"/>
      <c r="GSA39" s="138"/>
      <c r="GSB39" s="138"/>
      <c r="GSC39" s="138"/>
      <c r="GSD39" s="138"/>
      <c r="GSE39" s="138"/>
      <c r="GSF39" s="138"/>
      <c r="GSG39" s="138"/>
      <c r="GSH39" s="138"/>
      <c r="GSI39" s="138"/>
      <c r="GSJ39" s="138"/>
      <c r="GSK39" s="138"/>
      <c r="GSL39" s="138"/>
      <c r="GSM39" s="138"/>
      <c r="GSN39" s="138"/>
      <c r="GSO39" s="138"/>
      <c r="GSP39" s="138"/>
      <c r="GSQ39" s="138"/>
      <c r="GSR39" s="138"/>
      <c r="GSS39" s="138"/>
      <c r="GST39" s="138"/>
      <c r="GSU39" s="138"/>
      <c r="GSV39" s="138"/>
      <c r="GSW39" s="138"/>
      <c r="GSX39" s="138"/>
      <c r="GSY39" s="138"/>
      <c r="GSZ39" s="138"/>
      <c r="GTA39" s="138"/>
      <c r="GTB39" s="138"/>
      <c r="GTC39" s="138"/>
      <c r="GTD39" s="138"/>
      <c r="GTE39" s="138"/>
      <c r="GTF39" s="138"/>
      <c r="GTG39" s="138"/>
      <c r="GTH39" s="138"/>
      <c r="GTI39" s="138"/>
      <c r="GTJ39" s="138"/>
      <c r="GTK39" s="138"/>
      <c r="GTL39" s="138"/>
      <c r="GTM39" s="138"/>
      <c r="GTN39" s="138"/>
      <c r="GTO39" s="138"/>
      <c r="GTP39" s="138"/>
      <c r="GTQ39" s="138"/>
      <c r="GTR39" s="138"/>
      <c r="GTS39" s="138"/>
      <c r="GTT39" s="138"/>
      <c r="GTU39" s="138"/>
      <c r="GTV39" s="138"/>
      <c r="GTW39" s="138"/>
      <c r="GTX39" s="138"/>
      <c r="GTY39" s="138"/>
      <c r="GTZ39" s="138"/>
      <c r="GUA39" s="138"/>
      <c r="GUB39" s="138"/>
      <c r="GUC39" s="138"/>
      <c r="GUD39" s="138"/>
      <c r="GUE39" s="138"/>
      <c r="GUF39" s="138"/>
      <c r="GUG39" s="138"/>
      <c r="GUH39" s="138"/>
      <c r="GUI39" s="138"/>
      <c r="GUJ39" s="138"/>
      <c r="GUK39" s="138"/>
      <c r="GUL39" s="138"/>
      <c r="GUM39" s="138"/>
      <c r="GUN39" s="138"/>
      <c r="GUO39" s="138"/>
      <c r="GUP39" s="138"/>
      <c r="GUQ39" s="138"/>
      <c r="GUR39" s="138"/>
      <c r="GUS39" s="138"/>
      <c r="GUT39" s="138"/>
      <c r="GUU39" s="138"/>
      <c r="GUV39" s="138"/>
      <c r="GUW39" s="138"/>
      <c r="GUX39" s="138"/>
      <c r="GUY39" s="138"/>
      <c r="GUZ39" s="138"/>
      <c r="GVA39" s="138"/>
      <c r="GVB39" s="138"/>
      <c r="GVC39" s="138"/>
      <c r="GVD39" s="138"/>
      <c r="GVE39" s="138"/>
      <c r="GVF39" s="138"/>
      <c r="GVG39" s="138"/>
      <c r="GVH39" s="138"/>
      <c r="GVI39" s="138"/>
      <c r="GVJ39" s="138"/>
      <c r="GVK39" s="138"/>
      <c r="GVL39" s="138"/>
      <c r="GVM39" s="138"/>
      <c r="GVN39" s="138"/>
      <c r="GVO39" s="138"/>
      <c r="GVP39" s="138"/>
      <c r="GVQ39" s="138"/>
      <c r="GVR39" s="138"/>
      <c r="GVS39" s="138"/>
      <c r="GVT39" s="138"/>
      <c r="GVU39" s="138"/>
      <c r="GVV39" s="138"/>
      <c r="GVW39" s="138"/>
      <c r="GVX39" s="138"/>
      <c r="GVY39" s="138"/>
      <c r="GVZ39" s="138"/>
      <c r="GWA39" s="138"/>
      <c r="GWB39" s="138"/>
      <c r="GWC39" s="138"/>
      <c r="GWD39" s="138"/>
      <c r="GWE39" s="138"/>
      <c r="GWF39" s="138"/>
      <c r="GWG39" s="138"/>
      <c r="GWH39" s="138"/>
      <c r="GWI39" s="138"/>
      <c r="GWJ39" s="138"/>
      <c r="GWK39" s="138"/>
      <c r="GWL39" s="138"/>
      <c r="GWM39" s="138"/>
      <c r="GWN39" s="138"/>
      <c r="GWO39" s="138"/>
      <c r="GWP39" s="138"/>
      <c r="GWQ39" s="138"/>
      <c r="GWR39" s="138"/>
      <c r="GWS39" s="138"/>
      <c r="GWT39" s="138"/>
      <c r="GWU39" s="138"/>
      <c r="GWV39" s="138"/>
      <c r="GWW39" s="138"/>
      <c r="GWX39" s="138"/>
      <c r="GWY39" s="138"/>
      <c r="GWZ39" s="138"/>
      <c r="GXA39" s="138"/>
      <c r="GXB39" s="138"/>
      <c r="GXC39" s="138"/>
      <c r="GXD39" s="138"/>
      <c r="GXE39" s="138"/>
      <c r="GXF39" s="138"/>
      <c r="GXG39" s="138"/>
      <c r="GXH39" s="138"/>
      <c r="GXI39" s="138"/>
      <c r="GXJ39" s="138"/>
      <c r="GXK39" s="138"/>
      <c r="GXL39" s="138"/>
      <c r="GXM39" s="138"/>
      <c r="GXN39" s="138"/>
      <c r="GXO39" s="138"/>
      <c r="GXP39" s="138"/>
      <c r="GXQ39" s="138"/>
      <c r="GXR39" s="138"/>
      <c r="GXS39" s="138"/>
      <c r="GXT39" s="138"/>
      <c r="GXU39" s="138"/>
      <c r="GXV39" s="138"/>
      <c r="GXW39" s="138"/>
      <c r="GXX39" s="138"/>
      <c r="GXY39" s="138"/>
      <c r="GXZ39" s="138"/>
      <c r="GYA39" s="138"/>
      <c r="GYB39" s="138"/>
      <c r="GYC39" s="138"/>
      <c r="GYD39" s="138"/>
      <c r="GYE39" s="138"/>
      <c r="GYF39" s="138"/>
      <c r="GYG39" s="138"/>
      <c r="GYH39" s="138"/>
      <c r="GYI39" s="138"/>
      <c r="GYJ39" s="138"/>
      <c r="GYK39" s="138"/>
      <c r="GYL39" s="138"/>
      <c r="GYM39" s="138"/>
      <c r="GYN39" s="138"/>
      <c r="GYO39" s="138"/>
      <c r="GYP39" s="138"/>
      <c r="GYQ39" s="138"/>
      <c r="GYR39" s="138"/>
      <c r="GYS39" s="138"/>
      <c r="GYT39" s="138"/>
      <c r="GYU39" s="138"/>
      <c r="GYV39" s="138"/>
      <c r="GYW39" s="138"/>
      <c r="GYX39" s="138"/>
      <c r="GYY39" s="138"/>
      <c r="GYZ39" s="138"/>
      <c r="GZA39" s="138"/>
      <c r="GZB39" s="138"/>
      <c r="GZC39" s="138"/>
      <c r="GZD39" s="138"/>
      <c r="GZE39" s="138"/>
      <c r="GZF39" s="138"/>
      <c r="GZG39" s="138"/>
      <c r="GZH39" s="138"/>
      <c r="GZI39" s="138"/>
      <c r="GZJ39" s="138"/>
      <c r="GZK39" s="138"/>
      <c r="GZL39" s="138"/>
      <c r="GZM39" s="138"/>
      <c r="GZN39" s="138"/>
      <c r="GZO39" s="138"/>
      <c r="GZP39" s="138"/>
      <c r="GZQ39" s="138"/>
      <c r="GZR39" s="138"/>
      <c r="GZS39" s="138"/>
      <c r="GZT39" s="138"/>
      <c r="GZU39" s="138"/>
      <c r="GZV39" s="138"/>
      <c r="GZW39" s="138"/>
      <c r="GZX39" s="138"/>
      <c r="GZY39" s="138"/>
      <c r="GZZ39" s="138"/>
      <c r="HAA39" s="138"/>
      <c r="HAB39" s="138"/>
      <c r="HAC39" s="138"/>
      <c r="HAD39" s="138"/>
      <c r="HAE39" s="138"/>
      <c r="HAF39" s="138"/>
      <c r="HAG39" s="138"/>
      <c r="HAH39" s="138"/>
      <c r="HAI39" s="138"/>
      <c r="HAJ39" s="138"/>
      <c r="HAK39" s="138"/>
      <c r="HAL39" s="138"/>
      <c r="HAM39" s="138"/>
      <c r="HAN39" s="138"/>
      <c r="HAO39" s="138"/>
      <c r="HAP39" s="138"/>
      <c r="HAQ39" s="138"/>
      <c r="HAR39" s="138"/>
      <c r="HAS39" s="138"/>
      <c r="HAT39" s="138"/>
      <c r="HAU39" s="138"/>
      <c r="HAV39" s="138"/>
      <c r="HAW39" s="138"/>
      <c r="HAX39" s="138"/>
      <c r="HAY39" s="138"/>
      <c r="HAZ39" s="138"/>
      <c r="HBA39" s="138"/>
      <c r="HBB39" s="138"/>
      <c r="HBC39" s="138"/>
      <c r="HBD39" s="138"/>
      <c r="HBE39" s="138"/>
      <c r="HBF39" s="138"/>
      <c r="HBG39" s="138"/>
      <c r="HBH39" s="138"/>
      <c r="HBI39" s="138"/>
      <c r="HBJ39" s="138"/>
      <c r="HBK39" s="138"/>
      <c r="HBL39" s="138"/>
      <c r="HBM39" s="138"/>
      <c r="HBN39" s="138"/>
      <c r="HBO39" s="138"/>
      <c r="HBP39" s="138"/>
      <c r="HBQ39" s="138"/>
      <c r="HBR39" s="138"/>
      <c r="HBS39" s="138"/>
      <c r="HBT39" s="138"/>
      <c r="HBU39" s="138"/>
      <c r="HBV39" s="138"/>
      <c r="HBW39" s="138"/>
      <c r="HBX39" s="138"/>
      <c r="HBY39" s="138"/>
      <c r="HBZ39" s="138"/>
      <c r="HCA39" s="138"/>
      <c r="HCB39" s="138"/>
      <c r="HCC39" s="138"/>
      <c r="HCD39" s="138"/>
      <c r="HCE39" s="138"/>
      <c r="HCF39" s="138"/>
      <c r="HCG39" s="138"/>
      <c r="HCH39" s="138"/>
      <c r="HCI39" s="138"/>
      <c r="HCJ39" s="138"/>
      <c r="HCK39" s="138"/>
      <c r="HCL39" s="138"/>
      <c r="HCM39" s="138"/>
      <c r="HCN39" s="138"/>
      <c r="HCO39" s="138"/>
      <c r="HCP39" s="138"/>
      <c r="HCQ39" s="138"/>
      <c r="HCR39" s="138"/>
      <c r="HCS39" s="138"/>
      <c r="HCT39" s="138"/>
      <c r="HCU39" s="138"/>
      <c r="HCV39" s="138"/>
      <c r="HCW39" s="138"/>
      <c r="HCX39" s="138"/>
      <c r="HCY39" s="138"/>
      <c r="HCZ39" s="138"/>
      <c r="HDA39" s="138"/>
      <c r="HDB39" s="138"/>
      <c r="HDC39" s="138"/>
      <c r="HDD39" s="138"/>
      <c r="HDE39" s="138"/>
      <c r="HDF39" s="138"/>
      <c r="HDG39" s="138"/>
      <c r="HDH39" s="138"/>
      <c r="HDI39" s="138"/>
      <c r="HDJ39" s="138"/>
      <c r="HDK39" s="138"/>
      <c r="HDL39" s="138"/>
      <c r="HDM39" s="138"/>
      <c r="HDN39" s="138"/>
      <c r="HDO39" s="138"/>
      <c r="HDP39" s="138"/>
      <c r="HDQ39" s="138"/>
      <c r="HDR39" s="138"/>
      <c r="HDS39" s="138"/>
      <c r="HDT39" s="138"/>
      <c r="HDU39" s="138"/>
      <c r="HDV39" s="138"/>
      <c r="HDW39" s="138"/>
      <c r="HDX39" s="138"/>
      <c r="HDY39" s="138"/>
      <c r="HDZ39" s="138"/>
      <c r="HEA39" s="138"/>
      <c r="HEB39" s="138"/>
      <c r="HEC39" s="138"/>
      <c r="HED39" s="138"/>
      <c r="HEE39" s="138"/>
      <c r="HEF39" s="138"/>
      <c r="HEG39" s="138"/>
      <c r="HEH39" s="138"/>
      <c r="HEI39" s="138"/>
      <c r="HEJ39" s="138"/>
      <c r="HEK39" s="138"/>
      <c r="HEL39" s="138"/>
      <c r="HEM39" s="138"/>
      <c r="HEN39" s="138"/>
      <c r="HEO39" s="138"/>
      <c r="HEP39" s="138"/>
      <c r="HEQ39" s="138"/>
      <c r="HER39" s="138"/>
      <c r="HES39" s="138"/>
      <c r="HET39" s="138"/>
      <c r="HEU39" s="138"/>
      <c r="HEV39" s="138"/>
      <c r="HEW39" s="138"/>
      <c r="HEX39" s="138"/>
      <c r="HEY39" s="138"/>
      <c r="HEZ39" s="138"/>
      <c r="HFA39" s="138"/>
      <c r="HFB39" s="138"/>
      <c r="HFC39" s="138"/>
      <c r="HFD39" s="138"/>
      <c r="HFE39" s="138"/>
      <c r="HFF39" s="138"/>
      <c r="HFG39" s="138"/>
      <c r="HFH39" s="138"/>
      <c r="HFI39" s="138"/>
      <c r="HFJ39" s="138"/>
      <c r="HFK39" s="138"/>
      <c r="HFL39" s="138"/>
      <c r="HFM39" s="138"/>
      <c r="HFN39" s="138"/>
      <c r="HFO39" s="138"/>
      <c r="HFP39" s="138"/>
      <c r="HFQ39" s="138"/>
      <c r="HFR39" s="138"/>
      <c r="HFS39" s="138"/>
      <c r="HFT39" s="138"/>
      <c r="HFU39" s="138"/>
      <c r="HFV39" s="138"/>
      <c r="HFW39" s="138"/>
      <c r="HFX39" s="138"/>
      <c r="HFY39" s="138"/>
      <c r="HFZ39" s="138"/>
      <c r="HGA39" s="138"/>
      <c r="HGB39" s="138"/>
      <c r="HGC39" s="138"/>
      <c r="HGD39" s="138"/>
      <c r="HGE39" s="138"/>
      <c r="HGF39" s="138"/>
      <c r="HGG39" s="138"/>
      <c r="HGH39" s="138"/>
      <c r="HGI39" s="138"/>
      <c r="HGJ39" s="138"/>
      <c r="HGK39" s="138"/>
      <c r="HGL39" s="138"/>
      <c r="HGM39" s="138"/>
      <c r="HGN39" s="138"/>
      <c r="HGO39" s="138"/>
      <c r="HGP39" s="138"/>
      <c r="HGQ39" s="138"/>
      <c r="HGR39" s="138"/>
      <c r="HGS39" s="138"/>
      <c r="HGT39" s="138"/>
      <c r="HGU39" s="138"/>
      <c r="HGV39" s="138"/>
      <c r="HGW39" s="138"/>
      <c r="HGX39" s="138"/>
      <c r="HGY39" s="138"/>
      <c r="HGZ39" s="138"/>
      <c r="HHA39" s="138"/>
      <c r="HHB39" s="138"/>
      <c r="HHC39" s="138"/>
      <c r="HHD39" s="138"/>
      <c r="HHE39" s="138"/>
      <c r="HHF39" s="138"/>
      <c r="HHG39" s="138"/>
      <c r="HHH39" s="138"/>
      <c r="HHI39" s="138"/>
      <c r="HHJ39" s="138"/>
      <c r="HHK39" s="138"/>
      <c r="HHL39" s="138"/>
      <c r="HHM39" s="138"/>
      <c r="HHN39" s="138"/>
      <c r="HHO39" s="138"/>
      <c r="HHP39" s="138"/>
      <c r="HHQ39" s="138"/>
      <c r="HHR39" s="138"/>
      <c r="HHS39" s="138"/>
      <c r="HHT39" s="138"/>
      <c r="HHU39" s="138"/>
      <c r="HHV39" s="138"/>
      <c r="HHW39" s="138"/>
      <c r="HHX39" s="138"/>
      <c r="HHY39" s="138"/>
      <c r="HHZ39" s="138"/>
      <c r="HIA39" s="138"/>
      <c r="HIB39" s="138"/>
      <c r="HIC39" s="138"/>
      <c r="HID39" s="138"/>
      <c r="HIE39" s="138"/>
      <c r="HIF39" s="138"/>
      <c r="HIG39" s="138"/>
      <c r="HIH39" s="138"/>
      <c r="HII39" s="138"/>
      <c r="HIJ39" s="138"/>
      <c r="HIK39" s="138"/>
      <c r="HIL39" s="138"/>
      <c r="HIM39" s="138"/>
      <c r="HIN39" s="138"/>
      <c r="HIO39" s="138"/>
      <c r="HIP39" s="138"/>
      <c r="HIQ39" s="138"/>
      <c r="HIR39" s="138"/>
      <c r="HIS39" s="138"/>
      <c r="HIT39" s="138"/>
      <c r="HIU39" s="138"/>
      <c r="HIV39" s="138"/>
      <c r="HIW39" s="138"/>
      <c r="HIX39" s="138"/>
      <c r="HIY39" s="138"/>
      <c r="HIZ39" s="138"/>
      <c r="HJA39" s="138"/>
      <c r="HJB39" s="138"/>
      <c r="HJC39" s="138"/>
      <c r="HJD39" s="138"/>
      <c r="HJE39" s="138"/>
      <c r="HJF39" s="138"/>
      <c r="HJG39" s="138"/>
      <c r="HJH39" s="138"/>
      <c r="HJI39" s="138"/>
      <c r="HJJ39" s="138"/>
      <c r="HJK39" s="138"/>
      <c r="HJL39" s="138"/>
      <c r="HJM39" s="138"/>
      <c r="HJN39" s="138"/>
      <c r="HJO39" s="138"/>
      <c r="HJP39" s="138"/>
      <c r="HJQ39" s="138"/>
      <c r="HJR39" s="138"/>
      <c r="HJS39" s="138"/>
      <c r="HJT39" s="138"/>
      <c r="HJU39" s="138"/>
      <c r="HJV39" s="138"/>
      <c r="HJW39" s="138"/>
      <c r="HJX39" s="138"/>
      <c r="HJY39" s="138"/>
      <c r="HJZ39" s="138"/>
      <c r="HKA39" s="138"/>
      <c r="HKB39" s="138"/>
      <c r="HKC39" s="138"/>
      <c r="HKD39" s="138"/>
      <c r="HKE39" s="138"/>
      <c r="HKF39" s="138"/>
      <c r="HKG39" s="138"/>
      <c r="HKH39" s="138"/>
      <c r="HKI39" s="138"/>
      <c r="HKJ39" s="138"/>
      <c r="HKK39" s="138"/>
      <c r="HKL39" s="138"/>
      <c r="HKM39" s="138"/>
      <c r="HKN39" s="138"/>
      <c r="HKO39" s="138"/>
      <c r="HKP39" s="138"/>
      <c r="HKQ39" s="138"/>
      <c r="HKR39" s="138"/>
      <c r="HKS39" s="138"/>
      <c r="HKT39" s="138"/>
      <c r="HKU39" s="138"/>
      <c r="HKV39" s="138"/>
      <c r="HKW39" s="138"/>
      <c r="HKX39" s="138"/>
      <c r="HKY39" s="138"/>
      <c r="HKZ39" s="138"/>
      <c r="HLA39" s="138"/>
      <c r="HLB39" s="138"/>
      <c r="HLC39" s="138"/>
      <c r="HLD39" s="138"/>
      <c r="HLE39" s="138"/>
      <c r="HLF39" s="138"/>
      <c r="HLG39" s="138"/>
      <c r="HLH39" s="138"/>
      <c r="HLI39" s="138"/>
      <c r="HLJ39" s="138"/>
      <c r="HLK39" s="138"/>
      <c r="HLL39" s="138"/>
      <c r="HLM39" s="138"/>
      <c r="HLN39" s="138"/>
      <c r="HLO39" s="138"/>
      <c r="HLP39" s="138"/>
      <c r="HLQ39" s="138"/>
      <c r="HLR39" s="138"/>
      <c r="HLS39" s="138"/>
      <c r="HLT39" s="138"/>
      <c r="HLU39" s="138"/>
      <c r="HLV39" s="138"/>
      <c r="HLW39" s="138"/>
      <c r="HLX39" s="138"/>
      <c r="HLY39" s="138"/>
      <c r="HLZ39" s="138"/>
      <c r="HMA39" s="138"/>
      <c r="HMB39" s="138"/>
      <c r="HMC39" s="138"/>
      <c r="HMD39" s="138"/>
      <c r="HME39" s="138"/>
      <c r="HMF39" s="138"/>
      <c r="HMG39" s="138"/>
      <c r="HMH39" s="138"/>
      <c r="HMI39" s="138"/>
      <c r="HMJ39" s="138"/>
      <c r="HMK39" s="138"/>
      <c r="HML39" s="138"/>
      <c r="HMM39" s="138"/>
      <c r="HMN39" s="138"/>
      <c r="HMO39" s="138"/>
      <c r="HMP39" s="138"/>
      <c r="HMQ39" s="138"/>
      <c r="HMR39" s="138"/>
      <c r="HMS39" s="138"/>
      <c r="HMT39" s="138"/>
      <c r="HMU39" s="138"/>
      <c r="HMV39" s="138"/>
      <c r="HMW39" s="138"/>
      <c r="HMX39" s="138"/>
      <c r="HMY39" s="138"/>
      <c r="HMZ39" s="138"/>
      <c r="HNA39" s="138"/>
      <c r="HNB39" s="138"/>
      <c r="HNC39" s="138"/>
      <c r="HND39" s="138"/>
      <c r="HNE39" s="138"/>
      <c r="HNF39" s="138"/>
      <c r="HNG39" s="138"/>
      <c r="HNH39" s="138"/>
      <c r="HNI39" s="138"/>
      <c r="HNJ39" s="138"/>
      <c r="HNK39" s="138"/>
      <c r="HNL39" s="138"/>
      <c r="HNM39" s="138"/>
      <c r="HNN39" s="138"/>
      <c r="HNO39" s="138"/>
      <c r="HNP39" s="138"/>
      <c r="HNQ39" s="138"/>
      <c r="HNR39" s="138"/>
      <c r="HNS39" s="138"/>
      <c r="HNT39" s="138"/>
      <c r="HNU39" s="138"/>
      <c r="HNV39" s="138"/>
      <c r="HNW39" s="138"/>
      <c r="HNX39" s="138"/>
      <c r="HNY39" s="138"/>
      <c r="HNZ39" s="138"/>
      <c r="HOA39" s="138"/>
      <c r="HOB39" s="138"/>
      <c r="HOC39" s="138"/>
      <c r="HOD39" s="138"/>
      <c r="HOE39" s="138"/>
      <c r="HOF39" s="138"/>
      <c r="HOG39" s="138"/>
      <c r="HOH39" s="138"/>
      <c r="HOI39" s="138"/>
      <c r="HOJ39" s="138"/>
      <c r="HOK39" s="138"/>
      <c r="HOL39" s="138"/>
      <c r="HOM39" s="138"/>
      <c r="HON39" s="138"/>
      <c r="HOO39" s="138"/>
      <c r="HOP39" s="138"/>
      <c r="HOQ39" s="138"/>
      <c r="HOR39" s="138"/>
      <c r="HOS39" s="138"/>
      <c r="HOT39" s="138"/>
      <c r="HOU39" s="138"/>
      <c r="HOV39" s="138"/>
      <c r="HOW39" s="138"/>
      <c r="HOX39" s="138"/>
      <c r="HOY39" s="138"/>
      <c r="HOZ39" s="138"/>
      <c r="HPA39" s="138"/>
      <c r="HPB39" s="138"/>
      <c r="HPC39" s="138"/>
      <c r="HPD39" s="138"/>
      <c r="HPE39" s="138"/>
      <c r="HPF39" s="138"/>
      <c r="HPG39" s="138"/>
      <c r="HPH39" s="138"/>
      <c r="HPI39" s="138"/>
      <c r="HPJ39" s="138"/>
      <c r="HPK39" s="138"/>
      <c r="HPL39" s="138"/>
      <c r="HPM39" s="138"/>
      <c r="HPN39" s="138"/>
      <c r="HPO39" s="138"/>
      <c r="HPP39" s="138"/>
      <c r="HPQ39" s="138"/>
      <c r="HPR39" s="138"/>
      <c r="HPS39" s="138"/>
      <c r="HPT39" s="138"/>
      <c r="HPU39" s="138"/>
      <c r="HPV39" s="138"/>
      <c r="HPW39" s="138"/>
      <c r="HPX39" s="138"/>
      <c r="HPY39" s="138"/>
      <c r="HPZ39" s="138"/>
      <c r="HQA39" s="138"/>
      <c r="HQB39" s="138"/>
      <c r="HQC39" s="138"/>
      <c r="HQD39" s="138"/>
      <c r="HQE39" s="138"/>
      <c r="HQF39" s="138"/>
      <c r="HQG39" s="138"/>
      <c r="HQH39" s="138"/>
      <c r="HQI39" s="138"/>
      <c r="HQJ39" s="138"/>
      <c r="HQK39" s="138"/>
      <c r="HQL39" s="138"/>
      <c r="HQM39" s="138"/>
      <c r="HQN39" s="138"/>
      <c r="HQO39" s="138"/>
      <c r="HQP39" s="138"/>
      <c r="HQQ39" s="138"/>
      <c r="HQR39" s="138"/>
      <c r="HQS39" s="138"/>
      <c r="HQT39" s="138"/>
      <c r="HQU39" s="138"/>
      <c r="HQV39" s="138"/>
      <c r="HQW39" s="138"/>
      <c r="HQX39" s="138"/>
      <c r="HQY39" s="138"/>
      <c r="HQZ39" s="138"/>
      <c r="HRA39" s="138"/>
      <c r="HRB39" s="138"/>
      <c r="HRC39" s="138"/>
      <c r="HRD39" s="138"/>
      <c r="HRE39" s="138"/>
      <c r="HRF39" s="138"/>
      <c r="HRG39" s="138"/>
      <c r="HRH39" s="138"/>
      <c r="HRI39" s="138"/>
      <c r="HRJ39" s="138"/>
      <c r="HRK39" s="138"/>
      <c r="HRL39" s="138"/>
      <c r="HRM39" s="138"/>
      <c r="HRN39" s="138"/>
      <c r="HRO39" s="138"/>
      <c r="HRP39" s="138"/>
      <c r="HRQ39" s="138"/>
      <c r="HRR39" s="138"/>
      <c r="HRS39" s="138"/>
      <c r="HRT39" s="138"/>
      <c r="HRU39" s="138"/>
      <c r="HRV39" s="138"/>
      <c r="HRW39" s="138"/>
      <c r="HRX39" s="138"/>
      <c r="HRY39" s="138"/>
      <c r="HRZ39" s="138"/>
      <c r="HSA39" s="138"/>
      <c r="HSB39" s="138"/>
      <c r="HSC39" s="138"/>
      <c r="HSD39" s="138"/>
      <c r="HSE39" s="138"/>
      <c r="HSF39" s="138"/>
      <c r="HSG39" s="138"/>
      <c r="HSH39" s="138"/>
      <c r="HSI39" s="138"/>
      <c r="HSJ39" s="138"/>
      <c r="HSK39" s="138"/>
      <c r="HSL39" s="138"/>
      <c r="HSM39" s="138"/>
      <c r="HSN39" s="138"/>
      <c r="HSO39" s="138"/>
      <c r="HSP39" s="138"/>
      <c r="HSQ39" s="138"/>
      <c r="HSR39" s="138"/>
      <c r="HSS39" s="138"/>
      <c r="HST39" s="138"/>
      <c r="HSU39" s="138"/>
      <c r="HSV39" s="138"/>
      <c r="HSW39" s="138"/>
      <c r="HSX39" s="138"/>
      <c r="HSY39" s="138"/>
      <c r="HSZ39" s="138"/>
      <c r="HTA39" s="138"/>
      <c r="HTB39" s="138"/>
      <c r="HTC39" s="138"/>
      <c r="HTD39" s="138"/>
      <c r="HTE39" s="138"/>
      <c r="HTF39" s="138"/>
      <c r="HTG39" s="138"/>
      <c r="HTH39" s="138"/>
      <c r="HTI39" s="138"/>
      <c r="HTJ39" s="138"/>
      <c r="HTK39" s="138"/>
      <c r="HTL39" s="138"/>
      <c r="HTM39" s="138"/>
      <c r="HTN39" s="138"/>
      <c r="HTO39" s="138"/>
      <c r="HTP39" s="138"/>
      <c r="HTQ39" s="138"/>
      <c r="HTR39" s="138"/>
      <c r="HTS39" s="138"/>
      <c r="HTT39" s="138"/>
      <c r="HTU39" s="138"/>
      <c r="HTV39" s="138"/>
      <c r="HTW39" s="138"/>
      <c r="HTX39" s="138"/>
      <c r="HTY39" s="138"/>
      <c r="HTZ39" s="138"/>
      <c r="HUA39" s="138"/>
      <c r="HUB39" s="138"/>
      <c r="HUC39" s="138"/>
      <c r="HUD39" s="138"/>
      <c r="HUE39" s="138"/>
      <c r="HUF39" s="138"/>
      <c r="HUG39" s="138"/>
      <c r="HUH39" s="138"/>
      <c r="HUI39" s="138"/>
      <c r="HUJ39" s="138"/>
      <c r="HUK39" s="138"/>
      <c r="HUL39" s="138"/>
      <c r="HUM39" s="138"/>
      <c r="HUN39" s="138"/>
      <c r="HUO39" s="138"/>
      <c r="HUP39" s="138"/>
      <c r="HUQ39" s="138"/>
      <c r="HUR39" s="138"/>
      <c r="HUS39" s="138"/>
      <c r="HUT39" s="138"/>
      <c r="HUU39" s="138"/>
      <c r="HUV39" s="138"/>
      <c r="HUW39" s="138"/>
      <c r="HUX39" s="138"/>
      <c r="HUY39" s="138"/>
      <c r="HUZ39" s="138"/>
      <c r="HVA39" s="138"/>
      <c r="HVB39" s="138"/>
      <c r="HVC39" s="138"/>
      <c r="HVD39" s="138"/>
      <c r="HVE39" s="138"/>
      <c r="HVF39" s="138"/>
      <c r="HVG39" s="138"/>
      <c r="HVH39" s="138"/>
      <c r="HVI39" s="138"/>
      <c r="HVJ39" s="138"/>
      <c r="HVK39" s="138"/>
      <c r="HVL39" s="138"/>
      <c r="HVM39" s="138"/>
      <c r="HVN39" s="138"/>
      <c r="HVO39" s="138"/>
      <c r="HVP39" s="138"/>
      <c r="HVQ39" s="138"/>
      <c r="HVR39" s="138"/>
      <c r="HVS39" s="138"/>
      <c r="HVT39" s="138"/>
      <c r="HVU39" s="138"/>
      <c r="HVV39" s="138"/>
      <c r="HVW39" s="138"/>
      <c r="HVX39" s="138"/>
      <c r="HVY39" s="138"/>
      <c r="HVZ39" s="138"/>
      <c r="HWA39" s="138"/>
      <c r="HWB39" s="138"/>
      <c r="HWC39" s="138"/>
      <c r="HWD39" s="138"/>
      <c r="HWE39" s="138"/>
      <c r="HWF39" s="138"/>
      <c r="HWG39" s="138"/>
      <c r="HWH39" s="138"/>
      <c r="HWI39" s="138"/>
      <c r="HWJ39" s="138"/>
      <c r="HWK39" s="138"/>
      <c r="HWL39" s="138"/>
      <c r="HWM39" s="138"/>
      <c r="HWN39" s="138"/>
      <c r="HWO39" s="138"/>
      <c r="HWP39" s="138"/>
      <c r="HWQ39" s="138"/>
      <c r="HWR39" s="138"/>
      <c r="HWS39" s="138"/>
      <c r="HWT39" s="138"/>
      <c r="HWU39" s="138"/>
      <c r="HWV39" s="138"/>
      <c r="HWW39" s="138"/>
      <c r="HWX39" s="138"/>
      <c r="HWY39" s="138"/>
      <c r="HWZ39" s="138"/>
      <c r="HXA39" s="138"/>
      <c r="HXB39" s="138"/>
      <c r="HXC39" s="138"/>
      <c r="HXD39" s="138"/>
      <c r="HXE39" s="138"/>
      <c r="HXF39" s="138"/>
      <c r="HXG39" s="138"/>
      <c r="HXH39" s="138"/>
      <c r="HXI39" s="138"/>
      <c r="HXJ39" s="138"/>
      <c r="HXK39" s="138"/>
      <c r="HXL39" s="138"/>
      <c r="HXM39" s="138"/>
      <c r="HXN39" s="138"/>
      <c r="HXO39" s="138"/>
      <c r="HXP39" s="138"/>
      <c r="HXQ39" s="138"/>
      <c r="HXR39" s="138"/>
      <c r="HXS39" s="138"/>
      <c r="HXT39" s="138"/>
      <c r="HXU39" s="138"/>
      <c r="HXV39" s="138"/>
      <c r="HXW39" s="138"/>
      <c r="HXX39" s="138"/>
      <c r="HXY39" s="138"/>
      <c r="HXZ39" s="138"/>
      <c r="HYA39" s="138"/>
      <c r="HYB39" s="138"/>
      <c r="HYC39" s="138"/>
      <c r="HYD39" s="138"/>
      <c r="HYE39" s="138"/>
      <c r="HYF39" s="138"/>
      <c r="HYG39" s="138"/>
      <c r="HYH39" s="138"/>
      <c r="HYI39" s="138"/>
      <c r="HYJ39" s="138"/>
      <c r="HYK39" s="138"/>
      <c r="HYL39" s="138"/>
      <c r="HYM39" s="138"/>
      <c r="HYN39" s="138"/>
      <c r="HYO39" s="138"/>
      <c r="HYP39" s="138"/>
      <c r="HYQ39" s="138"/>
      <c r="HYR39" s="138"/>
      <c r="HYS39" s="138"/>
      <c r="HYT39" s="138"/>
      <c r="HYU39" s="138"/>
      <c r="HYV39" s="138"/>
      <c r="HYW39" s="138"/>
      <c r="HYX39" s="138"/>
      <c r="HYY39" s="138"/>
      <c r="HYZ39" s="138"/>
      <c r="HZA39" s="138"/>
      <c r="HZB39" s="138"/>
      <c r="HZC39" s="138"/>
      <c r="HZD39" s="138"/>
      <c r="HZE39" s="138"/>
      <c r="HZF39" s="138"/>
      <c r="HZG39" s="138"/>
      <c r="HZH39" s="138"/>
      <c r="HZI39" s="138"/>
      <c r="HZJ39" s="138"/>
      <c r="HZK39" s="138"/>
      <c r="HZL39" s="138"/>
      <c r="HZM39" s="138"/>
      <c r="HZN39" s="138"/>
      <c r="HZO39" s="138"/>
      <c r="HZP39" s="138"/>
      <c r="HZQ39" s="138"/>
      <c r="HZR39" s="138"/>
      <c r="HZS39" s="138"/>
      <c r="HZT39" s="138"/>
      <c r="HZU39" s="138"/>
      <c r="HZV39" s="138"/>
      <c r="HZW39" s="138"/>
      <c r="HZX39" s="138"/>
      <c r="HZY39" s="138"/>
      <c r="HZZ39" s="138"/>
      <c r="IAA39" s="138"/>
      <c r="IAB39" s="138"/>
      <c r="IAC39" s="138"/>
      <c r="IAD39" s="138"/>
      <c r="IAE39" s="138"/>
      <c r="IAF39" s="138"/>
      <c r="IAG39" s="138"/>
      <c r="IAH39" s="138"/>
      <c r="IAI39" s="138"/>
      <c r="IAJ39" s="138"/>
      <c r="IAK39" s="138"/>
      <c r="IAL39" s="138"/>
      <c r="IAM39" s="138"/>
      <c r="IAN39" s="138"/>
      <c r="IAO39" s="138"/>
      <c r="IAP39" s="138"/>
      <c r="IAQ39" s="138"/>
      <c r="IAR39" s="138"/>
      <c r="IAS39" s="138"/>
      <c r="IAT39" s="138"/>
      <c r="IAU39" s="138"/>
      <c r="IAV39" s="138"/>
      <c r="IAW39" s="138"/>
      <c r="IAX39" s="138"/>
      <c r="IAY39" s="138"/>
      <c r="IAZ39" s="138"/>
      <c r="IBA39" s="138"/>
      <c r="IBB39" s="138"/>
      <c r="IBC39" s="138"/>
      <c r="IBD39" s="138"/>
      <c r="IBE39" s="138"/>
      <c r="IBF39" s="138"/>
      <c r="IBG39" s="138"/>
      <c r="IBH39" s="138"/>
      <c r="IBI39" s="138"/>
      <c r="IBJ39" s="138"/>
      <c r="IBK39" s="138"/>
      <c r="IBL39" s="138"/>
      <c r="IBM39" s="138"/>
      <c r="IBN39" s="138"/>
      <c r="IBO39" s="138"/>
      <c r="IBP39" s="138"/>
      <c r="IBQ39" s="138"/>
      <c r="IBR39" s="138"/>
      <c r="IBS39" s="138"/>
      <c r="IBT39" s="138"/>
      <c r="IBU39" s="138"/>
      <c r="IBV39" s="138"/>
      <c r="IBW39" s="138"/>
      <c r="IBX39" s="138"/>
      <c r="IBY39" s="138"/>
      <c r="IBZ39" s="138"/>
      <c r="ICA39" s="138"/>
      <c r="ICB39" s="138"/>
      <c r="ICC39" s="138"/>
      <c r="ICD39" s="138"/>
      <c r="ICE39" s="138"/>
      <c r="ICF39" s="138"/>
      <c r="ICG39" s="138"/>
      <c r="ICH39" s="138"/>
      <c r="ICI39" s="138"/>
      <c r="ICJ39" s="138"/>
      <c r="ICK39" s="138"/>
      <c r="ICL39" s="138"/>
      <c r="ICM39" s="138"/>
      <c r="ICN39" s="138"/>
      <c r="ICO39" s="138"/>
      <c r="ICP39" s="138"/>
      <c r="ICQ39" s="138"/>
      <c r="ICR39" s="138"/>
      <c r="ICS39" s="138"/>
      <c r="ICT39" s="138"/>
      <c r="ICU39" s="138"/>
      <c r="ICV39" s="138"/>
      <c r="ICW39" s="138"/>
      <c r="ICX39" s="138"/>
      <c r="ICY39" s="138"/>
      <c r="ICZ39" s="138"/>
      <c r="IDA39" s="138"/>
      <c r="IDB39" s="138"/>
      <c r="IDC39" s="138"/>
      <c r="IDD39" s="138"/>
      <c r="IDE39" s="138"/>
      <c r="IDF39" s="138"/>
      <c r="IDG39" s="138"/>
      <c r="IDH39" s="138"/>
      <c r="IDI39" s="138"/>
      <c r="IDJ39" s="138"/>
      <c r="IDK39" s="138"/>
      <c r="IDL39" s="138"/>
      <c r="IDM39" s="138"/>
      <c r="IDN39" s="138"/>
      <c r="IDO39" s="138"/>
      <c r="IDP39" s="138"/>
      <c r="IDQ39" s="138"/>
      <c r="IDR39" s="138"/>
      <c r="IDS39" s="138"/>
      <c r="IDT39" s="138"/>
      <c r="IDU39" s="138"/>
      <c r="IDV39" s="138"/>
      <c r="IDW39" s="138"/>
      <c r="IDX39" s="138"/>
      <c r="IDY39" s="138"/>
      <c r="IDZ39" s="138"/>
      <c r="IEA39" s="138"/>
      <c r="IEB39" s="138"/>
      <c r="IEC39" s="138"/>
      <c r="IED39" s="138"/>
      <c r="IEE39" s="138"/>
      <c r="IEF39" s="138"/>
      <c r="IEG39" s="138"/>
      <c r="IEH39" s="138"/>
      <c r="IEI39" s="138"/>
      <c r="IEJ39" s="138"/>
      <c r="IEK39" s="138"/>
      <c r="IEL39" s="138"/>
      <c r="IEM39" s="138"/>
      <c r="IEN39" s="138"/>
      <c r="IEO39" s="138"/>
      <c r="IEP39" s="138"/>
      <c r="IEQ39" s="138"/>
      <c r="IER39" s="138"/>
      <c r="IES39" s="138"/>
      <c r="IET39" s="138"/>
      <c r="IEU39" s="138"/>
      <c r="IEV39" s="138"/>
      <c r="IEW39" s="138"/>
      <c r="IEX39" s="138"/>
      <c r="IEY39" s="138"/>
      <c r="IEZ39" s="138"/>
      <c r="IFA39" s="138"/>
      <c r="IFB39" s="138"/>
      <c r="IFC39" s="138"/>
      <c r="IFD39" s="138"/>
      <c r="IFE39" s="138"/>
      <c r="IFF39" s="138"/>
      <c r="IFG39" s="138"/>
      <c r="IFH39" s="138"/>
      <c r="IFI39" s="138"/>
      <c r="IFJ39" s="138"/>
      <c r="IFK39" s="138"/>
      <c r="IFL39" s="138"/>
      <c r="IFM39" s="138"/>
      <c r="IFN39" s="138"/>
      <c r="IFO39" s="138"/>
      <c r="IFP39" s="138"/>
      <c r="IFQ39" s="138"/>
      <c r="IFR39" s="138"/>
      <c r="IFS39" s="138"/>
      <c r="IFT39" s="138"/>
      <c r="IFU39" s="138"/>
      <c r="IFV39" s="138"/>
      <c r="IFW39" s="138"/>
      <c r="IFX39" s="138"/>
      <c r="IFY39" s="138"/>
      <c r="IFZ39" s="138"/>
      <c r="IGA39" s="138"/>
      <c r="IGB39" s="138"/>
      <c r="IGC39" s="138"/>
      <c r="IGD39" s="138"/>
      <c r="IGE39" s="138"/>
      <c r="IGF39" s="138"/>
      <c r="IGG39" s="138"/>
      <c r="IGH39" s="138"/>
      <c r="IGI39" s="138"/>
      <c r="IGJ39" s="138"/>
      <c r="IGK39" s="138"/>
      <c r="IGL39" s="138"/>
      <c r="IGM39" s="138"/>
      <c r="IGN39" s="138"/>
      <c r="IGO39" s="138"/>
      <c r="IGP39" s="138"/>
      <c r="IGQ39" s="138"/>
      <c r="IGR39" s="138"/>
      <c r="IGS39" s="138"/>
      <c r="IGT39" s="138"/>
      <c r="IGU39" s="138"/>
      <c r="IGV39" s="138"/>
      <c r="IGW39" s="138"/>
      <c r="IGX39" s="138"/>
      <c r="IGY39" s="138"/>
      <c r="IGZ39" s="138"/>
      <c r="IHA39" s="138"/>
      <c r="IHB39" s="138"/>
      <c r="IHC39" s="138"/>
      <c r="IHD39" s="138"/>
      <c r="IHE39" s="138"/>
      <c r="IHF39" s="138"/>
      <c r="IHG39" s="138"/>
      <c r="IHH39" s="138"/>
      <c r="IHI39" s="138"/>
      <c r="IHJ39" s="138"/>
      <c r="IHK39" s="138"/>
      <c r="IHL39" s="138"/>
      <c r="IHM39" s="138"/>
      <c r="IHN39" s="138"/>
      <c r="IHO39" s="138"/>
      <c r="IHP39" s="138"/>
      <c r="IHQ39" s="138"/>
      <c r="IHR39" s="138"/>
      <c r="IHS39" s="138"/>
      <c r="IHT39" s="138"/>
      <c r="IHU39" s="138"/>
      <c r="IHV39" s="138"/>
      <c r="IHW39" s="138"/>
      <c r="IHX39" s="138"/>
      <c r="IHY39" s="138"/>
      <c r="IHZ39" s="138"/>
      <c r="IIA39" s="138"/>
      <c r="IIB39" s="138"/>
      <c r="IIC39" s="138"/>
      <c r="IID39" s="138"/>
      <c r="IIE39" s="138"/>
      <c r="IIF39" s="138"/>
      <c r="IIG39" s="138"/>
      <c r="IIH39" s="138"/>
      <c r="III39" s="138"/>
      <c r="IIJ39" s="138"/>
      <c r="IIK39" s="138"/>
      <c r="IIL39" s="138"/>
      <c r="IIM39" s="138"/>
      <c r="IIN39" s="138"/>
      <c r="IIO39" s="138"/>
      <c r="IIP39" s="138"/>
      <c r="IIQ39" s="138"/>
      <c r="IIR39" s="138"/>
      <c r="IIS39" s="138"/>
      <c r="IIT39" s="138"/>
      <c r="IIU39" s="138"/>
      <c r="IIV39" s="138"/>
      <c r="IIW39" s="138"/>
      <c r="IIX39" s="138"/>
      <c r="IIY39" s="138"/>
      <c r="IIZ39" s="138"/>
      <c r="IJA39" s="138"/>
      <c r="IJB39" s="138"/>
      <c r="IJC39" s="138"/>
      <c r="IJD39" s="138"/>
      <c r="IJE39" s="138"/>
      <c r="IJF39" s="138"/>
      <c r="IJG39" s="138"/>
      <c r="IJH39" s="138"/>
      <c r="IJI39" s="138"/>
      <c r="IJJ39" s="138"/>
      <c r="IJK39" s="138"/>
      <c r="IJL39" s="138"/>
      <c r="IJM39" s="138"/>
      <c r="IJN39" s="138"/>
      <c r="IJO39" s="138"/>
      <c r="IJP39" s="138"/>
      <c r="IJQ39" s="138"/>
      <c r="IJR39" s="138"/>
      <c r="IJS39" s="138"/>
      <c r="IJT39" s="138"/>
      <c r="IJU39" s="138"/>
      <c r="IJV39" s="138"/>
      <c r="IJW39" s="138"/>
      <c r="IJX39" s="138"/>
      <c r="IJY39" s="138"/>
      <c r="IJZ39" s="138"/>
      <c r="IKA39" s="138"/>
      <c r="IKB39" s="138"/>
      <c r="IKC39" s="138"/>
      <c r="IKD39" s="138"/>
      <c r="IKE39" s="138"/>
      <c r="IKF39" s="138"/>
      <c r="IKG39" s="138"/>
      <c r="IKH39" s="138"/>
      <c r="IKI39" s="138"/>
      <c r="IKJ39" s="138"/>
      <c r="IKK39" s="138"/>
      <c r="IKL39" s="138"/>
      <c r="IKM39" s="138"/>
      <c r="IKN39" s="138"/>
      <c r="IKO39" s="138"/>
      <c r="IKP39" s="138"/>
      <c r="IKQ39" s="138"/>
      <c r="IKR39" s="138"/>
      <c r="IKS39" s="138"/>
      <c r="IKT39" s="138"/>
      <c r="IKU39" s="138"/>
      <c r="IKV39" s="138"/>
      <c r="IKW39" s="138"/>
      <c r="IKX39" s="138"/>
      <c r="IKY39" s="138"/>
      <c r="IKZ39" s="138"/>
      <c r="ILA39" s="138"/>
      <c r="ILB39" s="138"/>
      <c r="ILC39" s="138"/>
      <c r="ILD39" s="138"/>
      <c r="ILE39" s="138"/>
      <c r="ILF39" s="138"/>
      <c r="ILG39" s="138"/>
      <c r="ILH39" s="138"/>
      <c r="ILI39" s="138"/>
      <c r="ILJ39" s="138"/>
      <c r="ILK39" s="138"/>
      <c r="ILL39" s="138"/>
      <c r="ILM39" s="138"/>
      <c r="ILN39" s="138"/>
      <c r="ILO39" s="138"/>
      <c r="ILP39" s="138"/>
      <c r="ILQ39" s="138"/>
      <c r="ILR39" s="138"/>
      <c r="ILS39" s="138"/>
      <c r="ILT39" s="138"/>
      <c r="ILU39" s="138"/>
      <c r="ILV39" s="138"/>
      <c r="ILW39" s="138"/>
      <c r="ILX39" s="138"/>
      <c r="ILY39" s="138"/>
      <c r="ILZ39" s="138"/>
      <c r="IMA39" s="138"/>
      <c r="IMB39" s="138"/>
      <c r="IMC39" s="138"/>
      <c r="IMD39" s="138"/>
      <c r="IME39" s="138"/>
      <c r="IMF39" s="138"/>
      <c r="IMG39" s="138"/>
      <c r="IMH39" s="138"/>
      <c r="IMI39" s="138"/>
      <c r="IMJ39" s="138"/>
      <c r="IMK39" s="138"/>
      <c r="IML39" s="138"/>
      <c r="IMM39" s="138"/>
      <c r="IMN39" s="138"/>
      <c r="IMO39" s="138"/>
      <c r="IMP39" s="138"/>
      <c r="IMQ39" s="138"/>
      <c r="IMR39" s="138"/>
      <c r="IMS39" s="138"/>
      <c r="IMT39" s="138"/>
      <c r="IMU39" s="138"/>
      <c r="IMV39" s="138"/>
      <c r="IMW39" s="138"/>
      <c r="IMX39" s="138"/>
      <c r="IMY39" s="138"/>
      <c r="IMZ39" s="138"/>
      <c r="INA39" s="138"/>
      <c r="INB39" s="138"/>
      <c r="INC39" s="138"/>
      <c r="IND39" s="138"/>
      <c r="INE39" s="138"/>
      <c r="INF39" s="138"/>
      <c r="ING39" s="138"/>
      <c r="INH39" s="138"/>
      <c r="INI39" s="138"/>
      <c r="INJ39" s="138"/>
      <c r="INK39" s="138"/>
      <c r="INL39" s="138"/>
      <c r="INM39" s="138"/>
      <c r="INN39" s="138"/>
      <c r="INO39" s="138"/>
      <c r="INP39" s="138"/>
      <c r="INQ39" s="138"/>
      <c r="INR39" s="138"/>
      <c r="INS39" s="138"/>
      <c r="INT39" s="138"/>
      <c r="INU39" s="138"/>
      <c r="INV39" s="138"/>
      <c r="INW39" s="138"/>
      <c r="INX39" s="138"/>
      <c r="INY39" s="138"/>
      <c r="INZ39" s="138"/>
      <c r="IOA39" s="138"/>
      <c r="IOB39" s="138"/>
      <c r="IOC39" s="138"/>
      <c r="IOD39" s="138"/>
      <c r="IOE39" s="138"/>
      <c r="IOF39" s="138"/>
      <c r="IOG39" s="138"/>
      <c r="IOH39" s="138"/>
      <c r="IOI39" s="138"/>
      <c r="IOJ39" s="138"/>
      <c r="IOK39" s="138"/>
      <c r="IOL39" s="138"/>
      <c r="IOM39" s="138"/>
      <c r="ION39" s="138"/>
      <c r="IOO39" s="138"/>
      <c r="IOP39" s="138"/>
      <c r="IOQ39" s="138"/>
      <c r="IOR39" s="138"/>
      <c r="IOS39" s="138"/>
      <c r="IOT39" s="138"/>
      <c r="IOU39" s="138"/>
      <c r="IOV39" s="138"/>
      <c r="IOW39" s="138"/>
      <c r="IOX39" s="138"/>
      <c r="IOY39" s="138"/>
      <c r="IOZ39" s="138"/>
      <c r="IPA39" s="138"/>
      <c r="IPB39" s="138"/>
      <c r="IPC39" s="138"/>
      <c r="IPD39" s="138"/>
      <c r="IPE39" s="138"/>
      <c r="IPF39" s="138"/>
      <c r="IPG39" s="138"/>
      <c r="IPH39" s="138"/>
      <c r="IPI39" s="138"/>
      <c r="IPJ39" s="138"/>
      <c r="IPK39" s="138"/>
      <c r="IPL39" s="138"/>
      <c r="IPM39" s="138"/>
      <c r="IPN39" s="138"/>
      <c r="IPO39" s="138"/>
      <c r="IPP39" s="138"/>
      <c r="IPQ39" s="138"/>
      <c r="IPR39" s="138"/>
      <c r="IPS39" s="138"/>
      <c r="IPT39" s="138"/>
      <c r="IPU39" s="138"/>
      <c r="IPV39" s="138"/>
      <c r="IPW39" s="138"/>
      <c r="IPX39" s="138"/>
      <c r="IPY39" s="138"/>
      <c r="IPZ39" s="138"/>
      <c r="IQA39" s="138"/>
      <c r="IQB39" s="138"/>
      <c r="IQC39" s="138"/>
      <c r="IQD39" s="138"/>
      <c r="IQE39" s="138"/>
      <c r="IQF39" s="138"/>
      <c r="IQG39" s="138"/>
      <c r="IQH39" s="138"/>
      <c r="IQI39" s="138"/>
      <c r="IQJ39" s="138"/>
      <c r="IQK39" s="138"/>
      <c r="IQL39" s="138"/>
      <c r="IQM39" s="138"/>
      <c r="IQN39" s="138"/>
      <c r="IQO39" s="138"/>
      <c r="IQP39" s="138"/>
      <c r="IQQ39" s="138"/>
      <c r="IQR39" s="138"/>
      <c r="IQS39" s="138"/>
      <c r="IQT39" s="138"/>
      <c r="IQU39" s="138"/>
      <c r="IQV39" s="138"/>
      <c r="IQW39" s="138"/>
      <c r="IQX39" s="138"/>
      <c r="IQY39" s="138"/>
      <c r="IQZ39" s="138"/>
      <c r="IRA39" s="138"/>
      <c r="IRB39" s="138"/>
      <c r="IRC39" s="138"/>
      <c r="IRD39" s="138"/>
      <c r="IRE39" s="138"/>
      <c r="IRF39" s="138"/>
      <c r="IRG39" s="138"/>
      <c r="IRH39" s="138"/>
      <c r="IRI39" s="138"/>
      <c r="IRJ39" s="138"/>
      <c r="IRK39" s="138"/>
      <c r="IRL39" s="138"/>
      <c r="IRM39" s="138"/>
      <c r="IRN39" s="138"/>
      <c r="IRO39" s="138"/>
      <c r="IRP39" s="138"/>
      <c r="IRQ39" s="138"/>
      <c r="IRR39" s="138"/>
      <c r="IRS39" s="138"/>
      <c r="IRT39" s="138"/>
      <c r="IRU39" s="138"/>
      <c r="IRV39" s="138"/>
      <c r="IRW39" s="138"/>
      <c r="IRX39" s="138"/>
      <c r="IRY39" s="138"/>
      <c r="IRZ39" s="138"/>
      <c r="ISA39" s="138"/>
      <c r="ISB39" s="138"/>
      <c r="ISC39" s="138"/>
      <c r="ISD39" s="138"/>
      <c r="ISE39" s="138"/>
      <c r="ISF39" s="138"/>
      <c r="ISG39" s="138"/>
      <c r="ISH39" s="138"/>
      <c r="ISI39" s="138"/>
      <c r="ISJ39" s="138"/>
      <c r="ISK39" s="138"/>
      <c r="ISL39" s="138"/>
      <c r="ISM39" s="138"/>
      <c r="ISN39" s="138"/>
      <c r="ISO39" s="138"/>
      <c r="ISP39" s="138"/>
      <c r="ISQ39" s="138"/>
      <c r="ISR39" s="138"/>
      <c r="ISS39" s="138"/>
      <c r="IST39" s="138"/>
      <c r="ISU39" s="138"/>
      <c r="ISV39" s="138"/>
      <c r="ISW39" s="138"/>
      <c r="ISX39" s="138"/>
      <c r="ISY39" s="138"/>
      <c r="ISZ39" s="138"/>
      <c r="ITA39" s="138"/>
      <c r="ITB39" s="138"/>
      <c r="ITC39" s="138"/>
      <c r="ITD39" s="138"/>
      <c r="ITE39" s="138"/>
      <c r="ITF39" s="138"/>
      <c r="ITG39" s="138"/>
      <c r="ITH39" s="138"/>
      <c r="ITI39" s="138"/>
      <c r="ITJ39" s="138"/>
      <c r="ITK39" s="138"/>
      <c r="ITL39" s="138"/>
      <c r="ITM39" s="138"/>
      <c r="ITN39" s="138"/>
      <c r="ITO39" s="138"/>
      <c r="ITP39" s="138"/>
      <c r="ITQ39" s="138"/>
      <c r="ITR39" s="138"/>
      <c r="ITS39" s="138"/>
      <c r="ITT39" s="138"/>
      <c r="ITU39" s="138"/>
      <c r="ITV39" s="138"/>
      <c r="ITW39" s="138"/>
      <c r="ITX39" s="138"/>
      <c r="ITY39" s="138"/>
      <c r="ITZ39" s="138"/>
      <c r="IUA39" s="138"/>
      <c r="IUB39" s="138"/>
      <c r="IUC39" s="138"/>
      <c r="IUD39" s="138"/>
      <c r="IUE39" s="138"/>
      <c r="IUF39" s="138"/>
      <c r="IUG39" s="138"/>
      <c r="IUH39" s="138"/>
      <c r="IUI39" s="138"/>
      <c r="IUJ39" s="138"/>
      <c r="IUK39" s="138"/>
      <c r="IUL39" s="138"/>
      <c r="IUM39" s="138"/>
      <c r="IUN39" s="138"/>
      <c r="IUO39" s="138"/>
      <c r="IUP39" s="138"/>
      <c r="IUQ39" s="138"/>
      <c r="IUR39" s="138"/>
      <c r="IUS39" s="138"/>
      <c r="IUT39" s="138"/>
      <c r="IUU39" s="138"/>
      <c r="IUV39" s="138"/>
      <c r="IUW39" s="138"/>
      <c r="IUX39" s="138"/>
      <c r="IUY39" s="138"/>
      <c r="IUZ39" s="138"/>
      <c r="IVA39" s="138"/>
      <c r="IVB39" s="138"/>
      <c r="IVC39" s="138"/>
      <c r="IVD39" s="138"/>
      <c r="IVE39" s="138"/>
      <c r="IVF39" s="138"/>
      <c r="IVG39" s="138"/>
      <c r="IVH39" s="138"/>
      <c r="IVI39" s="138"/>
      <c r="IVJ39" s="138"/>
      <c r="IVK39" s="138"/>
      <c r="IVL39" s="138"/>
      <c r="IVM39" s="138"/>
      <c r="IVN39" s="138"/>
      <c r="IVO39" s="138"/>
      <c r="IVP39" s="138"/>
      <c r="IVQ39" s="138"/>
      <c r="IVR39" s="138"/>
      <c r="IVS39" s="138"/>
      <c r="IVT39" s="138"/>
      <c r="IVU39" s="138"/>
      <c r="IVV39" s="138"/>
      <c r="IVW39" s="138"/>
      <c r="IVX39" s="138"/>
      <c r="IVY39" s="138"/>
      <c r="IVZ39" s="138"/>
      <c r="IWA39" s="138"/>
      <c r="IWB39" s="138"/>
      <c r="IWC39" s="138"/>
      <c r="IWD39" s="138"/>
      <c r="IWE39" s="138"/>
      <c r="IWF39" s="138"/>
      <c r="IWG39" s="138"/>
      <c r="IWH39" s="138"/>
      <c r="IWI39" s="138"/>
      <c r="IWJ39" s="138"/>
      <c r="IWK39" s="138"/>
      <c r="IWL39" s="138"/>
      <c r="IWM39" s="138"/>
      <c r="IWN39" s="138"/>
      <c r="IWO39" s="138"/>
      <c r="IWP39" s="138"/>
      <c r="IWQ39" s="138"/>
      <c r="IWR39" s="138"/>
      <c r="IWS39" s="138"/>
      <c r="IWT39" s="138"/>
      <c r="IWU39" s="138"/>
      <c r="IWV39" s="138"/>
      <c r="IWW39" s="138"/>
      <c r="IWX39" s="138"/>
      <c r="IWY39" s="138"/>
      <c r="IWZ39" s="138"/>
      <c r="IXA39" s="138"/>
      <c r="IXB39" s="138"/>
      <c r="IXC39" s="138"/>
      <c r="IXD39" s="138"/>
      <c r="IXE39" s="138"/>
      <c r="IXF39" s="138"/>
      <c r="IXG39" s="138"/>
      <c r="IXH39" s="138"/>
      <c r="IXI39" s="138"/>
      <c r="IXJ39" s="138"/>
      <c r="IXK39" s="138"/>
      <c r="IXL39" s="138"/>
      <c r="IXM39" s="138"/>
      <c r="IXN39" s="138"/>
      <c r="IXO39" s="138"/>
      <c r="IXP39" s="138"/>
      <c r="IXQ39" s="138"/>
      <c r="IXR39" s="138"/>
      <c r="IXS39" s="138"/>
      <c r="IXT39" s="138"/>
      <c r="IXU39" s="138"/>
      <c r="IXV39" s="138"/>
      <c r="IXW39" s="138"/>
      <c r="IXX39" s="138"/>
      <c r="IXY39" s="138"/>
      <c r="IXZ39" s="138"/>
      <c r="IYA39" s="138"/>
      <c r="IYB39" s="138"/>
      <c r="IYC39" s="138"/>
      <c r="IYD39" s="138"/>
      <c r="IYE39" s="138"/>
      <c r="IYF39" s="138"/>
      <c r="IYG39" s="138"/>
      <c r="IYH39" s="138"/>
      <c r="IYI39" s="138"/>
      <c r="IYJ39" s="138"/>
      <c r="IYK39" s="138"/>
      <c r="IYL39" s="138"/>
      <c r="IYM39" s="138"/>
      <c r="IYN39" s="138"/>
      <c r="IYO39" s="138"/>
      <c r="IYP39" s="138"/>
      <c r="IYQ39" s="138"/>
      <c r="IYR39" s="138"/>
      <c r="IYS39" s="138"/>
      <c r="IYT39" s="138"/>
      <c r="IYU39" s="138"/>
      <c r="IYV39" s="138"/>
      <c r="IYW39" s="138"/>
      <c r="IYX39" s="138"/>
      <c r="IYY39" s="138"/>
      <c r="IYZ39" s="138"/>
      <c r="IZA39" s="138"/>
      <c r="IZB39" s="138"/>
      <c r="IZC39" s="138"/>
      <c r="IZD39" s="138"/>
      <c r="IZE39" s="138"/>
      <c r="IZF39" s="138"/>
      <c r="IZG39" s="138"/>
      <c r="IZH39" s="138"/>
      <c r="IZI39" s="138"/>
      <c r="IZJ39" s="138"/>
      <c r="IZK39" s="138"/>
      <c r="IZL39" s="138"/>
      <c r="IZM39" s="138"/>
      <c r="IZN39" s="138"/>
      <c r="IZO39" s="138"/>
      <c r="IZP39" s="138"/>
      <c r="IZQ39" s="138"/>
      <c r="IZR39" s="138"/>
      <c r="IZS39" s="138"/>
      <c r="IZT39" s="138"/>
      <c r="IZU39" s="138"/>
      <c r="IZV39" s="138"/>
      <c r="IZW39" s="138"/>
      <c r="IZX39" s="138"/>
      <c r="IZY39" s="138"/>
      <c r="IZZ39" s="138"/>
      <c r="JAA39" s="138"/>
      <c r="JAB39" s="138"/>
      <c r="JAC39" s="138"/>
      <c r="JAD39" s="138"/>
      <c r="JAE39" s="138"/>
      <c r="JAF39" s="138"/>
      <c r="JAG39" s="138"/>
      <c r="JAH39" s="138"/>
      <c r="JAI39" s="138"/>
      <c r="JAJ39" s="138"/>
      <c r="JAK39" s="138"/>
      <c r="JAL39" s="138"/>
      <c r="JAM39" s="138"/>
      <c r="JAN39" s="138"/>
      <c r="JAO39" s="138"/>
      <c r="JAP39" s="138"/>
      <c r="JAQ39" s="138"/>
      <c r="JAR39" s="138"/>
      <c r="JAS39" s="138"/>
      <c r="JAT39" s="138"/>
      <c r="JAU39" s="138"/>
      <c r="JAV39" s="138"/>
      <c r="JAW39" s="138"/>
      <c r="JAX39" s="138"/>
      <c r="JAY39" s="138"/>
      <c r="JAZ39" s="138"/>
      <c r="JBA39" s="138"/>
      <c r="JBB39" s="138"/>
      <c r="JBC39" s="138"/>
      <c r="JBD39" s="138"/>
      <c r="JBE39" s="138"/>
      <c r="JBF39" s="138"/>
      <c r="JBG39" s="138"/>
      <c r="JBH39" s="138"/>
      <c r="JBI39" s="138"/>
      <c r="JBJ39" s="138"/>
      <c r="JBK39" s="138"/>
      <c r="JBL39" s="138"/>
      <c r="JBM39" s="138"/>
      <c r="JBN39" s="138"/>
      <c r="JBO39" s="138"/>
      <c r="JBP39" s="138"/>
      <c r="JBQ39" s="138"/>
      <c r="JBR39" s="138"/>
      <c r="JBS39" s="138"/>
      <c r="JBT39" s="138"/>
      <c r="JBU39" s="138"/>
      <c r="JBV39" s="138"/>
      <c r="JBW39" s="138"/>
      <c r="JBX39" s="138"/>
      <c r="JBY39" s="138"/>
      <c r="JBZ39" s="138"/>
      <c r="JCA39" s="138"/>
      <c r="JCB39" s="138"/>
      <c r="JCC39" s="138"/>
      <c r="JCD39" s="138"/>
      <c r="JCE39" s="138"/>
      <c r="JCF39" s="138"/>
      <c r="JCG39" s="138"/>
      <c r="JCH39" s="138"/>
      <c r="JCI39" s="138"/>
      <c r="JCJ39" s="138"/>
      <c r="JCK39" s="138"/>
      <c r="JCL39" s="138"/>
      <c r="JCM39" s="138"/>
      <c r="JCN39" s="138"/>
      <c r="JCO39" s="138"/>
      <c r="JCP39" s="138"/>
      <c r="JCQ39" s="138"/>
      <c r="JCR39" s="138"/>
      <c r="JCS39" s="138"/>
      <c r="JCT39" s="138"/>
      <c r="JCU39" s="138"/>
      <c r="JCV39" s="138"/>
      <c r="JCW39" s="138"/>
      <c r="JCX39" s="138"/>
      <c r="JCY39" s="138"/>
      <c r="JCZ39" s="138"/>
      <c r="JDA39" s="138"/>
      <c r="JDB39" s="138"/>
      <c r="JDC39" s="138"/>
      <c r="JDD39" s="138"/>
      <c r="JDE39" s="138"/>
      <c r="JDF39" s="138"/>
      <c r="JDG39" s="138"/>
      <c r="JDH39" s="138"/>
      <c r="JDI39" s="138"/>
      <c r="JDJ39" s="138"/>
      <c r="JDK39" s="138"/>
      <c r="JDL39" s="138"/>
      <c r="JDM39" s="138"/>
      <c r="JDN39" s="138"/>
      <c r="JDO39" s="138"/>
      <c r="JDP39" s="138"/>
      <c r="JDQ39" s="138"/>
      <c r="JDR39" s="138"/>
      <c r="JDS39" s="138"/>
      <c r="JDT39" s="138"/>
      <c r="JDU39" s="138"/>
      <c r="JDV39" s="138"/>
      <c r="JDW39" s="138"/>
      <c r="JDX39" s="138"/>
      <c r="JDY39" s="138"/>
      <c r="JDZ39" s="138"/>
      <c r="JEA39" s="138"/>
      <c r="JEB39" s="138"/>
      <c r="JEC39" s="138"/>
      <c r="JED39" s="138"/>
      <c r="JEE39" s="138"/>
      <c r="JEF39" s="138"/>
      <c r="JEG39" s="138"/>
      <c r="JEH39" s="138"/>
      <c r="JEI39" s="138"/>
      <c r="JEJ39" s="138"/>
      <c r="JEK39" s="138"/>
      <c r="JEL39" s="138"/>
      <c r="JEM39" s="138"/>
      <c r="JEN39" s="138"/>
      <c r="JEO39" s="138"/>
      <c r="JEP39" s="138"/>
      <c r="JEQ39" s="138"/>
      <c r="JER39" s="138"/>
      <c r="JES39" s="138"/>
      <c r="JET39" s="138"/>
      <c r="JEU39" s="138"/>
      <c r="JEV39" s="138"/>
      <c r="JEW39" s="138"/>
      <c r="JEX39" s="138"/>
      <c r="JEY39" s="138"/>
      <c r="JEZ39" s="138"/>
      <c r="JFA39" s="138"/>
      <c r="JFB39" s="138"/>
      <c r="JFC39" s="138"/>
      <c r="JFD39" s="138"/>
      <c r="JFE39" s="138"/>
      <c r="JFF39" s="138"/>
      <c r="JFG39" s="138"/>
      <c r="JFH39" s="138"/>
      <c r="JFI39" s="138"/>
      <c r="JFJ39" s="138"/>
      <c r="JFK39" s="138"/>
      <c r="JFL39" s="138"/>
      <c r="JFM39" s="138"/>
      <c r="JFN39" s="138"/>
      <c r="JFO39" s="138"/>
      <c r="JFP39" s="138"/>
      <c r="JFQ39" s="138"/>
      <c r="JFR39" s="138"/>
      <c r="JFS39" s="138"/>
      <c r="JFT39" s="138"/>
      <c r="JFU39" s="138"/>
      <c r="JFV39" s="138"/>
      <c r="JFW39" s="138"/>
      <c r="JFX39" s="138"/>
      <c r="JFY39" s="138"/>
      <c r="JFZ39" s="138"/>
      <c r="JGA39" s="138"/>
      <c r="JGB39" s="138"/>
      <c r="JGC39" s="138"/>
      <c r="JGD39" s="138"/>
      <c r="JGE39" s="138"/>
      <c r="JGF39" s="138"/>
      <c r="JGG39" s="138"/>
      <c r="JGH39" s="138"/>
      <c r="JGI39" s="138"/>
      <c r="JGJ39" s="138"/>
      <c r="JGK39" s="138"/>
      <c r="JGL39" s="138"/>
      <c r="JGM39" s="138"/>
      <c r="JGN39" s="138"/>
      <c r="JGO39" s="138"/>
      <c r="JGP39" s="138"/>
      <c r="JGQ39" s="138"/>
      <c r="JGR39" s="138"/>
      <c r="JGS39" s="138"/>
      <c r="JGT39" s="138"/>
      <c r="JGU39" s="138"/>
      <c r="JGV39" s="138"/>
      <c r="JGW39" s="138"/>
      <c r="JGX39" s="138"/>
      <c r="JGY39" s="138"/>
      <c r="JGZ39" s="138"/>
      <c r="JHA39" s="138"/>
      <c r="JHB39" s="138"/>
      <c r="JHC39" s="138"/>
      <c r="JHD39" s="138"/>
      <c r="JHE39" s="138"/>
      <c r="JHF39" s="138"/>
      <c r="JHG39" s="138"/>
      <c r="JHH39" s="138"/>
      <c r="JHI39" s="138"/>
      <c r="JHJ39" s="138"/>
      <c r="JHK39" s="138"/>
      <c r="JHL39" s="138"/>
      <c r="JHM39" s="138"/>
      <c r="JHN39" s="138"/>
      <c r="JHO39" s="138"/>
      <c r="JHP39" s="138"/>
      <c r="JHQ39" s="138"/>
      <c r="JHR39" s="138"/>
      <c r="JHS39" s="138"/>
      <c r="JHT39" s="138"/>
      <c r="JHU39" s="138"/>
      <c r="JHV39" s="138"/>
      <c r="JHW39" s="138"/>
      <c r="JHX39" s="138"/>
      <c r="JHY39" s="138"/>
      <c r="JHZ39" s="138"/>
      <c r="JIA39" s="138"/>
      <c r="JIB39" s="138"/>
      <c r="JIC39" s="138"/>
      <c r="JID39" s="138"/>
      <c r="JIE39" s="138"/>
      <c r="JIF39" s="138"/>
      <c r="JIG39" s="138"/>
      <c r="JIH39" s="138"/>
      <c r="JII39" s="138"/>
      <c r="JIJ39" s="138"/>
      <c r="JIK39" s="138"/>
      <c r="JIL39" s="138"/>
      <c r="JIM39" s="138"/>
      <c r="JIN39" s="138"/>
      <c r="JIO39" s="138"/>
      <c r="JIP39" s="138"/>
      <c r="JIQ39" s="138"/>
      <c r="JIR39" s="138"/>
      <c r="JIS39" s="138"/>
      <c r="JIT39" s="138"/>
      <c r="JIU39" s="138"/>
      <c r="JIV39" s="138"/>
      <c r="JIW39" s="138"/>
      <c r="JIX39" s="138"/>
      <c r="JIY39" s="138"/>
      <c r="JIZ39" s="138"/>
      <c r="JJA39" s="138"/>
      <c r="JJB39" s="138"/>
      <c r="JJC39" s="138"/>
      <c r="JJD39" s="138"/>
      <c r="JJE39" s="138"/>
      <c r="JJF39" s="138"/>
      <c r="JJG39" s="138"/>
      <c r="JJH39" s="138"/>
      <c r="JJI39" s="138"/>
      <c r="JJJ39" s="138"/>
      <c r="JJK39" s="138"/>
      <c r="JJL39" s="138"/>
      <c r="JJM39" s="138"/>
      <c r="JJN39" s="138"/>
      <c r="JJO39" s="138"/>
      <c r="JJP39" s="138"/>
      <c r="JJQ39" s="138"/>
      <c r="JJR39" s="138"/>
      <c r="JJS39" s="138"/>
      <c r="JJT39" s="138"/>
      <c r="JJU39" s="138"/>
      <c r="JJV39" s="138"/>
      <c r="JJW39" s="138"/>
      <c r="JJX39" s="138"/>
      <c r="JJY39" s="138"/>
      <c r="JJZ39" s="138"/>
      <c r="JKA39" s="138"/>
      <c r="JKB39" s="138"/>
      <c r="JKC39" s="138"/>
      <c r="JKD39" s="138"/>
      <c r="JKE39" s="138"/>
      <c r="JKF39" s="138"/>
      <c r="JKG39" s="138"/>
      <c r="JKH39" s="138"/>
      <c r="JKI39" s="138"/>
      <c r="JKJ39" s="138"/>
      <c r="JKK39" s="138"/>
      <c r="JKL39" s="138"/>
      <c r="JKM39" s="138"/>
      <c r="JKN39" s="138"/>
      <c r="JKO39" s="138"/>
      <c r="JKP39" s="138"/>
      <c r="JKQ39" s="138"/>
      <c r="JKR39" s="138"/>
      <c r="JKS39" s="138"/>
      <c r="JKT39" s="138"/>
      <c r="JKU39" s="138"/>
      <c r="JKV39" s="138"/>
      <c r="JKW39" s="138"/>
      <c r="JKX39" s="138"/>
      <c r="JKY39" s="138"/>
      <c r="JKZ39" s="138"/>
      <c r="JLA39" s="138"/>
      <c r="JLB39" s="138"/>
      <c r="JLC39" s="138"/>
      <c r="JLD39" s="138"/>
      <c r="JLE39" s="138"/>
      <c r="JLF39" s="138"/>
      <c r="JLG39" s="138"/>
      <c r="JLH39" s="138"/>
      <c r="JLI39" s="138"/>
      <c r="JLJ39" s="138"/>
      <c r="JLK39" s="138"/>
      <c r="JLL39" s="138"/>
      <c r="JLM39" s="138"/>
      <c r="JLN39" s="138"/>
      <c r="JLO39" s="138"/>
      <c r="JLP39" s="138"/>
      <c r="JLQ39" s="138"/>
      <c r="JLR39" s="138"/>
      <c r="JLS39" s="138"/>
      <c r="JLT39" s="138"/>
      <c r="JLU39" s="138"/>
      <c r="JLV39" s="138"/>
      <c r="JLW39" s="138"/>
      <c r="JLX39" s="138"/>
      <c r="JLY39" s="138"/>
      <c r="JLZ39" s="138"/>
      <c r="JMA39" s="138"/>
      <c r="JMB39" s="138"/>
      <c r="JMC39" s="138"/>
      <c r="JMD39" s="138"/>
      <c r="JME39" s="138"/>
      <c r="JMF39" s="138"/>
      <c r="JMG39" s="138"/>
      <c r="JMH39" s="138"/>
      <c r="JMI39" s="138"/>
      <c r="JMJ39" s="138"/>
      <c r="JMK39" s="138"/>
      <c r="JML39" s="138"/>
      <c r="JMM39" s="138"/>
      <c r="JMN39" s="138"/>
      <c r="JMO39" s="138"/>
      <c r="JMP39" s="138"/>
      <c r="JMQ39" s="138"/>
      <c r="JMR39" s="138"/>
      <c r="JMS39" s="138"/>
      <c r="JMT39" s="138"/>
      <c r="JMU39" s="138"/>
      <c r="JMV39" s="138"/>
      <c r="JMW39" s="138"/>
      <c r="JMX39" s="138"/>
      <c r="JMY39" s="138"/>
      <c r="JMZ39" s="138"/>
      <c r="JNA39" s="138"/>
      <c r="JNB39" s="138"/>
      <c r="JNC39" s="138"/>
      <c r="JND39" s="138"/>
      <c r="JNE39" s="138"/>
      <c r="JNF39" s="138"/>
      <c r="JNG39" s="138"/>
      <c r="JNH39" s="138"/>
      <c r="JNI39" s="138"/>
      <c r="JNJ39" s="138"/>
      <c r="JNK39" s="138"/>
      <c r="JNL39" s="138"/>
      <c r="JNM39" s="138"/>
      <c r="JNN39" s="138"/>
      <c r="JNO39" s="138"/>
      <c r="JNP39" s="138"/>
      <c r="JNQ39" s="138"/>
      <c r="JNR39" s="138"/>
      <c r="JNS39" s="138"/>
      <c r="JNT39" s="138"/>
      <c r="JNU39" s="138"/>
      <c r="JNV39" s="138"/>
      <c r="JNW39" s="138"/>
      <c r="JNX39" s="138"/>
      <c r="JNY39" s="138"/>
      <c r="JNZ39" s="138"/>
      <c r="JOA39" s="138"/>
      <c r="JOB39" s="138"/>
      <c r="JOC39" s="138"/>
      <c r="JOD39" s="138"/>
      <c r="JOE39" s="138"/>
      <c r="JOF39" s="138"/>
      <c r="JOG39" s="138"/>
      <c r="JOH39" s="138"/>
      <c r="JOI39" s="138"/>
      <c r="JOJ39" s="138"/>
      <c r="JOK39" s="138"/>
      <c r="JOL39" s="138"/>
      <c r="JOM39" s="138"/>
      <c r="JON39" s="138"/>
      <c r="JOO39" s="138"/>
      <c r="JOP39" s="138"/>
      <c r="JOQ39" s="138"/>
      <c r="JOR39" s="138"/>
      <c r="JOS39" s="138"/>
      <c r="JOT39" s="138"/>
      <c r="JOU39" s="138"/>
      <c r="JOV39" s="138"/>
      <c r="JOW39" s="138"/>
      <c r="JOX39" s="138"/>
      <c r="JOY39" s="138"/>
      <c r="JOZ39" s="138"/>
      <c r="JPA39" s="138"/>
      <c r="JPB39" s="138"/>
      <c r="JPC39" s="138"/>
      <c r="JPD39" s="138"/>
      <c r="JPE39" s="138"/>
      <c r="JPF39" s="138"/>
      <c r="JPG39" s="138"/>
      <c r="JPH39" s="138"/>
      <c r="JPI39" s="138"/>
      <c r="JPJ39" s="138"/>
      <c r="JPK39" s="138"/>
      <c r="JPL39" s="138"/>
      <c r="JPM39" s="138"/>
      <c r="JPN39" s="138"/>
      <c r="JPO39" s="138"/>
      <c r="JPP39" s="138"/>
      <c r="JPQ39" s="138"/>
      <c r="JPR39" s="138"/>
      <c r="JPS39" s="138"/>
      <c r="JPT39" s="138"/>
      <c r="JPU39" s="138"/>
      <c r="JPV39" s="138"/>
      <c r="JPW39" s="138"/>
      <c r="JPX39" s="138"/>
      <c r="JPY39" s="138"/>
      <c r="JPZ39" s="138"/>
      <c r="JQA39" s="138"/>
      <c r="JQB39" s="138"/>
      <c r="JQC39" s="138"/>
      <c r="JQD39" s="138"/>
      <c r="JQE39" s="138"/>
      <c r="JQF39" s="138"/>
      <c r="JQG39" s="138"/>
      <c r="JQH39" s="138"/>
      <c r="JQI39" s="138"/>
      <c r="JQJ39" s="138"/>
      <c r="JQK39" s="138"/>
      <c r="JQL39" s="138"/>
      <c r="JQM39" s="138"/>
      <c r="JQN39" s="138"/>
      <c r="JQO39" s="138"/>
      <c r="JQP39" s="138"/>
      <c r="JQQ39" s="138"/>
      <c r="JQR39" s="138"/>
      <c r="JQS39" s="138"/>
      <c r="JQT39" s="138"/>
      <c r="JQU39" s="138"/>
      <c r="JQV39" s="138"/>
      <c r="JQW39" s="138"/>
      <c r="JQX39" s="138"/>
      <c r="JQY39" s="138"/>
      <c r="JQZ39" s="138"/>
      <c r="JRA39" s="138"/>
      <c r="JRB39" s="138"/>
      <c r="JRC39" s="138"/>
      <c r="JRD39" s="138"/>
      <c r="JRE39" s="138"/>
      <c r="JRF39" s="138"/>
      <c r="JRG39" s="138"/>
      <c r="JRH39" s="138"/>
      <c r="JRI39" s="138"/>
      <c r="JRJ39" s="138"/>
      <c r="JRK39" s="138"/>
      <c r="JRL39" s="138"/>
      <c r="JRM39" s="138"/>
      <c r="JRN39" s="138"/>
      <c r="JRO39" s="138"/>
      <c r="JRP39" s="138"/>
      <c r="JRQ39" s="138"/>
      <c r="JRR39" s="138"/>
      <c r="JRS39" s="138"/>
      <c r="JRT39" s="138"/>
      <c r="JRU39" s="138"/>
      <c r="JRV39" s="138"/>
      <c r="JRW39" s="138"/>
      <c r="JRX39" s="138"/>
      <c r="JRY39" s="138"/>
      <c r="JRZ39" s="138"/>
      <c r="JSA39" s="138"/>
      <c r="JSB39" s="138"/>
      <c r="JSC39" s="138"/>
      <c r="JSD39" s="138"/>
      <c r="JSE39" s="138"/>
      <c r="JSF39" s="138"/>
      <c r="JSG39" s="138"/>
      <c r="JSH39" s="138"/>
      <c r="JSI39" s="138"/>
      <c r="JSJ39" s="138"/>
      <c r="JSK39" s="138"/>
      <c r="JSL39" s="138"/>
      <c r="JSM39" s="138"/>
      <c r="JSN39" s="138"/>
      <c r="JSO39" s="138"/>
      <c r="JSP39" s="138"/>
      <c r="JSQ39" s="138"/>
      <c r="JSR39" s="138"/>
      <c r="JSS39" s="138"/>
      <c r="JST39" s="138"/>
      <c r="JSU39" s="138"/>
      <c r="JSV39" s="138"/>
      <c r="JSW39" s="138"/>
      <c r="JSX39" s="138"/>
      <c r="JSY39" s="138"/>
      <c r="JSZ39" s="138"/>
      <c r="JTA39" s="138"/>
      <c r="JTB39" s="138"/>
      <c r="JTC39" s="138"/>
      <c r="JTD39" s="138"/>
      <c r="JTE39" s="138"/>
      <c r="JTF39" s="138"/>
      <c r="JTG39" s="138"/>
      <c r="JTH39" s="138"/>
      <c r="JTI39" s="138"/>
      <c r="JTJ39" s="138"/>
      <c r="JTK39" s="138"/>
      <c r="JTL39" s="138"/>
      <c r="JTM39" s="138"/>
      <c r="JTN39" s="138"/>
      <c r="JTO39" s="138"/>
      <c r="JTP39" s="138"/>
      <c r="JTQ39" s="138"/>
      <c r="JTR39" s="138"/>
      <c r="JTS39" s="138"/>
      <c r="JTT39" s="138"/>
      <c r="JTU39" s="138"/>
      <c r="JTV39" s="138"/>
      <c r="JTW39" s="138"/>
      <c r="JTX39" s="138"/>
      <c r="JTY39" s="138"/>
      <c r="JTZ39" s="138"/>
      <c r="JUA39" s="138"/>
      <c r="JUB39" s="138"/>
      <c r="JUC39" s="138"/>
      <c r="JUD39" s="138"/>
      <c r="JUE39" s="138"/>
      <c r="JUF39" s="138"/>
      <c r="JUG39" s="138"/>
      <c r="JUH39" s="138"/>
      <c r="JUI39" s="138"/>
      <c r="JUJ39" s="138"/>
      <c r="JUK39" s="138"/>
      <c r="JUL39" s="138"/>
      <c r="JUM39" s="138"/>
      <c r="JUN39" s="138"/>
      <c r="JUO39" s="138"/>
      <c r="JUP39" s="138"/>
      <c r="JUQ39" s="138"/>
      <c r="JUR39" s="138"/>
      <c r="JUS39" s="138"/>
      <c r="JUT39" s="138"/>
      <c r="JUU39" s="138"/>
      <c r="JUV39" s="138"/>
      <c r="JUW39" s="138"/>
      <c r="JUX39" s="138"/>
      <c r="JUY39" s="138"/>
      <c r="JUZ39" s="138"/>
      <c r="JVA39" s="138"/>
      <c r="JVB39" s="138"/>
      <c r="JVC39" s="138"/>
      <c r="JVD39" s="138"/>
      <c r="JVE39" s="138"/>
      <c r="JVF39" s="138"/>
      <c r="JVG39" s="138"/>
      <c r="JVH39" s="138"/>
      <c r="JVI39" s="138"/>
      <c r="JVJ39" s="138"/>
      <c r="JVK39" s="138"/>
      <c r="JVL39" s="138"/>
      <c r="JVM39" s="138"/>
      <c r="JVN39" s="138"/>
      <c r="JVO39" s="138"/>
      <c r="JVP39" s="138"/>
      <c r="JVQ39" s="138"/>
      <c r="JVR39" s="138"/>
      <c r="JVS39" s="138"/>
      <c r="JVT39" s="138"/>
      <c r="JVU39" s="138"/>
      <c r="JVV39" s="138"/>
      <c r="JVW39" s="138"/>
      <c r="JVX39" s="138"/>
      <c r="JVY39" s="138"/>
      <c r="JVZ39" s="138"/>
      <c r="JWA39" s="138"/>
      <c r="JWB39" s="138"/>
      <c r="JWC39" s="138"/>
      <c r="JWD39" s="138"/>
      <c r="JWE39" s="138"/>
      <c r="JWF39" s="138"/>
      <c r="JWG39" s="138"/>
      <c r="JWH39" s="138"/>
      <c r="JWI39" s="138"/>
      <c r="JWJ39" s="138"/>
      <c r="JWK39" s="138"/>
      <c r="JWL39" s="138"/>
      <c r="JWM39" s="138"/>
      <c r="JWN39" s="138"/>
      <c r="JWO39" s="138"/>
      <c r="JWP39" s="138"/>
      <c r="JWQ39" s="138"/>
      <c r="JWR39" s="138"/>
      <c r="JWS39" s="138"/>
      <c r="JWT39" s="138"/>
      <c r="JWU39" s="138"/>
      <c r="JWV39" s="138"/>
      <c r="JWW39" s="138"/>
      <c r="JWX39" s="138"/>
      <c r="JWY39" s="138"/>
      <c r="JWZ39" s="138"/>
      <c r="JXA39" s="138"/>
      <c r="JXB39" s="138"/>
      <c r="JXC39" s="138"/>
      <c r="JXD39" s="138"/>
      <c r="JXE39" s="138"/>
      <c r="JXF39" s="138"/>
      <c r="JXG39" s="138"/>
      <c r="JXH39" s="138"/>
      <c r="JXI39" s="138"/>
      <c r="JXJ39" s="138"/>
      <c r="JXK39" s="138"/>
      <c r="JXL39" s="138"/>
      <c r="JXM39" s="138"/>
      <c r="JXN39" s="138"/>
      <c r="JXO39" s="138"/>
      <c r="JXP39" s="138"/>
      <c r="JXQ39" s="138"/>
      <c r="JXR39" s="138"/>
      <c r="JXS39" s="138"/>
      <c r="JXT39" s="138"/>
      <c r="JXU39" s="138"/>
      <c r="JXV39" s="138"/>
      <c r="JXW39" s="138"/>
      <c r="JXX39" s="138"/>
      <c r="JXY39" s="138"/>
      <c r="JXZ39" s="138"/>
      <c r="JYA39" s="138"/>
      <c r="JYB39" s="138"/>
      <c r="JYC39" s="138"/>
      <c r="JYD39" s="138"/>
      <c r="JYE39" s="138"/>
      <c r="JYF39" s="138"/>
      <c r="JYG39" s="138"/>
      <c r="JYH39" s="138"/>
      <c r="JYI39" s="138"/>
      <c r="JYJ39" s="138"/>
      <c r="JYK39" s="138"/>
      <c r="JYL39" s="138"/>
      <c r="JYM39" s="138"/>
      <c r="JYN39" s="138"/>
      <c r="JYO39" s="138"/>
      <c r="JYP39" s="138"/>
      <c r="JYQ39" s="138"/>
      <c r="JYR39" s="138"/>
      <c r="JYS39" s="138"/>
      <c r="JYT39" s="138"/>
      <c r="JYU39" s="138"/>
      <c r="JYV39" s="138"/>
      <c r="JYW39" s="138"/>
      <c r="JYX39" s="138"/>
      <c r="JYY39" s="138"/>
      <c r="JYZ39" s="138"/>
      <c r="JZA39" s="138"/>
      <c r="JZB39" s="138"/>
      <c r="JZC39" s="138"/>
      <c r="JZD39" s="138"/>
      <c r="JZE39" s="138"/>
      <c r="JZF39" s="138"/>
      <c r="JZG39" s="138"/>
      <c r="JZH39" s="138"/>
      <c r="JZI39" s="138"/>
      <c r="JZJ39" s="138"/>
      <c r="JZK39" s="138"/>
      <c r="JZL39" s="138"/>
      <c r="JZM39" s="138"/>
      <c r="JZN39" s="138"/>
      <c r="JZO39" s="138"/>
      <c r="JZP39" s="138"/>
      <c r="JZQ39" s="138"/>
      <c r="JZR39" s="138"/>
      <c r="JZS39" s="138"/>
      <c r="JZT39" s="138"/>
      <c r="JZU39" s="138"/>
      <c r="JZV39" s="138"/>
      <c r="JZW39" s="138"/>
      <c r="JZX39" s="138"/>
      <c r="JZY39" s="138"/>
      <c r="JZZ39" s="138"/>
      <c r="KAA39" s="138"/>
      <c r="KAB39" s="138"/>
      <c r="KAC39" s="138"/>
      <c r="KAD39" s="138"/>
      <c r="KAE39" s="138"/>
      <c r="KAF39" s="138"/>
      <c r="KAG39" s="138"/>
      <c r="KAH39" s="138"/>
      <c r="KAI39" s="138"/>
      <c r="KAJ39" s="138"/>
      <c r="KAK39" s="138"/>
      <c r="KAL39" s="138"/>
      <c r="KAM39" s="138"/>
      <c r="KAN39" s="138"/>
      <c r="KAO39" s="138"/>
      <c r="KAP39" s="138"/>
      <c r="KAQ39" s="138"/>
      <c r="KAR39" s="138"/>
      <c r="KAS39" s="138"/>
      <c r="KAT39" s="138"/>
      <c r="KAU39" s="138"/>
      <c r="KAV39" s="138"/>
      <c r="KAW39" s="138"/>
      <c r="KAX39" s="138"/>
      <c r="KAY39" s="138"/>
      <c r="KAZ39" s="138"/>
      <c r="KBA39" s="138"/>
      <c r="KBB39" s="138"/>
      <c r="KBC39" s="138"/>
      <c r="KBD39" s="138"/>
      <c r="KBE39" s="138"/>
      <c r="KBF39" s="138"/>
      <c r="KBG39" s="138"/>
      <c r="KBH39" s="138"/>
      <c r="KBI39" s="138"/>
      <c r="KBJ39" s="138"/>
      <c r="KBK39" s="138"/>
      <c r="KBL39" s="138"/>
      <c r="KBM39" s="138"/>
      <c r="KBN39" s="138"/>
      <c r="KBO39" s="138"/>
      <c r="KBP39" s="138"/>
      <c r="KBQ39" s="138"/>
      <c r="KBR39" s="138"/>
      <c r="KBS39" s="138"/>
      <c r="KBT39" s="138"/>
      <c r="KBU39" s="138"/>
      <c r="KBV39" s="138"/>
      <c r="KBW39" s="138"/>
      <c r="KBX39" s="138"/>
      <c r="KBY39" s="138"/>
      <c r="KBZ39" s="138"/>
      <c r="KCA39" s="138"/>
      <c r="KCB39" s="138"/>
      <c r="KCC39" s="138"/>
      <c r="KCD39" s="138"/>
      <c r="KCE39" s="138"/>
      <c r="KCF39" s="138"/>
      <c r="KCG39" s="138"/>
      <c r="KCH39" s="138"/>
      <c r="KCI39" s="138"/>
      <c r="KCJ39" s="138"/>
      <c r="KCK39" s="138"/>
      <c r="KCL39" s="138"/>
      <c r="KCM39" s="138"/>
      <c r="KCN39" s="138"/>
      <c r="KCO39" s="138"/>
      <c r="KCP39" s="138"/>
      <c r="KCQ39" s="138"/>
      <c r="KCR39" s="138"/>
      <c r="KCS39" s="138"/>
      <c r="KCT39" s="138"/>
      <c r="KCU39" s="138"/>
      <c r="KCV39" s="138"/>
      <c r="KCW39" s="138"/>
      <c r="KCX39" s="138"/>
      <c r="KCY39" s="138"/>
      <c r="KCZ39" s="138"/>
      <c r="KDA39" s="138"/>
      <c r="KDB39" s="138"/>
      <c r="KDC39" s="138"/>
      <c r="KDD39" s="138"/>
      <c r="KDE39" s="138"/>
      <c r="KDF39" s="138"/>
      <c r="KDG39" s="138"/>
      <c r="KDH39" s="138"/>
      <c r="KDI39" s="138"/>
      <c r="KDJ39" s="138"/>
      <c r="KDK39" s="138"/>
      <c r="KDL39" s="138"/>
      <c r="KDM39" s="138"/>
      <c r="KDN39" s="138"/>
      <c r="KDO39" s="138"/>
      <c r="KDP39" s="138"/>
      <c r="KDQ39" s="138"/>
      <c r="KDR39" s="138"/>
      <c r="KDS39" s="138"/>
      <c r="KDT39" s="138"/>
      <c r="KDU39" s="138"/>
      <c r="KDV39" s="138"/>
      <c r="KDW39" s="138"/>
      <c r="KDX39" s="138"/>
      <c r="KDY39" s="138"/>
      <c r="KDZ39" s="138"/>
      <c r="KEA39" s="138"/>
      <c r="KEB39" s="138"/>
      <c r="KEC39" s="138"/>
      <c r="KED39" s="138"/>
      <c r="KEE39" s="138"/>
      <c r="KEF39" s="138"/>
      <c r="KEG39" s="138"/>
      <c r="KEH39" s="138"/>
      <c r="KEI39" s="138"/>
      <c r="KEJ39" s="138"/>
      <c r="KEK39" s="138"/>
      <c r="KEL39" s="138"/>
      <c r="KEM39" s="138"/>
      <c r="KEN39" s="138"/>
      <c r="KEO39" s="138"/>
      <c r="KEP39" s="138"/>
      <c r="KEQ39" s="138"/>
      <c r="KER39" s="138"/>
      <c r="KES39" s="138"/>
      <c r="KET39" s="138"/>
      <c r="KEU39" s="138"/>
      <c r="KEV39" s="138"/>
      <c r="KEW39" s="138"/>
      <c r="KEX39" s="138"/>
      <c r="KEY39" s="138"/>
      <c r="KEZ39" s="138"/>
      <c r="KFA39" s="138"/>
      <c r="KFB39" s="138"/>
      <c r="KFC39" s="138"/>
      <c r="KFD39" s="138"/>
      <c r="KFE39" s="138"/>
      <c r="KFF39" s="138"/>
      <c r="KFG39" s="138"/>
      <c r="KFH39" s="138"/>
      <c r="KFI39" s="138"/>
      <c r="KFJ39" s="138"/>
      <c r="KFK39" s="138"/>
      <c r="KFL39" s="138"/>
      <c r="KFM39" s="138"/>
      <c r="KFN39" s="138"/>
      <c r="KFO39" s="138"/>
      <c r="KFP39" s="138"/>
      <c r="KFQ39" s="138"/>
      <c r="KFR39" s="138"/>
      <c r="KFS39" s="138"/>
      <c r="KFT39" s="138"/>
      <c r="KFU39" s="138"/>
      <c r="KFV39" s="138"/>
      <c r="KFW39" s="138"/>
      <c r="KFX39" s="138"/>
      <c r="KFY39" s="138"/>
      <c r="KFZ39" s="138"/>
      <c r="KGA39" s="138"/>
      <c r="KGB39" s="138"/>
      <c r="KGC39" s="138"/>
      <c r="KGD39" s="138"/>
      <c r="KGE39" s="138"/>
      <c r="KGF39" s="138"/>
      <c r="KGG39" s="138"/>
      <c r="KGH39" s="138"/>
      <c r="KGI39" s="138"/>
      <c r="KGJ39" s="138"/>
      <c r="KGK39" s="138"/>
      <c r="KGL39" s="138"/>
      <c r="KGM39" s="138"/>
      <c r="KGN39" s="138"/>
      <c r="KGO39" s="138"/>
      <c r="KGP39" s="138"/>
      <c r="KGQ39" s="138"/>
      <c r="KGR39" s="138"/>
      <c r="KGS39" s="138"/>
      <c r="KGT39" s="138"/>
      <c r="KGU39" s="138"/>
      <c r="KGV39" s="138"/>
      <c r="KGW39" s="138"/>
      <c r="KGX39" s="138"/>
      <c r="KGY39" s="138"/>
      <c r="KGZ39" s="138"/>
      <c r="KHA39" s="138"/>
      <c r="KHB39" s="138"/>
      <c r="KHC39" s="138"/>
      <c r="KHD39" s="138"/>
      <c r="KHE39" s="138"/>
      <c r="KHF39" s="138"/>
      <c r="KHG39" s="138"/>
      <c r="KHH39" s="138"/>
      <c r="KHI39" s="138"/>
      <c r="KHJ39" s="138"/>
      <c r="KHK39" s="138"/>
      <c r="KHL39" s="138"/>
      <c r="KHM39" s="138"/>
      <c r="KHN39" s="138"/>
      <c r="KHO39" s="138"/>
      <c r="KHP39" s="138"/>
      <c r="KHQ39" s="138"/>
      <c r="KHR39" s="138"/>
      <c r="KHS39" s="138"/>
      <c r="KHT39" s="138"/>
      <c r="KHU39" s="138"/>
      <c r="KHV39" s="138"/>
      <c r="KHW39" s="138"/>
      <c r="KHX39" s="138"/>
      <c r="KHY39" s="138"/>
      <c r="KHZ39" s="138"/>
      <c r="KIA39" s="138"/>
      <c r="KIB39" s="138"/>
      <c r="KIC39" s="138"/>
      <c r="KID39" s="138"/>
      <c r="KIE39" s="138"/>
      <c r="KIF39" s="138"/>
      <c r="KIG39" s="138"/>
      <c r="KIH39" s="138"/>
      <c r="KII39" s="138"/>
      <c r="KIJ39" s="138"/>
      <c r="KIK39" s="138"/>
      <c r="KIL39" s="138"/>
      <c r="KIM39" s="138"/>
      <c r="KIN39" s="138"/>
      <c r="KIO39" s="138"/>
      <c r="KIP39" s="138"/>
      <c r="KIQ39" s="138"/>
      <c r="KIR39" s="138"/>
      <c r="KIS39" s="138"/>
      <c r="KIT39" s="138"/>
      <c r="KIU39" s="138"/>
      <c r="KIV39" s="138"/>
      <c r="KIW39" s="138"/>
      <c r="KIX39" s="138"/>
      <c r="KIY39" s="138"/>
      <c r="KIZ39" s="138"/>
      <c r="KJA39" s="138"/>
      <c r="KJB39" s="138"/>
      <c r="KJC39" s="138"/>
      <c r="KJD39" s="138"/>
      <c r="KJE39" s="138"/>
      <c r="KJF39" s="138"/>
      <c r="KJG39" s="138"/>
      <c r="KJH39" s="138"/>
      <c r="KJI39" s="138"/>
      <c r="KJJ39" s="138"/>
      <c r="KJK39" s="138"/>
      <c r="KJL39" s="138"/>
      <c r="KJM39" s="138"/>
      <c r="KJN39" s="138"/>
      <c r="KJO39" s="138"/>
      <c r="KJP39" s="138"/>
      <c r="KJQ39" s="138"/>
      <c r="KJR39" s="138"/>
      <c r="KJS39" s="138"/>
      <c r="KJT39" s="138"/>
      <c r="KJU39" s="138"/>
      <c r="KJV39" s="138"/>
      <c r="KJW39" s="138"/>
      <c r="KJX39" s="138"/>
      <c r="KJY39" s="138"/>
      <c r="KJZ39" s="138"/>
      <c r="KKA39" s="138"/>
      <c r="KKB39" s="138"/>
      <c r="KKC39" s="138"/>
      <c r="KKD39" s="138"/>
      <c r="KKE39" s="138"/>
      <c r="KKF39" s="138"/>
      <c r="KKG39" s="138"/>
      <c r="KKH39" s="138"/>
      <c r="KKI39" s="138"/>
      <c r="KKJ39" s="138"/>
      <c r="KKK39" s="138"/>
      <c r="KKL39" s="138"/>
      <c r="KKM39" s="138"/>
      <c r="KKN39" s="138"/>
      <c r="KKO39" s="138"/>
      <c r="KKP39" s="138"/>
      <c r="KKQ39" s="138"/>
      <c r="KKR39" s="138"/>
      <c r="KKS39" s="138"/>
      <c r="KKT39" s="138"/>
      <c r="KKU39" s="138"/>
      <c r="KKV39" s="138"/>
      <c r="KKW39" s="138"/>
      <c r="KKX39" s="138"/>
      <c r="KKY39" s="138"/>
      <c r="KKZ39" s="138"/>
      <c r="KLA39" s="138"/>
      <c r="KLB39" s="138"/>
      <c r="KLC39" s="138"/>
      <c r="KLD39" s="138"/>
      <c r="KLE39" s="138"/>
      <c r="KLF39" s="138"/>
      <c r="KLG39" s="138"/>
      <c r="KLH39" s="138"/>
      <c r="KLI39" s="138"/>
      <c r="KLJ39" s="138"/>
      <c r="KLK39" s="138"/>
      <c r="KLL39" s="138"/>
      <c r="KLM39" s="138"/>
      <c r="KLN39" s="138"/>
      <c r="KLO39" s="138"/>
      <c r="KLP39" s="138"/>
      <c r="KLQ39" s="138"/>
      <c r="KLR39" s="138"/>
      <c r="KLS39" s="138"/>
      <c r="KLT39" s="138"/>
      <c r="KLU39" s="138"/>
      <c r="KLV39" s="138"/>
      <c r="KLW39" s="138"/>
      <c r="KLX39" s="138"/>
      <c r="KLY39" s="138"/>
      <c r="KLZ39" s="138"/>
      <c r="KMA39" s="138"/>
      <c r="KMB39" s="138"/>
      <c r="KMC39" s="138"/>
      <c r="KMD39" s="138"/>
      <c r="KME39" s="138"/>
      <c r="KMF39" s="138"/>
      <c r="KMG39" s="138"/>
      <c r="KMH39" s="138"/>
      <c r="KMI39" s="138"/>
      <c r="KMJ39" s="138"/>
      <c r="KMK39" s="138"/>
      <c r="KML39" s="138"/>
      <c r="KMM39" s="138"/>
      <c r="KMN39" s="138"/>
      <c r="KMO39" s="138"/>
      <c r="KMP39" s="138"/>
      <c r="KMQ39" s="138"/>
      <c r="KMR39" s="138"/>
      <c r="KMS39" s="138"/>
      <c r="KMT39" s="138"/>
      <c r="KMU39" s="138"/>
      <c r="KMV39" s="138"/>
      <c r="KMW39" s="138"/>
      <c r="KMX39" s="138"/>
      <c r="KMY39" s="138"/>
      <c r="KMZ39" s="138"/>
      <c r="KNA39" s="138"/>
      <c r="KNB39" s="138"/>
      <c r="KNC39" s="138"/>
      <c r="KND39" s="138"/>
      <c r="KNE39" s="138"/>
      <c r="KNF39" s="138"/>
      <c r="KNG39" s="138"/>
      <c r="KNH39" s="138"/>
      <c r="KNI39" s="138"/>
      <c r="KNJ39" s="138"/>
      <c r="KNK39" s="138"/>
      <c r="KNL39" s="138"/>
      <c r="KNM39" s="138"/>
      <c r="KNN39" s="138"/>
      <c r="KNO39" s="138"/>
      <c r="KNP39" s="138"/>
      <c r="KNQ39" s="138"/>
      <c r="KNR39" s="138"/>
      <c r="KNS39" s="138"/>
      <c r="KNT39" s="138"/>
      <c r="KNU39" s="138"/>
      <c r="KNV39" s="138"/>
      <c r="KNW39" s="138"/>
      <c r="KNX39" s="138"/>
      <c r="KNY39" s="138"/>
      <c r="KNZ39" s="138"/>
      <c r="KOA39" s="138"/>
      <c r="KOB39" s="138"/>
      <c r="KOC39" s="138"/>
      <c r="KOD39" s="138"/>
      <c r="KOE39" s="138"/>
      <c r="KOF39" s="138"/>
      <c r="KOG39" s="138"/>
      <c r="KOH39" s="138"/>
      <c r="KOI39" s="138"/>
      <c r="KOJ39" s="138"/>
      <c r="KOK39" s="138"/>
      <c r="KOL39" s="138"/>
      <c r="KOM39" s="138"/>
      <c r="KON39" s="138"/>
      <c r="KOO39" s="138"/>
      <c r="KOP39" s="138"/>
      <c r="KOQ39" s="138"/>
      <c r="KOR39" s="138"/>
      <c r="KOS39" s="138"/>
      <c r="KOT39" s="138"/>
      <c r="KOU39" s="138"/>
      <c r="KOV39" s="138"/>
      <c r="KOW39" s="138"/>
      <c r="KOX39" s="138"/>
      <c r="KOY39" s="138"/>
      <c r="KOZ39" s="138"/>
      <c r="KPA39" s="138"/>
      <c r="KPB39" s="138"/>
      <c r="KPC39" s="138"/>
      <c r="KPD39" s="138"/>
      <c r="KPE39" s="138"/>
      <c r="KPF39" s="138"/>
      <c r="KPG39" s="138"/>
      <c r="KPH39" s="138"/>
      <c r="KPI39" s="138"/>
      <c r="KPJ39" s="138"/>
      <c r="KPK39" s="138"/>
      <c r="KPL39" s="138"/>
      <c r="KPM39" s="138"/>
      <c r="KPN39" s="138"/>
      <c r="KPO39" s="138"/>
      <c r="KPP39" s="138"/>
      <c r="KPQ39" s="138"/>
      <c r="KPR39" s="138"/>
      <c r="KPS39" s="138"/>
      <c r="KPT39" s="138"/>
      <c r="KPU39" s="138"/>
      <c r="KPV39" s="138"/>
      <c r="KPW39" s="138"/>
      <c r="KPX39" s="138"/>
      <c r="KPY39" s="138"/>
      <c r="KPZ39" s="138"/>
      <c r="KQA39" s="138"/>
      <c r="KQB39" s="138"/>
      <c r="KQC39" s="138"/>
      <c r="KQD39" s="138"/>
      <c r="KQE39" s="138"/>
      <c r="KQF39" s="138"/>
      <c r="KQG39" s="138"/>
      <c r="KQH39" s="138"/>
      <c r="KQI39" s="138"/>
      <c r="KQJ39" s="138"/>
      <c r="KQK39" s="138"/>
      <c r="KQL39" s="138"/>
      <c r="KQM39" s="138"/>
      <c r="KQN39" s="138"/>
      <c r="KQO39" s="138"/>
      <c r="KQP39" s="138"/>
      <c r="KQQ39" s="138"/>
      <c r="KQR39" s="138"/>
      <c r="KQS39" s="138"/>
      <c r="KQT39" s="138"/>
      <c r="KQU39" s="138"/>
      <c r="KQV39" s="138"/>
      <c r="KQW39" s="138"/>
      <c r="KQX39" s="138"/>
      <c r="KQY39" s="138"/>
      <c r="KQZ39" s="138"/>
      <c r="KRA39" s="138"/>
      <c r="KRB39" s="138"/>
      <c r="KRC39" s="138"/>
      <c r="KRD39" s="138"/>
      <c r="KRE39" s="138"/>
      <c r="KRF39" s="138"/>
      <c r="KRG39" s="138"/>
      <c r="KRH39" s="138"/>
      <c r="KRI39" s="138"/>
      <c r="KRJ39" s="138"/>
      <c r="KRK39" s="138"/>
      <c r="KRL39" s="138"/>
      <c r="KRM39" s="138"/>
      <c r="KRN39" s="138"/>
      <c r="KRO39" s="138"/>
      <c r="KRP39" s="138"/>
      <c r="KRQ39" s="138"/>
      <c r="KRR39" s="138"/>
      <c r="KRS39" s="138"/>
      <c r="KRT39" s="138"/>
      <c r="KRU39" s="138"/>
      <c r="KRV39" s="138"/>
      <c r="KRW39" s="138"/>
      <c r="KRX39" s="138"/>
      <c r="KRY39" s="138"/>
      <c r="KRZ39" s="138"/>
      <c r="KSA39" s="138"/>
      <c r="KSB39" s="138"/>
      <c r="KSC39" s="138"/>
      <c r="KSD39" s="138"/>
      <c r="KSE39" s="138"/>
      <c r="KSF39" s="138"/>
      <c r="KSG39" s="138"/>
      <c r="KSH39" s="138"/>
      <c r="KSI39" s="138"/>
      <c r="KSJ39" s="138"/>
      <c r="KSK39" s="138"/>
      <c r="KSL39" s="138"/>
      <c r="KSM39" s="138"/>
      <c r="KSN39" s="138"/>
      <c r="KSO39" s="138"/>
      <c r="KSP39" s="138"/>
      <c r="KSQ39" s="138"/>
      <c r="KSR39" s="138"/>
      <c r="KSS39" s="138"/>
      <c r="KST39" s="138"/>
      <c r="KSU39" s="138"/>
      <c r="KSV39" s="138"/>
      <c r="KSW39" s="138"/>
      <c r="KSX39" s="138"/>
      <c r="KSY39" s="138"/>
      <c r="KSZ39" s="138"/>
      <c r="KTA39" s="138"/>
      <c r="KTB39" s="138"/>
      <c r="KTC39" s="138"/>
      <c r="KTD39" s="138"/>
      <c r="KTE39" s="138"/>
      <c r="KTF39" s="138"/>
      <c r="KTG39" s="138"/>
      <c r="KTH39" s="138"/>
      <c r="KTI39" s="138"/>
      <c r="KTJ39" s="138"/>
      <c r="KTK39" s="138"/>
      <c r="KTL39" s="138"/>
      <c r="KTM39" s="138"/>
      <c r="KTN39" s="138"/>
      <c r="KTO39" s="138"/>
      <c r="KTP39" s="138"/>
      <c r="KTQ39" s="138"/>
      <c r="KTR39" s="138"/>
      <c r="KTS39" s="138"/>
      <c r="KTT39" s="138"/>
      <c r="KTU39" s="138"/>
      <c r="KTV39" s="138"/>
      <c r="KTW39" s="138"/>
      <c r="KTX39" s="138"/>
      <c r="KTY39" s="138"/>
      <c r="KTZ39" s="138"/>
      <c r="KUA39" s="138"/>
      <c r="KUB39" s="138"/>
      <c r="KUC39" s="138"/>
      <c r="KUD39" s="138"/>
      <c r="KUE39" s="138"/>
      <c r="KUF39" s="138"/>
      <c r="KUG39" s="138"/>
      <c r="KUH39" s="138"/>
      <c r="KUI39" s="138"/>
      <c r="KUJ39" s="138"/>
      <c r="KUK39" s="138"/>
      <c r="KUL39" s="138"/>
      <c r="KUM39" s="138"/>
      <c r="KUN39" s="138"/>
      <c r="KUO39" s="138"/>
      <c r="KUP39" s="138"/>
      <c r="KUQ39" s="138"/>
      <c r="KUR39" s="138"/>
      <c r="KUS39" s="138"/>
      <c r="KUT39" s="138"/>
      <c r="KUU39" s="138"/>
      <c r="KUV39" s="138"/>
      <c r="KUW39" s="138"/>
      <c r="KUX39" s="138"/>
      <c r="KUY39" s="138"/>
      <c r="KUZ39" s="138"/>
      <c r="KVA39" s="138"/>
      <c r="KVB39" s="138"/>
      <c r="KVC39" s="138"/>
      <c r="KVD39" s="138"/>
      <c r="KVE39" s="138"/>
      <c r="KVF39" s="138"/>
      <c r="KVG39" s="138"/>
      <c r="KVH39" s="138"/>
      <c r="KVI39" s="138"/>
      <c r="KVJ39" s="138"/>
      <c r="KVK39" s="138"/>
      <c r="KVL39" s="138"/>
      <c r="KVM39" s="138"/>
      <c r="KVN39" s="138"/>
      <c r="KVO39" s="138"/>
      <c r="KVP39" s="138"/>
      <c r="KVQ39" s="138"/>
      <c r="KVR39" s="138"/>
      <c r="KVS39" s="138"/>
      <c r="KVT39" s="138"/>
      <c r="KVU39" s="138"/>
      <c r="KVV39" s="138"/>
      <c r="KVW39" s="138"/>
      <c r="KVX39" s="138"/>
      <c r="KVY39" s="138"/>
      <c r="KVZ39" s="138"/>
      <c r="KWA39" s="138"/>
      <c r="KWB39" s="138"/>
      <c r="KWC39" s="138"/>
      <c r="KWD39" s="138"/>
      <c r="KWE39" s="138"/>
      <c r="KWF39" s="138"/>
      <c r="KWG39" s="138"/>
      <c r="KWH39" s="138"/>
      <c r="KWI39" s="138"/>
      <c r="KWJ39" s="138"/>
      <c r="KWK39" s="138"/>
      <c r="KWL39" s="138"/>
      <c r="KWM39" s="138"/>
      <c r="KWN39" s="138"/>
      <c r="KWO39" s="138"/>
      <c r="KWP39" s="138"/>
      <c r="KWQ39" s="138"/>
      <c r="KWR39" s="138"/>
      <c r="KWS39" s="138"/>
      <c r="KWT39" s="138"/>
      <c r="KWU39" s="138"/>
      <c r="KWV39" s="138"/>
      <c r="KWW39" s="138"/>
      <c r="KWX39" s="138"/>
      <c r="KWY39" s="138"/>
      <c r="KWZ39" s="138"/>
      <c r="KXA39" s="138"/>
      <c r="KXB39" s="138"/>
      <c r="KXC39" s="138"/>
      <c r="KXD39" s="138"/>
      <c r="KXE39" s="138"/>
      <c r="KXF39" s="138"/>
      <c r="KXG39" s="138"/>
      <c r="KXH39" s="138"/>
      <c r="KXI39" s="138"/>
      <c r="KXJ39" s="138"/>
      <c r="KXK39" s="138"/>
      <c r="KXL39" s="138"/>
      <c r="KXM39" s="138"/>
      <c r="KXN39" s="138"/>
      <c r="KXO39" s="138"/>
      <c r="KXP39" s="138"/>
      <c r="KXQ39" s="138"/>
      <c r="KXR39" s="138"/>
      <c r="KXS39" s="138"/>
      <c r="KXT39" s="138"/>
      <c r="KXU39" s="138"/>
      <c r="KXV39" s="138"/>
      <c r="KXW39" s="138"/>
      <c r="KXX39" s="138"/>
      <c r="KXY39" s="138"/>
      <c r="KXZ39" s="138"/>
      <c r="KYA39" s="138"/>
      <c r="KYB39" s="138"/>
      <c r="KYC39" s="138"/>
      <c r="KYD39" s="138"/>
      <c r="KYE39" s="138"/>
      <c r="KYF39" s="138"/>
      <c r="KYG39" s="138"/>
      <c r="KYH39" s="138"/>
      <c r="KYI39" s="138"/>
      <c r="KYJ39" s="138"/>
      <c r="KYK39" s="138"/>
      <c r="KYL39" s="138"/>
      <c r="KYM39" s="138"/>
      <c r="KYN39" s="138"/>
      <c r="KYO39" s="138"/>
      <c r="KYP39" s="138"/>
      <c r="KYQ39" s="138"/>
      <c r="KYR39" s="138"/>
      <c r="KYS39" s="138"/>
      <c r="KYT39" s="138"/>
      <c r="KYU39" s="138"/>
      <c r="KYV39" s="138"/>
      <c r="KYW39" s="138"/>
      <c r="KYX39" s="138"/>
      <c r="KYY39" s="138"/>
      <c r="KYZ39" s="138"/>
      <c r="KZA39" s="138"/>
      <c r="KZB39" s="138"/>
      <c r="KZC39" s="138"/>
      <c r="KZD39" s="138"/>
      <c r="KZE39" s="138"/>
      <c r="KZF39" s="138"/>
      <c r="KZG39" s="138"/>
      <c r="KZH39" s="138"/>
      <c r="KZI39" s="138"/>
      <c r="KZJ39" s="138"/>
      <c r="KZK39" s="138"/>
      <c r="KZL39" s="138"/>
      <c r="KZM39" s="138"/>
      <c r="KZN39" s="138"/>
      <c r="KZO39" s="138"/>
      <c r="KZP39" s="138"/>
      <c r="KZQ39" s="138"/>
      <c r="KZR39" s="138"/>
      <c r="KZS39" s="138"/>
      <c r="KZT39" s="138"/>
      <c r="KZU39" s="138"/>
      <c r="KZV39" s="138"/>
      <c r="KZW39" s="138"/>
      <c r="KZX39" s="138"/>
      <c r="KZY39" s="138"/>
      <c r="KZZ39" s="138"/>
      <c r="LAA39" s="138"/>
      <c r="LAB39" s="138"/>
      <c r="LAC39" s="138"/>
      <c r="LAD39" s="138"/>
      <c r="LAE39" s="138"/>
      <c r="LAF39" s="138"/>
      <c r="LAG39" s="138"/>
      <c r="LAH39" s="138"/>
      <c r="LAI39" s="138"/>
      <c r="LAJ39" s="138"/>
      <c r="LAK39" s="138"/>
      <c r="LAL39" s="138"/>
      <c r="LAM39" s="138"/>
      <c r="LAN39" s="138"/>
      <c r="LAO39" s="138"/>
      <c r="LAP39" s="138"/>
      <c r="LAQ39" s="138"/>
      <c r="LAR39" s="138"/>
      <c r="LAS39" s="138"/>
      <c r="LAT39" s="138"/>
      <c r="LAU39" s="138"/>
      <c r="LAV39" s="138"/>
      <c r="LAW39" s="138"/>
      <c r="LAX39" s="138"/>
      <c r="LAY39" s="138"/>
      <c r="LAZ39" s="138"/>
      <c r="LBA39" s="138"/>
      <c r="LBB39" s="138"/>
      <c r="LBC39" s="138"/>
      <c r="LBD39" s="138"/>
      <c r="LBE39" s="138"/>
      <c r="LBF39" s="138"/>
      <c r="LBG39" s="138"/>
      <c r="LBH39" s="138"/>
      <c r="LBI39" s="138"/>
      <c r="LBJ39" s="138"/>
      <c r="LBK39" s="138"/>
      <c r="LBL39" s="138"/>
      <c r="LBM39" s="138"/>
      <c r="LBN39" s="138"/>
      <c r="LBO39" s="138"/>
      <c r="LBP39" s="138"/>
      <c r="LBQ39" s="138"/>
      <c r="LBR39" s="138"/>
      <c r="LBS39" s="138"/>
      <c r="LBT39" s="138"/>
      <c r="LBU39" s="138"/>
      <c r="LBV39" s="138"/>
      <c r="LBW39" s="138"/>
      <c r="LBX39" s="138"/>
      <c r="LBY39" s="138"/>
      <c r="LBZ39" s="138"/>
      <c r="LCA39" s="138"/>
      <c r="LCB39" s="138"/>
      <c r="LCC39" s="138"/>
      <c r="LCD39" s="138"/>
      <c r="LCE39" s="138"/>
      <c r="LCF39" s="138"/>
      <c r="LCG39" s="138"/>
      <c r="LCH39" s="138"/>
      <c r="LCI39" s="138"/>
      <c r="LCJ39" s="138"/>
      <c r="LCK39" s="138"/>
      <c r="LCL39" s="138"/>
      <c r="LCM39" s="138"/>
      <c r="LCN39" s="138"/>
      <c r="LCO39" s="138"/>
      <c r="LCP39" s="138"/>
      <c r="LCQ39" s="138"/>
      <c r="LCR39" s="138"/>
      <c r="LCS39" s="138"/>
      <c r="LCT39" s="138"/>
      <c r="LCU39" s="138"/>
      <c r="LCV39" s="138"/>
      <c r="LCW39" s="138"/>
      <c r="LCX39" s="138"/>
      <c r="LCY39" s="138"/>
      <c r="LCZ39" s="138"/>
      <c r="LDA39" s="138"/>
      <c r="LDB39" s="138"/>
      <c r="LDC39" s="138"/>
      <c r="LDD39" s="138"/>
      <c r="LDE39" s="138"/>
      <c r="LDF39" s="138"/>
      <c r="LDG39" s="138"/>
      <c r="LDH39" s="138"/>
      <c r="LDI39" s="138"/>
      <c r="LDJ39" s="138"/>
      <c r="LDK39" s="138"/>
      <c r="LDL39" s="138"/>
      <c r="LDM39" s="138"/>
      <c r="LDN39" s="138"/>
      <c r="LDO39" s="138"/>
      <c r="LDP39" s="138"/>
      <c r="LDQ39" s="138"/>
      <c r="LDR39" s="138"/>
      <c r="LDS39" s="138"/>
      <c r="LDT39" s="138"/>
      <c r="LDU39" s="138"/>
      <c r="LDV39" s="138"/>
      <c r="LDW39" s="138"/>
      <c r="LDX39" s="138"/>
      <c r="LDY39" s="138"/>
      <c r="LDZ39" s="138"/>
      <c r="LEA39" s="138"/>
      <c r="LEB39" s="138"/>
      <c r="LEC39" s="138"/>
      <c r="LED39" s="138"/>
      <c r="LEE39" s="138"/>
      <c r="LEF39" s="138"/>
      <c r="LEG39" s="138"/>
      <c r="LEH39" s="138"/>
      <c r="LEI39" s="138"/>
      <c r="LEJ39" s="138"/>
      <c r="LEK39" s="138"/>
      <c r="LEL39" s="138"/>
      <c r="LEM39" s="138"/>
      <c r="LEN39" s="138"/>
      <c r="LEO39" s="138"/>
      <c r="LEP39" s="138"/>
      <c r="LEQ39" s="138"/>
      <c r="LER39" s="138"/>
      <c r="LES39" s="138"/>
      <c r="LET39" s="138"/>
      <c r="LEU39" s="138"/>
      <c r="LEV39" s="138"/>
      <c r="LEW39" s="138"/>
      <c r="LEX39" s="138"/>
      <c r="LEY39" s="138"/>
      <c r="LEZ39" s="138"/>
      <c r="LFA39" s="138"/>
      <c r="LFB39" s="138"/>
      <c r="LFC39" s="138"/>
      <c r="LFD39" s="138"/>
      <c r="LFE39" s="138"/>
      <c r="LFF39" s="138"/>
      <c r="LFG39" s="138"/>
      <c r="LFH39" s="138"/>
      <c r="LFI39" s="138"/>
      <c r="LFJ39" s="138"/>
      <c r="LFK39" s="138"/>
      <c r="LFL39" s="138"/>
      <c r="LFM39" s="138"/>
      <c r="LFN39" s="138"/>
      <c r="LFO39" s="138"/>
      <c r="LFP39" s="138"/>
      <c r="LFQ39" s="138"/>
      <c r="LFR39" s="138"/>
      <c r="LFS39" s="138"/>
      <c r="LFT39" s="138"/>
      <c r="LFU39" s="138"/>
      <c r="LFV39" s="138"/>
      <c r="LFW39" s="138"/>
      <c r="LFX39" s="138"/>
      <c r="LFY39" s="138"/>
      <c r="LFZ39" s="138"/>
      <c r="LGA39" s="138"/>
      <c r="LGB39" s="138"/>
      <c r="LGC39" s="138"/>
      <c r="LGD39" s="138"/>
      <c r="LGE39" s="138"/>
      <c r="LGF39" s="138"/>
      <c r="LGG39" s="138"/>
      <c r="LGH39" s="138"/>
      <c r="LGI39" s="138"/>
      <c r="LGJ39" s="138"/>
      <c r="LGK39" s="138"/>
      <c r="LGL39" s="138"/>
      <c r="LGM39" s="138"/>
      <c r="LGN39" s="138"/>
      <c r="LGO39" s="138"/>
      <c r="LGP39" s="138"/>
      <c r="LGQ39" s="138"/>
      <c r="LGR39" s="138"/>
      <c r="LGS39" s="138"/>
      <c r="LGT39" s="138"/>
      <c r="LGU39" s="138"/>
      <c r="LGV39" s="138"/>
      <c r="LGW39" s="138"/>
      <c r="LGX39" s="138"/>
      <c r="LGY39" s="138"/>
      <c r="LGZ39" s="138"/>
      <c r="LHA39" s="138"/>
      <c r="LHB39" s="138"/>
      <c r="LHC39" s="138"/>
      <c r="LHD39" s="138"/>
      <c r="LHE39" s="138"/>
      <c r="LHF39" s="138"/>
      <c r="LHG39" s="138"/>
      <c r="LHH39" s="138"/>
      <c r="LHI39" s="138"/>
      <c r="LHJ39" s="138"/>
      <c r="LHK39" s="138"/>
      <c r="LHL39" s="138"/>
      <c r="LHM39" s="138"/>
      <c r="LHN39" s="138"/>
      <c r="LHO39" s="138"/>
      <c r="LHP39" s="138"/>
      <c r="LHQ39" s="138"/>
      <c r="LHR39" s="138"/>
      <c r="LHS39" s="138"/>
      <c r="LHT39" s="138"/>
      <c r="LHU39" s="138"/>
      <c r="LHV39" s="138"/>
      <c r="LHW39" s="138"/>
      <c r="LHX39" s="138"/>
      <c r="LHY39" s="138"/>
      <c r="LHZ39" s="138"/>
      <c r="LIA39" s="138"/>
      <c r="LIB39" s="138"/>
      <c r="LIC39" s="138"/>
      <c r="LID39" s="138"/>
      <c r="LIE39" s="138"/>
      <c r="LIF39" s="138"/>
      <c r="LIG39" s="138"/>
      <c r="LIH39" s="138"/>
      <c r="LII39" s="138"/>
      <c r="LIJ39" s="138"/>
      <c r="LIK39" s="138"/>
      <c r="LIL39" s="138"/>
      <c r="LIM39" s="138"/>
      <c r="LIN39" s="138"/>
      <c r="LIO39" s="138"/>
      <c r="LIP39" s="138"/>
      <c r="LIQ39" s="138"/>
      <c r="LIR39" s="138"/>
      <c r="LIS39" s="138"/>
      <c r="LIT39" s="138"/>
      <c r="LIU39" s="138"/>
      <c r="LIV39" s="138"/>
      <c r="LIW39" s="138"/>
      <c r="LIX39" s="138"/>
      <c r="LIY39" s="138"/>
      <c r="LIZ39" s="138"/>
      <c r="LJA39" s="138"/>
      <c r="LJB39" s="138"/>
      <c r="LJC39" s="138"/>
      <c r="LJD39" s="138"/>
      <c r="LJE39" s="138"/>
      <c r="LJF39" s="138"/>
      <c r="LJG39" s="138"/>
      <c r="LJH39" s="138"/>
      <c r="LJI39" s="138"/>
      <c r="LJJ39" s="138"/>
      <c r="LJK39" s="138"/>
      <c r="LJL39" s="138"/>
      <c r="LJM39" s="138"/>
      <c r="LJN39" s="138"/>
      <c r="LJO39" s="138"/>
      <c r="LJP39" s="138"/>
      <c r="LJQ39" s="138"/>
      <c r="LJR39" s="138"/>
      <c r="LJS39" s="138"/>
      <c r="LJT39" s="138"/>
      <c r="LJU39" s="138"/>
      <c r="LJV39" s="138"/>
      <c r="LJW39" s="138"/>
      <c r="LJX39" s="138"/>
      <c r="LJY39" s="138"/>
      <c r="LJZ39" s="138"/>
      <c r="LKA39" s="138"/>
      <c r="LKB39" s="138"/>
      <c r="LKC39" s="138"/>
      <c r="LKD39" s="138"/>
      <c r="LKE39" s="138"/>
      <c r="LKF39" s="138"/>
      <c r="LKG39" s="138"/>
      <c r="LKH39" s="138"/>
      <c r="LKI39" s="138"/>
      <c r="LKJ39" s="138"/>
      <c r="LKK39" s="138"/>
      <c r="LKL39" s="138"/>
      <c r="LKM39" s="138"/>
      <c r="LKN39" s="138"/>
      <c r="LKO39" s="138"/>
      <c r="LKP39" s="138"/>
      <c r="LKQ39" s="138"/>
      <c r="LKR39" s="138"/>
      <c r="LKS39" s="138"/>
      <c r="LKT39" s="138"/>
      <c r="LKU39" s="138"/>
      <c r="LKV39" s="138"/>
      <c r="LKW39" s="138"/>
      <c r="LKX39" s="138"/>
      <c r="LKY39" s="138"/>
      <c r="LKZ39" s="138"/>
      <c r="LLA39" s="138"/>
      <c r="LLB39" s="138"/>
      <c r="LLC39" s="138"/>
      <c r="LLD39" s="138"/>
      <c r="LLE39" s="138"/>
      <c r="LLF39" s="138"/>
      <c r="LLG39" s="138"/>
      <c r="LLH39" s="138"/>
      <c r="LLI39" s="138"/>
      <c r="LLJ39" s="138"/>
      <c r="LLK39" s="138"/>
      <c r="LLL39" s="138"/>
      <c r="LLM39" s="138"/>
      <c r="LLN39" s="138"/>
      <c r="LLO39" s="138"/>
      <c r="LLP39" s="138"/>
      <c r="LLQ39" s="138"/>
      <c r="LLR39" s="138"/>
      <c r="LLS39" s="138"/>
      <c r="LLT39" s="138"/>
      <c r="LLU39" s="138"/>
      <c r="LLV39" s="138"/>
      <c r="LLW39" s="138"/>
      <c r="LLX39" s="138"/>
      <c r="LLY39" s="138"/>
      <c r="LLZ39" s="138"/>
      <c r="LMA39" s="138"/>
      <c r="LMB39" s="138"/>
      <c r="LMC39" s="138"/>
      <c r="LMD39" s="138"/>
      <c r="LME39" s="138"/>
      <c r="LMF39" s="138"/>
      <c r="LMG39" s="138"/>
      <c r="LMH39" s="138"/>
      <c r="LMI39" s="138"/>
      <c r="LMJ39" s="138"/>
      <c r="LMK39" s="138"/>
      <c r="LML39" s="138"/>
      <c r="LMM39" s="138"/>
      <c r="LMN39" s="138"/>
      <c r="LMO39" s="138"/>
      <c r="LMP39" s="138"/>
      <c r="LMQ39" s="138"/>
      <c r="LMR39" s="138"/>
      <c r="LMS39" s="138"/>
      <c r="LMT39" s="138"/>
      <c r="LMU39" s="138"/>
      <c r="LMV39" s="138"/>
      <c r="LMW39" s="138"/>
      <c r="LMX39" s="138"/>
      <c r="LMY39" s="138"/>
      <c r="LMZ39" s="138"/>
      <c r="LNA39" s="138"/>
      <c r="LNB39" s="138"/>
      <c r="LNC39" s="138"/>
      <c r="LND39" s="138"/>
      <c r="LNE39" s="138"/>
      <c r="LNF39" s="138"/>
      <c r="LNG39" s="138"/>
      <c r="LNH39" s="138"/>
      <c r="LNI39" s="138"/>
      <c r="LNJ39" s="138"/>
      <c r="LNK39" s="138"/>
      <c r="LNL39" s="138"/>
      <c r="LNM39" s="138"/>
      <c r="LNN39" s="138"/>
      <c r="LNO39" s="138"/>
      <c r="LNP39" s="138"/>
      <c r="LNQ39" s="138"/>
      <c r="LNR39" s="138"/>
      <c r="LNS39" s="138"/>
      <c r="LNT39" s="138"/>
      <c r="LNU39" s="138"/>
      <c r="LNV39" s="138"/>
      <c r="LNW39" s="138"/>
      <c r="LNX39" s="138"/>
      <c r="LNY39" s="138"/>
      <c r="LNZ39" s="138"/>
      <c r="LOA39" s="138"/>
      <c r="LOB39" s="138"/>
      <c r="LOC39" s="138"/>
      <c r="LOD39" s="138"/>
      <c r="LOE39" s="138"/>
      <c r="LOF39" s="138"/>
      <c r="LOG39" s="138"/>
      <c r="LOH39" s="138"/>
      <c r="LOI39" s="138"/>
      <c r="LOJ39" s="138"/>
      <c r="LOK39" s="138"/>
      <c r="LOL39" s="138"/>
      <c r="LOM39" s="138"/>
      <c r="LON39" s="138"/>
      <c r="LOO39" s="138"/>
      <c r="LOP39" s="138"/>
      <c r="LOQ39" s="138"/>
      <c r="LOR39" s="138"/>
      <c r="LOS39" s="138"/>
      <c r="LOT39" s="138"/>
      <c r="LOU39" s="138"/>
      <c r="LOV39" s="138"/>
      <c r="LOW39" s="138"/>
      <c r="LOX39" s="138"/>
      <c r="LOY39" s="138"/>
      <c r="LOZ39" s="138"/>
      <c r="LPA39" s="138"/>
      <c r="LPB39" s="138"/>
      <c r="LPC39" s="138"/>
      <c r="LPD39" s="138"/>
      <c r="LPE39" s="138"/>
      <c r="LPF39" s="138"/>
      <c r="LPG39" s="138"/>
      <c r="LPH39" s="138"/>
      <c r="LPI39" s="138"/>
      <c r="LPJ39" s="138"/>
      <c r="LPK39" s="138"/>
      <c r="LPL39" s="138"/>
      <c r="LPM39" s="138"/>
      <c r="LPN39" s="138"/>
      <c r="LPO39" s="138"/>
      <c r="LPP39" s="138"/>
      <c r="LPQ39" s="138"/>
      <c r="LPR39" s="138"/>
      <c r="LPS39" s="138"/>
      <c r="LPT39" s="138"/>
      <c r="LPU39" s="138"/>
      <c r="LPV39" s="138"/>
      <c r="LPW39" s="138"/>
      <c r="LPX39" s="138"/>
      <c r="LPY39" s="138"/>
      <c r="LPZ39" s="138"/>
      <c r="LQA39" s="138"/>
      <c r="LQB39" s="138"/>
      <c r="LQC39" s="138"/>
      <c r="LQD39" s="138"/>
      <c r="LQE39" s="138"/>
      <c r="LQF39" s="138"/>
      <c r="LQG39" s="138"/>
      <c r="LQH39" s="138"/>
      <c r="LQI39" s="138"/>
      <c r="LQJ39" s="138"/>
      <c r="LQK39" s="138"/>
      <c r="LQL39" s="138"/>
      <c r="LQM39" s="138"/>
      <c r="LQN39" s="138"/>
      <c r="LQO39" s="138"/>
      <c r="LQP39" s="138"/>
      <c r="LQQ39" s="138"/>
      <c r="LQR39" s="138"/>
      <c r="LQS39" s="138"/>
      <c r="LQT39" s="138"/>
      <c r="LQU39" s="138"/>
      <c r="LQV39" s="138"/>
      <c r="LQW39" s="138"/>
      <c r="LQX39" s="138"/>
      <c r="LQY39" s="138"/>
      <c r="LQZ39" s="138"/>
      <c r="LRA39" s="138"/>
      <c r="LRB39" s="138"/>
      <c r="LRC39" s="138"/>
      <c r="LRD39" s="138"/>
      <c r="LRE39" s="138"/>
      <c r="LRF39" s="138"/>
      <c r="LRG39" s="138"/>
      <c r="LRH39" s="138"/>
      <c r="LRI39" s="138"/>
      <c r="LRJ39" s="138"/>
      <c r="LRK39" s="138"/>
      <c r="LRL39" s="138"/>
      <c r="LRM39" s="138"/>
      <c r="LRN39" s="138"/>
      <c r="LRO39" s="138"/>
      <c r="LRP39" s="138"/>
      <c r="LRQ39" s="138"/>
      <c r="LRR39" s="138"/>
      <c r="LRS39" s="138"/>
      <c r="LRT39" s="138"/>
      <c r="LRU39" s="138"/>
      <c r="LRV39" s="138"/>
      <c r="LRW39" s="138"/>
      <c r="LRX39" s="138"/>
      <c r="LRY39" s="138"/>
      <c r="LRZ39" s="138"/>
      <c r="LSA39" s="138"/>
      <c r="LSB39" s="138"/>
      <c r="LSC39" s="138"/>
      <c r="LSD39" s="138"/>
      <c r="LSE39" s="138"/>
      <c r="LSF39" s="138"/>
      <c r="LSG39" s="138"/>
      <c r="LSH39" s="138"/>
      <c r="LSI39" s="138"/>
      <c r="LSJ39" s="138"/>
      <c r="LSK39" s="138"/>
      <c r="LSL39" s="138"/>
      <c r="LSM39" s="138"/>
      <c r="LSN39" s="138"/>
      <c r="LSO39" s="138"/>
      <c r="LSP39" s="138"/>
      <c r="LSQ39" s="138"/>
      <c r="LSR39" s="138"/>
      <c r="LSS39" s="138"/>
      <c r="LST39" s="138"/>
      <c r="LSU39" s="138"/>
      <c r="LSV39" s="138"/>
      <c r="LSW39" s="138"/>
      <c r="LSX39" s="138"/>
      <c r="LSY39" s="138"/>
      <c r="LSZ39" s="138"/>
      <c r="LTA39" s="138"/>
      <c r="LTB39" s="138"/>
      <c r="LTC39" s="138"/>
      <c r="LTD39" s="138"/>
      <c r="LTE39" s="138"/>
      <c r="LTF39" s="138"/>
      <c r="LTG39" s="138"/>
      <c r="LTH39" s="138"/>
      <c r="LTI39" s="138"/>
      <c r="LTJ39" s="138"/>
      <c r="LTK39" s="138"/>
      <c r="LTL39" s="138"/>
      <c r="LTM39" s="138"/>
      <c r="LTN39" s="138"/>
      <c r="LTO39" s="138"/>
      <c r="LTP39" s="138"/>
      <c r="LTQ39" s="138"/>
      <c r="LTR39" s="138"/>
      <c r="LTS39" s="138"/>
      <c r="LTT39" s="138"/>
      <c r="LTU39" s="138"/>
      <c r="LTV39" s="138"/>
      <c r="LTW39" s="138"/>
      <c r="LTX39" s="138"/>
      <c r="LTY39" s="138"/>
      <c r="LTZ39" s="138"/>
      <c r="LUA39" s="138"/>
      <c r="LUB39" s="138"/>
      <c r="LUC39" s="138"/>
      <c r="LUD39" s="138"/>
      <c r="LUE39" s="138"/>
      <c r="LUF39" s="138"/>
      <c r="LUG39" s="138"/>
      <c r="LUH39" s="138"/>
      <c r="LUI39" s="138"/>
      <c r="LUJ39" s="138"/>
      <c r="LUK39" s="138"/>
      <c r="LUL39" s="138"/>
      <c r="LUM39" s="138"/>
      <c r="LUN39" s="138"/>
      <c r="LUO39" s="138"/>
      <c r="LUP39" s="138"/>
      <c r="LUQ39" s="138"/>
      <c r="LUR39" s="138"/>
      <c r="LUS39" s="138"/>
      <c r="LUT39" s="138"/>
      <c r="LUU39" s="138"/>
      <c r="LUV39" s="138"/>
      <c r="LUW39" s="138"/>
      <c r="LUX39" s="138"/>
      <c r="LUY39" s="138"/>
      <c r="LUZ39" s="138"/>
      <c r="LVA39" s="138"/>
      <c r="LVB39" s="138"/>
      <c r="LVC39" s="138"/>
      <c r="LVD39" s="138"/>
      <c r="LVE39" s="138"/>
      <c r="LVF39" s="138"/>
      <c r="LVG39" s="138"/>
      <c r="LVH39" s="138"/>
      <c r="LVI39" s="138"/>
      <c r="LVJ39" s="138"/>
      <c r="LVK39" s="138"/>
      <c r="LVL39" s="138"/>
      <c r="LVM39" s="138"/>
      <c r="LVN39" s="138"/>
      <c r="LVO39" s="138"/>
      <c r="LVP39" s="138"/>
      <c r="LVQ39" s="138"/>
      <c r="LVR39" s="138"/>
      <c r="LVS39" s="138"/>
      <c r="LVT39" s="138"/>
      <c r="LVU39" s="138"/>
      <c r="LVV39" s="138"/>
      <c r="LVW39" s="138"/>
      <c r="LVX39" s="138"/>
      <c r="LVY39" s="138"/>
      <c r="LVZ39" s="138"/>
      <c r="LWA39" s="138"/>
      <c r="LWB39" s="138"/>
      <c r="LWC39" s="138"/>
      <c r="LWD39" s="138"/>
      <c r="LWE39" s="138"/>
      <c r="LWF39" s="138"/>
      <c r="LWG39" s="138"/>
      <c r="LWH39" s="138"/>
      <c r="LWI39" s="138"/>
      <c r="LWJ39" s="138"/>
      <c r="LWK39" s="138"/>
      <c r="LWL39" s="138"/>
      <c r="LWM39" s="138"/>
      <c r="LWN39" s="138"/>
      <c r="LWO39" s="138"/>
      <c r="LWP39" s="138"/>
      <c r="LWQ39" s="138"/>
      <c r="LWR39" s="138"/>
      <c r="LWS39" s="138"/>
      <c r="LWT39" s="138"/>
      <c r="LWU39" s="138"/>
      <c r="LWV39" s="138"/>
      <c r="LWW39" s="138"/>
      <c r="LWX39" s="138"/>
      <c r="LWY39" s="138"/>
      <c r="LWZ39" s="138"/>
      <c r="LXA39" s="138"/>
      <c r="LXB39" s="138"/>
      <c r="LXC39" s="138"/>
      <c r="LXD39" s="138"/>
      <c r="LXE39" s="138"/>
      <c r="LXF39" s="138"/>
      <c r="LXG39" s="138"/>
      <c r="LXH39" s="138"/>
      <c r="LXI39" s="138"/>
      <c r="LXJ39" s="138"/>
      <c r="LXK39" s="138"/>
      <c r="LXL39" s="138"/>
      <c r="LXM39" s="138"/>
      <c r="LXN39" s="138"/>
      <c r="LXO39" s="138"/>
      <c r="LXP39" s="138"/>
      <c r="LXQ39" s="138"/>
      <c r="LXR39" s="138"/>
      <c r="LXS39" s="138"/>
      <c r="LXT39" s="138"/>
      <c r="LXU39" s="138"/>
      <c r="LXV39" s="138"/>
      <c r="LXW39" s="138"/>
      <c r="LXX39" s="138"/>
      <c r="LXY39" s="138"/>
      <c r="LXZ39" s="138"/>
      <c r="LYA39" s="138"/>
      <c r="LYB39" s="138"/>
      <c r="LYC39" s="138"/>
      <c r="LYD39" s="138"/>
      <c r="LYE39" s="138"/>
      <c r="LYF39" s="138"/>
      <c r="LYG39" s="138"/>
      <c r="LYH39" s="138"/>
      <c r="LYI39" s="138"/>
      <c r="LYJ39" s="138"/>
      <c r="LYK39" s="138"/>
      <c r="LYL39" s="138"/>
      <c r="LYM39" s="138"/>
      <c r="LYN39" s="138"/>
      <c r="LYO39" s="138"/>
      <c r="LYP39" s="138"/>
      <c r="LYQ39" s="138"/>
      <c r="LYR39" s="138"/>
      <c r="LYS39" s="138"/>
      <c r="LYT39" s="138"/>
      <c r="LYU39" s="138"/>
      <c r="LYV39" s="138"/>
      <c r="LYW39" s="138"/>
      <c r="LYX39" s="138"/>
      <c r="LYY39" s="138"/>
      <c r="LYZ39" s="138"/>
      <c r="LZA39" s="138"/>
      <c r="LZB39" s="138"/>
      <c r="LZC39" s="138"/>
      <c r="LZD39" s="138"/>
      <c r="LZE39" s="138"/>
      <c r="LZF39" s="138"/>
      <c r="LZG39" s="138"/>
      <c r="LZH39" s="138"/>
      <c r="LZI39" s="138"/>
      <c r="LZJ39" s="138"/>
      <c r="LZK39" s="138"/>
      <c r="LZL39" s="138"/>
      <c r="LZM39" s="138"/>
      <c r="LZN39" s="138"/>
      <c r="LZO39" s="138"/>
      <c r="LZP39" s="138"/>
      <c r="LZQ39" s="138"/>
      <c r="LZR39" s="138"/>
      <c r="LZS39" s="138"/>
      <c r="LZT39" s="138"/>
      <c r="LZU39" s="138"/>
      <c r="LZV39" s="138"/>
      <c r="LZW39" s="138"/>
      <c r="LZX39" s="138"/>
      <c r="LZY39" s="138"/>
      <c r="LZZ39" s="138"/>
      <c r="MAA39" s="138"/>
      <c r="MAB39" s="138"/>
      <c r="MAC39" s="138"/>
      <c r="MAD39" s="138"/>
      <c r="MAE39" s="138"/>
      <c r="MAF39" s="138"/>
      <c r="MAG39" s="138"/>
      <c r="MAH39" s="138"/>
      <c r="MAI39" s="138"/>
      <c r="MAJ39" s="138"/>
      <c r="MAK39" s="138"/>
      <c r="MAL39" s="138"/>
      <c r="MAM39" s="138"/>
      <c r="MAN39" s="138"/>
      <c r="MAO39" s="138"/>
      <c r="MAP39" s="138"/>
      <c r="MAQ39" s="138"/>
      <c r="MAR39" s="138"/>
      <c r="MAS39" s="138"/>
      <c r="MAT39" s="138"/>
      <c r="MAU39" s="138"/>
      <c r="MAV39" s="138"/>
      <c r="MAW39" s="138"/>
      <c r="MAX39" s="138"/>
      <c r="MAY39" s="138"/>
      <c r="MAZ39" s="138"/>
      <c r="MBA39" s="138"/>
      <c r="MBB39" s="138"/>
      <c r="MBC39" s="138"/>
      <c r="MBD39" s="138"/>
      <c r="MBE39" s="138"/>
      <c r="MBF39" s="138"/>
      <c r="MBG39" s="138"/>
      <c r="MBH39" s="138"/>
      <c r="MBI39" s="138"/>
      <c r="MBJ39" s="138"/>
      <c r="MBK39" s="138"/>
      <c r="MBL39" s="138"/>
      <c r="MBM39" s="138"/>
      <c r="MBN39" s="138"/>
      <c r="MBO39" s="138"/>
      <c r="MBP39" s="138"/>
      <c r="MBQ39" s="138"/>
      <c r="MBR39" s="138"/>
      <c r="MBS39" s="138"/>
      <c r="MBT39" s="138"/>
      <c r="MBU39" s="138"/>
      <c r="MBV39" s="138"/>
      <c r="MBW39" s="138"/>
      <c r="MBX39" s="138"/>
      <c r="MBY39" s="138"/>
      <c r="MBZ39" s="138"/>
      <c r="MCA39" s="138"/>
      <c r="MCB39" s="138"/>
      <c r="MCC39" s="138"/>
      <c r="MCD39" s="138"/>
      <c r="MCE39" s="138"/>
      <c r="MCF39" s="138"/>
      <c r="MCG39" s="138"/>
      <c r="MCH39" s="138"/>
      <c r="MCI39" s="138"/>
      <c r="MCJ39" s="138"/>
      <c r="MCK39" s="138"/>
      <c r="MCL39" s="138"/>
      <c r="MCM39" s="138"/>
      <c r="MCN39" s="138"/>
      <c r="MCO39" s="138"/>
      <c r="MCP39" s="138"/>
      <c r="MCQ39" s="138"/>
      <c r="MCR39" s="138"/>
      <c r="MCS39" s="138"/>
      <c r="MCT39" s="138"/>
      <c r="MCU39" s="138"/>
      <c r="MCV39" s="138"/>
      <c r="MCW39" s="138"/>
      <c r="MCX39" s="138"/>
      <c r="MCY39" s="138"/>
      <c r="MCZ39" s="138"/>
      <c r="MDA39" s="138"/>
      <c r="MDB39" s="138"/>
      <c r="MDC39" s="138"/>
      <c r="MDD39" s="138"/>
      <c r="MDE39" s="138"/>
      <c r="MDF39" s="138"/>
      <c r="MDG39" s="138"/>
      <c r="MDH39" s="138"/>
      <c r="MDI39" s="138"/>
      <c r="MDJ39" s="138"/>
      <c r="MDK39" s="138"/>
      <c r="MDL39" s="138"/>
      <c r="MDM39" s="138"/>
      <c r="MDN39" s="138"/>
      <c r="MDO39" s="138"/>
      <c r="MDP39" s="138"/>
      <c r="MDQ39" s="138"/>
      <c r="MDR39" s="138"/>
      <c r="MDS39" s="138"/>
      <c r="MDT39" s="138"/>
      <c r="MDU39" s="138"/>
      <c r="MDV39" s="138"/>
      <c r="MDW39" s="138"/>
      <c r="MDX39" s="138"/>
      <c r="MDY39" s="138"/>
      <c r="MDZ39" s="138"/>
      <c r="MEA39" s="138"/>
      <c r="MEB39" s="138"/>
      <c r="MEC39" s="138"/>
      <c r="MED39" s="138"/>
      <c r="MEE39" s="138"/>
      <c r="MEF39" s="138"/>
      <c r="MEG39" s="138"/>
      <c r="MEH39" s="138"/>
      <c r="MEI39" s="138"/>
      <c r="MEJ39" s="138"/>
      <c r="MEK39" s="138"/>
      <c r="MEL39" s="138"/>
      <c r="MEM39" s="138"/>
      <c r="MEN39" s="138"/>
      <c r="MEO39" s="138"/>
      <c r="MEP39" s="138"/>
      <c r="MEQ39" s="138"/>
      <c r="MER39" s="138"/>
      <c r="MES39" s="138"/>
      <c r="MET39" s="138"/>
      <c r="MEU39" s="138"/>
      <c r="MEV39" s="138"/>
      <c r="MEW39" s="138"/>
      <c r="MEX39" s="138"/>
      <c r="MEY39" s="138"/>
      <c r="MEZ39" s="138"/>
      <c r="MFA39" s="138"/>
      <c r="MFB39" s="138"/>
      <c r="MFC39" s="138"/>
      <c r="MFD39" s="138"/>
      <c r="MFE39" s="138"/>
      <c r="MFF39" s="138"/>
      <c r="MFG39" s="138"/>
      <c r="MFH39" s="138"/>
      <c r="MFI39" s="138"/>
      <c r="MFJ39" s="138"/>
      <c r="MFK39" s="138"/>
      <c r="MFL39" s="138"/>
      <c r="MFM39" s="138"/>
      <c r="MFN39" s="138"/>
      <c r="MFO39" s="138"/>
      <c r="MFP39" s="138"/>
      <c r="MFQ39" s="138"/>
      <c r="MFR39" s="138"/>
      <c r="MFS39" s="138"/>
      <c r="MFT39" s="138"/>
      <c r="MFU39" s="138"/>
      <c r="MFV39" s="138"/>
      <c r="MFW39" s="138"/>
      <c r="MFX39" s="138"/>
      <c r="MFY39" s="138"/>
      <c r="MFZ39" s="138"/>
      <c r="MGA39" s="138"/>
      <c r="MGB39" s="138"/>
      <c r="MGC39" s="138"/>
      <c r="MGD39" s="138"/>
      <c r="MGE39" s="138"/>
      <c r="MGF39" s="138"/>
      <c r="MGG39" s="138"/>
      <c r="MGH39" s="138"/>
      <c r="MGI39" s="138"/>
      <c r="MGJ39" s="138"/>
      <c r="MGK39" s="138"/>
      <c r="MGL39" s="138"/>
      <c r="MGM39" s="138"/>
      <c r="MGN39" s="138"/>
      <c r="MGO39" s="138"/>
      <c r="MGP39" s="138"/>
      <c r="MGQ39" s="138"/>
      <c r="MGR39" s="138"/>
      <c r="MGS39" s="138"/>
      <c r="MGT39" s="138"/>
      <c r="MGU39" s="138"/>
      <c r="MGV39" s="138"/>
      <c r="MGW39" s="138"/>
      <c r="MGX39" s="138"/>
      <c r="MGY39" s="138"/>
      <c r="MGZ39" s="138"/>
      <c r="MHA39" s="138"/>
      <c r="MHB39" s="138"/>
      <c r="MHC39" s="138"/>
      <c r="MHD39" s="138"/>
      <c r="MHE39" s="138"/>
      <c r="MHF39" s="138"/>
      <c r="MHG39" s="138"/>
      <c r="MHH39" s="138"/>
      <c r="MHI39" s="138"/>
      <c r="MHJ39" s="138"/>
      <c r="MHK39" s="138"/>
      <c r="MHL39" s="138"/>
      <c r="MHM39" s="138"/>
      <c r="MHN39" s="138"/>
      <c r="MHO39" s="138"/>
      <c r="MHP39" s="138"/>
      <c r="MHQ39" s="138"/>
      <c r="MHR39" s="138"/>
      <c r="MHS39" s="138"/>
      <c r="MHT39" s="138"/>
      <c r="MHU39" s="138"/>
      <c r="MHV39" s="138"/>
      <c r="MHW39" s="138"/>
      <c r="MHX39" s="138"/>
      <c r="MHY39" s="138"/>
      <c r="MHZ39" s="138"/>
      <c r="MIA39" s="138"/>
      <c r="MIB39" s="138"/>
      <c r="MIC39" s="138"/>
      <c r="MID39" s="138"/>
      <c r="MIE39" s="138"/>
      <c r="MIF39" s="138"/>
      <c r="MIG39" s="138"/>
      <c r="MIH39" s="138"/>
      <c r="MII39" s="138"/>
      <c r="MIJ39" s="138"/>
      <c r="MIK39" s="138"/>
      <c r="MIL39" s="138"/>
      <c r="MIM39" s="138"/>
      <c r="MIN39" s="138"/>
      <c r="MIO39" s="138"/>
      <c r="MIP39" s="138"/>
      <c r="MIQ39" s="138"/>
      <c r="MIR39" s="138"/>
      <c r="MIS39" s="138"/>
      <c r="MIT39" s="138"/>
      <c r="MIU39" s="138"/>
      <c r="MIV39" s="138"/>
      <c r="MIW39" s="138"/>
      <c r="MIX39" s="138"/>
      <c r="MIY39" s="138"/>
      <c r="MIZ39" s="138"/>
      <c r="MJA39" s="138"/>
      <c r="MJB39" s="138"/>
      <c r="MJC39" s="138"/>
      <c r="MJD39" s="138"/>
      <c r="MJE39" s="138"/>
      <c r="MJF39" s="138"/>
      <c r="MJG39" s="138"/>
      <c r="MJH39" s="138"/>
      <c r="MJI39" s="138"/>
      <c r="MJJ39" s="138"/>
      <c r="MJK39" s="138"/>
      <c r="MJL39" s="138"/>
      <c r="MJM39" s="138"/>
      <c r="MJN39" s="138"/>
      <c r="MJO39" s="138"/>
      <c r="MJP39" s="138"/>
      <c r="MJQ39" s="138"/>
      <c r="MJR39" s="138"/>
      <c r="MJS39" s="138"/>
      <c r="MJT39" s="138"/>
      <c r="MJU39" s="138"/>
      <c r="MJV39" s="138"/>
      <c r="MJW39" s="138"/>
      <c r="MJX39" s="138"/>
      <c r="MJY39" s="138"/>
      <c r="MJZ39" s="138"/>
      <c r="MKA39" s="138"/>
      <c r="MKB39" s="138"/>
      <c r="MKC39" s="138"/>
      <c r="MKD39" s="138"/>
      <c r="MKE39" s="138"/>
      <c r="MKF39" s="138"/>
      <c r="MKG39" s="138"/>
      <c r="MKH39" s="138"/>
      <c r="MKI39" s="138"/>
      <c r="MKJ39" s="138"/>
      <c r="MKK39" s="138"/>
      <c r="MKL39" s="138"/>
      <c r="MKM39" s="138"/>
      <c r="MKN39" s="138"/>
      <c r="MKO39" s="138"/>
      <c r="MKP39" s="138"/>
      <c r="MKQ39" s="138"/>
      <c r="MKR39" s="138"/>
      <c r="MKS39" s="138"/>
      <c r="MKT39" s="138"/>
      <c r="MKU39" s="138"/>
      <c r="MKV39" s="138"/>
      <c r="MKW39" s="138"/>
      <c r="MKX39" s="138"/>
      <c r="MKY39" s="138"/>
      <c r="MKZ39" s="138"/>
      <c r="MLA39" s="138"/>
      <c r="MLB39" s="138"/>
      <c r="MLC39" s="138"/>
      <c r="MLD39" s="138"/>
      <c r="MLE39" s="138"/>
      <c r="MLF39" s="138"/>
      <c r="MLG39" s="138"/>
      <c r="MLH39" s="138"/>
      <c r="MLI39" s="138"/>
      <c r="MLJ39" s="138"/>
      <c r="MLK39" s="138"/>
      <c r="MLL39" s="138"/>
      <c r="MLM39" s="138"/>
      <c r="MLN39" s="138"/>
      <c r="MLO39" s="138"/>
      <c r="MLP39" s="138"/>
      <c r="MLQ39" s="138"/>
      <c r="MLR39" s="138"/>
      <c r="MLS39" s="138"/>
      <c r="MLT39" s="138"/>
      <c r="MLU39" s="138"/>
      <c r="MLV39" s="138"/>
      <c r="MLW39" s="138"/>
      <c r="MLX39" s="138"/>
      <c r="MLY39" s="138"/>
      <c r="MLZ39" s="138"/>
      <c r="MMA39" s="138"/>
      <c r="MMB39" s="138"/>
      <c r="MMC39" s="138"/>
      <c r="MMD39" s="138"/>
      <c r="MME39" s="138"/>
      <c r="MMF39" s="138"/>
      <c r="MMG39" s="138"/>
      <c r="MMH39" s="138"/>
      <c r="MMI39" s="138"/>
      <c r="MMJ39" s="138"/>
      <c r="MMK39" s="138"/>
      <c r="MML39" s="138"/>
      <c r="MMM39" s="138"/>
      <c r="MMN39" s="138"/>
      <c r="MMO39" s="138"/>
      <c r="MMP39" s="138"/>
      <c r="MMQ39" s="138"/>
      <c r="MMR39" s="138"/>
      <c r="MMS39" s="138"/>
      <c r="MMT39" s="138"/>
      <c r="MMU39" s="138"/>
      <c r="MMV39" s="138"/>
      <c r="MMW39" s="138"/>
      <c r="MMX39" s="138"/>
      <c r="MMY39" s="138"/>
      <c r="MMZ39" s="138"/>
      <c r="MNA39" s="138"/>
      <c r="MNB39" s="138"/>
      <c r="MNC39" s="138"/>
      <c r="MND39" s="138"/>
      <c r="MNE39" s="138"/>
      <c r="MNF39" s="138"/>
      <c r="MNG39" s="138"/>
      <c r="MNH39" s="138"/>
      <c r="MNI39" s="138"/>
      <c r="MNJ39" s="138"/>
      <c r="MNK39" s="138"/>
      <c r="MNL39" s="138"/>
      <c r="MNM39" s="138"/>
      <c r="MNN39" s="138"/>
      <c r="MNO39" s="138"/>
      <c r="MNP39" s="138"/>
      <c r="MNQ39" s="138"/>
      <c r="MNR39" s="138"/>
      <c r="MNS39" s="138"/>
      <c r="MNT39" s="138"/>
      <c r="MNU39" s="138"/>
      <c r="MNV39" s="138"/>
      <c r="MNW39" s="138"/>
      <c r="MNX39" s="138"/>
      <c r="MNY39" s="138"/>
      <c r="MNZ39" s="138"/>
      <c r="MOA39" s="138"/>
      <c r="MOB39" s="138"/>
      <c r="MOC39" s="138"/>
      <c r="MOD39" s="138"/>
      <c r="MOE39" s="138"/>
      <c r="MOF39" s="138"/>
      <c r="MOG39" s="138"/>
      <c r="MOH39" s="138"/>
      <c r="MOI39" s="138"/>
      <c r="MOJ39" s="138"/>
      <c r="MOK39" s="138"/>
      <c r="MOL39" s="138"/>
      <c r="MOM39" s="138"/>
      <c r="MON39" s="138"/>
      <c r="MOO39" s="138"/>
      <c r="MOP39" s="138"/>
      <c r="MOQ39" s="138"/>
      <c r="MOR39" s="138"/>
      <c r="MOS39" s="138"/>
      <c r="MOT39" s="138"/>
      <c r="MOU39" s="138"/>
      <c r="MOV39" s="138"/>
      <c r="MOW39" s="138"/>
      <c r="MOX39" s="138"/>
      <c r="MOY39" s="138"/>
      <c r="MOZ39" s="138"/>
      <c r="MPA39" s="138"/>
      <c r="MPB39" s="138"/>
      <c r="MPC39" s="138"/>
      <c r="MPD39" s="138"/>
      <c r="MPE39" s="138"/>
      <c r="MPF39" s="138"/>
      <c r="MPG39" s="138"/>
      <c r="MPH39" s="138"/>
      <c r="MPI39" s="138"/>
      <c r="MPJ39" s="138"/>
      <c r="MPK39" s="138"/>
      <c r="MPL39" s="138"/>
      <c r="MPM39" s="138"/>
      <c r="MPN39" s="138"/>
      <c r="MPO39" s="138"/>
      <c r="MPP39" s="138"/>
      <c r="MPQ39" s="138"/>
      <c r="MPR39" s="138"/>
      <c r="MPS39" s="138"/>
      <c r="MPT39" s="138"/>
      <c r="MPU39" s="138"/>
      <c r="MPV39" s="138"/>
      <c r="MPW39" s="138"/>
      <c r="MPX39" s="138"/>
      <c r="MPY39" s="138"/>
      <c r="MPZ39" s="138"/>
      <c r="MQA39" s="138"/>
      <c r="MQB39" s="138"/>
      <c r="MQC39" s="138"/>
      <c r="MQD39" s="138"/>
      <c r="MQE39" s="138"/>
      <c r="MQF39" s="138"/>
      <c r="MQG39" s="138"/>
      <c r="MQH39" s="138"/>
      <c r="MQI39" s="138"/>
      <c r="MQJ39" s="138"/>
      <c r="MQK39" s="138"/>
      <c r="MQL39" s="138"/>
      <c r="MQM39" s="138"/>
      <c r="MQN39" s="138"/>
      <c r="MQO39" s="138"/>
      <c r="MQP39" s="138"/>
      <c r="MQQ39" s="138"/>
      <c r="MQR39" s="138"/>
      <c r="MQS39" s="138"/>
      <c r="MQT39" s="138"/>
      <c r="MQU39" s="138"/>
      <c r="MQV39" s="138"/>
      <c r="MQW39" s="138"/>
      <c r="MQX39" s="138"/>
      <c r="MQY39" s="138"/>
      <c r="MQZ39" s="138"/>
      <c r="MRA39" s="138"/>
      <c r="MRB39" s="138"/>
      <c r="MRC39" s="138"/>
      <c r="MRD39" s="138"/>
      <c r="MRE39" s="138"/>
      <c r="MRF39" s="138"/>
      <c r="MRG39" s="138"/>
      <c r="MRH39" s="138"/>
      <c r="MRI39" s="138"/>
      <c r="MRJ39" s="138"/>
      <c r="MRK39" s="138"/>
      <c r="MRL39" s="138"/>
      <c r="MRM39" s="138"/>
      <c r="MRN39" s="138"/>
      <c r="MRO39" s="138"/>
      <c r="MRP39" s="138"/>
      <c r="MRQ39" s="138"/>
      <c r="MRR39" s="138"/>
      <c r="MRS39" s="138"/>
      <c r="MRT39" s="138"/>
      <c r="MRU39" s="138"/>
      <c r="MRV39" s="138"/>
      <c r="MRW39" s="138"/>
      <c r="MRX39" s="138"/>
      <c r="MRY39" s="138"/>
      <c r="MRZ39" s="138"/>
      <c r="MSA39" s="138"/>
      <c r="MSB39" s="138"/>
      <c r="MSC39" s="138"/>
      <c r="MSD39" s="138"/>
      <c r="MSE39" s="138"/>
      <c r="MSF39" s="138"/>
      <c r="MSG39" s="138"/>
      <c r="MSH39" s="138"/>
      <c r="MSI39" s="138"/>
      <c r="MSJ39" s="138"/>
      <c r="MSK39" s="138"/>
      <c r="MSL39" s="138"/>
      <c r="MSM39" s="138"/>
      <c r="MSN39" s="138"/>
      <c r="MSO39" s="138"/>
      <c r="MSP39" s="138"/>
      <c r="MSQ39" s="138"/>
      <c r="MSR39" s="138"/>
      <c r="MSS39" s="138"/>
      <c r="MST39" s="138"/>
      <c r="MSU39" s="138"/>
      <c r="MSV39" s="138"/>
      <c r="MSW39" s="138"/>
      <c r="MSX39" s="138"/>
      <c r="MSY39" s="138"/>
      <c r="MSZ39" s="138"/>
      <c r="MTA39" s="138"/>
      <c r="MTB39" s="138"/>
      <c r="MTC39" s="138"/>
      <c r="MTD39" s="138"/>
      <c r="MTE39" s="138"/>
      <c r="MTF39" s="138"/>
      <c r="MTG39" s="138"/>
      <c r="MTH39" s="138"/>
      <c r="MTI39" s="138"/>
      <c r="MTJ39" s="138"/>
      <c r="MTK39" s="138"/>
      <c r="MTL39" s="138"/>
      <c r="MTM39" s="138"/>
      <c r="MTN39" s="138"/>
      <c r="MTO39" s="138"/>
      <c r="MTP39" s="138"/>
      <c r="MTQ39" s="138"/>
      <c r="MTR39" s="138"/>
      <c r="MTS39" s="138"/>
      <c r="MTT39" s="138"/>
      <c r="MTU39" s="138"/>
      <c r="MTV39" s="138"/>
      <c r="MTW39" s="138"/>
      <c r="MTX39" s="138"/>
      <c r="MTY39" s="138"/>
      <c r="MTZ39" s="138"/>
      <c r="MUA39" s="138"/>
      <c r="MUB39" s="138"/>
      <c r="MUC39" s="138"/>
      <c r="MUD39" s="138"/>
      <c r="MUE39" s="138"/>
      <c r="MUF39" s="138"/>
      <c r="MUG39" s="138"/>
      <c r="MUH39" s="138"/>
      <c r="MUI39" s="138"/>
      <c r="MUJ39" s="138"/>
      <c r="MUK39" s="138"/>
      <c r="MUL39" s="138"/>
      <c r="MUM39" s="138"/>
      <c r="MUN39" s="138"/>
      <c r="MUO39" s="138"/>
      <c r="MUP39" s="138"/>
      <c r="MUQ39" s="138"/>
      <c r="MUR39" s="138"/>
      <c r="MUS39" s="138"/>
      <c r="MUT39" s="138"/>
      <c r="MUU39" s="138"/>
      <c r="MUV39" s="138"/>
      <c r="MUW39" s="138"/>
      <c r="MUX39" s="138"/>
      <c r="MUY39" s="138"/>
      <c r="MUZ39" s="138"/>
      <c r="MVA39" s="138"/>
      <c r="MVB39" s="138"/>
      <c r="MVC39" s="138"/>
      <c r="MVD39" s="138"/>
      <c r="MVE39" s="138"/>
      <c r="MVF39" s="138"/>
      <c r="MVG39" s="138"/>
      <c r="MVH39" s="138"/>
      <c r="MVI39" s="138"/>
      <c r="MVJ39" s="138"/>
      <c r="MVK39" s="138"/>
      <c r="MVL39" s="138"/>
      <c r="MVM39" s="138"/>
      <c r="MVN39" s="138"/>
      <c r="MVO39" s="138"/>
      <c r="MVP39" s="138"/>
      <c r="MVQ39" s="138"/>
      <c r="MVR39" s="138"/>
      <c r="MVS39" s="138"/>
      <c r="MVT39" s="138"/>
      <c r="MVU39" s="138"/>
      <c r="MVV39" s="138"/>
      <c r="MVW39" s="138"/>
      <c r="MVX39" s="138"/>
      <c r="MVY39" s="138"/>
      <c r="MVZ39" s="138"/>
      <c r="MWA39" s="138"/>
      <c r="MWB39" s="138"/>
      <c r="MWC39" s="138"/>
      <c r="MWD39" s="138"/>
      <c r="MWE39" s="138"/>
      <c r="MWF39" s="138"/>
      <c r="MWG39" s="138"/>
      <c r="MWH39" s="138"/>
      <c r="MWI39" s="138"/>
      <c r="MWJ39" s="138"/>
      <c r="MWK39" s="138"/>
      <c r="MWL39" s="138"/>
      <c r="MWM39" s="138"/>
      <c r="MWN39" s="138"/>
      <c r="MWO39" s="138"/>
      <c r="MWP39" s="138"/>
      <c r="MWQ39" s="138"/>
      <c r="MWR39" s="138"/>
      <c r="MWS39" s="138"/>
      <c r="MWT39" s="138"/>
      <c r="MWU39" s="138"/>
      <c r="MWV39" s="138"/>
      <c r="MWW39" s="138"/>
      <c r="MWX39" s="138"/>
      <c r="MWY39" s="138"/>
      <c r="MWZ39" s="138"/>
      <c r="MXA39" s="138"/>
      <c r="MXB39" s="138"/>
      <c r="MXC39" s="138"/>
      <c r="MXD39" s="138"/>
      <c r="MXE39" s="138"/>
      <c r="MXF39" s="138"/>
      <c r="MXG39" s="138"/>
      <c r="MXH39" s="138"/>
      <c r="MXI39" s="138"/>
      <c r="MXJ39" s="138"/>
      <c r="MXK39" s="138"/>
      <c r="MXL39" s="138"/>
      <c r="MXM39" s="138"/>
      <c r="MXN39" s="138"/>
      <c r="MXO39" s="138"/>
      <c r="MXP39" s="138"/>
      <c r="MXQ39" s="138"/>
      <c r="MXR39" s="138"/>
      <c r="MXS39" s="138"/>
      <c r="MXT39" s="138"/>
      <c r="MXU39" s="138"/>
      <c r="MXV39" s="138"/>
      <c r="MXW39" s="138"/>
      <c r="MXX39" s="138"/>
      <c r="MXY39" s="138"/>
      <c r="MXZ39" s="138"/>
      <c r="MYA39" s="138"/>
      <c r="MYB39" s="138"/>
      <c r="MYC39" s="138"/>
      <c r="MYD39" s="138"/>
      <c r="MYE39" s="138"/>
      <c r="MYF39" s="138"/>
      <c r="MYG39" s="138"/>
      <c r="MYH39" s="138"/>
      <c r="MYI39" s="138"/>
      <c r="MYJ39" s="138"/>
      <c r="MYK39" s="138"/>
      <c r="MYL39" s="138"/>
      <c r="MYM39" s="138"/>
      <c r="MYN39" s="138"/>
      <c r="MYO39" s="138"/>
      <c r="MYP39" s="138"/>
      <c r="MYQ39" s="138"/>
      <c r="MYR39" s="138"/>
      <c r="MYS39" s="138"/>
      <c r="MYT39" s="138"/>
      <c r="MYU39" s="138"/>
      <c r="MYV39" s="138"/>
      <c r="MYW39" s="138"/>
      <c r="MYX39" s="138"/>
      <c r="MYY39" s="138"/>
      <c r="MYZ39" s="138"/>
      <c r="MZA39" s="138"/>
      <c r="MZB39" s="138"/>
      <c r="MZC39" s="138"/>
      <c r="MZD39" s="138"/>
      <c r="MZE39" s="138"/>
      <c r="MZF39" s="138"/>
      <c r="MZG39" s="138"/>
      <c r="MZH39" s="138"/>
      <c r="MZI39" s="138"/>
      <c r="MZJ39" s="138"/>
      <c r="MZK39" s="138"/>
      <c r="MZL39" s="138"/>
      <c r="MZM39" s="138"/>
      <c r="MZN39" s="138"/>
      <c r="MZO39" s="138"/>
      <c r="MZP39" s="138"/>
      <c r="MZQ39" s="138"/>
      <c r="MZR39" s="138"/>
      <c r="MZS39" s="138"/>
      <c r="MZT39" s="138"/>
      <c r="MZU39" s="138"/>
      <c r="MZV39" s="138"/>
      <c r="MZW39" s="138"/>
      <c r="MZX39" s="138"/>
      <c r="MZY39" s="138"/>
      <c r="MZZ39" s="138"/>
      <c r="NAA39" s="138"/>
      <c r="NAB39" s="138"/>
      <c r="NAC39" s="138"/>
      <c r="NAD39" s="138"/>
      <c r="NAE39" s="138"/>
      <c r="NAF39" s="138"/>
      <c r="NAG39" s="138"/>
      <c r="NAH39" s="138"/>
      <c r="NAI39" s="138"/>
      <c r="NAJ39" s="138"/>
      <c r="NAK39" s="138"/>
      <c r="NAL39" s="138"/>
      <c r="NAM39" s="138"/>
      <c r="NAN39" s="138"/>
      <c r="NAO39" s="138"/>
      <c r="NAP39" s="138"/>
      <c r="NAQ39" s="138"/>
      <c r="NAR39" s="138"/>
      <c r="NAS39" s="138"/>
      <c r="NAT39" s="138"/>
      <c r="NAU39" s="138"/>
      <c r="NAV39" s="138"/>
      <c r="NAW39" s="138"/>
      <c r="NAX39" s="138"/>
      <c r="NAY39" s="138"/>
      <c r="NAZ39" s="138"/>
      <c r="NBA39" s="138"/>
      <c r="NBB39" s="138"/>
      <c r="NBC39" s="138"/>
      <c r="NBD39" s="138"/>
      <c r="NBE39" s="138"/>
      <c r="NBF39" s="138"/>
      <c r="NBG39" s="138"/>
      <c r="NBH39" s="138"/>
      <c r="NBI39" s="138"/>
      <c r="NBJ39" s="138"/>
      <c r="NBK39" s="138"/>
      <c r="NBL39" s="138"/>
      <c r="NBM39" s="138"/>
      <c r="NBN39" s="138"/>
      <c r="NBO39" s="138"/>
      <c r="NBP39" s="138"/>
      <c r="NBQ39" s="138"/>
      <c r="NBR39" s="138"/>
      <c r="NBS39" s="138"/>
      <c r="NBT39" s="138"/>
      <c r="NBU39" s="138"/>
      <c r="NBV39" s="138"/>
      <c r="NBW39" s="138"/>
      <c r="NBX39" s="138"/>
      <c r="NBY39" s="138"/>
      <c r="NBZ39" s="138"/>
      <c r="NCA39" s="138"/>
      <c r="NCB39" s="138"/>
      <c r="NCC39" s="138"/>
      <c r="NCD39" s="138"/>
      <c r="NCE39" s="138"/>
      <c r="NCF39" s="138"/>
      <c r="NCG39" s="138"/>
      <c r="NCH39" s="138"/>
      <c r="NCI39" s="138"/>
      <c r="NCJ39" s="138"/>
      <c r="NCK39" s="138"/>
      <c r="NCL39" s="138"/>
      <c r="NCM39" s="138"/>
      <c r="NCN39" s="138"/>
      <c r="NCO39" s="138"/>
      <c r="NCP39" s="138"/>
      <c r="NCQ39" s="138"/>
      <c r="NCR39" s="138"/>
      <c r="NCS39" s="138"/>
      <c r="NCT39" s="138"/>
      <c r="NCU39" s="138"/>
      <c r="NCV39" s="138"/>
      <c r="NCW39" s="138"/>
      <c r="NCX39" s="138"/>
      <c r="NCY39" s="138"/>
      <c r="NCZ39" s="138"/>
      <c r="NDA39" s="138"/>
      <c r="NDB39" s="138"/>
      <c r="NDC39" s="138"/>
      <c r="NDD39" s="138"/>
      <c r="NDE39" s="138"/>
      <c r="NDF39" s="138"/>
      <c r="NDG39" s="138"/>
      <c r="NDH39" s="138"/>
      <c r="NDI39" s="138"/>
      <c r="NDJ39" s="138"/>
      <c r="NDK39" s="138"/>
      <c r="NDL39" s="138"/>
      <c r="NDM39" s="138"/>
      <c r="NDN39" s="138"/>
      <c r="NDO39" s="138"/>
      <c r="NDP39" s="138"/>
      <c r="NDQ39" s="138"/>
      <c r="NDR39" s="138"/>
      <c r="NDS39" s="138"/>
      <c r="NDT39" s="138"/>
      <c r="NDU39" s="138"/>
      <c r="NDV39" s="138"/>
      <c r="NDW39" s="138"/>
      <c r="NDX39" s="138"/>
      <c r="NDY39" s="138"/>
      <c r="NDZ39" s="138"/>
      <c r="NEA39" s="138"/>
      <c r="NEB39" s="138"/>
      <c r="NEC39" s="138"/>
      <c r="NED39" s="138"/>
      <c r="NEE39" s="138"/>
      <c r="NEF39" s="138"/>
      <c r="NEG39" s="138"/>
      <c r="NEH39" s="138"/>
      <c r="NEI39" s="138"/>
      <c r="NEJ39" s="138"/>
      <c r="NEK39" s="138"/>
      <c r="NEL39" s="138"/>
      <c r="NEM39" s="138"/>
      <c r="NEN39" s="138"/>
      <c r="NEO39" s="138"/>
      <c r="NEP39" s="138"/>
      <c r="NEQ39" s="138"/>
      <c r="NER39" s="138"/>
      <c r="NES39" s="138"/>
      <c r="NET39" s="138"/>
      <c r="NEU39" s="138"/>
      <c r="NEV39" s="138"/>
      <c r="NEW39" s="138"/>
      <c r="NEX39" s="138"/>
      <c r="NEY39" s="138"/>
      <c r="NEZ39" s="138"/>
      <c r="NFA39" s="138"/>
      <c r="NFB39" s="138"/>
      <c r="NFC39" s="138"/>
      <c r="NFD39" s="138"/>
      <c r="NFE39" s="138"/>
      <c r="NFF39" s="138"/>
      <c r="NFG39" s="138"/>
      <c r="NFH39" s="138"/>
      <c r="NFI39" s="138"/>
      <c r="NFJ39" s="138"/>
      <c r="NFK39" s="138"/>
      <c r="NFL39" s="138"/>
      <c r="NFM39" s="138"/>
      <c r="NFN39" s="138"/>
      <c r="NFO39" s="138"/>
      <c r="NFP39" s="138"/>
      <c r="NFQ39" s="138"/>
      <c r="NFR39" s="138"/>
      <c r="NFS39" s="138"/>
      <c r="NFT39" s="138"/>
      <c r="NFU39" s="138"/>
      <c r="NFV39" s="138"/>
      <c r="NFW39" s="138"/>
      <c r="NFX39" s="138"/>
      <c r="NFY39" s="138"/>
      <c r="NFZ39" s="138"/>
      <c r="NGA39" s="138"/>
      <c r="NGB39" s="138"/>
      <c r="NGC39" s="138"/>
      <c r="NGD39" s="138"/>
      <c r="NGE39" s="138"/>
      <c r="NGF39" s="138"/>
      <c r="NGG39" s="138"/>
      <c r="NGH39" s="138"/>
      <c r="NGI39" s="138"/>
      <c r="NGJ39" s="138"/>
      <c r="NGK39" s="138"/>
      <c r="NGL39" s="138"/>
      <c r="NGM39" s="138"/>
      <c r="NGN39" s="138"/>
      <c r="NGO39" s="138"/>
      <c r="NGP39" s="138"/>
      <c r="NGQ39" s="138"/>
      <c r="NGR39" s="138"/>
      <c r="NGS39" s="138"/>
      <c r="NGT39" s="138"/>
      <c r="NGU39" s="138"/>
      <c r="NGV39" s="138"/>
      <c r="NGW39" s="138"/>
      <c r="NGX39" s="138"/>
      <c r="NGY39" s="138"/>
      <c r="NGZ39" s="138"/>
      <c r="NHA39" s="138"/>
      <c r="NHB39" s="138"/>
      <c r="NHC39" s="138"/>
      <c r="NHD39" s="138"/>
      <c r="NHE39" s="138"/>
      <c r="NHF39" s="138"/>
      <c r="NHG39" s="138"/>
      <c r="NHH39" s="138"/>
      <c r="NHI39" s="138"/>
      <c r="NHJ39" s="138"/>
      <c r="NHK39" s="138"/>
      <c r="NHL39" s="138"/>
      <c r="NHM39" s="138"/>
      <c r="NHN39" s="138"/>
      <c r="NHO39" s="138"/>
      <c r="NHP39" s="138"/>
      <c r="NHQ39" s="138"/>
      <c r="NHR39" s="138"/>
      <c r="NHS39" s="138"/>
      <c r="NHT39" s="138"/>
      <c r="NHU39" s="138"/>
      <c r="NHV39" s="138"/>
      <c r="NHW39" s="138"/>
      <c r="NHX39" s="138"/>
      <c r="NHY39" s="138"/>
      <c r="NHZ39" s="138"/>
      <c r="NIA39" s="138"/>
      <c r="NIB39" s="138"/>
      <c r="NIC39" s="138"/>
      <c r="NID39" s="138"/>
      <c r="NIE39" s="138"/>
      <c r="NIF39" s="138"/>
      <c r="NIG39" s="138"/>
      <c r="NIH39" s="138"/>
      <c r="NII39" s="138"/>
      <c r="NIJ39" s="138"/>
      <c r="NIK39" s="138"/>
      <c r="NIL39" s="138"/>
      <c r="NIM39" s="138"/>
      <c r="NIN39" s="138"/>
      <c r="NIO39" s="138"/>
      <c r="NIP39" s="138"/>
      <c r="NIQ39" s="138"/>
      <c r="NIR39" s="138"/>
      <c r="NIS39" s="138"/>
      <c r="NIT39" s="138"/>
      <c r="NIU39" s="138"/>
      <c r="NIV39" s="138"/>
      <c r="NIW39" s="138"/>
      <c r="NIX39" s="138"/>
      <c r="NIY39" s="138"/>
      <c r="NIZ39" s="138"/>
      <c r="NJA39" s="138"/>
      <c r="NJB39" s="138"/>
      <c r="NJC39" s="138"/>
      <c r="NJD39" s="138"/>
      <c r="NJE39" s="138"/>
      <c r="NJF39" s="138"/>
      <c r="NJG39" s="138"/>
      <c r="NJH39" s="138"/>
      <c r="NJI39" s="138"/>
      <c r="NJJ39" s="138"/>
      <c r="NJK39" s="138"/>
      <c r="NJL39" s="138"/>
      <c r="NJM39" s="138"/>
      <c r="NJN39" s="138"/>
      <c r="NJO39" s="138"/>
      <c r="NJP39" s="138"/>
      <c r="NJQ39" s="138"/>
      <c r="NJR39" s="138"/>
      <c r="NJS39" s="138"/>
      <c r="NJT39" s="138"/>
      <c r="NJU39" s="138"/>
      <c r="NJV39" s="138"/>
      <c r="NJW39" s="138"/>
      <c r="NJX39" s="138"/>
      <c r="NJY39" s="138"/>
      <c r="NJZ39" s="138"/>
      <c r="NKA39" s="138"/>
      <c r="NKB39" s="138"/>
      <c r="NKC39" s="138"/>
      <c r="NKD39" s="138"/>
      <c r="NKE39" s="138"/>
      <c r="NKF39" s="138"/>
      <c r="NKG39" s="138"/>
      <c r="NKH39" s="138"/>
      <c r="NKI39" s="138"/>
      <c r="NKJ39" s="138"/>
      <c r="NKK39" s="138"/>
      <c r="NKL39" s="138"/>
      <c r="NKM39" s="138"/>
      <c r="NKN39" s="138"/>
      <c r="NKO39" s="138"/>
      <c r="NKP39" s="138"/>
      <c r="NKQ39" s="138"/>
      <c r="NKR39" s="138"/>
      <c r="NKS39" s="138"/>
      <c r="NKT39" s="138"/>
      <c r="NKU39" s="138"/>
      <c r="NKV39" s="138"/>
      <c r="NKW39" s="138"/>
      <c r="NKX39" s="138"/>
      <c r="NKY39" s="138"/>
      <c r="NKZ39" s="138"/>
      <c r="NLA39" s="138"/>
      <c r="NLB39" s="138"/>
      <c r="NLC39" s="138"/>
      <c r="NLD39" s="138"/>
      <c r="NLE39" s="138"/>
      <c r="NLF39" s="138"/>
      <c r="NLG39" s="138"/>
      <c r="NLH39" s="138"/>
      <c r="NLI39" s="138"/>
      <c r="NLJ39" s="138"/>
      <c r="NLK39" s="138"/>
      <c r="NLL39" s="138"/>
      <c r="NLM39" s="138"/>
      <c r="NLN39" s="138"/>
      <c r="NLO39" s="138"/>
      <c r="NLP39" s="138"/>
      <c r="NLQ39" s="138"/>
      <c r="NLR39" s="138"/>
      <c r="NLS39" s="138"/>
      <c r="NLT39" s="138"/>
      <c r="NLU39" s="138"/>
      <c r="NLV39" s="138"/>
      <c r="NLW39" s="138"/>
      <c r="NLX39" s="138"/>
      <c r="NLY39" s="138"/>
      <c r="NLZ39" s="138"/>
      <c r="NMA39" s="138"/>
      <c r="NMB39" s="138"/>
      <c r="NMC39" s="138"/>
      <c r="NMD39" s="138"/>
      <c r="NME39" s="138"/>
      <c r="NMF39" s="138"/>
      <c r="NMG39" s="138"/>
      <c r="NMH39" s="138"/>
      <c r="NMI39" s="138"/>
      <c r="NMJ39" s="138"/>
      <c r="NMK39" s="138"/>
      <c r="NML39" s="138"/>
      <c r="NMM39" s="138"/>
      <c r="NMN39" s="138"/>
      <c r="NMO39" s="138"/>
      <c r="NMP39" s="138"/>
      <c r="NMQ39" s="138"/>
      <c r="NMR39" s="138"/>
      <c r="NMS39" s="138"/>
      <c r="NMT39" s="138"/>
      <c r="NMU39" s="138"/>
      <c r="NMV39" s="138"/>
      <c r="NMW39" s="138"/>
      <c r="NMX39" s="138"/>
      <c r="NMY39" s="138"/>
      <c r="NMZ39" s="138"/>
      <c r="NNA39" s="138"/>
      <c r="NNB39" s="138"/>
      <c r="NNC39" s="138"/>
      <c r="NND39" s="138"/>
      <c r="NNE39" s="138"/>
      <c r="NNF39" s="138"/>
      <c r="NNG39" s="138"/>
      <c r="NNH39" s="138"/>
      <c r="NNI39" s="138"/>
      <c r="NNJ39" s="138"/>
      <c r="NNK39" s="138"/>
      <c r="NNL39" s="138"/>
      <c r="NNM39" s="138"/>
      <c r="NNN39" s="138"/>
      <c r="NNO39" s="138"/>
      <c r="NNP39" s="138"/>
      <c r="NNQ39" s="138"/>
      <c r="NNR39" s="138"/>
      <c r="NNS39" s="138"/>
      <c r="NNT39" s="138"/>
      <c r="NNU39" s="138"/>
      <c r="NNV39" s="138"/>
      <c r="NNW39" s="138"/>
      <c r="NNX39" s="138"/>
      <c r="NNY39" s="138"/>
      <c r="NNZ39" s="138"/>
      <c r="NOA39" s="138"/>
      <c r="NOB39" s="138"/>
      <c r="NOC39" s="138"/>
      <c r="NOD39" s="138"/>
      <c r="NOE39" s="138"/>
      <c r="NOF39" s="138"/>
      <c r="NOG39" s="138"/>
      <c r="NOH39" s="138"/>
      <c r="NOI39" s="138"/>
      <c r="NOJ39" s="138"/>
      <c r="NOK39" s="138"/>
      <c r="NOL39" s="138"/>
      <c r="NOM39" s="138"/>
      <c r="NON39" s="138"/>
      <c r="NOO39" s="138"/>
      <c r="NOP39" s="138"/>
      <c r="NOQ39" s="138"/>
      <c r="NOR39" s="138"/>
      <c r="NOS39" s="138"/>
      <c r="NOT39" s="138"/>
      <c r="NOU39" s="138"/>
      <c r="NOV39" s="138"/>
      <c r="NOW39" s="138"/>
      <c r="NOX39" s="138"/>
      <c r="NOY39" s="138"/>
      <c r="NOZ39" s="138"/>
      <c r="NPA39" s="138"/>
      <c r="NPB39" s="138"/>
      <c r="NPC39" s="138"/>
      <c r="NPD39" s="138"/>
      <c r="NPE39" s="138"/>
      <c r="NPF39" s="138"/>
      <c r="NPG39" s="138"/>
      <c r="NPH39" s="138"/>
      <c r="NPI39" s="138"/>
      <c r="NPJ39" s="138"/>
      <c r="NPK39" s="138"/>
      <c r="NPL39" s="138"/>
      <c r="NPM39" s="138"/>
      <c r="NPN39" s="138"/>
      <c r="NPO39" s="138"/>
      <c r="NPP39" s="138"/>
      <c r="NPQ39" s="138"/>
      <c r="NPR39" s="138"/>
      <c r="NPS39" s="138"/>
      <c r="NPT39" s="138"/>
      <c r="NPU39" s="138"/>
      <c r="NPV39" s="138"/>
      <c r="NPW39" s="138"/>
      <c r="NPX39" s="138"/>
      <c r="NPY39" s="138"/>
      <c r="NPZ39" s="138"/>
      <c r="NQA39" s="138"/>
      <c r="NQB39" s="138"/>
      <c r="NQC39" s="138"/>
      <c r="NQD39" s="138"/>
      <c r="NQE39" s="138"/>
      <c r="NQF39" s="138"/>
      <c r="NQG39" s="138"/>
      <c r="NQH39" s="138"/>
      <c r="NQI39" s="138"/>
      <c r="NQJ39" s="138"/>
      <c r="NQK39" s="138"/>
      <c r="NQL39" s="138"/>
      <c r="NQM39" s="138"/>
      <c r="NQN39" s="138"/>
      <c r="NQO39" s="138"/>
      <c r="NQP39" s="138"/>
      <c r="NQQ39" s="138"/>
      <c r="NQR39" s="138"/>
      <c r="NQS39" s="138"/>
      <c r="NQT39" s="138"/>
      <c r="NQU39" s="138"/>
      <c r="NQV39" s="138"/>
      <c r="NQW39" s="138"/>
      <c r="NQX39" s="138"/>
      <c r="NQY39" s="138"/>
      <c r="NQZ39" s="138"/>
      <c r="NRA39" s="138"/>
      <c r="NRB39" s="138"/>
      <c r="NRC39" s="138"/>
      <c r="NRD39" s="138"/>
      <c r="NRE39" s="138"/>
      <c r="NRF39" s="138"/>
      <c r="NRG39" s="138"/>
      <c r="NRH39" s="138"/>
      <c r="NRI39" s="138"/>
      <c r="NRJ39" s="138"/>
      <c r="NRK39" s="138"/>
      <c r="NRL39" s="138"/>
      <c r="NRM39" s="138"/>
      <c r="NRN39" s="138"/>
      <c r="NRO39" s="138"/>
      <c r="NRP39" s="138"/>
      <c r="NRQ39" s="138"/>
      <c r="NRR39" s="138"/>
      <c r="NRS39" s="138"/>
      <c r="NRT39" s="138"/>
      <c r="NRU39" s="138"/>
      <c r="NRV39" s="138"/>
      <c r="NRW39" s="138"/>
      <c r="NRX39" s="138"/>
      <c r="NRY39" s="138"/>
      <c r="NRZ39" s="138"/>
      <c r="NSA39" s="138"/>
      <c r="NSB39" s="138"/>
      <c r="NSC39" s="138"/>
      <c r="NSD39" s="138"/>
      <c r="NSE39" s="138"/>
      <c r="NSF39" s="138"/>
      <c r="NSG39" s="138"/>
      <c r="NSH39" s="138"/>
      <c r="NSI39" s="138"/>
      <c r="NSJ39" s="138"/>
      <c r="NSK39" s="138"/>
      <c r="NSL39" s="138"/>
      <c r="NSM39" s="138"/>
      <c r="NSN39" s="138"/>
      <c r="NSO39" s="138"/>
      <c r="NSP39" s="138"/>
      <c r="NSQ39" s="138"/>
      <c r="NSR39" s="138"/>
      <c r="NSS39" s="138"/>
      <c r="NST39" s="138"/>
      <c r="NSU39" s="138"/>
      <c r="NSV39" s="138"/>
      <c r="NSW39" s="138"/>
      <c r="NSX39" s="138"/>
      <c r="NSY39" s="138"/>
      <c r="NSZ39" s="138"/>
      <c r="NTA39" s="138"/>
      <c r="NTB39" s="138"/>
      <c r="NTC39" s="138"/>
      <c r="NTD39" s="138"/>
      <c r="NTE39" s="138"/>
      <c r="NTF39" s="138"/>
      <c r="NTG39" s="138"/>
      <c r="NTH39" s="138"/>
      <c r="NTI39" s="138"/>
      <c r="NTJ39" s="138"/>
      <c r="NTK39" s="138"/>
      <c r="NTL39" s="138"/>
      <c r="NTM39" s="138"/>
      <c r="NTN39" s="138"/>
      <c r="NTO39" s="138"/>
      <c r="NTP39" s="138"/>
      <c r="NTQ39" s="138"/>
      <c r="NTR39" s="138"/>
      <c r="NTS39" s="138"/>
      <c r="NTT39" s="138"/>
      <c r="NTU39" s="138"/>
      <c r="NTV39" s="138"/>
      <c r="NTW39" s="138"/>
      <c r="NTX39" s="138"/>
      <c r="NTY39" s="138"/>
      <c r="NTZ39" s="138"/>
      <c r="NUA39" s="138"/>
      <c r="NUB39" s="138"/>
      <c r="NUC39" s="138"/>
      <c r="NUD39" s="138"/>
      <c r="NUE39" s="138"/>
      <c r="NUF39" s="138"/>
      <c r="NUG39" s="138"/>
      <c r="NUH39" s="138"/>
      <c r="NUI39" s="138"/>
      <c r="NUJ39" s="138"/>
      <c r="NUK39" s="138"/>
      <c r="NUL39" s="138"/>
      <c r="NUM39" s="138"/>
      <c r="NUN39" s="138"/>
      <c r="NUO39" s="138"/>
      <c r="NUP39" s="138"/>
      <c r="NUQ39" s="138"/>
      <c r="NUR39" s="138"/>
      <c r="NUS39" s="138"/>
      <c r="NUT39" s="138"/>
      <c r="NUU39" s="138"/>
      <c r="NUV39" s="138"/>
      <c r="NUW39" s="138"/>
      <c r="NUX39" s="138"/>
      <c r="NUY39" s="138"/>
      <c r="NUZ39" s="138"/>
      <c r="NVA39" s="138"/>
      <c r="NVB39" s="138"/>
      <c r="NVC39" s="138"/>
      <c r="NVD39" s="138"/>
      <c r="NVE39" s="138"/>
      <c r="NVF39" s="138"/>
      <c r="NVG39" s="138"/>
      <c r="NVH39" s="138"/>
      <c r="NVI39" s="138"/>
      <c r="NVJ39" s="138"/>
      <c r="NVK39" s="138"/>
      <c r="NVL39" s="138"/>
      <c r="NVM39" s="138"/>
      <c r="NVN39" s="138"/>
      <c r="NVO39" s="138"/>
      <c r="NVP39" s="138"/>
      <c r="NVQ39" s="138"/>
      <c r="NVR39" s="138"/>
      <c r="NVS39" s="138"/>
      <c r="NVT39" s="138"/>
      <c r="NVU39" s="138"/>
      <c r="NVV39" s="138"/>
      <c r="NVW39" s="138"/>
      <c r="NVX39" s="138"/>
      <c r="NVY39" s="138"/>
      <c r="NVZ39" s="138"/>
      <c r="NWA39" s="138"/>
      <c r="NWB39" s="138"/>
      <c r="NWC39" s="138"/>
      <c r="NWD39" s="138"/>
      <c r="NWE39" s="138"/>
      <c r="NWF39" s="138"/>
      <c r="NWG39" s="138"/>
      <c r="NWH39" s="138"/>
      <c r="NWI39" s="138"/>
      <c r="NWJ39" s="138"/>
      <c r="NWK39" s="138"/>
      <c r="NWL39" s="138"/>
      <c r="NWM39" s="138"/>
      <c r="NWN39" s="138"/>
      <c r="NWO39" s="138"/>
      <c r="NWP39" s="138"/>
      <c r="NWQ39" s="138"/>
      <c r="NWR39" s="138"/>
      <c r="NWS39" s="138"/>
      <c r="NWT39" s="138"/>
      <c r="NWU39" s="138"/>
      <c r="NWV39" s="138"/>
      <c r="NWW39" s="138"/>
      <c r="NWX39" s="138"/>
      <c r="NWY39" s="138"/>
      <c r="NWZ39" s="138"/>
      <c r="NXA39" s="138"/>
      <c r="NXB39" s="138"/>
      <c r="NXC39" s="138"/>
      <c r="NXD39" s="138"/>
      <c r="NXE39" s="138"/>
      <c r="NXF39" s="138"/>
      <c r="NXG39" s="138"/>
      <c r="NXH39" s="138"/>
      <c r="NXI39" s="138"/>
      <c r="NXJ39" s="138"/>
      <c r="NXK39" s="138"/>
      <c r="NXL39" s="138"/>
      <c r="NXM39" s="138"/>
      <c r="NXN39" s="138"/>
      <c r="NXO39" s="138"/>
      <c r="NXP39" s="138"/>
      <c r="NXQ39" s="138"/>
      <c r="NXR39" s="138"/>
      <c r="NXS39" s="138"/>
      <c r="NXT39" s="138"/>
      <c r="NXU39" s="138"/>
      <c r="NXV39" s="138"/>
      <c r="NXW39" s="138"/>
      <c r="NXX39" s="138"/>
      <c r="NXY39" s="138"/>
      <c r="NXZ39" s="138"/>
      <c r="NYA39" s="138"/>
      <c r="NYB39" s="138"/>
      <c r="NYC39" s="138"/>
      <c r="NYD39" s="138"/>
      <c r="NYE39" s="138"/>
      <c r="NYF39" s="138"/>
      <c r="NYG39" s="138"/>
      <c r="NYH39" s="138"/>
      <c r="NYI39" s="138"/>
      <c r="NYJ39" s="138"/>
      <c r="NYK39" s="138"/>
      <c r="NYL39" s="138"/>
      <c r="NYM39" s="138"/>
      <c r="NYN39" s="138"/>
      <c r="NYO39" s="138"/>
      <c r="NYP39" s="138"/>
      <c r="NYQ39" s="138"/>
      <c r="NYR39" s="138"/>
      <c r="NYS39" s="138"/>
      <c r="NYT39" s="138"/>
      <c r="NYU39" s="138"/>
      <c r="NYV39" s="138"/>
      <c r="NYW39" s="138"/>
      <c r="NYX39" s="138"/>
      <c r="NYY39" s="138"/>
      <c r="NYZ39" s="138"/>
      <c r="NZA39" s="138"/>
      <c r="NZB39" s="138"/>
      <c r="NZC39" s="138"/>
      <c r="NZD39" s="138"/>
      <c r="NZE39" s="138"/>
      <c r="NZF39" s="138"/>
      <c r="NZG39" s="138"/>
      <c r="NZH39" s="138"/>
      <c r="NZI39" s="138"/>
      <c r="NZJ39" s="138"/>
      <c r="NZK39" s="138"/>
      <c r="NZL39" s="138"/>
      <c r="NZM39" s="138"/>
      <c r="NZN39" s="138"/>
      <c r="NZO39" s="138"/>
      <c r="NZP39" s="138"/>
      <c r="NZQ39" s="138"/>
      <c r="NZR39" s="138"/>
      <c r="NZS39" s="138"/>
      <c r="NZT39" s="138"/>
      <c r="NZU39" s="138"/>
      <c r="NZV39" s="138"/>
      <c r="NZW39" s="138"/>
      <c r="NZX39" s="138"/>
      <c r="NZY39" s="138"/>
      <c r="NZZ39" s="138"/>
      <c r="OAA39" s="138"/>
      <c r="OAB39" s="138"/>
      <c r="OAC39" s="138"/>
      <c r="OAD39" s="138"/>
      <c r="OAE39" s="138"/>
      <c r="OAF39" s="138"/>
      <c r="OAG39" s="138"/>
      <c r="OAH39" s="138"/>
      <c r="OAI39" s="138"/>
      <c r="OAJ39" s="138"/>
      <c r="OAK39" s="138"/>
      <c r="OAL39" s="138"/>
      <c r="OAM39" s="138"/>
      <c r="OAN39" s="138"/>
      <c r="OAO39" s="138"/>
      <c r="OAP39" s="138"/>
      <c r="OAQ39" s="138"/>
      <c r="OAR39" s="138"/>
      <c r="OAS39" s="138"/>
      <c r="OAT39" s="138"/>
      <c r="OAU39" s="138"/>
      <c r="OAV39" s="138"/>
      <c r="OAW39" s="138"/>
      <c r="OAX39" s="138"/>
      <c r="OAY39" s="138"/>
      <c r="OAZ39" s="138"/>
      <c r="OBA39" s="138"/>
      <c r="OBB39" s="138"/>
      <c r="OBC39" s="138"/>
      <c r="OBD39" s="138"/>
      <c r="OBE39" s="138"/>
      <c r="OBF39" s="138"/>
      <c r="OBG39" s="138"/>
      <c r="OBH39" s="138"/>
      <c r="OBI39" s="138"/>
      <c r="OBJ39" s="138"/>
      <c r="OBK39" s="138"/>
      <c r="OBL39" s="138"/>
      <c r="OBM39" s="138"/>
      <c r="OBN39" s="138"/>
      <c r="OBO39" s="138"/>
      <c r="OBP39" s="138"/>
      <c r="OBQ39" s="138"/>
      <c r="OBR39" s="138"/>
      <c r="OBS39" s="138"/>
      <c r="OBT39" s="138"/>
      <c r="OBU39" s="138"/>
      <c r="OBV39" s="138"/>
      <c r="OBW39" s="138"/>
      <c r="OBX39" s="138"/>
      <c r="OBY39" s="138"/>
      <c r="OBZ39" s="138"/>
      <c r="OCA39" s="138"/>
      <c r="OCB39" s="138"/>
      <c r="OCC39" s="138"/>
      <c r="OCD39" s="138"/>
      <c r="OCE39" s="138"/>
      <c r="OCF39" s="138"/>
      <c r="OCG39" s="138"/>
      <c r="OCH39" s="138"/>
      <c r="OCI39" s="138"/>
      <c r="OCJ39" s="138"/>
      <c r="OCK39" s="138"/>
      <c r="OCL39" s="138"/>
      <c r="OCM39" s="138"/>
      <c r="OCN39" s="138"/>
      <c r="OCO39" s="138"/>
      <c r="OCP39" s="138"/>
      <c r="OCQ39" s="138"/>
      <c r="OCR39" s="138"/>
      <c r="OCS39" s="138"/>
      <c r="OCT39" s="138"/>
      <c r="OCU39" s="138"/>
      <c r="OCV39" s="138"/>
      <c r="OCW39" s="138"/>
      <c r="OCX39" s="138"/>
      <c r="OCY39" s="138"/>
      <c r="OCZ39" s="138"/>
      <c r="ODA39" s="138"/>
      <c r="ODB39" s="138"/>
      <c r="ODC39" s="138"/>
      <c r="ODD39" s="138"/>
      <c r="ODE39" s="138"/>
      <c r="ODF39" s="138"/>
      <c r="ODG39" s="138"/>
      <c r="ODH39" s="138"/>
      <c r="ODI39" s="138"/>
      <c r="ODJ39" s="138"/>
      <c r="ODK39" s="138"/>
      <c r="ODL39" s="138"/>
      <c r="ODM39" s="138"/>
      <c r="ODN39" s="138"/>
      <c r="ODO39" s="138"/>
      <c r="ODP39" s="138"/>
      <c r="ODQ39" s="138"/>
      <c r="ODR39" s="138"/>
      <c r="ODS39" s="138"/>
      <c r="ODT39" s="138"/>
      <c r="ODU39" s="138"/>
      <c r="ODV39" s="138"/>
      <c r="ODW39" s="138"/>
      <c r="ODX39" s="138"/>
      <c r="ODY39" s="138"/>
      <c r="ODZ39" s="138"/>
      <c r="OEA39" s="138"/>
      <c r="OEB39" s="138"/>
      <c r="OEC39" s="138"/>
      <c r="OED39" s="138"/>
      <c r="OEE39" s="138"/>
      <c r="OEF39" s="138"/>
      <c r="OEG39" s="138"/>
      <c r="OEH39" s="138"/>
      <c r="OEI39" s="138"/>
      <c r="OEJ39" s="138"/>
      <c r="OEK39" s="138"/>
      <c r="OEL39" s="138"/>
      <c r="OEM39" s="138"/>
      <c r="OEN39" s="138"/>
      <c r="OEO39" s="138"/>
      <c r="OEP39" s="138"/>
      <c r="OEQ39" s="138"/>
      <c r="OER39" s="138"/>
      <c r="OES39" s="138"/>
      <c r="OET39" s="138"/>
      <c r="OEU39" s="138"/>
      <c r="OEV39" s="138"/>
      <c r="OEW39" s="138"/>
      <c r="OEX39" s="138"/>
      <c r="OEY39" s="138"/>
      <c r="OEZ39" s="138"/>
      <c r="OFA39" s="138"/>
      <c r="OFB39" s="138"/>
      <c r="OFC39" s="138"/>
      <c r="OFD39" s="138"/>
      <c r="OFE39" s="138"/>
      <c r="OFF39" s="138"/>
      <c r="OFG39" s="138"/>
      <c r="OFH39" s="138"/>
      <c r="OFI39" s="138"/>
      <c r="OFJ39" s="138"/>
      <c r="OFK39" s="138"/>
      <c r="OFL39" s="138"/>
      <c r="OFM39" s="138"/>
      <c r="OFN39" s="138"/>
      <c r="OFO39" s="138"/>
      <c r="OFP39" s="138"/>
      <c r="OFQ39" s="138"/>
      <c r="OFR39" s="138"/>
      <c r="OFS39" s="138"/>
      <c r="OFT39" s="138"/>
      <c r="OFU39" s="138"/>
      <c r="OFV39" s="138"/>
      <c r="OFW39" s="138"/>
      <c r="OFX39" s="138"/>
      <c r="OFY39" s="138"/>
      <c r="OFZ39" s="138"/>
      <c r="OGA39" s="138"/>
      <c r="OGB39" s="138"/>
      <c r="OGC39" s="138"/>
      <c r="OGD39" s="138"/>
      <c r="OGE39" s="138"/>
      <c r="OGF39" s="138"/>
      <c r="OGG39" s="138"/>
      <c r="OGH39" s="138"/>
      <c r="OGI39" s="138"/>
      <c r="OGJ39" s="138"/>
      <c r="OGK39" s="138"/>
      <c r="OGL39" s="138"/>
      <c r="OGM39" s="138"/>
      <c r="OGN39" s="138"/>
      <c r="OGO39" s="138"/>
      <c r="OGP39" s="138"/>
      <c r="OGQ39" s="138"/>
      <c r="OGR39" s="138"/>
      <c r="OGS39" s="138"/>
      <c r="OGT39" s="138"/>
      <c r="OGU39" s="138"/>
      <c r="OGV39" s="138"/>
      <c r="OGW39" s="138"/>
      <c r="OGX39" s="138"/>
      <c r="OGY39" s="138"/>
      <c r="OGZ39" s="138"/>
      <c r="OHA39" s="138"/>
      <c r="OHB39" s="138"/>
      <c r="OHC39" s="138"/>
      <c r="OHD39" s="138"/>
      <c r="OHE39" s="138"/>
      <c r="OHF39" s="138"/>
      <c r="OHG39" s="138"/>
      <c r="OHH39" s="138"/>
      <c r="OHI39" s="138"/>
      <c r="OHJ39" s="138"/>
      <c r="OHK39" s="138"/>
      <c r="OHL39" s="138"/>
      <c r="OHM39" s="138"/>
      <c r="OHN39" s="138"/>
      <c r="OHO39" s="138"/>
      <c r="OHP39" s="138"/>
      <c r="OHQ39" s="138"/>
      <c r="OHR39" s="138"/>
      <c r="OHS39" s="138"/>
      <c r="OHT39" s="138"/>
      <c r="OHU39" s="138"/>
      <c r="OHV39" s="138"/>
      <c r="OHW39" s="138"/>
      <c r="OHX39" s="138"/>
      <c r="OHY39" s="138"/>
      <c r="OHZ39" s="138"/>
      <c r="OIA39" s="138"/>
      <c r="OIB39" s="138"/>
      <c r="OIC39" s="138"/>
      <c r="OID39" s="138"/>
      <c r="OIE39" s="138"/>
      <c r="OIF39" s="138"/>
      <c r="OIG39" s="138"/>
      <c r="OIH39" s="138"/>
      <c r="OII39" s="138"/>
      <c r="OIJ39" s="138"/>
      <c r="OIK39" s="138"/>
      <c r="OIL39" s="138"/>
      <c r="OIM39" s="138"/>
      <c r="OIN39" s="138"/>
      <c r="OIO39" s="138"/>
      <c r="OIP39" s="138"/>
      <c r="OIQ39" s="138"/>
      <c r="OIR39" s="138"/>
      <c r="OIS39" s="138"/>
      <c r="OIT39" s="138"/>
      <c r="OIU39" s="138"/>
      <c r="OIV39" s="138"/>
      <c r="OIW39" s="138"/>
      <c r="OIX39" s="138"/>
      <c r="OIY39" s="138"/>
      <c r="OIZ39" s="138"/>
      <c r="OJA39" s="138"/>
      <c r="OJB39" s="138"/>
      <c r="OJC39" s="138"/>
      <c r="OJD39" s="138"/>
      <c r="OJE39" s="138"/>
      <c r="OJF39" s="138"/>
      <c r="OJG39" s="138"/>
      <c r="OJH39" s="138"/>
      <c r="OJI39" s="138"/>
      <c r="OJJ39" s="138"/>
      <c r="OJK39" s="138"/>
      <c r="OJL39" s="138"/>
      <c r="OJM39" s="138"/>
      <c r="OJN39" s="138"/>
      <c r="OJO39" s="138"/>
      <c r="OJP39" s="138"/>
      <c r="OJQ39" s="138"/>
      <c r="OJR39" s="138"/>
      <c r="OJS39" s="138"/>
      <c r="OJT39" s="138"/>
      <c r="OJU39" s="138"/>
      <c r="OJV39" s="138"/>
      <c r="OJW39" s="138"/>
      <c r="OJX39" s="138"/>
      <c r="OJY39" s="138"/>
      <c r="OJZ39" s="138"/>
      <c r="OKA39" s="138"/>
      <c r="OKB39" s="138"/>
      <c r="OKC39" s="138"/>
      <c r="OKD39" s="138"/>
      <c r="OKE39" s="138"/>
      <c r="OKF39" s="138"/>
      <c r="OKG39" s="138"/>
      <c r="OKH39" s="138"/>
      <c r="OKI39" s="138"/>
      <c r="OKJ39" s="138"/>
      <c r="OKK39" s="138"/>
      <c r="OKL39" s="138"/>
      <c r="OKM39" s="138"/>
      <c r="OKN39" s="138"/>
      <c r="OKO39" s="138"/>
      <c r="OKP39" s="138"/>
      <c r="OKQ39" s="138"/>
      <c r="OKR39" s="138"/>
      <c r="OKS39" s="138"/>
      <c r="OKT39" s="138"/>
      <c r="OKU39" s="138"/>
      <c r="OKV39" s="138"/>
      <c r="OKW39" s="138"/>
      <c r="OKX39" s="138"/>
      <c r="OKY39" s="138"/>
      <c r="OKZ39" s="138"/>
      <c r="OLA39" s="138"/>
      <c r="OLB39" s="138"/>
      <c r="OLC39" s="138"/>
      <c r="OLD39" s="138"/>
      <c r="OLE39" s="138"/>
      <c r="OLF39" s="138"/>
      <c r="OLG39" s="138"/>
      <c r="OLH39" s="138"/>
      <c r="OLI39" s="138"/>
      <c r="OLJ39" s="138"/>
      <c r="OLK39" s="138"/>
      <c r="OLL39" s="138"/>
      <c r="OLM39" s="138"/>
      <c r="OLN39" s="138"/>
      <c r="OLO39" s="138"/>
      <c r="OLP39" s="138"/>
      <c r="OLQ39" s="138"/>
      <c r="OLR39" s="138"/>
      <c r="OLS39" s="138"/>
      <c r="OLT39" s="138"/>
      <c r="OLU39" s="138"/>
      <c r="OLV39" s="138"/>
      <c r="OLW39" s="138"/>
      <c r="OLX39" s="138"/>
      <c r="OLY39" s="138"/>
      <c r="OLZ39" s="138"/>
      <c r="OMA39" s="138"/>
      <c r="OMB39" s="138"/>
      <c r="OMC39" s="138"/>
      <c r="OMD39" s="138"/>
      <c r="OME39" s="138"/>
      <c r="OMF39" s="138"/>
      <c r="OMG39" s="138"/>
      <c r="OMH39" s="138"/>
      <c r="OMI39" s="138"/>
      <c r="OMJ39" s="138"/>
      <c r="OMK39" s="138"/>
      <c r="OML39" s="138"/>
      <c r="OMM39" s="138"/>
      <c r="OMN39" s="138"/>
      <c r="OMO39" s="138"/>
      <c r="OMP39" s="138"/>
      <c r="OMQ39" s="138"/>
      <c r="OMR39" s="138"/>
      <c r="OMS39" s="138"/>
      <c r="OMT39" s="138"/>
      <c r="OMU39" s="138"/>
      <c r="OMV39" s="138"/>
      <c r="OMW39" s="138"/>
      <c r="OMX39" s="138"/>
      <c r="OMY39" s="138"/>
      <c r="OMZ39" s="138"/>
      <c r="ONA39" s="138"/>
      <c r="ONB39" s="138"/>
      <c r="ONC39" s="138"/>
      <c r="OND39" s="138"/>
      <c r="ONE39" s="138"/>
      <c r="ONF39" s="138"/>
      <c r="ONG39" s="138"/>
      <c r="ONH39" s="138"/>
      <c r="ONI39" s="138"/>
      <c r="ONJ39" s="138"/>
      <c r="ONK39" s="138"/>
      <c r="ONL39" s="138"/>
      <c r="ONM39" s="138"/>
      <c r="ONN39" s="138"/>
      <c r="ONO39" s="138"/>
      <c r="ONP39" s="138"/>
      <c r="ONQ39" s="138"/>
      <c r="ONR39" s="138"/>
      <c r="ONS39" s="138"/>
      <c r="ONT39" s="138"/>
      <c r="ONU39" s="138"/>
      <c r="ONV39" s="138"/>
      <c r="ONW39" s="138"/>
      <c r="ONX39" s="138"/>
      <c r="ONY39" s="138"/>
      <c r="ONZ39" s="138"/>
      <c r="OOA39" s="138"/>
      <c r="OOB39" s="138"/>
      <c r="OOC39" s="138"/>
      <c r="OOD39" s="138"/>
      <c r="OOE39" s="138"/>
      <c r="OOF39" s="138"/>
      <c r="OOG39" s="138"/>
      <c r="OOH39" s="138"/>
      <c r="OOI39" s="138"/>
      <c r="OOJ39" s="138"/>
      <c r="OOK39" s="138"/>
      <c r="OOL39" s="138"/>
      <c r="OOM39" s="138"/>
      <c r="OON39" s="138"/>
      <c r="OOO39" s="138"/>
      <c r="OOP39" s="138"/>
      <c r="OOQ39" s="138"/>
      <c r="OOR39" s="138"/>
      <c r="OOS39" s="138"/>
      <c r="OOT39" s="138"/>
      <c r="OOU39" s="138"/>
      <c r="OOV39" s="138"/>
      <c r="OOW39" s="138"/>
      <c r="OOX39" s="138"/>
      <c r="OOY39" s="138"/>
      <c r="OOZ39" s="138"/>
      <c r="OPA39" s="138"/>
      <c r="OPB39" s="138"/>
      <c r="OPC39" s="138"/>
      <c r="OPD39" s="138"/>
      <c r="OPE39" s="138"/>
      <c r="OPF39" s="138"/>
      <c r="OPG39" s="138"/>
      <c r="OPH39" s="138"/>
      <c r="OPI39" s="138"/>
      <c r="OPJ39" s="138"/>
      <c r="OPK39" s="138"/>
      <c r="OPL39" s="138"/>
      <c r="OPM39" s="138"/>
      <c r="OPN39" s="138"/>
      <c r="OPO39" s="138"/>
      <c r="OPP39" s="138"/>
      <c r="OPQ39" s="138"/>
      <c r="OPR39" s="138"/>
      <c r="OPS39" s="138"/>
      <c r="OPT39" s="138"/>
      <c r="OPU39" s="138"/>
      <c r="OPV39" s="138"/>
      <c r="OPW39" s="138"/>
      <c r="OPX39" s="138"/>
      <c r="OPY39" s="138"/>
      <c r="OPZ39" s="138"/>
      <c r="OQA39" s="138"/>
      <c r="OQB39" s="138"/>
      <c r="OQC39" s="138"/>
      <c r="OQD39" s="138"/>
      <c r="OQE39" s="138"/>
      <c r="OQF39" s="138"/>
      <c r="OQG39" s="138"/>
      <c r="OQH39" s="138"/>
      <c r="OQI39" s="138"/>
      <c r="OQJ39" s="138"/>
      <c r="OQK39" s="138"/>
      <c r="OQL39" s="138"/>
      <c r="OQM39" s="138"/>
      <c r="OQN39" s="138"/>
      <c r="OQO39" s="138"/>
      <c r="OQP39" s="138"/>
      <c r="OQQ39" s="138"/>
      <c r="OQR39" s="138"/>
      <c r="OQS39" s="138"/>
      <c r="OQT39" s="138"/>
      <c r="OQU39" s="138"/>
      <c r="OQV39" s="138"/>
      <c r="OQW39" s="138"/>
      <c r="OQX39" s="138"/>
      <c r="OQY39" s="138"/>
      <c r="OQZ39" s="138"/>
      <c r="ORA39" s="138"/>
      <c r="ORB39" s="138"/>
      <c r="ORC39" s="138"/>
      <c r="ORD39" s="138"/>
      <c r="ORE39" s="138"/>
      <c r="ORF39" s="138"/>
      <c r="ORG39" s="138"/>
      <c r="ORH39" s="138"/>
      <c r="ORI39" s="138"/>
      <c r="ORJ39" s="138"/>
      <c r="ORK39" s="138"/>
      <c r="ORL39" s="138"/>
      <c r="ORM39" s="138"/>
      <c r="ORN39" s="138"/>
      <c r="ORO39" s="138"/>
      <c r="ORP39" s="138"/>
      <c r="ORQ39" s="138"/>
      <c r="ORR39" s="138"/>
      <c r="ORS39" s="138"/>
      <c r="ORT39" s="138"/>
      <c r="ORU39" s="138"/>
      <c r="ORV39" s="138"/>
      <c r="ORW39" s="138"/>
      <c r="ORX39" s="138"/>
      <c r="ORY39" s="138"/>
      <c r="ORZ39" s="138"/>
      <c r="OSA39" s="138"/>
      <c r="OSB39" s="138"/>
      <c r="OSC39" s="138"/>
      <c r="OSD39" s="138"/>
      <c r="OSE39" s="138"/>
      <c r="OSF39" s="138"/>
      <c r="OSG39" s="138"/>
      <c r="OSH39" s="138"/>
      <c r="OSI39" s="138"/>
      <c r="OSJ39" s="138"/>
      <c r="OSK39" s="138"/>
      <c r="OSL39" s="138"/>
      <c r="OSM39" s="138"/>
      <c r="OSN39" s="138"/>
      <c r="OSO39" s="138"/>
      <c r="OSP39" s="138"/>
      <c r="OSQ39" s="138"/>
      <c r="OSR39" s="138"/>
      <c r="OSS39" s="138"/>
      <c r="OST39" s="138"/>
      <c r="OSU39" s="138"/>
      <c r="OSV39" s="138"/>
      <c r="OSW39" s="138"/>
      <c r="OSX39" s="138"/>
      <c r="OSY39" s="138"/>
      <c r="OSZ39" s="138"/>
      <c r="OTA39" s="138"/>
      <c r="OTB39" s="138"/>
      <c r="OTC39" s="138"/>
      <c r="OTD39" s="138"/>
      <c r="OTE39" s="138"/>
      <c r="OTF39" s="138"/>
      <c r="OTG39" s="138"/>
      <c r="OTH39" s="138"/>
      <c r="OTI39" s="138"/>
      <c r="OTJ39" s="138"/>
      <c r="OTK39" s="138"/>
      <c r="OTL39" s="138"/>
      <c r="OTM39" s="138"/>
      <c r="OTN39" s="138"/>
      <c r="OTO39" s="138"/>
      <c r="OTP39" s="138"/>
      <c r="OTQ39" s="138"/>
      <c r="OTR39" s="138"/>
      <c r="OTS39" s="138"/>
      <c r="OTT39" s="138"/>
      <c r="OTU39" s="138"/>
      <c r="OTV39" s="138"/>
      <c r="OTW39" s="138"/>
      <c r="OTX39" s="138"/>
      <c r="OTY39" s="138"/>
      <c r="OTZ39" s="138"/>
      <c r="OUA39" s="138"/>
      <c r="OUB39" s="138"/>
      <c r="OUC39" s="138"/>
      <c r="OUD39" s="138"/>
      <c r="OUE39" s="138"/>
      <c r="OUF39" s="138"/>
      <c r="OUG39" s="138"/>
      <c r="OUH39" s="138"/>
      <c r="OUI39" s="138"/>
      <c r="OUJ39" s="138"/>
      <c r="OUK39" s="138"/>
      <c r="OUL39" s="138"/>
      <c r="OUM39" s="138"/>
      <c r="OUN39" s="138"/>
      <c r="OUO39" s="138"/>
      <c r="OUP39" s="138"/>
      <c r="OUQ39" s="138"/>
      <c r="OUR39" s="138"/>
      <c r="OUS39" s="138"/>
      <c r="OUT39" s="138"/>
      <c r="OUU39" s="138"/>
      <c r="OUV39" s="138"/>
      <c r="OUW39" s="138"/>
      <c r="OUX39" s="138"/>
      <c r="OUY39" s="138"/>
      <c r="OUZ39" s="138"/>
      <c r="OVA39" s="138"/>
      <c r="OVB39" s="138"/>
      <c r="OVC39" s="138"/>
      <c r="OVD39" s="138"/>
      <c r="OVE39" s="138"/>
      <c r="OVF39" s="138"/>
      <c r="OVG39" s="138"/>
      <c r="OVH39" s="138"/>
      <c r="OVI39" s="138"/>
      <c r="OVJ39" s="138"/>
      <c r="OVK39" s="138"/>
      <c r="OVL39" s="138"/>
      <c r="OVM39" s="138"/>
      <c r="OVN39" s="138"/>
      <c r="OVO39" s="138"/>
      <c r="OVP39" s="138"/>
      <c r="OVQ39" s="138"/>
      <c r="OVR39" s="138"/>
      <c r="OVS39" s="138"/>
      <c r="OVT39" s="138"/>
      <c r="OVU39" s="138"/>
      <c r="OVV39" s="138"/>
      <c r="OVW39" s="138"/>
      <c r="OVX39" s="138"/>
      <c r="OVY39" s="138"/>
      <c r="OVZ39" s="138"/>
      <c r="OWA39" s="138"/>
      <c r="OWB39" s="138"/>
      <c r="OWC39" s="138"/>
      <c r="OWD39" s="138"/>
      <c r="OWE39" s="138"/>
      <c r="OWF39" s="138"/>
      <c r="OWG39" s="138"/>
      <c r="OWH39" s="138"/>
      <c r="OWI39" s="138"/>
      <c r="OWJ39" s="138"/>
      <c r="OWK39" s="138"/>
      <c r="OWL39" s="138"/>
      <c r="OWM39" s="138"/>
      <c r="OWN39" s="138"/>
      <c r="OWO39" s="138"/>
      <c r="OWP39" s="138"/>
      <c r="OWQ39" s="138"/>
      <c r="OWR39" s="138"/>
      <c r="OWS39" s="138"/>
      <c r="OWT39" s="138"/>
      <c r="OWU39" s="138"/>
      <c r="OWV39" s="138"/>
      <c r="OWW39" s="138"/>
      <c r="OWX39" s="138"/>
      <c r="OWY39" s="138"/>
      <c r="OWZ39" s="138"/>
      <c r="OXA39" s="138"/>
      <c r="OXB39" s="138"/>
      <c r="OXC39" s="138"/>
      <c r="OXD39" s="138"/>
      <c r="OXE39" s="138"/>
      <c r="OXF39" s="138"/>
      <c r="OXG39" s="138"/>
      <c r="OXH39" s="138"/>
      <c r="OXI39" s="138"/>
      <c r="OXJ39" s="138"/>
      <c r="OXK39" s="138"/>
      <c r="OXL39" s="138"/>
      <c r="OXM39" s="138"/>
      <c r="OXN39" s="138"/>
      <c r="OXO39" s="138"/>
      <c r="OXP39" s="138"/>
      <c r="OXQ39" s="138"/>
      <c r="OXR39" s="138"/>
      <c r="OXS39" s="138"/>
      <c r="OXT39" s="138"/>
      <c r="OXU39" s="138"/>
      <c r="OXV39" s="138"/>
      <c r="OXW39" s="138"/>
      <c r="OXX39" s="138"/>
      <c r="OXY39" s="138"/>
      <c r="OXZ39" s="138"/>
      <c r="OYA39" s="138"/>
      <c r="OYB39" s="138"/>
      <c r="OYC39" s="138"/>
      <c r="OYD39" s="138"/>
      <c r="OYE39" s="138"/>
      <c r="OYF39" s="138"/>
      <c r="OYG39" s="138"/>
      <c r="OYH39" s="138"/>
      <c r="OYI39" s="138"/>
      <c r="OYJ39" s="138"/>
      <c r="OYK39" s="138"/>
      <c r="OYL39" s="138"/>
      <c r="OYM39" s="138"/>
      <c r="OYN39" s="138"/>
      <c r="OYO39" s="138"/>
      <c r="OYP39" s="138"/>
      <c r="OYQ39" s="138"/>
      <c r="OYR39" s="138"/>
      <c r="OYS39" s="138"/>
      <c r="OYT39" s="138"/>
      <c r="OYU39" s="138"/>
      <c r="OYV39" s="138"/>
      <c r="OYW39" s="138"/>
      <c r="OYX39" s="138"/>
      <c r="OYY39" s="138"/>
      <c r="OYZ39" s="138"/>
      <c r="OZA39" s="138"/>
      <c r="OZB39" s="138"/>
      <c r="OZC39" s="138"/>
      <c r="OZD39" s="138"/>
      <c r="OZE39" s="138"/>
      <c r="OZF39" s="138"/>
      <c r="OZG39" s="138"/>
      <c r="OZH39" s="138"/>
      <c r="OZI39" s="138"/>
      <c r="OZJ39" s="138"/>
      <c r="OZK39" s="138"/>
      <c r="OZL39" s="138"/>
      <c r="OZM39" s="138"/>
      <c r="OZN39" s="138"/>
      <c r="OZO39" s="138"/>
      <c r="OZP39" s="138"/>
      <c r="OZQ39" s="138"/>
      <c r="OZR39" s="138"/>
      <c r="OZS39" s="138"/>
      <c r="OZT39" s="138"/>
      <c r="OZU39" s="138"/>
      <c r="OZV39" s="138"/>
      <c r="OZW39" s="138"/>
      <c r="OZX39" s="138"/>
      <c r="OZY39" s="138"/>
      <c r="OZZ39" s="138"/>
      <c r="PAA39" s="138"/>
      <c r="PAB39" s="138"/>
      <c r="PAC39" s="138"/>
      <c r="PAD39" s="138"/>
      <c r="PAE39" s="138"/>
      <c r="PAF39" s="138"/>
      <c r="PAG39" s="138"/>
      <c r="PAH39" s="138"/>
      <c r="PAI39" s="138"/>
      <c r="PAJ39" s="138"/>
      <c r="PAK39" s="138"/>
      <c r="PAL39" s="138"/>
      <c r="PAM39" s="138"/>
      <c r="PAN39" s="138"/>
      <c r="PAO39" s="138"/>
      <c r="PAP39" s="138"/>
      <c r="PAQ39" s="138"/>
      <c r="PAR39" s="138"/>
      <c r="PAS39" s="138"/>
      <c r="PAT39" s="138"/>
      <c r="PAU39" s="138"/>
      <c r="PAV39" s="138"/>
      <c r="PAW39" s="138"/>
      <c r="PAX39" s="138"/>
      <c r="PAY39" s="138"/>
      <c r="PAZ39" s="138"/>
      <c r="PBA39" s="138"/>
      <c r="PBB39" s="138"/>
      <c r="PBC39" s="138"/>
      <c r="PBD39" s="138"/>
      <c r="PBE39" s="138"/>
      <c r="PBF39" s="138"/>
      <c r="PBG39" s="138"/>
      <c r="PBH39" s="138"/>
      <c r="PBI39" s="138"/>
      <c r="PBJ39" s="138"/>
      <c r="PBK39" s="138"/>
      <c r="PBL39" s="138"/>
      <c r="PBM39" s="138"/>
      <c r="PBN39" s="138"/>
      <c r="PBO39" s="138"/>
      <c r="PBP39" s="138"/>
      <c r="PBQ39" s="138"/>
      <c r="PBR39" s="138"/>
      <c r="PBS39" s="138"/>
      <c r="PBT39" s="138"/>
      <c r="PBU39" s="138"/>
      <c r="PBV39" s="138"/>
      <c r="PBW39" s="138"/>
      <c r="PBX39" s="138"/>
      <c r="PBY39" s="138"/>
      <c r="PBZ39" s="138"/>
      <c r="PCA39" s="138"/>
      <c r="PCB39" s="138"/>
      <c r="PCC39" s="138"/>
      <c r="PCD39" s="138"/>
      <c r="PCE39" s="138"/>
      <c r="PCF39" s="138"/>
      <c r="PCG39" s="138"/>
      <c r="PCH39" s="138"/>
      <c r="PCI39" s="138"/>
      <c r="PCJ39" s="138"/>
      <c r="PCK39" s="138"/>
      <c r="PCL39" s="138"/>
      <c r="PCM39" s="138"/>
      <c r="PCN39" s="138"/>
      <c r="PCO39" s="138"/>
      <c r="PCP39" s="138"/>
      <c r="PCQ39" s="138"/>
      <c r="PCR39" s="138"/>
      <c r="PCS39" s="138"/>
      <c r="PCT39" s="138"/>
      <c r="PCU39" s="138"/>
      <c r="PCV39" s="138"/>
      <c r="PCW39" s="138"/>
      <c r="PCX39" s="138"/>
      <c r="PCY39" s="138"/>
      <c r="PCZ39" s="138"/>
      <c r="PDA39" s="138"/>
      <c r="PDB39" s="138"/>
      <c r="PDC39" s="138"/>
      <c r="PDD39" s="138"/>
      <c r="PDE39" s="138"/>
      <c r="PDF39" s="138"/>
      <c r="PDG39" s="138"/>
      <c r="PDH39" s="138"/>
      <c r="PDI39" s="138"/>
      <c r="PDJ39" s="138"/>
      <c r="PDK39" s="138"/>
      <c r="PDL39" s="138"/>
      <c r="PDM39" s="138"/>
      <c r="PDN39" s="138"/>
      <c r="PDO39" s="138"/>
      <c r="PDP39" s="138"/>
      <c r="PDQ39" s="138"/>
      <c r="PDR39" s="138"/>
      <c r="PDS39" s="138"/>
      <c r="PDT39" s="138"/>
      <c r="PDU39" s="138"/>
      <c r="PDV39" s="138"/>
      <c r="PDW39" s="138"/>
      <c r="PDX39" s="138"/>
      <c r="PDY39" s="138"/>
      <c r="PDZ39" s="138"/>
      <c r="PEA39" s="138"/>
      <c r="PEB39" s="138"/>
      <c r="PEC39" s="138"/>
      <c r="PED39" s="138"/>
      <c r="PEE39" s="138"/>
      <c r="PEF39" s="138"/>
      <c r="PEG39" s="138"/>
      <c r="PEH39" s="138"/>
      <c r="PEI39" s="138"/>
      <c r="PEJ39" s="138"/>
      <c r="PEK39" s="138"/>
      <c r="PEL39" s="138"/>
      <c r="PEM39" s="138"/>
      <c r="PEN39" s="138"/>
      <c r="PEO39" s="138"/>
      <c r="PEP39" s="138"/>
      <c r="PEQ39" s="138"/>
      <c r="PER39" s="138"/>
      <c r="PES39" s="138"/>
      <c r="PET39" s="138"/>
      <c r="PEU39" s="138"/>
      <c r="PEV39" s="138"/>
      <c r="PEW39" s="138"/>
      <c r="PEX39" s="138"/>
      <c r="PEY39" s="138"/>
      <c r="PEZ39" s="138"/>
      <c r="PFA39" s="138"/>
      <c r="PFB39" s="138"/>
      <c r="PFC39" s="138"/>
      <c r="PFD39" s="138"/>
      <c r="PFE39" s="138"/>
      <c r="PFF39" s="138"/>
      <c r="PFG39" s="138"/>
      <c r="PFH39" s="138"/>
      <c r="PFI39" s="138"/>
      <c r="PFJ39" s="138"/>
      <c r="PFK39" s="138"/>
      <c r="PFL39" s="138"/>
      <c r="PFM39" s="138"/>
      <c r="PFN39" s="138"/>
      <c r="PFO39" s="138"/>
      <c r="PFP39" s="138"/>
      <c r="PFQ39" s="138"/>
      <c r="PFR39" s="138"/>
      <c r="PFS39" s="138"/>
      <c r="PFT39" s="138"/>
      <c r="PFU39" s="138"/>
      <c r="PFV39" s="138"/>
      <c r="PFW39" s="138"/>
      <c r="PFX39" s="138"/>
      <c r="PFY39" s="138"/>
      <c r="PFZ39" s="138"/>
      <c r="PGA39" s="138"/>
      <c r="PGB39" s="138"/>
      <c r="PGC39" s="138"/>
      <c r="PGD39" s="138"/>
      <c r="PGE39" s="138"/>
      <c r="PGF39" s="138"/>
      <c r="PGG39" s="138"/>
      <c r="PGH39" s="138"/>
      <c r="PGI39" s="138"/>
      <c r="PGJ39" s="138"/>
      <c r="PGK39" s="138"/>
      <c r="PGL39" s="138"/>
      <c r="PGM39" s="138"/>
      <c r="PGN39" s="138"/>
      <c r="PGO39" s="138"/>
      <c r="PGP39" s="138"/>
      <c r="PGQ39" s="138"/>
      <c r="PGR39" s="138"/>
      <c r="PGS39" s="138"/>
      <c r="PGT39" s="138"/>
      <c r="PGU39" s="138"/>
      <c r="PGV39" s="138"/>
      <c r="PGW39" s="138"/>
      <c r="PGX39" s="138"/>
      <c r="PGY39" s="138"/>
      <c r="PGZ39" s="138"/>
      <c r="PHA39" s="138"/>
      <c r="PHB39" s="138"/>
      <c r="PHC39" s="138"/>
      <c r="PHD39" s="138"/>
      <c r="PHE39" s="138"/>
      <c r="PHF39" s="138"/>
      <c r="PHG39" s="138"/>
      <c r="PHH39" s="138"/>
      <c r="PHI39" s="138"/>
      <c r="PHJ39" s="138"/>
      <c r="PHK39" s="138"/>
      <c r="PHL39" s="138"/>
      <c r="PHM39" s="138"/>
      <c r="PHN39" s="138"/>
      <c r="PHO39" s="138"/>
      <c r="PHP39" s="138"/>
      <c r="PHQ39" s="138"/>
      <c r="PHR39" s="138"/>
      <c r="PHS39" s="138"/>
      <c r="PHT39" s="138"/>
      <c r="PHU39" s="138"/>
      <c r="PHV39" s="138"/>
      <c r="PHW39" s="138"/>
      <c r="PHX39" s="138"/>
      <c r="PHY39" s="138"/>
      <c r="PHZ39" s="138"/>
      <c r="PIA39" s="138"/>
      <c r="PIB39" s="138"/>
      <c r="PIC39" s="138"/>
      <c r="PID39" s="138"/>
      <c r="PIE39" s="138"/>
      <c r="PIF39" s="138"/>
      <c r="PIG39" s="138"/>
      <c r="PIH39" s="138"/>
      <c r="PII39" s="138"/>
      <c r="PIJ39" s="138"/>
      <c r="PIK39" s="138"/>
      <c r="PIL39" s="138"/>
      <c r="PIM39" s="138"/>
      <c r="PIN39" s="138"/>
      <c r="PIO39" s="138"/>
      <c r="PIP39" s="138"/>
      <c r="PIQ39" s="138"/>
      <c r="PIR39" s="138"/>
      <c r="PIS39" s="138"/>
      <c r="PIT39" s="138"/>
      <c r="PIU39" s="138"/>
      <c r="PIV39" s="138"/>
      <c r="PIW39" s="138"/>
      <c r="PIX39" s="138"/>
      <c r="PIY39" s="138"/>
      <c r="PIZ39" s="138"/>
      <c r="PJA39" s="138"/>
      <c r="PJB39" s="138"/>
      <c r="PJC39" s="138"/>
      <c r="PJD39" s="138"/>
      <c r="PJE39" s="138"/>
      <c r="PJF39" s="138"/>
      <c r="PJG39" s="138"/>
      <c r="PJH39" s="138"/>
      <c r="PJI39" s="138"/>
      <c r="PJJ39" s="138"/>
      <c r="PJK39" s="138"/>
      <c r="PJL39" s="138"/>
      <c r="PJM39" s="138"/>
      <c r="PJN39" s="138"/>
      <c r="PJO39" s="138"/>
      <c r="PJP39" s="138"/>
      <c r="PJQ39" s="138"/>
      <c r="PJR39" s="138"/>
      <c r="PJS39" s="138"/>
      <c r="PJT39" s="138"/>
      <c r="PJU39" s="138"/>
      <c r="PJV39" s="138"/>
      <c r="PJW39" s="138"/>
      <c r="PJX39" s="138"/>
      <c r="PJY39" s="138"/>
      <c r="PJZ39" s="138"/>
      <c r="PKA39" s="138"/>
      <c r="PKB39" s="138"/>
      <c r="PKC39" s="138"/>
      <c r="PKD39" s="138"/>
      <c r="PKE39" s="138"/>
      <c r="PKF39" s="138"/>
      <c r="PKG39" s="138"/>
      <c r="PKH39" s="138"/>
      <c r="PKI39" s="138"/>
      <c r="PKJ39" s="138"/>
      <c r="PKK39" s="138"/>
      <c r="PKL39" s="138"/>
      <c r="PKM39" s="138"/>
      <c r="PKN39" s="138"/>
      <c r="PKO39" s="138"/>
      <c r="PKP39" s="138"/>
      <c r="PKQ39" s="138"/>
      <c r="PKR39" s="138"/>
      <c r="PKS39" s="138"/>
      <c r="PKT39" s="138"/>
      <c r="PKU39" s="138"/>
      <c r="PKV39" s="138"/>
      <c r="PKW39" s="138"/>
      <c r="PKX39" s="138"/>
      <c r="PKY39" s="138"/>
      <c r="PKZ39" s="138"/>
      <c r="PLA39" s="138"/>
      <c r="PLB39" s="138"/>
      <c r="PLC39" s="138"/>
      <c r="PLD39" s="138"/>
      <c r="PLE39" s="138"/>
      <c r="PLF39" s="138"/>
      <c r="PLG39" s="138"/>
      <c r="PLH39" s="138"/>
      <c r="PLI39" s="138"/>
      <c r="PLJ39" s="138"/>
      <c r="PLK39" s="138"/>
      <c r="PLL39" s="138"/>
      <c r="PLM39" s="138"/>
      <c r="PLN39" s="138"/>
      <c r="PLO39" s="138"/>
      <c r="PLP39" s="138"/>
      <c r="PLQ39" s="138"/>
      <c r="PLR39" s="138"/>
      <c r="PLS39" s="138"/>
      <c r="PLT39" s="138"/>
      <c r="PLU39" s="138"/>
      <c r="PLV39" s="138"/>
      <c r="PLW39" s="138"/>
      <c r="PLX39" s="138"/>
      <c r="PLY39" s="138"/>
      <c r="PLZ39" s="138"/>
      <c r="PMA39" s="138"/>
      <c r="PMB39" s="138"/>
      <c r="PMC39" s="138"/>
      <c r="PMD39" s="138"/>
      <c r="PME39" s="138"/>
      <c r="PMF39" s="138"/>
      <c r="PMG39" s="138"/>
      <c r="PMH39" s="138"/>
      <c r="PMI39" s="138"/>
      <c r="PMJ39" s="138"/>
      <c r="PMK39" s="138"/>
      <c r="PML39" s="138"/>
      <c r="PMM39" s="138"/>
      <c r="PMN39" s="138"/>
      <c r="PMO39" s="138"/>
      <c r="PMP39" s="138"/>
      <c r="PMQ39" s="138"/>
      <c r="PMR39" s="138"/>
      <c r="PMS39" s="138"/>
      <c r="PMT39" s="138"/>
      <c r="PMU39" s="138"/>
      <c r="PMV39" s="138"/>
      <c r="PMW39" s="138"/>
      <c r="PMX39" s="138"/>
      <c r="PMY39" s="138"/>
      <c r="PMZ39" s="138"/>
      <c r="PNA39" s="138"/>
      <c r="PNB39" s="138"/>
      <c r="PNC39" s="138"/>
      <c r="PND39" s="138"/>
      <c r="PNE39" s="138"/>
      <c r="PNF39" s="138"/>
      <c r="PNG39" s="138"/>
      <c r="PNH39" s="138"/>
      <c r="PNI39" s="138"/>
      <c r="PNJ39" s="138"/>
      <c r="PNK39" s="138"/>
      <c r="PNL39" s="138"/>
      <c r="PNM39" s="138"/>
      <c r="PNN39" s="138"/>
      <c r="PNO39" s="138"/>
      <c r="PNP39" s="138"/>
      <c r="PNQ39" s="138"/>
      <c r="PNR39" s="138"/>
      <c r="PNS39" s="138"/>
      <c r="PNT39" s="138"/>
      <c r="PNU39" s="138"/>
      <c r="PNV39" s="138"/>
      <c r="PNW39" s="138"/>
      <c r="PNX39" s="138"/>
      <c r="PNY39" s="138"/>
      <c r="PNZ39" s="138"/>
      <c r="POA39" s="138"/>
      <c r="POB39" s="138"/>
      <c r="POC39" s="138"/>
      <c r="POD39" s="138"/>
      <c r="POE39" s="138"/>
      <c r="POF39" s="138"/>
      <c r="POG39" s="138"/>
      <c r="POH39" s="138"/>
      <c r="POI39" s="138"/>
      <c r="POJ39" s="138"/>
      <c r="POK39" s="138"/>
      <c r="POL39" s="138"/>
      <c r="POM39" s="138"/>
      <c r="PON39" s="138"/>
      <c r="POO39" s="138"/>
      <c r="POP39" s="138"/>
      <c r="POQ39" s="138"/>
      <c r="POR39" s="138"/>
      <c r="POS39" s="138"/>
      <c r="POT39" s="138"/>
      <c r="POU39" s="138"/>
      <c r="POV39" s="138"/>
      <c r="POW39" s="138"/>
      <c r="POX39" s="138"/>
      <c r="POY39" s="138"/>
      <c r="POZ39" s="138"/>
      <c r="PPA39" s="138"/>
      <c r="PPB39" s="138"/>
      <c r="PPC39" s="138"/>
      <c r="PPD39" s="138"/>
      <c r="PPE39" s="138"/>
      <c r="PPF39" s="138"/>
      <c r="PPG39" s="138"/>
      <c r="PPH39" s="138"/>
      <c r="PPI39" s="138"/>
      <c r="PPJ39" s="138"/>
      <c r="PPK39" s="138"/>
      <c r="PPL39" s="138"/>
      <c r="PPM39" s="138"/>
      <c r="PPN39" s="138"/>
      <c r="PPO39" s="138"/>
      <c r="PPP39" s="138"/>
      <c r="PPQ39" s="138"/>
      <c r="PPR39" s="138"/>
      <c r="PPS39" s="138"/>
      <c r="PPT39" s="138"/>
      <c r="PPU39" s="138"/>
      <c r="PPV39" s="138"/>
      <c r="PPW39" s="138"/>
      <c r="PPX39" s="138"/>
      <c r="PPY39" s="138"/>
      <c r="PPZ39" s="138"/>
      <c r="PQA39" s="138"/>
      <c r="PQB39" s="138"/>
      <c r="PQC39" s="138"/>
      <c r="PQD39" s="138"/>
      <c r="PQE39" s="138"/>
      <c r="PQF39" s="138"/>
      <c r="PQG39" s="138"/>
      <c r="PQH39" s="138"/>
      <c r="PQI39" s="138"/>
      <c r="PQJ39" s="138"/>
      <c r="PQK39" s="138"/>
      <c r="PQL39" s="138"/>
      <c r="PQM39" s="138"/>
      <c r="PQN39" s="138"/>
      <c r="PQO39" s="138"/>
      <c r="PQP39" s="138"/>
      <c r="PQQ39" s="138"/>
      <c r="PQR39" s="138"/>
      <c r="PQS39" s="138"/>
      <c r="PQT39" s="138"/>
      <c r="PQU39" s="138"/>
      <c r="PQV39" s="138"/>
      <c r="PQW39" s="138"/>
      <c r="PQX39" s="138"/>
      <c r="PQY39" s="138"/>
      <c r="PQZ39" s="138"/>
      <c r="PRA39" s="138"/>
      <c r="PRB39" s="138"/>
      <c r="PRC39" s="138"/>
      <c r="PRD39" s="138"/>
      <c r="PRE39" s="138"/>
      <c r="PRF39" s="138"/>
      <c r="PRG39" s="138"/>
      <c r="PRH39" s="138"/>
      <c r="PRI39" s="138"/>
      <c r="PRJ39" s="138"/>
      <c r="PRK39" s="138"/>
      <c r="PRL39" s="138"/>
      <c r="PRM39" s="138"/>
      <c r="PRN39" s="138"/>
      <c r="PRO39" s="138"/>
      <c r="PRP39" s="138"/>
      <c r="PRQ39" s="138"/>
      <c r="PRR39" s="138"/>
      <c r="PRS39" s="138"/>
      <c r="PRT39" s="138"/>
      <c r="PRU39" s="138"/>
      <c r="PRV39" s="138"/>
      <c r="PRW39" s="138"/>
      <c r="PRX39" s="138"/>
      <c r="PRY39" s="138"/>
      <c r="PRZ39" s="138"/>
      <c r="PSA39" s="138"/>
      <c r="PSB39" s="138"/>
      <c r="PSC39" s="138"/>
      <c r="PSD39" s="138"/>
      <c r="PSE39" s="138"/>
      <c r="PSF39" s="138"/>
      <c r="PSG39" s="138"/>
      <c r="PSH39" s="138"/>
      <c r="PSI39" s="138"/>
      <c r="PSJ39" s="138"/>
      <c r="PSK39" s="138"/>
      <c r="PSL39" s="138"/>
      <c r="PSM39" s="138"/>
      <c r="PSN39" s="138"/>
      <c r="PSO39" s="138"/>
      <c r="PSP39" s="138"/>
      <c r="PSQ39" s="138"/>
      <c r="PSR39" s="138"/>
      <c r="PSS39" s="138"/>
      <c r="PST39" s="138"/>
      <c r="PSU39" s="138"/>
      <c r="PSV39" s="138"/>
      <c r="PSW39" s="138"/>
      <c r="PSX39" s="138"/>
      <c r="PSY39" s="138"/>
      <c r="PSZ39" s="138"/>
      <c r="PTA39" s="138"/>
      <c r="PTB39" s="138"/>
      <c r="PTC39" s="138"/>
      <c r="PTD39" s="138"/>
      <c r="PTE39" s="138"/>
      <c r="PTF39" s="138"/>
      <c r="PTG39" s="138"/>
      <c r="PTH39" s="138"/>
      <c r="PTI39" s="138"/>
      <c r="PTJ39" s="138"/>
      <c r="PTK39" s="138"/>
      <c r="PTL39" s="138"/>
      <c r="PTM39" s="138"/>
      <c r="PTN39" s="138"/>
      <c r="PTO39" s="138"/>
      <c r="PTP39" s="138"/>
      <c r="PTQ39" s="138"/>
      <c r="PTR39" s="138"/>
      <c r="PTS39" s="138"/>
      <c r="PTT39" s="138"/>
      <c r="PTU39" s="138"/>
      <c r="PTV39" s="138"/>
      <c r="PTW39" s="138"/>
      <c r="PTX39" s="138"/>
      <c r="PTY39" s="138"/>
      <c r="PTZ39" s="138"/>
      <c r="PUA39" s="138"/>
      <c r="PUB39" s="138"/>
      <c r="PUC39" s="138"/>
      <c r="PUD39" s="138"/>
      <c r="PUE39" s="138"/>
      <c r="PUF39" s="138"/>
      <c r="PUG39" s="138"/>
      <c r="PUH39" s="138"/>
      <c r="PUI39" s="138"/>
      <c r="PUJ39" s="138"/>
      <c r="PUK39" s="138"/>
      <c r="PUL39" s="138"/>
      <c r="PUM39" s="138"/>
      <c r="PUN39" s="138"/>
      <c r="PUO39" s="138"/>
      <c r="PUP39" s="138"/>
      <c r="PUQ39" s="138"/>
      <c r="PUR39" s="138"/>
      <c r="PUS39" s="138"/>
      <c r="PUT39" s="138"/>
      <c r="PUU39" s="138"/>
      <c r="PUV39" s="138"/>
      <c r="PUW39" s="138"/>
      <c r="PUX39" s="138"/>
      <c r="PUY39" s="138"/>
      <c r="PUZ39" s="138"/>
      <c r="PVA39" s="138"/>
      <c r="PVB39" s="138"/>
      <c r="PVC39" s="138"/>
      <c r="PVD39" s="138"/>
      <c r="PVE39" s="138"/>
      <c r="PVF39" s="138"/>
      <c r="PVG39" s="138"/>
      <c r="PVH39" s="138"/>
      <c r="PVI39" s="138"/>
      <c r="PVJ39" s="138"/>
      <c r="PVK39" s="138"/>
      <c r="PVL39" s="138"/>
      <c r="PVM39" s="138"/>
      <c r="PVN39" s="138"/>
      <c r="PVO39" s="138"/>
      <c r="PVP39" s="138"/>
      <c r="PVQ39" s="138"/>
      <c r="PVR39" s="138"/>
      <c r="PVS39" s="138"/>
      <c r="PVT39" s="138"/>
      <c r="PVU39" s="138"/>
      <c r="PVV39" s="138"/>
      <c r="PVW39" s="138"/>
      <c r="PVX39" s="138"/>
      <c r="PVY39" s="138"/>
      <c r="PVZ39" s="138"/>
      <c r="PWA39" s="138"/>
      <c r="PWB39" s="138"/>
      <c r="PWC39" s="138"/>
      <c r="PWD39" s="138"/>
      <c r="PWE39" s="138"/>
      <c r="PWF39" s="138"/>
      <c r="PWG39" s="138"/>
      <c r="PWH39" s="138"/>
      <c r="PWI39" s="138"/>
      <c r="PWJ39" s="138"/>
      <c r="PWK39" s="138"/>
      <c r="PWL39" s="138"/>
      <c r="PWM39" s="138"/>
      <c r="PWN39" s="138"/>
      <c r="PWO39" s="138"/>
      <c r="PWP39" s="138"/>
      <c r="PWQ39" s="138"/>
      <c r="PWR39" s="138"/>
      <c r="PWS39" s="138"/>
      <c r="PWT39" s="138"/>
      <c r="PWU39" s="138"/>
      <c r="PWV39" s="138"/>
      <c r="PWW39" s="138"/>
      <c r="PWX39" s="138"/>
      <c r="PWY39" s="138"/>
      <c r="PWZ39" s="138"/>
      <c r="PXA39" s="138"/>
      <c r="PXB39" s="138"/>
      <c r="PXC39" s="138"/>
      <c r="PXD39" s="138"/>
      <c r="PXE39" s="138"/>
      <c r="PXF39" s="138"/>
      <c r="PXG39" s="138"/>
      <c r="PXH39" s="138"/>
      <c r="PXI39" s="138"/>
      <c r="PXJ39" s="138"/>
      <c r="PXK39" s="138"/>
      <c r="PXL39" s="138"/>
      <c r="PXM39" s="138"/>
      <c r="PXN39" s="138"/>
      <c r="PXO39" s="138"/>
      <c r="PXP39" s="138"/>
      <c r="PXQ39" s="138"/>
      <c r="PXR39" s="138"/>
      <c r="PXS39" s="138"/>
      <c r="PXT39" s="138"/>
      <c r="PXU39" s="138"/>
      <c r="PXV39" s="138"/>
      <c r="PXW39" s="138"/>
      <c r="PXX39" s="138"/>
      <c r="PXY39" s="138"/>
      <c r="PXZ39" s="138"/>
      <c r="PYA39" s="138"/>
      <c r="PYB39" s="138"/>
      <c r="PYC39" s="138"/>
      <c r="PYD39" s="138"/>
      <c r="PYE39" s="138"/>
      <c r="PYF39" s="138"/>
      <c r="PYG39" s="138"/>
      <c r="PYH39" s="138"/>
      <c r="PYI39" s="138"/>
      <c r="PYJ39" s="138"/>
      <c r="PYK39" s="138"/>
      <c r="PYL39" s="138"/>
      <c r="PYM39" s="138"/>
      <c r="PYN39" s="138"/>
      <c r="PYO39" s="138"/>
      <c r="PYP39" s="138"/>
      <c r="PYQ39" s="138"/>
      <c r="PYR39" s="138"/>
      <c r="PYS39" s="138"/>
      <c r="PYT39" s="138"/>
      <c r="PYU39" s="138"/>
      <c r="PYV39" s="138"/>
      <c r="PYW39" s="138"/>
      <c r="PYX39" s="138"/>
      <c r="PYY39" s="138"/>
      <c r="PYZ39" s="138"/>
      <c r="PZA39" s="138"/>
      <c r="PZB39" s="138"/>
      <c r="PZC39" s="138"/>
      <c r="PZD39" s="138"/>
      <c r="PZE39" s="138"/>
      <c r="PZF39" s="138"/>
      <c r="PZG39" s="138"/>
      <c r="PZH39" s="138"/>
      <c r="PZI39" s="138"/>
      <c r="PZJ39" s="138"/>
      <c r="PZK39" s="138"/>
      <c r="PZL39" s="138"/>
      <c r="PZM39" s="138"/>
      <c r="PZN39" s="138"/>
      <c r="PZO39" s="138"/>
      <c r="PZP39" s="138"/>
      <c r="PZQ39" s="138"/>
      <c r="PZR39" s="138"/>
      <c r="PZS39" s="138"/>
      <c r="PZT39" s="138"/>
      <c r="PZU39" s="138"/>
      <c r="PZV39" s="138"/>
      <c r="PZW39" s="138"/>
      <c r="PZX39" s="138"/>
      <c r="PZY39" s="138"/>
      <c r="PZZ39" s="138"/>
      <c r="QAA39" s="138"/>
      <c r="QAB39" s="138"/>
      <c r="QAC39" s="138"/>
      <c r="QAD39" s="138"/>
      <c r="QAE39" s="138"/>
      <c r="QAF39" s="138"/>
      <c r="QAG39" s="138"/>
      <c r="QAH39" s="138"/>
      <c r="QAI39" s="138"/>
      <c r="QAJ39" s="138"/>
      <c r="QAK39" s="138"/>
      <c r="QAL39" s="138"/>
      <c r="QAM39" s="138"/>
      <c r="QAN39" s="138"/>
      <c r="QAO39" s="138"/>
      <c r="QAP39" s="138"/>
      <c r="QAQ39" s="138"/>
      <c r="QAR39" s="138"/>
      <c r="QAS39" s="138"/>
      <c r="QAT39" s="138"/>
      <c r="QAU39" s="138"/>
      <c r="QAV39" s="138"/>
      <c r="QAW39" s="138"/>
      <c r="QAX39" s="138"/>
      <c r="QAY39" s="138"/>
      <c r="QAZ39" s="138"/>
      <c r="QBA39" s="138"/>
      <c r="QBB39" s="138"/>
      <c r="QBC39" s="138"/>
      <c r="QBD39" s="138"/>
      <c r="QBE39" s="138"/>
      <c r="QBF39" s="138"/>
      <c r="QBG39" s="138"/>
      <c r="QBH39" s="138"/>
      <c r="QBI39" s="138"/>
      <c r="QBJ39" s="138"/>
      <c r="QBK39" s="138"/>
      <c r="QBL39" s="138"/>
      <c r="QBM39" s="138"/>
      <c r="QBN39" s="138"/>
      <c r="QBO39" s="138"/>
      <c r="QBP39" s="138"/>
      <c r="QBQ39" s="138"/>
      <c r="QBR39" s="138"/>
      <c r="QBS39" s="138"/>
      <c r="QBT39" s="138"/>
      <c r="QBU39" s="138"/>
      <c r="QBV39" s="138"/>
      <c r="QBW39" s="138"/>
      <c r="QBX39" s="138"/>
      <c r="QBY39" s="138"/>
      <c r="QBZ39" s="138"/>
      <c r="QCA39" s="138"/>
      <c r="QCB39" s="138"/>
      <c r="QCC39" s="138"/>
      <c r="QCD39" s="138"/>
      <c r="QCE39" s="138"/>
      <c r="QCF39" s="138"/>
      <c r="QCG39" s="138"/>
      <c r="QCH39" s="138"/>
      <c r="QCI39" s="138"/>
      <c r="QCJ39" s="138"/>
      <c r="QCK39" s="138"/>
      <c r="QCL39" s="138"/>
      <c r="QCM39" s="138"/>
      <c r="QCN39" s="138"/>
      <c r="QCO39" s="138"/>
      <c r="QCP39" s="138"/>
      <c r="QCQ39" s="138"/>
      <c r="QCR39" s="138"/>
      <c r="QCS39" s="138"/>
      <c r="QCT39" s="138"/>
      <c r="QCU39" s="138"/>
      <c r="QCV39" s="138"/>
      <c r="QCW39" s="138"/>
      <c r="QCX39" s="138"/>
      <c r="QCY39" s="138"/>
      <c r="QCZ39" s="138"/>
      <c r="QDA39" s="138"/>
      <c r="QDB39" s="138"/>
      <c r="QDC39" s="138"/>
      <c r="QDD39" s="138"/>
      <c r="QDE39" s="138"/>
      <c r="QDF39" s="138"/>
      <c r="QDG39" s="138"/>
      <c r="QDH39" s="138"/>
      <c r="QDI39" s="138"/>
      <c r="QDJ39" s="138"/>
      <c r="QDK39" s="138"/>
      <c r="QDL39" s="138"/>
      <c r="QDM39" s="138"/>
      <c r="QDN39" s="138"/>
      <c r="QDO39" s="138"/>
      <c r="QDP39" s="138"/>
      <c r="QDQ39" s="138"/>
      <c r="QDR39" s="138"/>
      <c r="QDS39" s="138"/>
      <c r="QDT39" s="138"/>
      <c r="QDU39" s="138"/>
      <c r="QDV39" s="138"/>
      <c r="QDW39" s="138"/>
      <c r="QDX39" s="138"/>
      <c r="QDY39" s="138"/>
      <c r="QDZ39" s="138"/>
      <c r="QEA39" s="138"/>
      <c r="QEB39" s="138"/>
      <c r="QEC39" s="138"/>
      <c r="QED39" s="138"/>
      <c r="QEE39" s="138"/>
      <c r="QEF39" s="138"/>
      <c r="QEG39" s="138"/>
      <c r="QEH39" s="138"/>
      <c r="QEI39" s="138"/>
      <c r="QEJ39" s="138"/>
      <c r="QEK39" s="138"/>
      <c r="QEL39" s="138"/>
      <c r="QEM39" s="138"/>
      <c r="QEN39" s="138"/>
      <c r="QEO39" s="138"/>
      <c r="QEP39" s="138"/>
      <c r="QEQ39" s="138"/>
      <c r="QER39" s="138"/>
      <c r="QES39" s="138"/>
      <c r="QET39" s="138"/>
      <c r="QEU39" s="138"/>
      <c r="QEV39" s="138"/>
      <c r="QEW39" s="138"/>
      <c r="QEX39" s="138"/>
      <c r="QEY39" s="138"/>
      <c r="QEZ39" s="138"/>
      <c r="QFA39" s="138"/>
      <c r="QFB39" s="138"/>
      <c r="QFC39" s="138"/>
      <c r="QFD39" s="138"/>
      <c r="QFE39" s="138"/>
      <c r="QFF39" s="138"/>
      <c r="QFG39" s="138"/>
      <c r="QFH39" s="138"/>
      <c r="QFI39" s="138"/>
      <c r="QFJ39" s="138"/>
      <c r="QFK39" s="138"/>
      <c r="QFL39" s="138"/>
      <c r="QFM39" s="138"/>
      <c r="QFN39" s="138"/>
      <c r="QFO39" s="138"/>
      <c r="QFP39" s="138"/>
      <c r="QFQ39" s="138"/>
      <c r="QFR39" s="138"/>
      <c r="QFS39" s="138"/>
      <c r="QFT39" s="138"/>
      <c r="QFU39" s="138"/>
      <c r="QFV39" s="138"/>
      <c r="QFW39" s="138"/>
      <c r="QFX39" s="138"/>
      <c r="QFY39" s="138"/>
      <c r="QFZ39" s="138"/>
      <c r="QGA39" s="138"/>
      <c r="QGB39" s="138"/>
      <c r="QGC39" s="138"/>
      <c r="QGD39" s="138"/>
      <c r="QGE39" s="138"/>
      <c r="QGF39" s="138"/>
      <c r="QGG39" s="138"/>
      <c r="QGH39" s="138"/>
      <c r="QGI39" s="138"/>
      <c r="QGJ39" s="138"/>
      <c r="QGK39" s="138"/>
      <c r="QGL39" s="138"/>
      <c r="QGM39" s="138"/>
      <c r="QGN39" s="138"/>
      <c r="QGO39" s="138"/>
      <c r="QGP39" s="138"/>
      <c r="QGQ39" s="138"/>
      <c r="QGR39" s="138"/>
      <c r="QGS39" s="138"/>
      <c r="QGT39" s="138"/>
      <c r="QGU39" s="138"/>
      <c r="QGV39" s="138"/>
      <c r="QGW39" s="138"/>
      <c r="QGX39" s="138"/>
      <c r="QGY39" s="138"/>
      <c r="QGZ39" s="138"/>
      <c r="QHA39" s="138"/>
      <c r="QHB39" s="138"/>
      <c r="QHC39" s="138"/>
      <c r="QHD39" s="138"/>
      <c r="QHE39" s="138"/>
      <c r="QHF39" s="138"/>
      <c r="QHG39" s="138"/>
      <c r="QHH39" s="138"/>
      <c r="QHI39" s="138"/>
      <c r="QHJ39" s="138"/>
      <c r="QHK39" s="138"/>
      <c r="QHL39" s="138"/>
      <c r="QHM39" s="138"/>
      <c r="QHN39" s="138"/>
      <c r="QHO39" s="138"/>
      <c r="QHP39" s="138"/>
      <c r="QHQ39" s="138"/>
      <c r="QHR39" s="138"/>
      <c r="QHS39" s="138"/>
      <c r="QHT39" s="138"/>
      <c r="QHU39" s="138"/>
      <c r="QHV39" s="138"/>
      <c r="QHW39" s="138"/>
      <c r="QHX39" s="138"/>
      <c r="QHY39" s="138"/>
      <c r="QHZ39" s="138"/>
      <c r="QIA39" s="138"/>
      <c r="QIB39" s="138"/>
      <c r="QIC39" s="138"/>
      <c r="QID39" s="138"/>
      <c r="QIE39" s="138"/>
      <c r="QIF39" s="138"/>
      <c r="QIG39" s="138"/>
      <c r="QIH39" s="138"/>
      <c r="QII39" s="138"/>
      <c r="QIJ39" s="138"/>
      <c r="QIK39" s="138"/>
      <c r="QIL39" s="138"/>
      <c r="QIM39" s="138"/>
      <c r="QIN39" s="138"/>
      <c r="QIO39" s="138"/>
      <c r="QIP39" s="138"/>
      <c r="QIQ39" s="138"/>
      <c r="QIR39" s="138"/>
      <c r="QIS39" s="138"/>
      <c r="QIT39" s="138"/>
      <c r="QIU39" s="138"/>
      <c r="QIV39" s="138"/>
      <c r="QIW39" s="138"/>
      <c r="QIX39" s="138"/>
      <c r="QIY39" s="138"/>
      <c r="QIZ39" s="138"/>
      <c r="QJA39" s="138"/>
      <c r="QJB39" s="138"/>
      <c r="QJC39" s="138"/>
      <c r="QJD39" s="138"/>
      <c r="QJE39" s="138"/>
      <c r="QJF39" s="138"/>
      <c r="QJG39" s="138"/>
      <c r="QJH39" s="138"/>
      <c r="QJI39" s="138"/>
      <c r="QJJ39" s="138"/>
      <c r="QJK39" s="138"/>
      <c r="QJL39" s="138"/>
      <c r="QJM39" s="138"/>
      <c r="QJN39" s="138"/>
      <c r="QJO39" s="138"/>
      <c r="QJP39" s="138"/>
      <c r="QJQ39" s="138"/>
      <c r="QJR39" s="138"/>
      <c r="QJS39" s="138"/>
      <c r="QJT39" s="138"/>
      <c r="QJU39" s="138"/>
      <c r="QJV39" s="138"/>
      <c r="QJW39" s="138"/>
      <c r="QJX39" s="138"/>
      <c r="QJY39" s="138"/>
      <c r="QJZ39" s="138"/>
      <c r="QKA39" s="138"/>
      <c r="QKB39" s="138"/>
      <c r="QKC39" s="138"/>
      <c r="QKD39" s="138"/>
      <c r="QKE39" s="138"/>
      <c r="QKF39" s="138"/>
      <c r="QKG39" s="138"/>
      <c r="QKH39" s="138"/>
      <c r="QKI39" s="138"/>
      <c r="QKJ39" s="138"/>
      <c r="QKK39" s="138"/>
      <c r="QKL39" s="138"/>
      <c r="QKM39" s="138"/>
      <c r="QKN39" s="138"/>
      <c r="QKO39" s="138"/>
      <c r="QKP39" s="138"/>
      <c r="QKQ39" s="138"/>
      <c r="QKR39" s="138"/>
      <c r="QKS39" s="138"/>
      <c r="QKT39" s="138"/>
      <c r="QKU39" s="138"/>
      <c r="QKV39" s="138"/>
      <c r="QKW39" s="138"/>
      <c r="QKX39" s="138"/>
      <c r="QKY39" s="138"/>
      <c r="QKZ39" s="138"/>
      <c r="QLA39" s="138"/>
      <c r="QLB39" s="138"/>
      <c r="QLC39" s="138"/>
      <c r="QLD39" s="138"/>
      <c r="QLE39" s="138"/>
      <c r="QLF39" s="138"/>
      <c r="QLG39" s="138"/>
      <c r="QLH39" s="138"/>
      <c r="QLI39" s="138"/>
      <c r="QLJ39" s="138"/>
      <c r="QLK39" s="138"/>
      <c r="QLL39" s="138"/>
      <c r="QLM39" s="138"/>
      <c r="QLN39" s="138"/>
      <c r="QLO39" s="138"/>
      <c r="QLP39" s="138"/>
      <c r="QLQ39" s="138"/>
      <c r="QLR39" s="138"/>
      <c r="QLS39" s="138"/>
      <c r="QLT39" s="138"/>
      <c r="QLU39" s="138"/>
      <c r="QLV39" s="138"/>
      <c r="QLW39" s="138"/>
      <c r="QLX39" s="138"/>
      <c r="QLY39" s="138"/>
      <c r="QLZ39" s="138"/>
      <c r="QMA39" s="138"/>
      <c r="QMB39" s="138"/>
      <c r="QMC39" s="138"/>
      <c r="QMD39" s="138"/>
      <c r="QME39" s="138"/>
      <c r="QMF39" s="138"/>
      <c r="QMG39" s="138"/>
      <c r="QMH39" s="138"/>
      <c r="QMI39" s="138"/>
      <c r="QMJ39" s="138"/>
      <c r="QMK39" s="138"/>
      <c r="QML39" s="138"/>
      <c r="QMM39" s="138"/>
      <c r="QMN39" s="138"/>
      <c r="QMO39" s="138"/>
      <c r="QMP39" s="138"/>
      <c r="QMQ39" s="138"/>
      <c r="QMR39" s="138"/>
      <c r="QMS39" s="138"/>
      <c r="QMT39" s="138"/>
      <c r="QMU39" s="138"/>
      <c r="QMV39" s="138"/>
      <c r="QMW39" s="138"/>
      <c r="QMX39" s="138"/>
      <c r="QMY39" s="138"/>
      <c r="QMZ39" s="138"/>
      <c r="QNA39" s="138"/>
      <c r="QNB39" s="138"/>
      <c r="QNC39" s="138"/>
      <c r="QND39" s="138"/>
      <c r="QNE39" s="138"/>
      <c r="QNF39" s="138"/>
      <c r="QNG39" s="138"/>
      <c r="QNH39" s="138"/>
      <c r="QNI39" s="138"/>
      <c r="QNJ39" s="138"/>
      <c r="QNK39" s="138"/>
      <c r="QNL39" s="138"/>
      <c r="QNM39" s="138"/>
      <c r="QNN39" s="138"/>
      <c r="QNO39" s="138"/>
      <c r="QNP39" s="138"/>
      <c r="QNQ39" s="138"/>
      <c r="QNR39" s="138"/>
      <c r="QNS39" s="138"/>
      <c r="QNT39" s="138"/>
      <c r="QNU39" s="138"/>
      <c r="QNV39" s="138"/>
      <c r="QNW39" s="138"/>
      <c r="QNX39" s="138"/>
      <c r="QNY39" s="138"/>
      <c r="QNZ39" s="138"/>
      <c r="QOA39" s="138"/>
      <c r="QOB39" s="138"/>
      <c r="QOC39" s="138"/>
      <c r="QOD39" s="138"/>
      <c r="QOE39" s="138"/>
      <c r="QOF39" s="138"/>
      <c r="QOG39" s="138"/>
      <c r="QOH39" s="138"/>
      <c r="QOI39" s="138"/>
      <c r="QOJ39" s="138"/>
      <c r="QOK39" s="138"/>
      <c r="QOL39" s="138"/>
      <c r="QOM39" s="138"/>
      <c r="QON39" s="138"/>
      <c r="QOO39" s="138"/>
      <c r="QOP39" s="138"/>
      <c r="QOQ39" s="138"/>
      <c r="QOR39" s="138"/>
      <c r="QOS39" s="138"/>
      <c r="QOT39" s="138"/>
      <c r="QOU39" s="138"/>
      <c r="QOV39" s="138"/>
      <c r="QOW39" s="138"/>
      <c r="QOX39" s="138"/>
      <c r="QOY39" s="138"/>
      <c r="QOZ39" s="138"/>
      <c r="QPA39" s="138"/>
      <c r="QPB39" s="138"/>
      <c r="QPC39" s="138"/>
      <c r="QPD39" s="138"/>
      <c r="QPE39" s="138"/>
      <c r="QPF39" s="138"/>
      <c r="QPG39" s="138"/>
      <c r="QPH39" s="138"/>
      <c r="QPI39" s="138"/>
      <c r="QPJ39" s="138"/>
      <c r="QPK39" s="138"/>
      <c r="QPL39" s="138"/>
      <c r="QPM39" s="138"/>
      <c r="QPN39" s="138"/>
      <c r="QPO39" s="138"/>
      <c r="QPP39" s="138"/>
      <c r="QPQ39" s="138"/>
      <c r="QPR39" s="138"/>
      <c r="QPS39" s="138"/>
      <c r="QPT39" s="138"/>
      <c r="QPU39" s="138"/>
      <c r="QPV39" s="138"/>
      <c r="QPW39" s="138"/>
      <c r="QPX39" s="138"/>
      <c r="QPY39" s="138"/>
      <c r="QPZ39" s="138"/>
      <c r="QQA39" s="138"/>
      <c r="QQB39" s="138"/>
      <c r="QQC39" s="138"/>
      <c r="QQD39" s="138"/>
      <c r="QQE39" s="138"/>
      <c r="QQF39" s="138"/>
      <c r="QQG39" s="138"/>
      <c r="QQH39" s="138"/>
      <c r="QQI39" s="138"/>
      <c r="QQJ39" s="138"/>
      <c r="QQK39" s="138"/>
      <c r="QQL39" s="138"/>
      <c r="QQM39" s="138"/>
      <c r="QQN39" s="138"/>
      <c r="QQO39" s="138"/>
      <c r="QQP39" s="138"/>
      <c r="QQQ39" s="138"/>
      <c r="QQR39" s="138"/>
      <c r="QQS39" s="138"/>
      <c r="QQT39" s="138"/>
      <c r="QQU39" s="138"/>
      <c r="QQV39" s="138"/>
      <c r="QQW39" s="138"/>
      <c r="QQX39" s="138"/>
      <c r="QQY39" s="138"/>
      <c r="QQZ39" s="138"/>
      <c r="QRA39" s="138"/>
      <c r="QRB39" s="138"/>
      <c r="QRC39" s="138"/>
      <c r="QRD39" s="138"/>
      <c r="QRE39" s="138"/>
      <c r="QRF39" s="138"/>
      <c r="QRG39" s="138"/>
      <c r="QRH39" s="138"/>
      <c r="QRI39" s="138"/>
      <c r="QRJ39" s="138"/>
      <c r="QRK39" s="138"/>
      <c r="QRL39" s="138"/>
      <c r="QRM39" s="138"/>
      <c r="QRN39" s="138"/>
      <c r="QRO39" s="138"/>
      <c r="QRP39" s="138"/>
      <c r="QRQ39" s="138"/>
      <c r="QRR39" s="138"/>
      <c r="QRS39" s="138"/>
      <c r="QRT39" s="138"/>
      <c r="QRU39" s="138"/>
      <c r="QRV39" s="138"/>
      <c r="QRW39" s="138"/>
      <c r="QRX39" s="138"/>
      <c r="QRY39" s="138"/>
      <c r="QRZ39" s="138"/>
      <c r="QSA39" s="138"/>
      <c r="QSB39" s="138"/>
      <c r="QSC39" s="138"/>
      <c r="QSD39" s="138"/>
      <c r="QSE39" s="138"/>
      <c r="QSF39" s="138"/>
      <c r="QSG39" s="138"/>
      <c r="QSH39" s="138"/>
      <c r="QSI39" s="138"/>
      <c r="QSJ39" s="138"/>
      <c r="QSK39" s="138"/>
      <c r="QSL39" s="138"/>
      <c r="QSM39" s="138"/>
      <c r="QSN39" s="138"/>
      <c r="QSO39" s="138"/>
      <c r="QSP39" s="138"/>
      <c r="QSQ39" s="138"/>
      <c r="QSR39" s="138"/>
      <c r="QSS39" s="138"/>
      <c r="QST39" s="138"/>
      <c r="QSU39" s="138"/>
      <c r="QSV39" s="138"/>
      <c r="QSW39" s="138"/>
      <c r="QSX39" s="138"/>
      <c r="QSY39" s="138"/>
      <c r="QSZ39" s="138"/>
      <c r="QTA39" s="138"/>
      <c r="QTB39" s="138"/>
      <c r="QTC39" s="138"/>
      <c r="QTD39" s="138"/>
      <c r="QTE39" s="138"/>
      <c r="QTF39" s="138"/>
      <c r="QTG39" s="138"/>
      <c r="QTH39" s="138"/>
      <c r="QTI39" s="138"/>
      <c r="QTJ39" s="138"/>
      <c r="QTK39" s="138"/>
      <c r="QTL39" s="138"/>
      <c r="QTM39" s="138"/>
      <c r="QTN39" s="138"/>
      <c r="QTO39" s="138"/>
      <c r="QTP39" s="138"/>
      <c r="QTQ39" s="138"/>
      <c r="QTR39" s="138"/>
      <c r="QTS39" s="138"/>
      <c r="QTT39" s="138"/>
      <c r="QTU39" s="138"/>
      <c r="QTV39" s="138"/>
      <c r="QTW39" s="138"/>
      <c r="QTX39" s="138"/>
      <c r="QTY39" s="138"/>
      <c r="QTZ39" s="138"/>
      <c r="QUA39" s="138"/>
      <c r="QUB39" s="138"/>
      <c r="QUC39" s="138"/>
      <c r="QUD39" s="138"/>
      <c r="QUE39" s="138"/>
      <c r="QUF39" s="138"/>
      <c r="QUG39" s="138"/>
      <c r="QUH39" s="138"/>
      <c r="QUI39" s="138"/>
      <c r="QUJ39" s="138"/>
      <c r="QUK39" s="138"/>
      <c r="QUL39" s="138"/>
      <c r="QUM39" s="138"/>
      <c r="QUN39" s="138"/>
      <c r="QUO39" s="138"/>
      <c r="QUP39" s="138"/>
      <c r="QUQ39" s="138"/>
      <c r="QUR39" s="138"/>
      <c r="QUS39" s="138"/>
      <c r="QUT39" s="138"/>
      <c r="QUU39" s="138"/>
      <c r="QUV39" s="138"/>
      <c r="QUW39" s="138"/>
      <c r="QUX39" s="138"/>
      <c r="QUY39" s="138"/>
      <c r="QUZ39" s="138"/>
      <c r="QVA39" s="138"/>
      <c r="QVB39" s="138"/>
      <c r="QVC39" s="138"/>
      <c r="QVD39" s="138"/>
      <c r="QVE39" s="138"/>
      <c r="QVF39" s="138"/>
      <c r="QVG39" s="138"/>
      <c r="QVH39" s="138"/>
      <c r="QVI39" s="138"/>
      <c r="QVJ39" s="138"/>
      <c r="QVK39" s="138"/>
      <c r="QVL39" s="138"/>
      <c r="QVM39" s="138"/>
      <c r="QVN39" s="138"/>
      <c r="QVO39" s="138"/>
      <c r="QVP39" s="138"/>
      <c r="QVQ39" s="138"/>
      <c r="QVR39" s="138"/>
      <c r="QVS39" s="138"/>
      <c r="QVT39" s="138"/>
      <c r="QVU39" s="138"/>
      <c r="QVV39" s="138"/>
      <c r="QVW39" s="138"/>
      <c r="QVX39" s="138"/>
      <c r="QVY39" s="138"/>
      <c r="QVZ39" s="138"/>
      <c r="QWA39" s="138"/>
      <c r="QWB39" s="138"/>
      <c r="QWC39" s="138"/>
      <c r="QWD39" s="138"/>
      <c r="QWE39" s="138"/>
      <c r="QWF39" s="138"/>
      <c r="QWG39" s="138"/>
      <c r="QWH39" s="138"/>
      <c r="QWI39" s="138"/>
      <c r="QWJ39" s="138"/>
      <c r="QWK39" s="138"/>
      <c r="QWL39" s="138"/>
      <c r="QWM39" s="138"/>
      <c r="QWN39" s="138"/>
      <c r="QWO39" s="138"/>
      <c r="QWP39" s="138"/>
      <c r="QWQ39" s="138"/>
      <c r="QWR39" s="138"/>
      <c r="QWS39" s="138"/>
      <c r="QWT39" s="138"/>
      <c r="QWU39" s="138"/>
      <c r="QWV39" s="138"/>
      <c r="QWW39" s="138"/>
      <c r="QWX39" s="138"/>
      <c r="QWY39" s="138"/>
      <c r="QWZ39" s="138"/>
      <c r="QXA39" s="138"/>
      <c r="QXB39" s="138"/>
      <c r="QXC39" s="138"/>
      <c r="QXD39" s="138"/>
      <c r="QXE39" s="138"/>
      <c r="QXF39" s="138"/>
      <c r="QXG39" s="138"/>
      <c r="QXH39" s="138"/>
      <c r="QXI39" s="138"/>
      <c r="QXJ39" s="138"/>
      <c r="QXK39" s="138"/>
      <c r="QXL39" s="138"/>
      <c r="QXM39" s="138"/>
      <c r="QXN39" s="138"/>
      <c r="QXO39" s="138"/>
      <c r="QXP39" s="138"/>
      <c r="QXQ39" s="138"/>
      <c r="QXR39" s="138"/>
      <c r="QXS39" s="138"/>
      <c r="QXT39" s="138"/>
      <c r="QXU39" s="138"/>
      <c r="QXV39" s="138"/>
      <c r="QXW39" s="138"/>
      <c r="QXX39" s="138"/>
      <c r="QXY39" s="138"/>
      <c r="QXZ39" s="138"/>
      <c r="QYA39" s="138"/>
      <c r="QYB39" s="138"/>
      <c r="QYC39" s="138"/>
      <c r="QYD39" s="138"/>
      <c r="QYE39" s="138"/>
      <c r="QYF39" s="138"/>
      <c r="QYG39" s="138"/>
      <c r="QYH39" s="138"/>
      <c r="QYI39" s="138"/>
      <c r="QYJ39" s="138"/>
      <c r="QYK39" s="138"/>
      <c r="QYL39" s="138"/>
      <c r="QYM39" s="138"/>
      <c r="QYN39" s="138"/>
      <c r="QYO39" s="138"/>
      <c r="QYP39" s="138"/>
      <c r="QYQ39" s="138"/>
      <c r="QYR39" s="138"/>
      <c r="QYS39" s="138"/>
      <c r="QYT39" s="138"/>
      <c r="QYU39" s="138"/>
      <c r="QYV39" s="138"/>
      <c r="QYW39" s="138"/>
      <c r="QYX39" s="138"/>
      <c r="QYY39" s="138"/>
      <c r="QYZ39" s="138"/>
      <c r="QZA39" s="138"/>
      <c r="QZB39" s="138"/>
      <c r="QZC39" s="138"/>
      <c r="QZD39" s="138"/>
      <c r="QZE39" s="138"/>
      <c r="QZF39" s="138"/>
      <c r="QZG39" s="138"/>
      <c r="QZH39" s="138"/>
      <c r="QZI39" s="138"/>
      <c r="QZJ39" s="138"/>
      <c r="QZK39" s="138"/>
      <c r="QZL39" s="138"/>
      <c r="QZM39" s="138"/>
      <c r="QZN39" s="138"/>
      <c r="QZO39" s="138"/>
      <c r="QZP39" s="138"/>
      <c r="QZQ39" s="138"/>
      <c r="QZR39" s="138"/>
      <c r="QZS39" s="138"/>
      <c r="QZT39" s="138"/>
      <c r="QZU39" s="138"/>
      <c r="QZV39" s="138"/>
      <c r="QZW39" s="138"/>
      <c r="QZX39" s="138"/>
      <c r="QZY39" s="138"/>
      <c r="QZZ39" s="138"/>
      <c r="RAA39" s="138"/>
      <c r="RAB39" s="138"/>
      <c r="RAC39" s="138"/>
      <c r="RAD39" s="138"/>
      <c r="RAE39" s="138"/>
      <c r="RAF39" s="138"/>
      <c r="RAG39" s="138"/>
      <c r="RAH39" s="138"/>
      <c r="RAI39" s="138"/>
      <c r="RAJ39" s="138"/>
      <c r="RAK39" s="138"/>
      <c r="RAL39" s="138"/>
      <c r="RAM39" s="138"/>
      <c r="RAN39" s="138"/>
      <c r="RAO39" s="138"/>
      <c r="RAP39" s="138"/>
      <c r="RAQ39" s="138"/>
      <c r="RAR39" s="138"/>
      <c r="RAS39" s="138"/>
      <c r="RAT39" s="138"/>
      <c r="RAU39" s="138"/>
      <c r="RAV39" s="138"/>
      <c r="RAW39" s="138"/>
      <c r="RAX39" s="138"/>
      <c r="RAY39" s="138"/>
      <c r="RAZ39" s="138"/>
      <c r="RBA39" s="138"/>
      <c r="RBB39" s="138"/>
      <c r="RBC39" s="138"/>
      <c r="RBD39" s="138"/>
      <c r="RBE39" s="138"/>
      <c r="RBF39" s="138"/>
      <c r="RBG39" s="138"/>
      <c r="RBH39" s="138"/>
      <c r="RBI39" s="138"/>
      <c r="RBJ39" s="138"/>
      <c r="RBK39" s="138"/>
      <c r="RBL39" s="138"/>
      <c r="RBM39" s="138"/>
      <c r="RBN39" s="138"/>
      <c r="RBO39" s="138"/>
      <c r="RBP39" s="138"/>
      <c r="RBQ39" s="138"/>
      <c r="RBR39" s="138"/>
      <c r="RBS39" s="138"/>
      <c r="RBT39" s="138"/>
      <c r="RBU39" s="138"/>
      <c r="RBV39" s="138"/>
      <c r="RBW39" s="138"/>
      <c r="RBX39" s="138"/>
      <c r="RBY39" s="138"/>
      <c r="RBZ39" s="138"/>
      <c r="RCA39" s="138"/>
      <c r="RCB39" s="138"/>
      <c r="RCC39" s="138"/>
      <c r="RCD39" s="138"/>
      <c r="RCE39" s="138"/>
      <c r="RCF39" s="138"/>
      <c r="RCG39" s="138"/>
      <c r="RCH39" s="138"/>
      <c r="RCI39" s="138"/>
      <c r="RCJ39" s="138"/>
      <c r="RCK39" s="138"/>
      <c r="RCL39" s="138"/>
      <c r="RCM39" s="138"/>
      <c r="RCN39" s="138"/>
      <c r="RCO39" s="138"/>
      <c r="RCP39" s="138"/>
      <c r="RCQ39" s="138"/>
      <c r="RCR39" s="138"/>
      <c r="RCS39" s="138"/>
      <c r="RCT39" s="138"/>
      <c r="RCU39" s="138"/>
      <c r="RCV39" s="138"/>
      <c r="RCW39" s="138"/>
      <c r="RCX39" s="138"/>
      <c r="RCY39" s="138"/>
      <c r="RCZ39" s="138"/>
      <c r="RDA39" s="138"/>
      <c r="RDB39" s="138"/>
      <c r="RDC39" s="138"/>
      <c r="RDD39" s="138"/>
      <c r="RDE39" s="138"/>
      <c r="RDF39" s="138"/>
      <c r="RDG39" s="138"/>
      <c r="RDH39" s="138"/>
      <c r="RDI39" s="138"/>
      <c r="RDJ39" s="138"/>
      <c r="RDK39" s="138"/>
      <c r="RDL39" s="138"/>
      <c r="RDM39" s="138"/>
      <c r="RDN39" s="138"/>
      <c r="RDO39" s="138"/>
      <c r="RDP39" s="138"/>
      <c r="RDQ39" s="138"/>
      <c r="RDR39" s="138"/>
      <c r="RDS39" s="138"/>
      <c r="RDT39" s="138"/>
      <c r="RDU39" s="138"/>
      <c r="RDV39" s="138"/>
      <c r="RDW39" s="138"/>
      <c r="RDX39" s="138"/>
      <c r="RDY39" s="138"/>
      <c r="RDZ39" s="138"/>
      <c r="REA39" s="138"/>
      <c r="REB39" s="138"/>
      <c r="REC39" s="138"/>
      <c r="RED39" s="138"/>
      <c r="REE39" s="138"/>
      <c r="REF39" s="138"/>
      <c r="REG39" s="138"/>
      <c r="REH39" s="138"/>
      <c r="REI39" s="138"/>
      <c r="REJ39" s="138"/>
      <c r="REK39" s="138"/>
      <c r="REL39" s="138"/>
      <c r="REM39" s="138"/>
      <c r="REN39" s="138"/>
      <c r="REO39" s="138"/>
      <c r="REP39" s="138"/>
      <c r="REQ39" s="138"/>
      <c r="RER39" s="138"/>
      <c r="RES39" s="138"/>
      <c r="RET39" s="138"/>
      <c r="REU39" s="138"/>
      <c r="REV39" s="138"/>
      <c r="REW39" s="138"/>
      <c r="REX39" s="138"/>
      <c r="REY39" s="138"/>
      <c r="REZ39" s="138"/>
      <c r="RFA39" s="138"/>
      <c r="RFB39" s="138"/>
      <c r="RFC39" s="138"/>
      <c r="RFD39" s="138"/>
      <c r="RFE39" s="138"/>
      <c r="RFF39" s="138"/>
      <c r="RFG39" s="138"/>
      <c r="RFH39" s="138"/>
      <c r="RFI39" s="138"/>
      <c r="RFJ39" s="138"/>
      <c r="RFK39" s="138"/>
      <c r="RFL39" s="138"/>
      <c r="RFM39" s="138"/>
      <c r="RFN39" s="138"/>
      <c r="RFO39" s="138"/>
      <c r="RFP39" s="138"/>
      <c r="RFQ39" s="138"/>
      <c r="RFR39" s="138"/>
      <c r="RFS39" s="138"/>
      <c r="RFT39" s="138"/>
      <c r="RFU39" s="138"/>
      <c r="RFV39" s="138"/>
      <c r="RFW39" s="138"/>
      <c r="RFX39" s="138"/>
      <c r="RFY39" s="138"/>
      <c r="RFZ39" s="138"/>
      <c r="RGA39" s="138"/>
      <c r="RGB39" s="138"/>
      <c r="RGC39" s="138"/>
      <c r="RGD39" s="138"/>
      <c r="RGE39" s="138"/>
      <c r="RGF39" s="138"/>
      <c r="RGG39" s="138"/>
      <c r="RGH39" s="138"/>
      <c r="RGI39" s="138"/>
      <c r="RGJ39" s="138"/>
      <c r="RGK39" s="138"/>
      <c r="RGL39" s="138"/>
      <c r="RGM39" s="138"/>
      <c r="RGN39" s="138"/>
      <c r="RGO39" s="138"/>
      <c r="RGP39" s="138"/>
      <c r="RGQ39" s="138"/>
      <c r="RGR39" s="138"/>
      <c r="RGS39" s="138"/>
      <c r="RGT39" s="138"/>
      <c r="RGU39" s="138"/>
      <c r="RGV39" s="138"/>
      <c r="RGW39" s="138"/>
      <c r="RGX39" s="138"/>
      <c r="RGY39" s="138"/>
      <c r="RGZ39" s="138"/>
      <c r="RHA39" s="138"/>
      <c r="RHB39" s="138"/>
      <c r="RHC39" s="138"/>
      <c r="RHD39" s="138"/>
      <c r="RHE39" s="138"/>
      <c r="RHF39" s="138"/>
      <c r="RHG39" s="138"/>
      <c r="RHH39" s="138"/>
      <c r="RHI39" s="138"/>
      <c r="RHJ39" s="138"/>
      <c r="RHK39" s="138"/>
      <c r="RHL39" s="138"/>
      <c r="RHM39" s="138"/>
      <c r="RHN39" s="138"/>
      <c r="RHO39" s="138"/>
      <c r="RHP39" s="138"/>
      <c r="RHQ39" s="138"/>
      <c r="RHR39" s="138"/>
      <c r="RHS39" s="138"/>
      <c r="RHT39" s="138"/>
      <c r="RHU39" s="138"/>
      <c r="RHV39" s="138"/>
      <c r="RHW39" s="138"/>
      <c r="RHX39" s="138"/>
      <c r="RHY39" s="138"/>
      <c r="RHZ39" s="138"/>
      <c r="RIA39" s="138"/>
      <c r="RIB39" s="138"/>
      <c r="RIC39" s="138"/>
      <c r="RID39" s="138"/>
      <c r="RIE39" s="138"/>
      <c r="RIF39" s="138"/>
      <c r="RIG39" s="138"/>
      <c r="RIH39" s="138"/>
      <c r="RII39" s="138"/>
      <c r="RIJ39" s="138"/>
      <c r="RIK39" s="138"/>
      <c r="RIL39" s="138"/>
      <c r="RIM39" s="138"/>
      <c r="RIN39" s="138"/>
      <c r="RIO39" s="138"/>
      <c r="RIP39" s="138"/>
      <c r="RIQ39" s="138"/>
      <c r="RIR39" s="138"/>
      <c r="RIS39" s="138"/>
      <c r="RIT39" s="138"/>
      <c r="RIU39" s="138"/>
      <c r="RIV39" s="138"/>
      <c r="RIW39" s="138"/>
      <c r="RIX39" s="138"/>
      <c r="RIY39" s="138"/>
      <c r="RIZ39" s="138"/>
      <c r="RJA39" s="138"/>
      <c r="RJB39" s="138"/>
      <c r="RJC39" s="138"/>
      <c r="RJD39" s="138"/>
      <c r="RJE39" s="138"/>
      <c r="RJF39" s="138"/>
      <c r="RJG39" s="138"/>
      <c r="RJH39" s="138"/>
      <c r="RJI39" s="138"/>
      <c r="RJJ39" s="138"/>
      <c r="RJK39" s="138"/>
      <c r="RJL39" s="138"/>
      <c r="RJM39" s="138"/>
      <c r="RJN39" s="138"/>
      <c r="RJO39" s="138"/>
      <c r="RJP39" s="138"/>
      <c r="RJQ39" s="138"/>
      <c r="RJR39" s="138"/>
      <c r="RJS39" s="138"/>
      <c r="RJT39" s="138"/>
      <c r="RJU39" s="138"/>
      <c r="RJV39" s="138"/>
      <c r="RJW39" s="138"/>
      <c r="RJX39" s="138"/>
      <c r="RJY39" s="138"/>
      <c r="RJZ39" s="138"/>
      <c r="RKA39" s="138"/>
      <c r="RKB39" s="138"/>
      <c r="RKC39" s="138"/>
      <c r="RKD39" s="138"/>
      <c r="RKE39" s="138"/>
      <c r="RKF39" s="138"/>
      <c r="RKG39" s="138"/>
      <c r="RKH39" s="138"/>
      <c r="RKI39" s="138"/>
      <c r="RKJ39" s="138"/>
      <c r="RKK39" s="138"/>
      <c r="RKL39" s="138"/>
      <c r="RKM39" s="138"/>
      <c r="RKN39" s="138"/>
      <c r="RKO39" s="138"/>
      <c r="RKP39" s="138"/>
      <c r="RKQ39" s="138"/>
      <c r="RKR39" s="138"/>
      <c r="RKS39" s="138"/>
      <c r="RKT39" s="138"/>
      <c r="RKU39" s="138"/>
      <c r="RKV39" s="138"/>
      <c r="RKW39" s="138"/>
      <c r="RKX39" s="138"/>
      <c r="RKY39" s="138"/>
      <c r="RKZ39" s="138"/>
      <c r="RLA39" s="138"/>
      <c r="RLB39" s="138"/>
      <c r="RLC39" s="138"/>
      <c r="RLD39" s="138"/>
      <c r="RLE39" s="138"/>
      <c r="RLF39" s="138"/>
      <c r="RLG39" s="138"/>
      <c r="RLH39" s="138"/>
      <c r="RLI39" s="138"/>
      <c r="RLJ39" s="138"/>
      <c r="RLK39" s="138"/>
      <c r="RLL39" s="138"/>
      <c r="RLM39" s="138"/>
      <c r="RLN39" s="138"/>
      <c r="RLO39" s="138"/>
      <c r="RLP39" s="138"/>
      <c r="RLQ39" s="138"/>
      <c r="RLR39" s="138"/>
      <c r="RLS39" s="138"/>
      <c r="RLT39" s="138"/>
      <c r="RLU39" s="138"/>
      <c r="RLV39" s="138"/>
      <c r="RLW39" s="138"/>
      <c r="RLX39" s="138"/>
      <c r="RLY39" s="138"/>
      <c r="RLZ39" s="138"/>
      <c r="RMA39" s="138"/>
      <c r="RMB39" s="138"/>
      <c r="RMC39" s="138"/>
      <c r="RMD39" s="138"/>
      <c r="RME39" s="138"/>
      <c r="RMF39" s="138"/>
      <c r="RMG39" s="138"/>
      <c r="RMH39" s="138"/>
      <c r="RMI39" s="138"/>
      <c r="RMJ39" s="138"/>
      <c r="RMK39" s="138"/>
      <c r="RML39" s="138"/>
      <c r="RMM39" s="138"/>
      <c r="RMN39" s="138"/>
      <c r="RMO39" s="138"/>
      <c r="RMP39" s="138"/>
      <c r="RMQ39" s="138"/>
      <c r="RMR39" s="138"/>
      <c r="RMS39" s="138"/>
      <c r="RMT39" s="138"/>
      <c r="RMU39" s="138"/>
      <c r="RMV39" s="138"/>
      <c r="RMW39" s="138"/>
      <c r="RMX39" s="138"/>
      <c r="RMY39" s="138"/>
      <c r="RMZ39" s="138"/>
      <c r="RNA39" s="138"/>
      <c r="RNB39" s="138"/>
      <c r="RNC39" s="138"/>
      <c r="RND39" s="138"/>
      <c r="RNE39" s="138"/>
      <c r="RNF39" s="138"/>
      <c r="RNG39" s="138"/>
      <c r="RNH39" s="138"/>
      <c r="RNI39" s="138"/>
      <c r="RNJ39" s="138"/>
      <c r="RNK39" s="138"/>
      <c r="RNL39" s="138"/>
      <c r="RNM39" s="138"/>
      <c r="RNN39" s="138"/>
      <c r="RNO39" s="138"/>
      <c r="RNP39" s="138"/>
      <c r="RNQ39" s="138"/>
      <c r="RNR39" s="138"/>
      <c r="RNS39" s="138"/>
      <c r="RNT39" s="138"/>
      <c r="RNU39" s="138"/>
      <c r="RNV39" s="138"/>
      <c r="RNW39" s="138"/>
      <c r="RNX39" s="138"/>
      <c r="RNY39" s="138"/>
      <c r="RNZ39" s="138"/>
      <c r="ROA39" s="138"/>
      <c r="ROB39" s="138"/>
      <c r="ROC39" s="138"/>
      <c r="ROD39" s="138"/>
      <c r="ROE39" s="138"/>
      <c r="ROF39" s="138"/>
      <c r="ROG39" s="138"/>
      <c r="ROH39" s="138"/>
      <c r="ROI39" s="138"/>
      <c r="ROJ39" s="138"/>
      <c r="ROK39" s="138"/>
      <c r="ROL39" s="138"/>
      <c r="ROM39" s="138"/>
      <c r="RON39" s="138"/>
      <c r="ROO39" s="138"/>
      <c r="ROP39" s="138"/>
      <c r="ROQ39" s="138"/>
      <c r="ROR39" s="138"/>
      <c r="ROS39" s="138"/>
      <c r="ROT39" s="138"/>
      <c r="ROU39" s="138"/>
      <c r="ROV39" s="138"/>
      <c r="ROW39" s="138"/>
      <c r="ROX39" s="138"/>
      <c r="ROY39" s="138"/>
      <c r="ROZ39" s="138"/>
      <c r="RPA39" s="138"/>
      <c r="RPB39" s="138"/>
      <c r="RPC39" s="138"/>
      <c r="RPD39" s="138"/>
      <c r="RPE39" s="138"/>
      <c r="RPF39" s="138"/>
      <c r="RPG39" s="138"/>
      <c r="RPH39" s="138"/>
      <c r="RPI39" s="138"/>
      <c r="RPJ39" s="138"/>
      <c r="RPK39" s="138"/>
      <c r="RPL39" s="138"/>
      <c r="RPM39" s="138"/>
      <c r="RPN39" s="138"/>
      <c r="RPO39" s="138"/>
      <c r="RPP39" s="138"/>
      <c r="RPQ39" s="138"/>
      <c r="RPR39" s="138"/>
      <c r="RPS39" s="138"/>
      <c r="RPT39" s="138"/>
      <c r="RPU39" s="138"/>
      <c r="RPV39" s="138"/>
      <c r="RPW39" s="138"/>
      <c r="RPX39" s="138"/>
      <c r="RPY39" s="138"/>
      <c r="RPZ39" s="138"/>
      <c r="RQA39" s="138"/>
      <c r="RQB39" s="138"/>
      <c r="RQC39" s="138"/>
      <c r="RQD39" s="138"/>
      <c r="RQE39" s="138"/>
      <c r="RQF39" s="138"/>
      <c r="RQG39" s="138"/>
      <c r="RQH39" s="138"/>
      <c r="RQI39" s="138"/>
      <c r="RQJ39" s="138"/>
      <c r="RQK39" s="138"/>
      <c r="RQL39" s="138"/>
      <c r="RQM39" s="138"/>
      <c r="RQN39" s="138"/>
      <c r="RQO39" s="138"/>
      <c r="RQP39" s="138"/>
      <c r="RQQ39" s="138"/>
      <c r="RQR39" s="138"/>
      <c r="RQS39" s="138"/>
      <c r="RQT39" s="138"/>
      <c r="RQU39" s="138"/>
      <c r="RQV39" s="138"/>
      <c r="RQW39" s="138"/>
      <c r="RQX39" s="138"/>
      <c r="RQY39" s="138"/>
      <c r="RQZ39" s="138"/>
      <c r="RRA39" s="138"/>
      <c r="RRB39" s="138"/>
      <c r="RRC39" s="138"/>
      <c r="RRD39" s="138"/>
      <c r="RRE39" s="138"/>
      <c r="RRF39" s="138"/>
      <c r="RRG39" s="138"/>
      <c r="RRH39" s="138"/>
      <c r="RRI39" s="138"/>
      <c r="RRJ39" s="138"/>
      <c r="RRK39" s="138"/>
      <c r="RRL39" s="138"/>
      <c r="RRM39" s="138"/>
      <c r="RRN39" s="138"/>
      <c r="RRO39" s="138"/>
      <c r="RRP39" s="138"/>
      <c r="RRQ39" s="138"/>
      <c r="RRR39" s="138"/>
      <c r="RRS39" s="138"/>
      <c r="RRT39" s="138"/>
      <c r="RRU39" s="138"/>
      <c r="RRV39" s="138"/>
      <c r="RRW39" s="138"/>
      <c r="RRX39" s="138"/>
      <c r="RRY39" s="138"/>
      <c r="RRZ39" s="138"/>
      <c r="RSA39" s="138"/>
      <c r="RSB39" s="138"/>
      <c r="RSC39" s="138"/>
      <c r="RSD39" s="138"/>
      <c r="RSE39" s="138"/>
      <c r="RSF39" s="138"/>
      <c r="RSG39" s="138"/>
      <c r="RSH39" s="138"/>
      <c r="RSI39" s="138"/>
      <c r="RSJ39" s="138"/>
      <c r="RSK39" s="138"/>
      <c r="RSL39" s="138"/>
      <c r="RSM39" s="138"/>
      <c r="RSN39" s="138"/>
      <c r="RSO39" s="138"/>
      <c r="RSP39" s="138"/>
      <c r="RSQ39" s="138"/>
      <c r="RSR39" s="138"/>
      <c r="RSS39" s="138"/>
      <c r="RST39" s="138"/>
      <c r="RSU39" s="138"/>
      <c r="RSV39" s="138"/>
      <c r="RSW39" s="138"/>
      <c r="RSX39" s="138"/>
      <c r="RSY39" s="138"/>
      <c r="RSZ39" s="138"/>
      <c r="RTA39" s="138"/>
      <c r="RTB39" s="138"/>
      <c r="RTC39" s="138"/>
      <c r="RTD39" s="138"/>
      <c r="RTE39" s="138"/>
      <c r="RTF39" s="138"/>
      <c r="RTG39" s="138"/>
      <c r="RTH39" s="138"/>
      <c r="RTI39" s="138"/>
      <c r="RTJ39" s="138"/>
      <c r="RTK39" s="138"/>
      <c r="RTL39" s="138"/>
      <c r="RTM39" s="138"/>
      <c r="RTN39" s="138"/>
      <c r="RTO39" s="138"/>
      <c r="RTP39" s="138"/>
      <c r="RTQ39" s="138"/>
      <c r="RTR39" s="138"/>
      <c r="RTS39" s="138"/>
      <c r="RTT39" s="138"/>
      <c r="RTU39" s="138"/>
      <c r="RTV39" s="138"/>
      <c r="RTW39" s="138"/>
      <c r="RTX39" s="138"/>
      <c r="RTY39" s="138"/>
      <c r="RTZ39" s="138"/>
      <c r="RUA39" s="138"/>
      <c r="RUB39" s="138"/>
      <c r="RUC39" s="138"/>
      <c r="RUD39" s="138"/>
      <c r="RUE39" s="138"/>
      <c r="RUF39" s="138"/>
      <c r="RUG39" s="138"/>
      <c r="RUH39" s="138"/>
      <c r="RUI39" s="138"/>
      <c r="RUJ39" s="138"/>
      <c r="RUK39" s="138"/>
      <c r="RUL39" s="138"/>
      <c r="RUM39" s="138"/>
      <c r="RUN39" s="138"/>
      <c r="RUO39" s="138"/>
      <c r="RUP39" s="138"/>
      <c r="RUQ39" s="138"/>
      <c r="RUR39" s="138"/>
      <c r="RUS39" s="138"/>
      <c r="RUT39" s="138"/>
      <c r="RUU39" s="138"/>
      <c r="RUV39" s="138"/>
      <c r="RUW39" s="138"/>
      <c r="RUX39" s="138"/>
      <c r="RUY39" s="138"/>
      <c r="RUZ39" s="138"/>
      <c r="RVA39" s="138"/>
      <c r="RVB39" s="138"/>
      <c r="RVC39" s="138"/>
      <c r="RVD39" s="138"/>
      <c r="RVE39" s="138"/>
      <c r="RVF39" s="138"/>
      <c r="RVG39" s="138"/>
      <c r="RVH39" s="138"/>
      <c r="RVI39" s="138"/>
      <c r="RVJ39" s="138"/>
      <c r="RVK39" s="138"/>
      <c r="RVL39" s="138"/>
      <c r="RVM39" s="138"/>
      <c r="RVN39" s="138"/>
      <c r="RVO39" s="138"/>
      <c r="RVP39" s="138"/>
      <c r="RVQ39" s="138"/>
      <c r="RVR39" s="138"/>
      <c r="RVS39" s="138"/>
      <c r="RVT39" s="138"/>
      <c r="RVU39" s="138"/>
      <c r="RVV39" s="138"/>
      <c r="RVW39" s="138"/>
      <c r="RVX39" s="138"/>
      <c r="RVY39" s="138"/>
      <c r="RVZ39" s="138"/>
      <c r="RWA39" s="138"/>
      <c r="RWB39" s="138"/>
      <c r="RWC39" s="138"/>
      <c r="RWD39" s="138"/>
      <c r="RWE39" s="138"/>
      <c r="RWF39" s="138"/>
      <c r="RWG39" s="138"/>
      <c r="RWH39" s="138"/>
      <c r="RWI39" s="138"/>
      <c r="RWJ39" s="138"/>
      <c r="RWK39" s="138"/>
      <c r="RWL39" s="138"/>
      <c r="RWM39" s="138"/>
      <c r="RWN39" s="138"/>
      <c r="RWO39" s="138"/>
      <c r="RWP39" s="138"/>
      <c r="RWQ39" s="138"/>
      <c r="RWR39" s="138"/>
      <c r="RWS39" s="138"/>
      <c r="RWT39" s="138"/>
      <c r="RWU39" s="138"/>
      <c r="RWV39" s="138"/>
      <c r="RWW39" s="138"/>
      <c r="RWX39" s="138"/>
      <c r="RWY39" s="138"/>
      <c r="RWZ39" s="138"/>
      <c r="RXA39" s="138"/>
      <c r="RXB39" s="138"/>
      <c r="RXC39" s="138"/>
      <c r="RXD39" s="138"/>
      <c r="RXE39" s="138"/>
      <c r="RXF39" s="138"/>
      <c r="RXG39" s="138"/>
      <c r="RXH39" s="138"/>
      <c r="RXI39" s="138"/>
      <c r="RXJ39" s="138"/>
      <c r="RXK39" s="138"/>
      <c r="RXL39" s="138"/>
      <c r="RXM39" s="138"/>
      <c r="RXN39" s="138"/>
      <c r="RXO39" s="138"/>
      <c r="RXP39" s="138"/>
      <c r="RXQ39" s="138"/>
      <c r="RXR39" s="138"/>
      <c r="RXS39" s="138"/>
      <c r="RXT39" s="138"/>
      <c r="RXU39" s="138"/>
      <c r="RXV39" s="138"/>
      <c r="RXW39" s="138"/>
      <c r="RXX39" s="138"/>
      <c r="RXY39" s="138"/>
      <c r="RXZ39" s="138"/>
      <c r="RYA39" s="138"/>
      <c r="RYB39" s="138"/>
      <c r="RYC39" s="138"/>
      <c r="RYD39" s="138"/>
      <c r="RYE39" s="138"/>
      <c r="RYF39" s="138"/>
      <c r="RYG39" s="138"/>
      <c r="RYH39" s="138"/>
      <c r="RYI39" s="138"/>
      <c r="RYJ39" s="138"/>
      <c r="RYK39" s="138"/>
      <c r="RYL39" s="138"/>
      <c r="RYM39" s="138"/>
      <c r="RYN39" s="138"/>
      <c r="RYO39" s="138"/>
      <c r="RYP39" s="138"/>
      <c r="RYQ39" s="138"/>
      <c r="RYR39" s="138"/>
      <c r="RYS39" s="138"/>
      <c r="RYT39" s="138"/>
      <c r="RYU39" s="138"/>
      <c r="RYV39" s="138"/>
      <c r="RYW39" s="138"/>
      <c r="RYX39" s="138"/>
      <c r="RYY39" s="138"/>
      <c r="RYZ39" s="138"/>
      <c r="RZA39" s="138"/>
      <c r="RZB39" s="138"/>
      <c r="RZC39" s="138"/>
      <c r="RZD39" s="138"/>
      <c r="RZE39" s="138"/>
      <c r="RZF39" s="138"/>
      <c r="RZG39" s="138"/>
      <c r="RZH39" s="138"/>
      <c r="RZI39" s="138"/>
      <c r="RZJ39" s="138"/>
      <c r="RZK39" s="138"/>
      <c r="RZL39" s="138"/>
      <c r="RZM39" s="138"/>
      <c r="RZN39" s="138"/>
      <c r="RZO39" s="138"/>
      <c r="RZP39" s="138"/>
      <c r="RZQ39" s="138"/>
      <c r="RZR39" s="138"/>
      <c r="RZS39" s="138"/>
      <c r="RZT39" s="138"/>
      <c r="RZU39" s="138"/>
      <c r="RZV39" s="138"/>
      <c r="RZW39" s="138"/>
      <c r="RZX39" s="138"/>
      <c r="RZY39" s="138"/>
      <c r="RZZ39" s="138"/>
      <c r="SAA39" s="138"/>
      <c r="SAB39" s="138"/>
      <c r="SAC39" s="138"/>
      <c r="SAD39" s="138"/>
      <c r="SAE39" s="138"/>
      <c r="SAF39" s="138"/>
      <c r="SAG39" s="138"/>
      <c r="SAH39" s="138"/>
      <c r="SAI39" s="138"/>
      <c r="SAJ39" s="138"/>
      <c r="SAK39" s="138"/>
      <c r="SAL39" s="138"/>
      <c r="SAM39" s="138"/>
      <c r="SAN39" s="138"/>
      <c r="SAO39" s="138"/>
      <c r="SAP39" s="138"/>
      <c r="SAQ39" s="138"/>
      <c r="SAR39" s="138"/>
      <c r="SAS39" s="138"/>
      <c r="SAT39" s="138"/>
      <c r="SAU39" s="138"/>
      <c r="SAV39" s="138"/>
      <c r="SAW39" s="138"/>
      <c r="SAX39" s="138"/>
      <c r="SAY39" s="138"/>
      <c r="SAZ39" s="138"/>
      <c r="SBA39" s="138"/>
      <c r="SBB39" s="138"/>
      <c r="SBC39" s="138"/>
      <c r="SBD39" s="138"/>
      <c r="SBE39" s="138"/>
      <c r="SBF39" s="138"/>
      <c r="SBG39" s="138"/>
      <c r="SBH39" s="138"/>
      <c r="SBI39" s="138"/>
      <c r="SBJ39" s="138"/>
      <c r="SBK39" s="138"/>
      <c r="SBL39" s="138"/>
      <c r="SBM39" s="138"/>
      <c r="SBN39" s="138"/>
      <c r="SBO39" s="138"/>
      <c r="SBP39" s="138"/>
      <c r="SBQ39" s="138"/>
      <c r="SBR39" s="138"/>
      <c r="SBS39" s="138"/>
      <c r="SBT39" s="138"/>
      <c r="SBU39" s="138"/>
      <c r="SBV39" s="138"/>
      <c r="SBW39" s="138"/>
      <c r="SBX39" s="138"/>
      <c r="SBY39" s="138"/>
      <c r="SBZ39" s="138"/>
      <c r="SCA39" s="138"/>
      <c r="SCB39" s="138"/>
      <c r="SCC39" s="138"/>
      <c r="SCD39" s="138"/>
      <c r="SCE39" s="138"/>
      <c r="SCF39" s="138"/>
      <c r="SCG39" s="138"/>
      <c r="SCH39" s="138"/>
      <c r="SCI39" s="138"/>
      <c r="SCJ39" s="138"/>
      <c r="SCK39" s="138"/>
      <c r="SCL39" s="138"/>
      <c r="SCM39" s="138"/>
      <c r="SCN39" s="138"/>
      <c r="SCO39" s="138"/>
      <c r="SCP39" s="138"/>
      <c r="SCQ39" s="138"/>
      <c r="SCR39" s="138"/>
      <c r="SCS39" s="138"/>
      <c r="SCT39" s="138"/>
      <c r="SCU39" s="138"/>
      <c r="SCV39" s="138"/>
      <c r="SCW39" s="138"/>
      <c r="SCX39" s="138"/>
      <c r="SCY39" s="138"/>
      <c r="SCZ39" s="138"/>
      <c r="SDA39" s="138"/>
      <c r="SDB39" s="138"/>
      <c r="SDC39" s="138"/>
      <c r="SDD39" s="138"/>
      <c r="SDE39" s="138"/>
      <c r="SDF39" s="138"/>
      <c r="SDG39" s="138"/>
      <c r="SDH39" s="138"/>
      <c r="SDI39" s="138"/>
      <c r="SDJ39" s="138"/>
      <c r="SDK39" s="138"/>
      <c r="SDL39" s="138"/>
      <c r="SDM39" s="138"/>
      <c r="SDN39" s="138"/>
      <c r="SDO39" s="138"/>
      <c r="SDP39" s="138"/>
      <c r="SDQ39" s="138"/>
      <c r="SDR39" s="138"/>
      <c r="SDS39" s="138"/>
      <c r="SDT39" s="138"/>
      <c r="SDU39" s="138"/>
      <c r="SDV39" s="138"/>
      <c r="SDW39" s="138"/>
      <c r="SDX39" s="138"/>
      <c r="SDY39" s="138"/>
      <c r="SDZ39" s="138"/>
      <c r="SEA39" s="138"/>
      <c r="SEB39" s="138"/>
      <c r="SEC39" s="138"/>
      <c r="SED39" s="138"/>
      <c r="SEE39" s="138"/>
      <c r="SEF39" s="138"/>
      <c r="SEG39" s="138"/>
      <c r="SEH39" s="138"/>
      <c r="SEI39" s="138"/>
      <c r="SEJ39" s="138"/>
      <c r="SEK39" s="138"/>
      <c r="SEL39" s="138"/>
      <c r="SEM39" s="138"/>
      <c r="SEN39" s="138"/>
      <c r="SEO39" s="138"/>
      <c r="SEP39" s="138"/>
      <c r="SEQ39" s="138"/>
      <c r="SER39" s="138"/>
      <c r="SES39" s="138"/>
      <c r="SET39" s="138"/>
      <c r="SEU39" s="138"/>
      <c r="SEV39" s="138"/>
      <c r="SEW39" s="138"/>
      <c r="SEX39" s="138"/>
      <c r="SEY39" s="138"/>
      <c r="SEZ39" s="138"/>
      <c r="SFA39" s="138"/>
      <c r="SFB39" s="138"/>
      <c r="SFC39" s="138"/>
      <c r="SFD39" s="138"/>
      <c r="SFE39" s="138"/>
      <c r="SFF39" s="138"/>
      <c r="SFG39" s="138"/>
      <c r="SFH39" s="138"/>
      <c r="SFI39" s="138"/>
      <c r="SFJ39" s="138"/>
      <c r="SFK39" s="138"/>
      <c r="SFL39" s="138"/>
      <c r="SFM39" s="138"/>
      <c r="SFN39" s="138"/>
      <c r="SFO39" s="138"/>
      <c r="SFP39" s="138"/>
      <c r="SFQ39" s="138"/>
      <c r="SFR39" s="138"/>
      <c r="SFS39" s="138"/>
      <c r="SFT39" s="138"/>
      <c r="SFU39" s="138"/>
      <c r="SFV39" s="138"/>
      <c r="SFW39" s="138"/>
      <c r="SFX39" s="138"/>
      <c r="SFY39" s="138"/>
      <c r="SFZ39" s="138"/>
      <c r="SGA39" s="138"/>
      <c r="SGB39" s="138"/>
      <c r="SGC39" s="138"/>
      <c r="SGD39" s="138"/>
      <c r="SGE39" s="138"/>
      <c r="SGF39" s="138"/>
      <c r="SGG39" s="138"/>
      <c r="SGH39" s="138"/>
      <c r="SGI39" s="138"/>
      <c r="SGJ39" s="138"/>
      <c r="SGK39" s="138"/>
      <c r="SGL39" s="138"/>
      <c r="SGM39" s="138"/>
      <c r="SGN39" s="138"/>
      <c r="SGO39" s="138"/>
      <c r="SGP39" s="138"/>
      <c r="SGQ39" s="138"/>
      <c r="SGR39" s="138"/>
      <c r="SGS39" s="138"/>
      <c r="SGT39" s="138"/>
      <c r="SGU39" s="138"/>
      <c r="SGV39" s="138"/>
      <c r="SGW39" s="138"/>
      <c r="SGX39" s="138"/>
      <c r="SGY39" s="138"/>
      <c r="SGZ39" s="138"/>
      <c r="SHA39" s="138"/>
      <c r="SHB39" s="138"/>
      <c r="SHC39" s="138"/>
      <c r="SHD39" s="138"/>
      <c r="SHE39" s="138"/>
      <c r="SHF39" s="138"/>
      <c r="SHG39" s="138"/>
      <c r="SHH39" s="138"/>
      <c r="SHI39" s="138"/>
      <c r="SHJ39" s="138"/>
      <c r="SHK39" s="138"/>
      <c r="SHL39" s="138"/>
      <c r="SHM39" s="138"/>
      <c r="SHN39" s="138"/>
      <c r="SHO39" s="138"/>
      <c r="SHP39" s="138"/>
      <c r="SHQ39" s="138"/>
      <c r="SHR39" s="138"/>
      <c r="SHS39" s="138"/>
      <c r="SHT39" s="138"/>
      <c r="SHU39" s="138"/>
      <c r="SHV39" s="138"/>
      <c r="SHW39" s="138"/>
      <c r="SHX39" s="138"/>
      <c r="SHY39" s="138"/>
      <c r="SHZ39" s="138"/>
      <c r="SIA39" s="138"/>
      <c r="SIB39" s="138"/>
      <c r="SIC39" s="138"/>
      <c r="SID39" s="138"/>
      <c r="SIE39" s="138"/>
      <c r="SIF39" s="138"/>
      <c r="SIG39" s="138"/>
      <c r="SIH39" s="138"/>
      <c r="SII39" s="138"/>
      <c r="SIJ39" s="138"/>
      <c r="SIK39" s="138"/>
      <c r="SIL39" s="138"/>
      <c r="SIM39" s="138"/>
      <c r="SIN39" s="138"/>
      <c r="SIO39" s="138"/>
      <c r="SIP39" s="138"/>
      <c r="SIQ39" s="138"/>
      <c r="SIR39" s="138"/>
      <c r="SIS39" s="138"/>
      <c r="SIT39" s="138"/>
      <c r="SIU39" s="138"/>
      <c r="SIV39" s="138"/>
      <c r="SIW39" s="138"/>
      <c r="SIX39" s="138"/>
      <c r="SIY39" s="138"/>
      <c r="SIZ39" s="138"/>
      <c r="SJA39" s="138"/>
      <c r="SJB39" s="138"/>
      <c r="SJC39" s="138"/>
      <c r="SJD39" s="138"/>
      <c r="SJE39" s="138"/>
      <c r="SJF39" s="138"/>
      <c r="SJG39" s="138"/>
      <c r="SJH39" s="138"/>
      <c r="SJI39" s="138"/>
      <c r="SJJ39" s="138"/>
      <c r="SJK39" s="138"/>
      <c r="SJL39" s="138"/>
      <c r="SJM39" s="138"/>
      <c r="SJN39" s="138"/>
      <c r="SJO39" s="138"/>
      <c r="SJP39" s="138"/>
      <c r="SJQ39" s="138"/>
      <c r="SJR39" s="138"/>
      <c r="SJS39" s="138"/>
      <c r="SJT39" s="138"/>
      <c r="SJU39" s="138"/>
      <c r="SJV39" s="138"/>
      <c r="SJW39" s="138"/>
      <c r="SJX39" s="138"/>
      <c r="SJY39" s="138"/>
      <c r="SJZ39" s="138"/>
      <c r="SKA39" s="138"/>
      <c r="SKB39" s="138"/>
      <c r="SKC39" s="138"/>
      <c r="SKD39" s="138"/>
      <c r="SKE39" s="138"/>
      <c r="SKF39" s="138"/>
      <c r="SKG39" s="138"/>
      <c r="SKH39" s="138"/>
      <c r="SKI39" s="138"/>
      <c r="SKJ39" s="138"/>
      <c r="SKK39" s="138"/>
      <c r="SKL39" s="138"/>
      <c r="SKM39" s="138"/>
      <c r="SKN39" s="138"/>
      <c r="SKO39" s="138"/>
      <c r="SKP39" s="138"/>
      <c r="SKQ39" s="138"/>
      <c r="SKR39" s="138"/>
      <c r="SKS39" s="138"/>
      <c r="SKT39" s="138"/>
      <c r="SKU39" s="138"/>
      <c r="SKV39" s="138"/>
      <c r="SKW39" s="138"/>
      <c r="SKX39" s="138"/>
      <c r="SKY39" s="138"/>
      <c r="SKZ39" s="138"/>
      <c r="SLA39" s="138"/>
      <c r="SLB39" s="138"/>
      <c r="SLC39" s="138"/>
      <c r="SLD39" s="138"/>
      <c r="SLE39" s="138"/>
      <c r="SLF39" s="138"/>
      <c r="SLG39" s="138"/>
      <c r="SLH39" s="138"/>
      <c r="SLI39" s="138"/>
      <c r="SLJ39" s="138"/>
      <c r="SLK39" s="138"/>
      <c r="SLL39" s="138"/>
      <c r="SLM39" s="138"/>
      <c r="SLN39" s="138"/>
      <c r="SLO39" s="138"/>
      <c r="SLP39" s="138"/>
      <c r="SLQ39" s="138"/>
      <c r="SLR39" s="138"/>
      <c r="SLS39" s="138"/>
      <c r="SLT39" s="138"/>
      <c r="SLU39" s="138"/>
      <c r="SLV39" s="138"/>
      <c r="SLW39" s="138"/>
      <c r="SLX39" s="138"/>
      <c r="SLY39" s="138"/>
      <c r="SLZ39" s="138"/>
      <c r="SMA39" s="138"/>
      <c r="SMB39" s="138"/>
      <c r="SMC39" s="138"/>
      <c r="SMD39" s="138"/>
      <c r="SME39" s="138"/>
      <c r="SMF39" s="138"/>
      <c r="SMG39" s="138"/>
      <c r="SMH39" s="138"/>
      <c r="SMI39" s="138"/>
      <c r="SMJ39" s="138"/>
      <c r="SMK39" s="138"/>
      <c r="SML39" s="138"/>
      <c r="SMM39" s="138"/>
      <c r="SMN39" s="138"/>
      <c r="SMO39" s="138"/>
      <c r="SMP39" s="138"/>
      <c r="SMQ39" s="138"/>
      <c r="SMR39" s="138"/>
      <c r="SMS39" s="138"/>
      <c r="SMT39" s="138"/>
      <c r="SMU39" s="138"/>
      <c r="SMV39" s="138"/>
      <c r="SMW39" s="138"/>
      <c r="SMX39" s="138"/>
      <c r="SMY39" s="138"/>
      <c r="SMZ39" s="138"/>
      <c r="SNA39" s="138"/>
      <c r="SNB39" s="138"/>
      <c r="SNC39" s="138"/>
      <c r="SND39" s="138"/>
      <c r="SNE39" s="138"/>
      <c r="SNF39" s="138"/>
      <c r="SNG39" s="138"/>
      <c r="SNH39" s="138"/>
      <c r="SNI39" s="138"/>
      <c r="SNJ39" s="138"/>
      <c r="SNK39" s="138"/>
      <c r="SNL39" s="138"/>
      <c r="SNM39" s="138"/>
      <c r="SNN39" s="138"/>
      <c r="SNO39" s="138"/>
      <c r="SNP39" s="138"/>
      <c r="SNQ39" s="138"/>
      <c r="SNR39" s="138"/>
      <c r="SNS39" s="138"/>
      <c r="SNT39" s="138"/>
      <c r="SNU39" s="138"/>
      <c r="SNV39" s="138"/>
      <c r="SNW39" s="138"/>
      <c r="SNX39" s="138"/>
      <c r="SNY39" s="138"/>
      <c r="SNZ39" s="138"/>
      <c r="SOA39" s="138"/>
      <c r="SOB39" s="138"/>
      <c r="SOC39" s="138"/>
      <c r="SOD39" s="138"/>
      <c r="SOE39" s="138"/>
      <c r="SOF39" s="138"/>
      <c r="SOG39" s="138"/>
      <c r="SOH39" s="138"/>
      <c r="SOI39" s="138"/>
      <c r="SOJ39" s="138"/>
      <c r="SOK39" s="138"/>
      <c r="SOL39" s="138"/>
      <c r="SOM39" s="138"/>
      <c r="SON39" s="138"/>
      <c r="SOO39" s="138"/>
      <c r="SOP39" s="138"/>
      <c r="SOQ39" s="138"/>
      <c r="SOR39" s="138"/>
      <c r="SOS39" s="138"/>
      <c r="SOT39" s="138"/>
      <c r="SOU39" s="138"/>
      <c r="SOV39" s="138"/>
      <c r="SOW39" s="138"/>
      <c r="SOX39" s="138"/>
      <c r="SOY39" s="138"/>
      <c r="SOZ39" s="138"/>
      <c r="SPA39" s="138"/>
      <c r="SPB39" s="138"/>
      <c r="SPC39" s="138"/>
      <c r="SPD39" s="138"/>
      <c r="SPE39" s="138"/>
      <c r="SPF39" s="138"/>
      <c r="SPG39" s="138"/>
      <c r="SPH39" s="138"/>
      <c r="SPI39" s="138"/>
      <c r="SPJ39" s="138"/>
      <c r="SPK39" s="138"/>
      <c r="SPL39" s="138"/>
      <c r="SPM39" s="138"/>
      <c r="SPN39" s="138"/>
      <c r="SPO39" s="138"/>
      <c r="SPP39" s="138"/>
      <c r="SPQ39" s="138"/>
      <c r="SPR39" s="138"/>
      <c r="SPS39" s="138"/>
      <c r="SPT39" s="138"/>
      <c r="SPU39" s="138"/>
      <c r="SPV39" s="138"/>
      <c r="SPW39" s="138"/>
      <c r="SPX39" s="138"/>
      <c r="SPY39" s="138"/>
      <c r="SPZ39" s="138"/>
      <c r="SQA39" s="138"/>
      <c r="SQB39" s="138"/>
      <c r="SQC39" s="138"/>
      <c r="SQD39" s="138"/>
      <c r="SQE39" s="138"/>
      <c r="SQF39" s="138"/>
      <c r="SQG39" s="138"/>
      <c r="SQH39" s="138"/>
      <c r="SQI39" s="138"/>
      <c r="SQJ39" s="138"/>
      <c r="SQK39" s="138"/>
      <c r="SQL39" s="138"/>
      <c r="SQM39" s="138"/>
      <c r="SQN39" s="138"/>
      <c r="SQO39" s="138"/>
      <c r="SQP39" s="138"/>
      <c r="SQQ39" s="138"/>
      <c r="SQR39" s="138"/>
      <c r="SQS39" s="138"/>
      <c r="SQT39" s="138"/>
      <c r="SQU39" s="138"/>
      <c r="SQV39" s="138"/>
      <c r="SQW39" s="138"/>
      <c r="SQX39" s="138"/>
      <c r="SQY39" s="138"/>
      <c r="SQZ39" s="138"/>
      <c r="SRA39" s="138"/>
      <c r="SRB39" s="138"/>
      <c r="SRC39" s="138"/>
      <c r="SRD39" s="138"/>
      <c r="SRE39" s="138"/>
      <c r="SRF39" s="138"/>
      <c r="SRG39" s="138"/>
      <c r="SRH39" s="138"/>
      <c r="SRI39" s="138"/>
      <c r="SRJ39" s="138"/>
      <c r="SRK39" s="138"/>
      <c r="SRL39" s="138"/>
      <c r="SRM39" s="138"/>
      <c r="SRN39" s="138"/>
      <c r="SRO39" s="138"/>
      <c r="SRP39" s="138"/>
      <c r="SRQ39" s="138"/>
      <c r="SRR39" s="138"/>
      <c r="SRS39" s="138"/>
      <c r="SRT39" s="138"/>
      <c r="SRU39" s="138"/>
      <c r="SRV39" s="138"/>
      <c r="SRW39" s="138"/>
      <c r="SRX39" s="138"/>
      <c r="SRY39" s="138"/>
      <c r="SRZ39" s="138"/>
      <c r="SSA39" s="138"/>
      <c r="SSB39" s="138"/>
      <c r="SSC39" s="138"/>
      <c r="SSD39" s="138"/>
      <c r="SSE39" s="138"/>
      <c r="SSF39" s="138"/>
      <c r="SSG39" s="138"/>
      <c r="SSH39" s="138"/>
      <c r="SSI39" s="138"/>
      <c r="SSJ39" s="138"/>
      <c r="SSK39" s="138"/>
      <c r="SSL39" s="138"/>
      <c r="SSM39" s="138"/>
      <c r="SSN39" s="138"/>
      <c r="SSO39" s="138"/>
      <c r="SSP39" s="138"/>
      <c r="SSQ39" s="138"/>
      <c r="SSR39" s="138"/>
      <c r="SSS39" s="138"/>
      <c r="SST39" s="138"/>
      <c r="SSU39" s="138"/>
      <c r="SSV39" s="138"/>
      <c r="SSW39" s="138"/>
      <c r="SSX39" s="138"/>
      <c r="SSY39" s="138"/>
      <c r="SSZ39" s="138"/>
      <c r="STA39" s="138"/>
      <c r="STB39" s="138"/>
      <c r="STC39" s="138"/>
      <c r="STD39" s="138"/>
      <c r="STE39" s="138"/>
      <c r="STF39" s="138"/>
      <c r="STG39" s="138"/>
      <c r="STH39" s="138"/>
      <c r="STI39" s="138"/>
      <c r="STJ39" s="138"/>
      <c r="STK39" s="138"/>
      <c r="STL39" s="138"/>
      <c r="STM39" s="138"/>
      <c r="STN39" s="138"/>
      <c r="STO39" s="138"/>
      <c r="STP39" s="138"/>
      <c r="STQ39" s="138"/>
      <c r="STR39" s="138"/>
      <c r="STS39" s="138"/>
      <c r="STT39" s="138"/>
      <c r="STU39" s="138"/>
      <c r="STV39" s="138"/>
      <c r="STW39" s="138"/>
      <c r="STX39" s="138"/>
      <c r="STY39" s="138"/>
      <c r="STZ39" s="138"/>
      <c r="SUA39" s="138"/>
      <c r="SUB39" s="138"/>
      <c r="SUC39" s="138"/>
      <c r="SUD39" s="138"/>
      <c r="SUE39" s="138"/>
      <c r="SUF39" s="138"/>
      <c r="SUG39" s="138"/>
      <c r="SUH39" s="138"/>
      <c r="SUI39" s="138"/>
      <c r="SUJ39" s="138"/>
      <c r="SUK39" s="138"/>
      <c r="SUL39" s="138"/>
      <c r="SUM39" s="138"/>
      <c r="SUN39" s="138"/>
      <c r="SUO39" s="138"/>
      <c r="SUP39" s="138"/>
      <c r="SUQ39" s="138"/>
      <c r="SUR39" s="138"/>
      <c r="SUS39" s="138"/>
      <c r="SUT39" s="138"/>
      <c r="SUU39" s="138"/>
      <c r="SUV39" s="138"/>
      <c r="SUW39" s="138"/>
      <c r="SUX39" s="138"/>
      <c r="SUY39" s="138"/>
      <c r="SUZ39" s="138"/>
      <c r="SVA39" s="138"/>
      <c r="SVB39" s="138"/>
      <c r="SVC39" s="138"/>
      <c r="SVD39" s="138"/>
      <c r="SVE39" s="138"/>
      <c r="SVF39" s="138"/>
      <c r="SVG39" s="138"/>
      <c r="SVH39" s="138"/>
      <c r="SVI39" s="138"/>
      <c r="SVJ39" s="138"/>
      <c r="SVK39" s="138"/>
      <c r="SVL39" s="138"/>
      <c r="SVM39" s="138"/>
      <c r="SVN39" s="138"/>
      <c r="SVO39" s="138"/>
      <c r="SVP39" s="138"/>
      <c r="SVQ39" s="138"/>
      <c r="SVR39" s="138"/>
      <c r="SVS39" s="138"/>
      <c r="SVT39" s="138"/>
      <c r="SVU39" s="138"/>
      <c r="SVV39" s="138"/>
      <c r="SVW39" s="138"/>
      <c r="SVX39" s="138"/>
      <c r="SVY39" s="138"/>
      <c r="SVZ39" s="138"/>
      <c r="SWA39" s="138"/>
      <c r="SWB39" s="138"/>
      <c r="SWC39" s="138"/>
      <c r="SWD39" s="138"/>
      <c r="SWE39" s="138"/>
      <c r="SWF39" s="138"/>
      <c r="SWG39" s="138"/>
      <c r="SWH39" s="138"/>
      <c r="SWI39" s="138"/>
      <c r="SWJ39" s="138"/>
      <c r="SWK39" s="138"/>
      <c r="SWL39" s="138"/>
      <c r="SWM39" s="138"/>
      <c r="SWN39" s="138"/>
      <c r="SWO39" s="138"/>
      <c r="SWP39" s="138"/>
      <c r="SWQ39" s="138"/>
      <c r="SWR39" s="138"/>
      <c r="SWS39" s="138"/>
      <c r="SWT39" s="138"/>
      <c r="SWU39" s="138"/>
      <c r="SWV39" s="138"/>
      <c r="SWW39" s="138"/>
      <c r="SWX39" s="138"/>
      <c r="SWY39" s="138"/>
      <c r="SWZ39" s="138"/>
      <c r="SXA39" s="138"/>
      <c r="SXB39" s="138"/>
      <c r="SXC39" s="138"/>
      <c r="SXD39" s="138"/>
      <c r="SXE39" s="138"/>
      <c r="SXF39" s="138"/>
      <c r="SXG39" s="138"/>
      <c r="SXH39" s="138"/>
      <c r="SXI39" s="138"/>
      <c r="SXJ39" s="138"/>
      <c r="SXK39" s="138"/>
      <c r="SXL39" s="138"/>
      <c r="SXM39" s="138"/>
      <c r="SXN39" s="138"/>
      <c r="SXO39" s="138"/>
      <c r="SXP39" s="138"/>
      <c r="SXQ39" s="138"/>
      <c r="SXR39" s="138"/>
      <c r="SXS39" s="138"/>
      <c r="SXT39" s="138"/>
      <c r="SXU39" s="138"/>
      <c r="SXV39" s="138"/>
      <c r="SXW39" s="138"/>
      <c r="SXX39" s="138"/>
      <c r="SXY39" s="138"/>
      <c r="SXZ39" s="138"/>
      <c r="SYA39" s="138"/>
      <c r="SYB39" s="138"/>
      <c r="SYC39" s="138"/>
      <c r="SYD39" s="138"/>
      <c r="SYE39" s="138"/>
      <c r="SYF39" s="138"/>
      <c r="SYG39" s="138"/>
      <c r="SYH39" s="138"/>
      <c r="SYI39" s="138"/>
      <c r="SYJ39" s="138"/>
      <c r="SYK39" s="138"/>
      <c r="SYL39" s="138"/>
      <c r="SYM39" s="138"/>
      <c r="SYN39" s="138"/>
      <c r="SYO39" s="138"/>
      <c r="SYP39" s="138"/>
      <c r="SYQ39" s="138"/>
      <c r="SYR39" s="138"/>
      <c r="SYS39" s="138"/>
      <c r="SYT39" s="138"/>
      <c r="SYU39" s="138"/>
      <c r="SYV39" s="138"/>
      <c r="SYW39" s="138"/>
      <c r="SYX39" s="138"/>
      <c r="SYY39" s="138"/>
      <c r="SYZ39" s="138"/>
      <c r="SZA39" s="138"/>
      <c r="SZB39" s="138"/>
      <c r="SZC39" s="138"/>
      <c r="SZD39" s="138"/>
      <c r="SZE39" s="138"/>
      <c r="SZF39" s="138"/>
      <c r="SZG39" s="138"/>
      <c r="SZH39" s="138"/>
      <c r="SZI39" s="138"/>
      <c r="SZJ39" s="138"/>
      <c r="SZK39" s="138"/>
      <c r="SZL39" s="138"/>
      <c r="SZM39" s="138"/>
      <c r="SZN39" s="138"/>
      <c r="SZO39" s="138"/>
      <c r="SZP39" s="138"/>
      <c r="SZQ39" s="138"/>
      <c r="SZR39" s="138"/>
      <c r="SZS39" s="138"/>
      <c r="SZT39" s="138"/>
      <c r="SZU39" s="138"/>
      <c r="SZV39" s="138"/>
      <c r="SZW39" s="138"/>
      <c r="SZX39" s="138"/>
      <c r="SZY39" s="138"/>
      <c r="SZZ39" s="138"/>
      <c r="TAA39" s="138"/>
      <c r="TAB39" s="138"/>
      <c r="TAC39" s="138"/>
      <c r="TAD39" s="138"/>
      <c r="TAE39" s="138"/>
      <c r="TAF39" s="138"/>
      <c r="TAG39" s="138"/>
      <c r="TAH39" s="138"/>
      <c r="TAI39" s="138"/>
      <c r="TAJ39" s="138"/>
      <c r="TAK39" s="138"/>
      <c r="TAL39" s="138"/>
      <c r="TAM39" s="138"/>
      <c r="TAN39" s="138"/>
      <c r="TAO39" s="138"/>
      <c r="TAP39" s="138"/>
      <c r="TAQ39" s="138"/>
      <c r="TAR39" s="138"/>
      <c r="TAS39" s="138"/>
      <c r="TAT39" s="138"/>
      <c r="TAU39" s="138"/>
      <c r="TAV39" s="138"/>
      <c r="TAW39" s="138"/>
      <c r="TAX39" s="138"/>
      <c r="TAY39" s="138"/>
      <c r="TAZ39" s="138"/>
      <c r="TBA39" s="138"/>
      <c r="TBB39" s="138"/>
      <c r="TBC39" s="138"/>
      <c r="TBD39" s="138"/>
      <c r="TBE39" s="138"/>
      <c r="TBF39" s="138"/>
      <c r="TBG39" s="138"/>
      <c r="TBH39" s="138"/>
      <c r="TBI39" s="138"/>
      <c r="TBJ39" s="138"/>
      <c r="TBK39" s="138"/>
      <c r="TBL39" s="138"/>
      <c r="TBM39" s="138"/>
      <c r="TBN39" s="138"/>
      <c r="TBO39" s="138"/>
      <c r="TBP39" s="138"/>
      <c r="TBQ39" s="138"/>
      <c r="TBR39" s="138"/>
      <c r="TBS39" s="138"/>
      <c r="TBT39" s="138"/>
      <c r="TBU39" s="138"/>
      <c r="TBV39" s="138"/>
      <c r="TBW39" s="138"/>
      <c r="TBX39" s="138"/>
      <c r="TBY39" s="138"/>
      <c r="TBZ39" s="138"/>
      <c r="TCA39" s="138"/>
      <c r="TCB39" s="138"/>
      <c r="TCC39" s="138"/>
      <c r="TCD39" s="138"/>
      <c r="TCE39" s="138"/>
      <c r="TCF39" s="138"/>
      <c r="TCG39" s="138"/>
      <c r="TCH39" s="138"/>
      <c r="TCI39" s="138"/>
      <c r="TCJ39" s="138"/>
      <c r="TCK39" s="138"/>
      <c r="TCL39" s="138"/>
      <c r="TCM39" s="138"/>
      <c r="TCN39" s="138"/>
      <c r="TCO39" s="138"/>
      <c r="TCP39" s="138"/>
      <c r="TCQ39" s="138"/>
      <c r="TCR39" s="138"/>
      <c r="TCS39" s="138"/>
      <c r="TCT39" s="138"/>
      <c r="TCU39" s="138"/>
      <c r="TCV39" s="138"/>
      <c r="TCW39" s="138"/>
      <c r="TCX39" s="138"/>
      <c r="TCY39" s="138"/>
      <c r="TCZ39" s="138"/>
      <c r="TDA39" s="138"/>
      <c r="TDB39" s="138"/>
      <c r="TDC39" s="138"/>
      <c r="TDD39" s="138"/>
      <c r="TDE39" s="138"/>
      <c r="TDF39" s="138"/>
      <c r="TDG39" s="138"/>
      <c r="TDH39" s="138"/>
      <c r="TDI39" s="138"/>
      <c r="TDJ39" s="138"/>
      <c r="TDK39" s="138"/>
      <c r="TDL39" s="138"/>
      <c r="TDM39" s="138"/>
      <c r="TDN39" s="138"/>
      <c r="TDO39" s="138"/>
      <c r="TDP39" s="138"/>
      <c r="TDQ39" s="138"/>
      <c r="TDR39" s="138"/>
      <c r="TDS39" s="138"/>
      <c r="TDT39" s="138"/>
      <c r="TDU39" s="138"/>
      <c r="TDV39" s="138"/>
      <c r="TDW39" s="138"/>
      <c r="TDX39" s="138"/>
      <c r="TDY39" s="138"/>
      <c r="TDZ39" s="138"/>
      <c r="TEA39" s="138"/>
      <c r="TEB39" s="138"/>
      <c r="TEC39" s="138"/>
      <c r="TED39" s="138"/>
      <c r="TEE39" s="138"/>
      <c r="TEF39" s="138"/>
      <c r="TEG39" s="138"/>
      <c r="TEH39" s="138"/>
      <c r="TEI39" s="138"/>
      <c r="TEJ39" s="138"/>
      <c r="TEK39" s="138"/>
      <c r="TEL39" s="138"/>
      <c r="TEM39" s="138"/>
      <c r="TEN39" s="138"/>
      <c r="TEO39" s="138"/>
      <c r="TEP39" s="138"/>
      <c r="TEQ39" s="138"/>
      <c r="TER39" s="138"/>
      <c r="TES39" s="138"/>
      <c r="TET39" s="138"/>
      <c r="TEU39" s="138"/>
      <c r="TEV39" s="138"/>
      <c r="TEW39" s="138"/>
      <c r="TEX39" s="138"/>
      <c r="TEY39" s="138"/>
      <c r="TEZ39" s="138"/>
      <c r="TFA39" s="138"/>
      <c r="TFB39" s="138"/>
      <c r="TFC39" s="138"/>
      <c r="TFD39" s="138"/>
      <c r="TFE39" s="138"/>
      <c r="TFF39" s="138"/>
      <c r="TFG39" s="138"/>
      <c r="TFH39" s="138"/>
      <c r="TFI39" s="138"/>
      <c r="TFJ39" s="138"/>
      <c r="TFK39" s="138"/>
      <c r="TFL39" s="138"/>
      <c r="TFM39" s="138"/>
      <c r="TFN39" s="138"/>
      <c r="TFO39" s="138"/>
      <c r="TFP39" s="138"/>
      <c r="TFQ39" s="138"/>
      <c r="TFR39" s="138"/>
      <c r="TFS39" s="138"/>
      <c r="TFT39" s="138"/>
      <c r="TFU39" s="138"/>
      <c r="TFV39" s="138"/>
      <c r="TFW39" s="138"/>
      <c r="TFX39" s="138"/>
      <c r="TFY39" s="138"/>
      <c r="TFZ39" s="138"/>
      <c r="TGA39" s="138"/>
      <c r="TGB39" s="138"/>
      <c r="TGC39" s="138"/>
      <c r="TGD39" s="138"/>
      <c r="TGE39" s="138"/>
      <c r="TGF39" s="138"/>
      <c r="TGG39" s="138"/>
      <c r="TGH39" s="138"/>
      <c r="TGI39" s="138"/>
      <c r="TGJ39" s="138"/>
      <c r="TGK39" s="138"/>
      <c r="TGL39" s="138"/>
      <c r="TGM39" s="138"/>
      <c r="TGN39" s="138"/>
      <c r="TGO39" s="138"/>
      <c r="TGP39" s="138"/>
      <c r="TGQ39" s="138"/>
      <c r="TGR39" s="138"/>
      <c r="TGS39" s="138"/>
      <c r="TGT39" s="138"/>
      <c r="TGU39" s="138"/>
      <c r="TGV39" s="138"/>
      <c r="TGW39" s="138"/>
      <c r="TGX39" s="138"/>
      <c r="TGY39" s="138"/>
      <c r="TGZ39" s="138"/>
      <c r="THA39" s="138"/>
      <c r="THB39" s="138"/>
      <c r="THC39" s="138"/>
      <c r="THD39" s="138"/>
      <c r="THE39" s="138"/>
      <c r="THF39" s="138"/>
      <c r="THG39" s="138"/>
      <c r="THH39" s="138"/>
      <c r="THI39" s="138"/>
      <c r="THJ39" s="138"/>
      <c r="THK39" s="138"/>
      <c r="THL39" s="138"/>
      <c r="THM39" s="138"/>
      <c r="THN39" s="138"/>
      <c r="THO39" s="138"/>
      <c r="THP39" s="138"/>
      <c r="THQ39" s="138"/>
      <c r="THR39" s="138"/>
      <c r="THS39" s="138"/>
      <c r="THT39" s="138"/>
      <c r="THU39" s="138"/>
      <c r="THV39" s="138"/>
      <c r="THW39" s="138"/>
      <c r="THX39" s="138"/>
      <c r="THY39" s="138"/>
      <c r="THZ39" s="138"/>
      <c r="TIA39" s="138"/>
      <c r="TIB39" s="138"/>
      <c r="TIC39" s="138"/>
      <c r="TID39" s="138"/>
      <c r="TIE39" s="138"/>
      <c r="TIF39" s="138"/>
      <c r="TIG39" s="138"/>
      <c r="TIH39" s="138"/>
      <c r="TII39" s="138"/>
      <c r="TIJ39" s="138"/>
      <c r="TIK39" s="138"/>
      <c r="TIL39" s="138"/>
      <c r="TIM39" s="138"/>
      <c r="TIN39" s="138"/>
      <c r="TIO39" s="138"/>
      <c r="TIP39" s="138"/>
      <c r="TIQ39" s="138"/>
      <c r="TIR39" s="138"/>
      <c r="TIS39" s="138"/>
      <c r="TIT39" s="138"/>
      <c r="TIU39" s="138"/>
      <c r="TIV39" s="138"/>
      <c r="TIW39" s="138"/>
      <c r="TIX39" s="138"/>
      <c r="TIY39" s="138"/>
      <c r="TIZ39" s="138"/>
      <c r="TJA39" s="138"/>
      <c r="TJB39" s="138"/>
      <c r="TJC39" s="138"/>
      <c r="TJD39" s="138"/>
      <c r="TJE39" s="138"/>
      <c r="TJF39" s="138"/>
      <c r="TJG39" s="138"/>
      <c r="TJH39" s="138"/>
      <c r="TJI39" s="138"/>
      <c r="TJJ39" s="138"/>
      <c r="TJK39" s="138"/>
      <c r="TJL39" s="138"/>
      <c r="TJM39" s="138"/>
      <c r="TJN39" s="138"/>
      <c r="TJO39" s="138"/>
      <c r="TJP39" s="138"/>
      <c r="TJQ39" s="138"/>
      <c r="TJR39" s="138"/>
      <c r="TJS39" s="138"/>
      <c r="TJT39" s="138"/>
      <c r="TJU39" s="138"/>
      <c r="TJV39" s="138"/>
      <c r="TJW39" s="138"/>
      <c r="TJX39" s="138"/>
      <c r="TJY39" s="138"/>
      <c r="TJZ39" s="138"/>
      <c r="TKA39" s="138"/>
      <c r="TKB39" s="138"/>
      <c r="TKC39" s="138"/>
      <c r="TKD39" s="138"/>
      <c r="TKE39" s="138"/>
      <c r="TKF39" s="138"/>
      <c r="TKG39" s="138"/>
      <c r="TKH39" s="138"/>
      <c r="TKI39" s="138"/>
      <c r="TKJ39" s="138"/>
      <c r="TKK39" s="138"/>
      <c r="TKL39" s="138"/>
      <c r="TKM39" s="138"/>
      <c r="TKN39" s="138"/>
      <c r="TKO39" s="138"/>
      <c r="TKP39" s="138"/>
      <c r="TKQ39" s="138"/>
      <c r="TKR39" s="138"/>
      <c r="TKS39" s="138"/>
      <c r="TKT39" s="138"/>
      <c r="TKU39" s="138"/>
      <c r="TKV39" s="138"/>
      <c r="TKW39" s="138"/>
      <c r="TKX39" s="138"/>
      <c r="TKY39" s="138"/>
      <c r="TKZ39" s="138"/>
      <c r="TLA39" s="138"/>
      <c r="TLB39" s="138"/>
      <c r="TLC39" s="138"/>
      <c r="TLD39" s="138"/>
      <c r="TLE39" s="138"/>
      <c r="TLF39" s="138"/>
      <c r="TLG39" s="138"/>
      <c r="TLH39" s="138"/>
      <c r="TLI39" s="138"/>
      <c r="TLJ39" s="138"/>
      <c r="TLK39" s="138"/>
      <c r="TLL39" s="138"/>
      <c r="TLM39" s="138"/>
      <c r="TLN39" s="138"/>
      <c r="TLO39" s="138"/>
      <c r="TLP39" s="138"/>
      <c r="TLQ39" s="138"/>
      <c r="TLR39" s="138"/>
      <c r="TLS39" s="138"/>
      <c r="TLT39" s="138"/>
      <c r="TLU39" s="138"/>
      <c r="TLV39" s="138"/>
      <c r="TLW39" s="138"/>
      <c r="TLX39" s="138"/>
      <c r="TLY39" s="138"/>
      <c r="TLZ39" s="138"/>
      <c r="TMA39" s="138"/>
      <c r="TMB39" s="138"/>
      <c r="TMC39" s="138"/>
      <c r="TMD39" s="138"/>
      <c r="TME39" s="138"/>
      <c r="TMF39" s="138"/>
      <c r="TMG39" s="138"/>
      <c r="TMH39" s="138"/>
      <c r="TMI39" s="138"/>
      <c r="TMJ39" s="138"/>
      <c r="TMK39" s="138"/>
      <c r="TML39" s="138"/>
      <c r="TMM39" s="138"/>
      <c r="TMN39" s="138"/>
      <c r="TMO39" s="138"/>
      <c r="TMP39" s="138"/>
      <c r="TMQ39" s="138"/>
      <c r="TMR39" s="138"/>
      <c r="TMS39" s="138"/>
      <c r="TMT39" s="138"/>
      <c r="TMU39" s="138"/>
      <c r="TMV39" s="138"/>
      <c r="TMW39" s="138"/>
      <c r="TMX39" s="138"/>
      <c r="TMY39" s="138"/>
      <c r="TMZ39" s="138"/>
      <c r="TNA39" s="138"/>
      <c r="TNB39" s="138"/>
      <c r="TNC39" s="138"/>
      <c r="TND39" s="138"/>
      <c r="TNE39" s="138"/>
      <c r="TNF39" s="138"/>
      <c r="TNG39" s="138"/>
      <c r="TNH39" s="138"/>
      <c r="TNI39" s="138"/>
      <c r="TNJ39" s="138"/>
      <c r="TNK39" s="138"/>
      <c r="TNL39" s="138"/>
      <c r="TNM39" s="138"/>
      <c r="TNN39" s="138"/>
      <c r="TNO39" s="138"/>
      <c r="TNP39" s="138"/>
      <c r="TNQ39" s="138"/>
      <c r="TNR39" s="138"/>
      <c r="TNS39" s="138"/>
      <c r="TNT39" s="138"/>
      <c r="TNU39" s="138"/>
      <c r="TNV39" s="138"/>
      <c r="TNW39" s="138"/>
      <c r="TNX39" s="138"/>
      <c r="TNY39" s="138"/>
      <c r="TNZ39" s="138"/>
      <c r="TOA39" s="138"/>
      <c r="TOB39" s="138"/>
      <c r="TOC39" s="138"/>
      <c r="TOD39" s="138"/>
      <c r="TOE39" s="138"/>
      <c r="TOF39" s="138"/>
      <c r="TOG39" s="138"/>
      <c r="TOH39" s="138"/>
      <c r="TOI39" s="138"/>
      <c r="TOJ39" s="138"/>
      <c r="TOK39" s="138"/>
      <c r="TOL39" s="138"/>
      <c r="TOM39" s="138"/>
      <c r="TON39" s="138"/>
      <c r="TOO39" s="138"/>
      <c r="TOP39" s="138"/>
      <c r="TOQ39" s="138"/>
      <c r="TOR39" s="138"/>
      <c r="TOS39" s="138"/>
      <c r="TOT39" s="138"/>
      <c r="TOU39" s="138"/>
      <c r="TOV39" s="138"/>
      <c r="TOW39" s="138"/>
      <c r="TOX39" s="138"/>
      <c r="TOY39" s="138"/>
      <c r="TOZ39" s="138"/>
      <c r="TPA39" s="138"/>
      <c r="TPB39" s="138"/>
      <c r="TPC39" s="138"/>
      <c r="TPD39" s="138"/>
      <c r="TPE39" s="138"/>
      <c r="TPF39" s="138"/>
      <c r="TPG39" s="138"/>
      <c r="TPH39" s="138"/>
      <c r="TPI39" s="138"/>
      <c r="TPJ39" s="138"/>
      <c r="TPK39" s="138"/>
      <c r="TPL39" s="138"/>
      <c r="TPM39" s="138"/>
      <c r="TPN39" s="138"/>
      <c r="TPO39" s="138"/>
      <c r="TPP39" s="138"/>
      <c r="TPQ39" s="138"/>
      <c r="TPR39" s="138"/>
      <c r="TPS39" s="138"/>
      <c r="TPT39" s="138"/>
      <c r="TPU39" s="138"/>
      <c r="TPV39" s="138"/>
      <c r="TPW39" s="138"/>
      <c r="TPX39" s="138"/>
      <c r="TPY39" s="138"/>
      <c r="TPZ39" s="138"/>
      <c r="TQA39" s="138"/>
      <c r="TQB39" s="138"/>
      <c r="TQC39" s="138"/>
      <c r="TQD39" s="138"/>
      <c r="TQE39" s="138"/>
      <c r="TQF39" s="138"/>
      <c r="TQG39" s="138"/>
      <c r="TQH39" s="138"/>
      <c r="TQI39" s="138"/>
      <c r="TQJ39" s="138"/>
      <c r="TQK39" s="138"/>
      <c r="TQL39" s="138"/>
      <c r="TQM39" s="138"/>
      <c r="TQN39" s="138"/>
      <c r="TQO39" s="138"/>
      <c r="TQP39" s="138"/>
      <c r="TQQ39" s="138"/>
      <c r="TQR39" s="138"/>
      <c r="TQS39" s="138"/>
      <c r="TQT39" s="138"/>
      <c r="TQU39" s="138"/>
      <c r="TQV39" s="138"/>
      <c r="TQW39" s="138"/>
      <c r="TQX39" s="138"/>
      <c r="TQY39" s="138"/>
      <c r="TQZ39" s="138"/>
      <c r="TRA39" s="138"/>
      <c r="TRB39" s="138"/>
      <c r="TRC39" s="138"/>
      <c r="TRD39" s="138"/>
      <c r="TRE39" s="138"/>
      <c r="TRF39" s="138"/>
      <c r="TRG39" s="138"/>
      <c r="TRH39" s="138"/>
      <c r="TRI39" s="138"/>
      <c r="TRJ39" s="138"/>
      <c r="TRK39" s="138"/>
      <c r="TRL39" s="138"/>
      <c r="TRM39" s="138"/>
      <c r="TRN39" s="138"/>
      <c r="TRO39" s="138"/>
      <c r="TRP39" s="138"/>
      <c r="TRQ39" s="138"/>
      <c r="TRR39" s="138"/>
      <c r="TRS39" s="138"/>
      <c r="TRT39" s="138"/>
      <c r="TRU39" s="138"/>
      <c r="TRV39" s="138"/>
      <c r="TRW39" s="138"/>
      <c r="TRX39" s="138"/>
      <c r="TRY39" s="138"/>
      <c r="TRZ39" s="138"/>
      <c r="TSA39" s="138"/>
      <c r="TSB39" s="138"/>
      <c r="TSC39" s="138"/>
      <c r="TSD39" s="138"/>
      <c r="TSE39" s="138"/>
      <c r="TSF39" s="138"/>
      <c r="TSG39" s="138"/>
      <c r="TSH39" s="138"/>
      <c r="TSI39" s="138"/>
      <c r="TSJ39" s="138"/>
      <c r="TSK39" s="138"/>
      <c r="TSL39" s="138"/>
      <c r="TSM39" s="138"/>
      <c r="TSN39" s="138"/>
      <c r="TSO39" s="138"/>
      <c r="TSP39" s="138"/>
      <c r="TSQ39" s="138"/>
      <c r="TSR39" s="138"/>
      <c r="TSS39" s="138"/>
      <c r="TST39" s="138"/>
      <c r="TSU39" s="138"/>
      <c r="TSV39" s="138"/>
      <c r="TSW39" s="138"/>
      <c r="TSX39" s="138"/>
      <c r="TSY39" s="138"/>
      <c r="TSZ39" s="138"/>
      <c r="TTA39" s="138"/>
      <c r="TTB39" s="138"/>
      <c r="TTC39" s="138"/>
      <c r="TTD39" s="138"/>
      <c r="TTE39" s="138"/>
      <c r="TTF39" s="138"/>
      <c r="TTG39" s="138"/>
      <c r="TTH39" s="138"/>
      <c r="TTI39" s="138"/>
      <c r="TTJ39" s="138"/>
      <c r="TTK39" s="138"/>
      <c r="TTL39" s="138"/>
      <c r="TTM39" s="138"/>
      <c r="TTN39" s="138"/>
      <c r="TTO39" s="138"/>
      <c r="TTP39" s="138"/>
      <c r="TTQ39" s="138"/>
      <c r="TTR39" s="138"/>
      <c r="TTS39" s="138"/>
      <c r="TTT39" s="138"/>
      <c r="TTU39" s="138"/>
      <c r="TTV39" s="138"/>
      <c r="TTW39" s="138"/>
      <c r="TTX39" s="138"/>
      <c r="TTY39" s="138"/>
      <c r="TTZ39" s="138"/>
      <c r="TUA39" s="138"/>
      <c r="TUB39" s="138"/>
      <c r="TUC39" s="138"/>
      <c r="TUD39" s="138"/>
      <c r="TUE39" s="138"/>
      <c r="TUF39" s="138"/>
      <c r="TUG39" s="138"/>
      <c r="TUH39" s="138"/>
      <c r="TUI39" s="138"/>
      <c r="TUJ39" s="138"/>
      <c r="TUK39" s="138"/>
      <c r="TUL39" s="138"/>
      <c r="TUM39" s="138"/>
      <c r="TUN39" s="138"/>
      <c r="TUO39" s="138"/>
      <c r="TUP39" s="138"/>
      <c r="TUQ39" s="138"/>
      <c r="TUR39" s="138"/>
      <c r="TUS39" s="138"/>
      <c r="TUT39" s="138"/>
      <c r="TUU39" s="138"/>
      <c r="TUV39" s="138"/>
      <c r="TUW39" s="138"/>
      <c r="TUX39" s="138"/>
      <c r="TUY39" s="138"/>
      <c r="TUZ39" s="138"/>
      <c r="TVA39" s="138"/>
      <c r="TVB39" s="138"/>
      <c r="TVC39" s="138"/>
      <c r="TVD39" s="138"/>
      <c r="TVE39" s="138"/>
      <c r="TVF39" s="138"/>
      <c r="TVG39" s="138"/>
      <c r="TVH39" s="138"/>
      <c r="TVI39" s="138"/>
      <c r="TVJ39" s="138"/>
      <c r="TVK39" s="138"/>
      <c r="TVL39" s="138"/>
      <c r="TVM39" s="138"/>
      <c r="TVN39" s="138"/>
      <c r="TVO39" s="138"/>
      <c r="TVP39" s="138"/>
      <c r="TVQ39" s="138"/>
      <c r="TVR39" s="138"/>
      <c r="TVS39" s="138"/>
      <c r="TVT39" s="138"/>
      <c r="TVU39" s="138"/>
      <c r="TVV39" s="138"/>
      <c r="TVW39" s="138"/>
      <c r="TVX39" s="138"/>
      <c r="TVY39" s="138"/>
      <c r="TVZ39" s="138"/>
      <c r="TWA39" s="138"/>
      <c r="TWB39" s="138"/>
      <c r="TWC39" s="138"/>
      <c r="TWD39" s="138"/>
      <c r="TWE39" s="138"/>
      <c r="TWF39" s="138"/>
      <c r="TWG39" s="138"/>
      <c r="TWH39" s="138"/>
      <c r="TWI39" s="138"/>
      <c r="TWJ39" s="138"/>
      <c r="TWK39" s="138"/>
      <c r="TWL39" s="138"/>
      <c r="TWM39" s="138"/>
      <c r="TWN39" s="138"/>
      <c r="TWO39" s="138"/>
      <c r="TWP39" s="138"/>
      <c r="TWQ39" s="138"/>
      <c r="TWR39" s="138"/>
      <c r="TWS39" s="138"/>
      <c r="TWT39" s="138"/>
      <c r="TWU39" s="138"/>
      <c r="TWV39" s="138"/>
      <c r="TWW39" s="138"/>
      <c r="TWX39" s="138"/>
      <c r="TWY39" s="138"/>
      <c r="TWZ39" s="138"/>
      <c r="TXA39" s="138"/>
      <c r="TXB39" s="138"/>
      <c r="TXC39" s="138"/>
      <c r="TXD39" s="138"/>
      <c r="TXE39" s="138"/>
      <c r="TXF39" s="138"/>
      <c r="TXG39" s="138"/>
      <c r="TXH39" s="138"/>
      <c r="TXI39" s="138"/>
      <c r="TXJ39" s="138"/>
      <c r="TXK39" s="138"/>
      <c r="TXL39" s="138"/>
      <c r="TXM39" s="138"/>
      <c r="TXN39" s="138"/>
      <c r="TXO39" s="138"/>
      <c r="TXP39" s="138"/>
      <c r="TXQ39" s="138"/>
      <c r="TXR39" s="138"/>
      <c r="TXS39" s="138"/>
      <c r="TXT39" s="138"/>
      <c r="TXU39" s="138"/>
      <c r="TXV39" s="138"/>
      <c r="TXW39" s="138"/>
      <c r="TXX39" s="138"/>
      <c r="TXY39" s="138"/>
      <c r="TXZ39" s="138"/>
      <c r="TYA39" s="138"/>
      <c r="TYB39" s="138"/>
      <c r="TYC39" s="138"/>
      <c r="TYD39" s="138"/>
      <c r="TYE39" s="138"/>
      <c r="TYF39" s="138"/>
      <c r="TYG39" s="138"/>
      <c r="TYH39" s="138"/>
      <c r="TYI39" s="138"/>
      <c r="TYJ39" s="138"/>
      <c r="TYK39" s="138"/>
      <c r="TYL39" s="138"/>
      <c r="TYM39" s="138"/>
      <c r="TYN39" s="138"/>
      <c r="TYO39" s="138"/>
      <c r="TYP39" s="138"/>
      <c r="TYQ39" s="138"/>
      <c r="TYR39" s="138"/>
      <c r="TYS39" s="138"/>
      <c r="TYT39" s="138"/>
      <c r="TYU39" s="138"/>
      <c r="TYV39" s="138"/>
      <c r="TYW39" s="138"/>
      <c r="TYX39" s="138"/>
      <c r="TYY39" s="138"/>
      <c r="TYZ39" s="138"/>
      <c r="TZA39" s="138"/>
      <c r="TZB39" s="138"/>
      <c r="TZC39" s="138"/>
      <c r="TZD39" s="138"/>
      <c r="TZE39" s="138"/>
      <c r="TZF39" s="138"/>
      <c r="TZG39" s="138"/>
      <c r="TZH39" s="138"/>
      <c r="TZI39" s="138"/>
      <c r="TZJ39" s="138"/>
      <c r="TZK39" s="138"/>
      <c r="TZL39" s="138"/>
      <c r="TZM39" s="138"/>
      <c r="TZN39" s="138"/>
      <c r="TZO39" s="138"/>
      <c r="TZP39" s="138"/>
      <c r="TZQ39" s="138"/>
      <c r="TZR39" s="138"/>
      <c r="TZS39" s="138"/>
      <c r="TZT39" s="138"/>
      <c r="TZU39" s="138"/>
      <c r="TZV39" s="138"/>
      <c r="TZW39" s="138"/>
      <c r="TZX39" s="138"/>
      <c r="TZY39" s="138"/>
      <c r="TZZ39" s="138"/>
      <c r="UAA39" s="138"/>
      <c r="UAB39" s="138"/>
      <c r="UAC39" s="138"/>
      <c r="UAD39" s="138"/>
      <c r="UAE39" s="138"/>
      <c r="UAF39" s="138"/>
      <c r="UAG39" s="138"/>
      <c r="UAH39" s="138"/>
      <c r="UAI39" s="138"/>
      <c r="UAJ39" s="138"/>
      <c r="UAK39" s="138"/>
      <c r="UAL39" s="138"/>
      <c r="UAM39" s="138"/>
      <c r="UAN39" s="138"/>
      <c r="UAO39" s="138"/>
      <c r="UAP39" s="138"/>
      <c r="UAQ39" s="138"/>
      <c r="UAR39" s="138"/>
      <c r="UAS39" s="138"/>
      <c r="UAT39" s="138"/>
      <c r="UAU39" s="138"/>
      <c r="UAV39" s="138"/>
      <c r="UAW39" s="138"/>
      <c r="UAX39" s="138"/>
      <c r="UAY39" s="138"/>
      <c r="UAZ39" s="138"/>
      <c r="UBA39" s="138"/>
      <c r="UBB39" s="138"/>
      <c r="UBC39" s="138"/>
      <c r="UBD39" s="138"/>
      <c r="UBE39" s="138"/>
      <c r="UBF39" s="138"/>
      <c r="UBG39" s="138"/>
      <c r="UBH39" s="138"/>
      <c r="UBI39" s="138"/>
      <c r="UBJ39" s="138"/>
      <c r="UBK39" s="138"/>
      <c r="UBL39" s="138"/>
      <c r="UBM39" s="138"/>
      <c r="UBN39" s="138"/>
      <c r="UBO39" s="138"/>
      <c r="UBP39" s="138"/>
      <c r="UBQ39" s="138"/>
      <c r="UBR39" s="138"/>
      <c r="UBS39" s="138"/>
      <c r="UBT39" s="138"/>
      <c r="UBU39" s="138"/>
      <c r="UBV39" s="138"/>
      <c r="UBW39" s="138"/>
      <c r="UBX39" s="138"/>
      <c r="UBY39" s="138"/>
      <c r="UBZ39" s="138"/>
      <c r="UCA39" s="138"/>
      <c r="UCB39" s="138"/>
      <c r="UCC39" s="138"/>
      <c r="UCD39" s="138"/>
      <c r="UCE39" s="138"/>
      <c r="UCF39" s="138"/>
      <c r="UCG39" s="138"/>
      <c r="UCH39" s="138"/>
      <c r="UCI39" s="138"/>
      <c r="UCJ39" s="138"/>
      <c r="UCK39" s="138"/>
      <c r="UCL39" s="138"/>
      <c r="UCM39" s="138"/>
      <c r="UCN39" s="138"/>
      <c r="UCO39" s="138"/>
      <c r="UCP39" s="138"/>
      <c r="UCQ39" s="138"/>
      <c r="UCR39" s="138"/>
      <c r="UCS39" s="138"/>
      <c r="UCT39" s="138"/>
      <c r="UCU39" s="138"/>
      <c r="UCV39" s="138"/>
      <c r="UCW39" s="138"/>
      <c r="UCX39" s="138"/>
      <c r="UCY39" s="138"/>
      <c r="UCZ39" s="138"/>
      <c r="UDA39" s="138"/>
      <c r="UDB39" s="138"/>
      <c r="UDC39" s="138"/>
      <c r="UDD39" s="138"/>
      <c r="UDE39" s="138"/>
      <c r="UDF39" s="138"/>
      <c r="UDG39" s="138"/>
      <c r="UDH39" s="138"/>
      <c r="UDI39" s="138"/>
      <c r="UDJ39" s="138"/>
      <c r="UDK39" s="138"/>
      <c r="UDL39" s="138"/>
      <c r="UDM39" s="138"/>
      <c r="UDN39" s="138"/>
      <c r="UDO39" s="138"/>
      <c r="UDP39" s="138"/>
      <c r="UDQ39" s="138"/>
      <c r="UDR39" s="138"/>
      <c r="UDS39" s="138"/>
      <c r="UDT39" s="138"/>
      <c r="UDU39" s="138"/>
      <c r="UDV39" s="138"/>
      <c r="UDW39" s="138"/>
      <c r="UDX39" s="138"/>
      <c r="UDY39" s="138"/>
      <c r="UDZ39" s="138"/>
      <c r="UEA39" s="138"/>
      <c r="UEB39" s="138"/>
      <c r="UEC39" s="138"/>
      <c r="UED39" s="138"/>
      <c r="UEE39" s="138"/>
      <c r="UEF39" s="138"/>
      <c r="UEG39" s="138"/>
      <c r="UEH39" s="138"/>
      <c r="UEI39" s="138"/>
      <c r="UEJ39" s="138"/>
      <c r="UEK39" s="138"/>
      <c r="UEL39" s="138"/>
      <c r="UEM39" s="138"/>
      <c r="UEN39" s="138"/>
      <c r="UEO39" s="138"/>
      <c r="UEP39" s="138"/>
      <c r="UEQ39" s="138"/>
      <c r="UER39" s="138"/>
      <c r="UES39" s="138"/>
      <c r="UET39" s="138"/>
      <c r="UEU39" s="138"/>
      <c r="UEV39" s="138"/>
      <c r="UEW39" s="138"/>
      <c r="UEX39" s="138"/>
      <c r="UEY39" s="138"/>
      <c r="UEZ39" s="138"/>
      <c r="UFA39" s="138"/>
      <c r="UFB39" s="138"/>
      <c r="UFC39" s="138"/>
      <c r="UFD39" s="138"/>
      <c r="UFE39" s="138"/>
      <c r="UFF39" s="138"/>
      <c r="UFG39" s="138"/>
      <c r="UFH39" s="138"/>
      <c r="UFI39" s="138"/>
      <c r="UFJ39" s="138"/>
      <c r="UFK39" s="138"/>
      <c r="UFL39" s="138"/>
      <c r="UFM39" s="138"/>
      <c r="UFN39" s="138"/>
      <c r="UFO39" s="138"/>
      <c r="UFP39" s="138"/>
      <c r="UFQ39" s="138"/>
      <c r="UFR39" s="138"/>
      <c r="UFS39" s="138"/>
      <c r="UFT39" s="138"/>
      <c r="UFU39" s="138"/>
      <c r="UFV39" s="138"/>
      <c r="UFW39" s="138"/>
      <c r="UFX39" s="138"/>
      <c r="UFY39" s="138"/>
      <c r="UFZ39" s="138"/>
      <c r="UGA39" s="138"/>
      <c r="UGB39" s="138"/>
      <c r="UGC39" s="138"/>
      <c r="UGD39" s="138"/>
      <c r="UGE39" s="138"/>
      <c r="UGF39" s="138"/>
      <c r="UGG39" s="138"/>
      <c r="UGH39" s="138"/>
      <c r="UGI39" s="138"/>
      <c r="UGJ39" s="138"/>
      <c r="UGK39" s="138"/>
      <c r="UGL39" s="138"/>
      <c r="UGM39" s="138"/>
      <c r="UGN39" s="138"/>
      <c r="UGO39" s="138"/>
      <c r="UGP39" s="138"/>
      <c r="UGQ39" s="138"/>
      <c r="UGR39" s="138"/>
      <c r="UGS39" s="138"/>
      <c r="UGT39" s="138"/>
      <c r="UGU39" s="138"/>
      <c r="UGV39" s="138"/>
      <c r="UGW39" s="138"/>
      <c r="UGX39" s="138"/>
      <c r="UGY39" s="138"/>
      <c r="UGZ39" s="138"/>
      <c r="UHA39" s="138"/>
      <c r="UHB39" s="138"/>
      <c r="UHC39" s="138"/>
      <c r="UHD39" s="138"/>
      <c r="UHE39" s="138"/>
      <c r="UHF39" s="138"/>
      <c r="UHG39" s="138"/>
      <c r="UHH39" s="138"/>
      <c r="UHI39" s="138"/>
      <c r="UHJ39" s="138"/>
      <c r="UHK39" s="138"/>
      <c r="UHL39" s="138"/>
      <c r="UHM39" s="138"/>
      <c r="UHN39" s="138"/>
      <c r="UHO39" s="138"/>
      <c r="UHP39" s="138"/>
      <c r="UHQ39" s="138"/>
      <c r="UHR39" s="138"/>
      <c r="UHS39" s="138"/>
      <c r="UHT39" s="138"/>
      <c r="UHU39" s="138"/>
      <c r="UHV39" s="138"/>
      <c r="UHW39" s="138"/>
      <c r="UHX39" s="138"/>
      <c r="UHY39" s="138"/>
      <c r="UHZ39" s="138"/>
      <c r="UIA39" s="138"/>
      <c r="UIB39" s="138"/>
      <c r="UIC39" s="138"/>
      <c r="UID39" s="138"/>
      <c r="UIE39" s="138"/>
      <c r="UIF39" s="138"/>
      <c r="UIG39" s="138"/>
      <c r="UIH39" s="138"/>
      <c r="UII39" s="138"/>
      <c r="UIJ39" s="138"/>
      <c r="UIK39" s="138"/>
      <c r="UIL39" s="138"/>
      <c r="UIM39" s="138"/>
      <c r="UIN39" s="138"/>
      <c r="UIO39" s="138"/>
      <c r="UIP39" s="138"/>
      <c r="UIQ39" s="138"/>
      <c r="UIR39" s="138"/>
      <c r="UIS39" s="138"/>
      <c r="UIT39" s="138"/>
      <c r="UIU39" s="138"/>
      <c r="UIV39" s="138"/>
      <c r="UIW39" s="138"/>
      <c r="UIX39" s="138"/>
      <c r="UIY39" s="138"/>
      <c r="UIZ39" s="138"/>
      <c r="UJA39" s="138"/>
      <c r="UJB39" s="138"/>
      <c r="UJC39" s="138"/>
      <c r="UJD39" s="138"/>
      <c r="UJE39" s="138"/>
      <c r="UJF39" s="138"/>
      <c r="UJG39" s="138"/>
      <c r="UJH39" s="138"/>
      <c r="UJI39" s="138"/>
      <c r="UJJ39" s="138"/>
      <c r="UJK39" s="138"/>
      <c r="UJL39" s="138"/>
      <c r="UJM39" s="138"/>
      <c r="UJN39" s="138"/>
      <c r="UJO39" s="138"/>
      <c r="UJP39" s="138"/>
      <c r="UJQ39" s="138"/>
      <c r="UJR39" s="138"/>
      <c r="UJS39" s="138"/>
      <c r="UJT39" s="138"/>
      <c r="UJU39" s="138"/>
      <c r="UJV39" s="138"/>
      <c r="UJW39" s="138"/>
      <c r="UJX39" s="138"/>
      <c r="UJY39" s="138"/>
      <c r="UJZ39" s="138"/>
      <c r="UKA39" s="138"/>
      <c r="UKB39" s="138"/>
      <c r="UKC39" s="138"/>
      <c r="UKD39" s="138"/>
      <c r="UKE39" s="138"/>
      <c r="UKF39" s="138"/>
      <c r="UKG39" s="138"/>
      <c r="UKH39" s="138"/>
      <c r="UKI39" s="138"/>
      <c r="UKJ39" s="138"/>
      <c r="UKK39" s="138"/>
      <c r="UKL39" s="138"/>
      <c r="UKM39" s="138"/>
      <c r="UKN39" s="138"/>
      <c r="UKO39" s="138"/>
      <c r="UKP39" s="138"/>
      <c r="UKQ39" s="138"/>
      <c r="UKR39" s="138"/>
      <c r="UKS39" s="138"/>
      <c r="UKT39" s="138"/>
      <c r="UKU39" s="138"/>
      <c r="UKV39" s="138"/>
      <c r="UKW39" s="138"/>
      <c r="UKX39" s="138"/>
      <c r="UKY39" s="138"/>
      <c r="UKZ39" s="138"/>
      <c r="ULA39" s="138"/>
      <c r="ULB39" s="138"/>
      <c r="ULC39" s="138"/>
      <c r="ULD39" s="138"/>
      <c r="ULE39" s="138"/>
      <c r="ULF39" s="138"/>
      <c r="ULG39" s="138"/>
      <c r="ULH39" s="138"/>
      <c r="ULI39" s="138"/>
      <c r="ULJ39" s="138"/>
      <c r="ULK39" s="138"/>
      <c r="ULL39" s="138"/>
      <c r="ULM39" s="138"/>
      <c r="ULN39" s="138"/>
      <c r="ULO39" s="138"/>
      <c r="ULP39" s="138"/>
      <c r="ULQ39" s="138"/>
      <c r="ULR39" s="138"/>
      <c r="ULS39" s="138"/>
      <c r="ULT39" s="138"/>
      <c r="ULU39" s="138"/>
      <c r="ULV39" s="138"/>
      <c r="ULW39" s="138"/>
      <c r="ULX39" s="138"/>
      <c r="ULY39" s="138"/>
      <c r="ULZ39" s="138"/>
      <c r="UMA39" s="138"/>
      <c r="UMB39" s="138"/>
      <c r="UMC39" s="138"/>
      <c r="UMD39" s="138"/>
      <c r="UME39" s="138"/>
      <c r="UMF39" s="138"/>
      <c r="UMG39" s="138"/>
      <c r="UMH39" s="138"/>
      <c r="UMI39" s="138"/>
      <c r="UMJ39" s="138"/>
      <c r="UMK39" s="138"/>
      <c r="UML39" s="138"/>
      <c r="UMM39" s="138"/>
      <c r="UMN39" s="138"/>
      <c r="UMO39" s="138"/>
      <c r="UMP39" s="138"/>
      <c r="UMQ39" s="138"/>
      <c r="UMR39" s="138"/>
      <c r="UMS39" s="138"/>
      <c r="UMT39" s="138"/>
      <c r="UMU39" s="138"/>
      <c r="UMV39" s="138"/>
      <c r="UMW39" s="138"/>
      <c r="UMX39" s="138"/>
      <c r="UMY39" s="138"/>
      <c r="UMZ39" s="138"/>
      <c r="UNA39" s="138"/>
      <c r="UNB39" s="138"/>
      <c r="UNC39" s="138"/>
      <c r="UND39" s="138"/>
      <c r="UNE39" s="138"/>
      <c r="UNF39" s="138"/>
      <c r="UNG39" s="138"/>
      <c r="UNH39" s="138"/>
      <c r="UNI39" s="138"/>
      <c r="UNJ39" s="138"/>
      <c r="UNK39" s="138"/>
      <c r="UNL39" s="138"/>
      <c r="UNM39" s="138"/>
      <c r="UNN39" s="138"/>
      <c r="UNO39" s="138"/>
      <c r="UNP39" s="138"/>
      <c r="UNQ39" s="138"/>
      <c r="UNR39" s="138"/>
      <c r="UNS39" s="138"/>
      <c r="UNT39" s="138"/>
      <c r="UNU39" s="138"/>
      <c r="UNV39" s="138"/>
      <c r="UNW39" s="138"/>
      <c r="UNX39" s="138"/>
      <c r="UNY39" s="138"/>
      <c r="UNZ39" s="138"/>
      <c r="UOA39" s="138"/>
      <c r="UOB39" s="138"/>
      <c r="UOC39" s="138"/>
      <c r="UOD39" s="138"/>
      <c r="UOE39" s="138"/>
      <c r="UOF39" s="138"/>
      <c r="UOG39" s="138"/>
      <c r="UOH39" s="138"/>
      <c r="UOI39" s="138"/>
      <c r="UOJ39" s="138"/>
      <c r="UOK39" s="138"/>
      <c r="UOL39" s="138"/>
      <c r="UOM39" s="138"/>
      <c r="UON39" s="138"/>
      <c r="UOO39" s="138"/>
      <c r="UOP39" s="138"/>
      <c r="UOQ39" s="138"/>
      <c r="UOR39" s="138"/>
      <c r="UOS39" s="138"/>
      <c r="UOT39" s="138"/>
      <c r="UOU39" s="138"/>
      <c r="UOV39" s="138"/>
      <c r="UOW39" s="138"/>
      <c r="UOX39" s="138"/>
      <c r="UOY39" s="138"/>
      <c r="UOZ39" s="138"/>
      <c r="UPA39" s="138"/>
      <c r="UPB39" s="138"/>
      <c r="UPC39" s="138"/>
      <c r="UPD39" s="138"/>
      <c r="UPE39" s="138"/>
      <c r="UPF39" s="138"/>
      <c r="UPG39" s="138"/>
      <c r="UPH39" s="138"/>
      <c r="UPI39" s="138"/>
      <c r="UPJ39" s="138"/>
      <c r="UPK39" s="138"/>
      <c r="UPL39" s="138"/>
      <c r="UPM39" s="138"/>
      <c r="UPN39" s="138"/>
      <c r="UPO39" s="138"/>
      <c r="UPP39" s="138"/>
      <c r="UPQ39" s="138"/>
      <c r="UPR39" s="138"/>
      <c r="UPS39" s="138"/>
      <c r="UPT39" s="138"/>
      <c r="UPU39" s="138"/>
      <c r="UPV39" s="138"/>
      <c r="UPW39" s="138"/>
      <c r="UPX39" s="138"/>
      <c r="UPY39" s="138"/>
      <c r="UPZ39" s="138"/>
      <c r="UQA39" s="138"/>
      <c r="UQB39" s="138"/>
      <c r="UQC39" s="138"/>
      <c r="UQD39" s="138"/>
      <c r="UQE39" s="138"/>
      <c r="UQF39" s="138"/>
      <c r="UQG39" s="138"/>
      <c r="UQH39" s="138"/>
      <c r="UQI39" s="138"/>
      <c r="UQJ39" s="138"/>
      <c r="UQK39" s="138"/>
      <c r="UQL39" s="138"/>
      <c r="UQM39" s="138"/>
      <c r="UQN39" s="138"/>
      <c r="UQO39" s="138"/>
      <c r="UQP39" s="138"/>
      <c r="UQQ39" s="138"/>
      <c r="UQR39" s="138"/>
      <c r="UQS39" s="138"/>
      <c r="UQT39" s="138"/>
      <c r="UQU39" s="138"/>
      <c r="UQV39" s="138"/>
      <c r="UQW39" s="138"/>
      <c r="UQX39" s="138"/>
      <c r="UQY39" s="138"/>
      <c r="UQZ39" s="138"/>
      <c r="URA39" s="138"/>
      <c r="URB39" s="138"/>
      <c r="URC39" s="138"/>
      <c r="URD39" s="138"/>
      <c r="URE39" s="138"/>
      <c r="URF39" s="138"/>
      <c r="URG39" s="138"/>
      <c r="URH39" s="138"/>
      <c r="URI39" s="138"/>
      <c r="URJ39" s="138"/>
      <c r="URK39" s="138"/>
      <c r="URL39" s="138"/>
      <c r="URM39" s="138"/>
      <c r="URN39" s="138"/>
      <c r="URO39" s="138"/>
      <c r="URP39" s="138"/>
      <c r="URQ39" s="138"/>
      <c r="URR39" s="138"/>
      <c r="URS39" s="138"/>
      <c r="URT39" s="138"/>
      <c r="URU39" s="138"/>
      <c r="URV39" s="138"/>
      <c r="URW39" s="138"/>
      <c r="URX39" s="138"/>
      <c r="URY39" s="138"/>
      <c r="URZ39" s="138"/>
      <c r="USA39" s="138"/>
      <c r="USB39" s="138"/>
      <c r="USC39" s="138"/>
      <c r="USD39" s="138"/>
      <c r="USE39" s="138"/>
      <c r="USF39" s="138"/>
      <c r="USG39" s="138"/>
      <c r="USH39" s="138"/>
      <c r="USI39" s="138"/>
      <c r="USJ39" s="138"/>
      <c r="USK39" s="138"/>
      <c r="USL39" s="138"/>
      <c r="USM39" s="138"/>
      <c r="USN39" s="138"/>
      <c r="USO39" s="138"/>
      <c r="USP39" s="138"/>
      <c r="USQ39" s="138"/>
      <c r="USR39" s="138"/>
      <c r="USS39" s="138"/>
      <c r="UST39" s="138"/>
      <c r="USU39" s="138"/>
      <c r="USV39" s="138"/>
      <c r="USW39" s="138"/>
      <c r="USX39" s="138"/>
      <c r="USY39" s="138"/>
      <c r="USZ39" s="138"/>
      <c r="UTA39" s="138"/>
      <c r="UTB39" s="138"/>
      <c r="UTC39" s="138"/>
      <c r="UTD39" s="138"/>
      <c r="UTE39" s="138"/>
      <c r="UTF39" s="138"/>
      <c r="UTG39" s="138"/>
      <c r="UTH39" s="138"/>
      <c r="UTI39" s="138"/>
      <c r="UTJ39" s="138"/>
      <c r="UTK39" s="138"/>
      <c r="UTL39" s="138"/>
      <c r="UTM39" s="138"/>
      <c r="UTN39" s="138"/>
      <c r="UTO39" s="138"/>
      <c r="UTP39" s="138"/>
      <c r="UTQ39" s="138"/>
      <c r="UTR39" s="138"/>
      <c r="UTS39" s="138"/>
      <c r="UTT39" s="138"/>
      <c r="UTU39" s="138"/>
      <c r="UTV39" s="138"/>
      <c r="UTW39" s="138"/>
      <c r="UTX39" s="138"/>
      <c r="UTY39" s="138"/>
      <c r="UTZ39" s="138"/>
      <c r="UUA39" s="138"/>
      <c r="UUB39" s="138"/>
      <c r="UUC39" s="138"/>
      <c r="UUD39" s="138"/>
      <c r="UUE39" s="138"/>
      <c r="UUF39" s="138"/>
      <c r="UUG39" s="138"/>
      <c r="UUH39" s="138"/>
      <c r="UUI39" s="138"/>
      <c r="UUJ39" s="138"/>
      <c r="UUK39" s="138"/>
      <c r="UUL39" s="138"/>
      <c r="UUM39" s="138"/>
      <c r="UUN39" s="138"/>
      <c r="UUO39" s="138"/>
      <c r="UUP39" s="138"/>
      <c r="UUQ39" s="138"/>
      <c r="UUR39" s="138"/>
      <c r="UUS39" s="138"/>
      <c r="UUT39" s="138"/>
      <c r="UUU39" s="138"/>
      <c r="UUV39" s="138"/>
      <c r="UUW39" s="138"/>
      <c r="UUX39" s="138"/>
      <c r="UUY39" s="138"/>
      <c r="UUZ39" s="138"/>
      <c r="UVA39" s="138"/>
      <c r="UVB39" s="138"/>
      <c r="UVC39" s="138"/>
      <c r="UVD39" s="138"/>
      <c r="UVE39" s="138"/>
      <c r="UVF39" s="138"/>
      <c r="UVG39" s="138"/>
      <c r="UVH39" s="138"/>
      <c r="UVI39" s="138"/>
      <c r="UVJ39" s="138"/>
      <c r="UVK39" s="138"/>
      <c r="UVL39" s="138"/>
      <c r="UVM39" s="138"/>
      <c r="UVN39" s="138"/>
      <c r="UVO39" s="138"/>
      <c r="UVP39" s="138"/>
      <c r="UVQ39" s="138"/>
      <c r="UVR39" s="138"/>
      <c r="UVS39" s="138"/>
      <c r="UVT39" s="138"/>
      <c r="UVU39" s="138"/>
      <c r="UVV39" s="138"/>
      <c r="UVW39" s="138"/>
      <c r="UVX39" s="138"/>
      <c r="UVY39" s="138"/>
      <c r="UVZ39" s="138"/>
      <c r="UWA39" s="138"/>
      <c r="UWB39" s="138"/>
      <c r="UWC39" s="138"/>
      <c r="UWD39" s="138"/>
      <c r="UWE39" s="138"/>
      <c r="UWF39" s="138"/>
      <c r="UWG39" s="138"/>
      <c r="UWH39" s="138"/>
      <c r="UWI39" s="138"/>
      <c r="UWJ39" s="138"/>
      <c r="UWK39" s="138"/>
      <c r="UWL39" s="138"/>
      <c r="UWM39" s="138"/>
      <c r="UWN39" s="138"/>
      <c r="UWO39" s="138"/>
      <c r="UWP39" s="138"/>
      <c r="UWQ39" s="138"/>
      <c r="UWR39" s="138"/>
      <c r="UWS39" s="138"/>
      <c r="UWT39" s="138"/>
      <c r="UWU39" s="138"/>
      <c r="UWV39" s="138"/>
      <c r="UWW39" s="138"/>
      <c r="UWX39" s="138"/>
      <c r="UWY39" s="138"/>
      <c r="UWZ39" s="138"/>
      <c r="UXA39" s="138"/>
      <c r="UXB39" s="138"/>
      <c r="UXC39" s="138"/>
      <c r="UXD39" s="138"/>
      <c r="UXE39" s="138"/>
      <c r="UXF39" s="138"/>
      <c r="UXG39" s="138"/>
      <c r="UXH39" s="138"/>
      <c r="UXI39" s="138"/>
      <c r="UXJ39" s="138"/>
      <c r="UXK39" s="138"/>
      <c r="UXL39" s="138"/>
      <c r="UXM39" s="138"/>
      <c r="UXN39" s="138"/>
      <c r="UXO39" s="138"/>
      <c r="UXP39" s="138"/>
      <c r="UXQ39" s="138"/>
      <c r="UXR39" s="138"/>
      <c r="UXS39" s="138"/>
      <c r="UXT39" s="138"/>
      <c r="UXU39" s="138"/>
      <c r="UXV39" s="138"/>
      <c r="UXW39" s="138"/>
      <c r="UXX39" s="138"/>
      <c r="UXY39" s="138"/>
      <c r="UXZ39" s="138"/>
      <c r="UYA39" s="138"/>
      <c r="UYB39" s="138"/>
      <c r="UYC39" s="138"/>
      <c r="UYD39" s="138"/>
      <c r="UYE39" s="138"/>
      <c r="UYF39" s="138"/>
      <c r="UYG39" s="138"/>
      <c r="UYH39" s="138"/>
      <c r="UYI39" s="138"/>
      <c r="UYJ39" s="138"/>
      <c r="UYK39" s="138"/>
      <c r="UYL39" s="138"/>
      <c r="UYM39" s="138"/>
      <c r="UYN39" s="138"/>
      <c r="UYO39" s="138"/>
      <c r="UYP39" s="138"/>
      <c r="UYQ39" s="138"/>
      <c r="UYR39" s="138"/>
      <c r="UYS39" s="138"/>
      <c r="UYT39" s="138"/>
      <c r="UYU39" s="138"/>
      <c r="UYV39" s="138"/>
      <c r="UYW39" s="138"/>
      <c r="UYX39" s="138"/>
      <c r="UYY39" s="138"/>
      <c r="UYZ39" s="138"/>
      <c r="UZA39" s="138"/>
      <c r="UZB39" s="138"/>
      <c r="UZC39" s="138"/>
      <c r="UZD39" s="138"/>
      <c r="UZE39" s="138"/>
      <c r="UZF39" s="138"/>
      <c r="UZG39" s="138"/>
      <c r="UZH39" s="138"/>
      <c r="UZI39" s="138"/>
      <c r="UZJ39" s="138"/>
      <c r="UZK39" s="138"/>
      <c r="UZL39" s="138"/>
      <c r="UZM39" s="138"/>
      <c r="UZN39" s="138"/>
      <c r="UZO39" s="138"/>
      <c r="UZP39" s="138"/>
      <c r="UZQ39" s="138"/>
      <c r="UZR39" s="138"/>
      <c r="UZS39" s="138"/>
      <c r="UZT39" s="138"/>
      <c r="UZU39" s="138"/>
      <c r="UZV39" s="138"/>
      <c r="UZW39" s="138"/>
      <c r="UZX39" s="138"/>
      <c r="UZY39" s="138"/>
      <c r="UZZ39" s="138"/>
      <c r="VAA39" s="138"/>
      <c r="VAB39" s="138"/>
      <c r="VAC39" s="138"/>
      <c r="VAD39" s="138"/>
      <c r="VAE39" s="138"/>
      <c r="VAF39" s="138"/>
      <c r="VAG39" s="138"/>
      <c r="VAH39" s="138"/>
      <c r="VAI39" s="138"/>
      <c r="VAJ39" s="138"/>
      <c r="VAK39" s="138"/>
      <c r="VAL39" s="138"/>
      <c r="VAM39" s="138"/>
      <c r="VAN39" s="138"/>
      <c r="VAO39" s="138"/>
      <c r="VAP39" s="138"/>
      <c r="VAQ39" s="138"/>
      <c r="VAR39" s="138"/>
      <c r="VAS39" s="138"/>
      <c r="VAT39" s="138"/>
      <c r="VAU39" s="138"/>
      <c r="VAV39" s="138"/>
      <c r="VAW39" s="138"/>
      <c r="VAX39" s="138"/>
      <c r="VAY39" s="138"/>
      <c r="VAZ39" s="138"/>
      <c r="VBA39" s="138"/>
      <c r="VBB39" s="138"/>
      <c r="VBC39" s="138"/>
      <c r="VBD39" s="138"/>
      <c r="VBE39" s="138"/>
      <c r="VBF39" s="138"/>
      <c r="VBG39" s="138"/>
      <c r="VBH39" s="138"/>
      <c r="VBI39" s="138"/>
      <c r="VBJ39" s="138"/>
      <c r="VBK39" s="138"/>
      <c r="VBL39" s="138"/>
      <c r="VBM39" s="138"/>
      <c r="VBN39" s="138"/>
      <c r="VBO39" s="138"/>
      <c r="VBP39" s="138"/>
      <c r="VBQ39" s="138"/>
      <c r="VBR39" s="138"/>
      <c r="VBS39" s="138"/>
      <c r="VBT39" s="138"/>
      <c r="VBU39" s="138"/>
      <c r="VBV39" s="138"/>
      <c r="VBW39" s="138"/>
      <c r="VBX39" s="138"/>
      <c r="VBY39" s="138"/>
      <c r="VBZ39" s="138"/>
      <c r="VCA39" s="138"/>
      <c r="VCB39" s="138"/>
      <c r="VCC39" s="138"/>
      <c r="VCD39" s="138"/>
      <c r="VCE39" s="138"/>
      <c r="VCF39" s="138"/>
      <c r="VCG39" s="138"/>
      <c r="VCH39" s="138"/>
      <c r="VCI39" s="138"/>
      <c r="VCJ39" s="138"/>
      <c r="VCK39" s="138"/>
      <c r="VCL39" s="138"/>
      <c r="VCM39" s="138"/>
      <c r="VCN39" s="138"/>
      <c r="VCO39" s="138"/>
      <c r="VCP39" s="138"/>
      <c r="VCQ39" s="138"/>
      <c r="VCR39" s="138"/>
      <c r="VCS39" s="138"/>
      <c r="VCT39" s="138"/>
      <c r="VCU39" s="138"/>
      <c r="VCV39" s="138"/>
      <c r="VCW39" s="138"/>
      <c r="VCX39" s="138"/>
      <c r="VCY39" s="138"/>
      <c r="VCZ39" s="138"/>
      <c r="VDA39" s="138"/>
      <c r="VDB39" s="138"/>
      <c r="VDC39" s="138"/>
      <c r="VDD39" s="138"/>
      <c r="VDE39" s="138"/>
      <c r="VDF39" s="138"/>
      <c r="VDG39" s="138"/>
      <c r="VDH39" s="138"/>
      <c r="VDI39" s="138"/>
      <c r="VDJ39" s="138"/>
      <c r="VDK39" s="138"/>
      <c r="VDL39" s="138"/>
      <c r="VDM39" s="138"/>
      <c r="VDN39" s="138"/>
      <c r="VDO39" s="138"/>
      <c r="VDP39" s="138"/>
      <c r="VDQ39" s="138"/>
      <c r="VDR39" s="138"/>
      <c r="VDS39" s="138"/>
      <c r="VDT39" s="138"/>
      <c r="VDU39" s="138"/>
      <c r="VDV39" s="138"/>
      <c r="VDW39" s="138"/>
      <c r="VDX39" s="138"/>
      <c r="VDY39" s="138"/>
      <c r="VDZ39" s="138"/>
      <c r="VEA39" s="138"/>
      <c r="VEB39" s="138"/>
      <c r="VEC39" s="138"/>
      <c r="VED39" s="138"/>
      <c r="VEE39" s="138"/>
      <c r="VEF39" s="138"/>
      <c r="VEG39" s="138"/>
      <c r="VEH39" s="138"/>
      <c r="VEI39" s="138"/>
      <c r="VEJ39" s="138"/>
      <c r="VEK39" s="138"/>
      <c r="VEL39" s="138"/>
      <c r="VEM39" s="138"/>
      <c r="VEN39" s="138"/>
      <c r="VEO39" s="138"/>
      <c r="VEP39" s="138"/>
      <c r="VEQ39" s="138"/>
      <c r="VER39" s="138"/>
      <c r="VES39" s="138"/>
      <c r="VET39" s="138"/>
      <c r="VEU39" s="138"/>
      <c r="VEV39" s="138"/>
      <c r="VEW39" s="138"/>
      <c r="VEX39" s="138"/>
      <c r="VEY39" s="138"/>
      <c r="VEZ39" s="138"/>
      <c r="VFA39" s="138"/>
      <c r="VFB39" s="138"/>
      <c r="VFC39" s="138"/>
      <c r="VFD39" s="138"/>
      <c r="VFE39" s="138"/>
      <c r="VFF39" s="138"/>
      <c r="VFG39" s="138"/>
      <c r="VFH39" s="138"/>
      <c r="VFI39" s="138"/>
      <c r="VFJ39" s="138"/>
      <c r="VFK39" s="138"/>
      <c r="VFL39" s="138"/>
      <c r="VFM39" s="138"/>
      <c r="VFN39" s="138"/>
      <c r="VFO39" s="138"/>
      <c r="VFP39" s="138"/>
      <c r="VFQ39" s="138"/>
      <c r="VFR39" s="138"/>
      <c r="VFS39" s="138"/>
      <c r="VFT39" s="138"/>
      <c r="VFU39" s="138"/>
      <c r="VFV39" s="138"/>
      <c r="VFW39" s="138"/>
      <c r="VFX39" s="138"/>
      <c r="VFY39" s="138"/>
      <c r="VFZ39" s="138"/>
      <c r="VGA39" s="138"/>
      <c r="VGB39" s="138"/>
      <c r="VGC39" s="138"/>
      <c r="VGD39" s="138"/>
      <c r="VGE39" s="138"/>
      <c r="VGF39" s="138"/>
      <c r="VGG39" s="138"/>
      <c r="VGH39" s="138"/>
      <c r="VGI39" s="138"/>
      <c r="VGJ39" s="138"/>
      <c r="VGK39" s="138"/>
      <c r="VGL39" s="138"/>
      <c r="VGM39" s="138"/>
      <c r="VGN39" s="138"/>
      <c r="VGO39" s="138"/>
      <c r="VGP39" s="138"/>
      <c r="VGQ39" s="138"/>
      <c r="VGR39" s="138"/>
      <c r="VGS39" s="138"/>
      <c r="VGT39" s="138"/>
      <c r="VGU39" s="138"/>
      <c r="VGV39" s="138"/>
      <c r="VGW39" s="138"/>
      <c r="VGX39" s="138"/>
      <c r="VGY39" s="138"/>
      <c r="VGZ39" s="138"/>
      <c r="VHA39" s="138"/>
      <c r="VHB39" s="138"/>
      <c r="VHC39" s="138"/>
      <c r="VHD39" s="138"/>
      <c r="VHE39" s="138"/>
      <c r="VHF39" s="138"/>
      <c r="VHG39" s="138"/>
      <c r="VHH39" s="138"/>
      <c r="VHI39" s="138"/>
      <c r="VHJ39" s="138"/>
      <c r="VHK39" s="138"/>
      <c r="VHL39" s="138"/>
      <c r="VHM39" s="138"/>
      <c r="VHN39" s="138"/>
      <c r="VHO39" s="138"/>
      <c r="VHP39" s="138"/>
      <c r="VHQ39" s="138"/>
      <c r="VHR39" s="138"/>
      <c r="VHS39" s="138"/>
      <c r="VHT39" s="138"/>
      <c r="VHU39" s="138"/>
      <c r="VHV39" s="138"/>
      <c r="VHW39" s="138"/>
      <c r="VHX39" s="138"/>
      <c r="VHY39" s="138"/>
      <c r="VHZ39" s="138"/>
      <c r="VIA39" s="138"/>
      <c r="VIB39" s="138"/>
      <c r="VIC39" s="138"/>
      <c r="VID39" s="138"/>
      <c r="VIE39" s="138"/>
      <c r="VIF39" s="138"/>
      <c r="VIG39" s="138"/>
      <c r="VIH39" s="138"/>
      <c r="VII39" s="138"/>
      <c r="VIJ39" s="138"/>
      <c r="VIK39" s="138"/>
      <c r="VIL39" s="138"/>
      <c r="VIM39" s="138"/>
      <c r="VIN39" s="138"/>
      <c r="VIO39" s="138"/>
      <c r="VIP39" s="138"/>
      <c r="VIQ39" s="138"/>
      <c r="VIR39" s="138"/>
      <c r="VIS39" s="138"/>
      <c r="VIT39" s="138"/>
      <c r="VIU39" s="138"/>
      <c r="VIV39" s="138"/>
      <c r="VIW39" s="138"/>
      <c r="VIX39" s="138"/>
      <c r="VIY39" s="138"/>
      <c r="VIZ39" s="138"/>
      <c r="VJA39" s="138"/>
      <c r="VJB39" s="138"/>
      <c r="VJC39" s="138"/>
      <c r="VJD39" s="138"/>
      <c r="VJE39" s="138"/>
      <c r="VJF39" s="138"/>
      <c r="VJG39" s="138"/>
      <c r="VJH39" s="138"/>
      <c r="VJI39" s="138"/>
      <c r="VJJ39" s="138"/>
      <c r="VJK39" s="138"/>
      <c r="VJL39" s="138"/>
      <c r="VJM39" s="138"/>
      <c r="VJN39" s="138"/>
      <c r="VJO39" s="138"/>
      <c r="VJP39" s="138"/>
      <c r="VJQ39" s="138"/>
      <c r="VJR39" s="138"/>
      <c r="VJS39" s="138"/>
      <c r="VJT39" s="138"/>
      <c r="VJU39" s="138"/>
      <c r="VJV39" s="138"/>
      <c r="VJW39" s="138"/>
      <c r="VJX39" s="138"/>
      <c r="VJY39" s="138"/>
      <c r="VJZ39" s="138"/>
      <c r="VKA39" s="138"/>
      <c r="VKB39" s="138"/>
      <c r="VKC39" s="138"/>
      <c r="VKD39" s="138"/>
      <c r="VKE39" s="138"/>
      <c r="VKF39" s="138"/>
      <c r="VKG39" s="138"/>
      <c r="VKH39" s="138"/>
      <c r="VKI39" s="138"/>
      <c r="VKJ39" s="138"/>
      <c r="VKK39" s="138"/>
      <c r="VKL39" s="138"/>
      <c r="VKM39" s="138"/>
      <c r="VKN39" s="138"/>
      <c r="VKO39" s="138"/>
      <c r="VKP39" s="138"/>
      <c r="VKQ39" s="138"/>
      <c r="VKR39" s="138"/>
      <c r="VKS39" s="138"/>
      <c r="VKT39" s="138"/>
      <c r="VKU39" s="138"/>
      <c r="VKV39" s="138"/>
      <c r="VKW39" s="138"/>
      <c r="VKX39" s="138"/>
      <c r="VKY39" s="138"/>
      <c r="VKZ39" s="138"/>
      <c r="VLA39" s="138"/>
      <c r="VLB39" s="138"/>
      <c r="VLC39" s="138"/>
      <c r="VLD39" s="138"/>
      <c r="VLE39" s="138"/>
      <c r="VLF39" s="138"/>
      <c r="VLG39" s="138"/>
      <c r="VLH39" s="138"/>
      <c r="VLI39" s="138"/>
      <c r="VLJ39" s="138"/>
      <c r="VLK39" s="138"/>
      <c r="VLL39" s="138"/>
      <c r="VLM39" s="138"/>
      <c r="VLN39" s="138"/>
      <c r="VLO39" s="138"/>
      <c r="VLP39" s="138"/>
      <c r="VLQ39" s="138"/>
      <c r="VLR39" s="138"/>
      <c r="VLS39" s="138"/>
      <c r="VLT39" s="138"/>
      <c r="VLU39" s="138"/>
      <c r="VLV39" s="138"/>
      <c r="VLW39" s="138"/>
      <c r="VLX39" s="138"/>
      <c r="VLY39" s="138"/>
      <c r="VLZ39" s="138"/>
      <c r="VMA39" s="138"/>
      <c r="VMB39" s="138"/>
      <c r="VMC39" s="138"/>
      <c r="VMD39" s="138"/>
      <c r="VME39" s="138"/>
      <c r="VMF39" s="138"/>
      <c r="VMG39" s="138"/>
      <c r="VMH39" s="138"/>
      <c r="VMI39" s="138"/>
      <c r="VMJ39" s="138"/>
      <c r="VMK39" s="138"/>
      <c r="VML39" s="138"/>
      <c r="VMM39" s="138"/>
      <c r="VMN39" s="138"/>
      <c r="VMO39" s="138"/>
      <c r="VMP39" s="138"/>
      <c r="VMQ39" s="138"/>
      <c r="VMR39" s="138"/>
      <c r="VMS39" s="138"/>
      <c r="VMT39" s="138"/>
      <c r="VMU39" s="138"/>
      <c r="VMV39" s="138"/>
      <c r="VMW39" s="138"/>
      <c r="VMX39" s="138"/>
      <c r="VMY39" s="138"/>
      <c r="VMZ39" s="138"/>
      <c r="VNA39" s="138"/>
      <c r="VNB39" s="138"/>
      <c r="VNC39" s="138"/>
      <c r="VND39" s="138"/>
      <c r="VNE39" s="138"/>
      <c r="VNF39" s="138"/>
      <c r="VNG39" s="138"/>
      <c r="VNH39" s="138"/>
      <c r="VNI39" s="138"/>
      <c r="VNJ39" s="138"/>
      <c r="VNK39" s="138"/>
      <c r="VNL39" s="138"/>
      <c r="VNM39" s="138"/>
      <c r="VNN39" s="138"/>
      <c r="VNO39" s="138"/>
      <c r="VNP39" s="138"/>
      <c r="VNQ39" s="138"/>
      <c r="VNR39" s="138"/>
      <c r="VNS39" s="138"/>
      <c r="VNT39" s="138"/>
      <c r="VNU39" s="138"/>
      <c r="VNV39" s="138"/>
      <c r="VNW39" s="138"/>
      <c r="VNX39" s="138"/>
      <c r="VNY39" s="138"/>
      <c r="VNZ39" s="138"/>
      <c r="VOA39" s="138"/>
      <c r="VOB39" s="138"/>
      <c r="VOC39" s="138"/>
      <c r="VOD39" s="138"/>
      <c r="VOE39" s="138"/>
      <c r="VOF39" s="138"/>
      <c r="VOG39" s="138"/>
      <c r="VOH39" s="138"/>
      <c r="VOI39" s="138"/>
      <c r="VOJ39" s="138"/>
      <c r="VOK39" s="138"/>
      <c r="VOL39" s="138"/>
      <c r="VOM39" s="138"/>
      <c r="VON39" s="138"/>
      <c r="VOO39" s="138"/>
      <c r="VOP39" s="138"/>
      <c r="VOQ39" s="138"/>
      <c r="VOR39" s="138"/>
      <c r="VOS39" s="138"/>
      <c r="VOT39" s="138"/>
      <c r="VOU39" s="138"/>
      <c r="VOV39" s="138"/>
      <c r="VOW39" s="138"/>
      <c r="VOX39" s="138"/>
      <c r="VOY39" s="138"/>
      <c r="VOZ39" s="138"/>
      <c r="VPA39" s="138"/>
      <c r="VPB39" s="138"/>
      <c r="VPC39" s="138"/>
      <c r="VPD39" s="138"/>
      <c r="VPE39" s="138"/>
      <c r="VPF39" s="138"/>
      <c r="VPG39" s="138"/>
      <c r="VPH39" s="138"/>
      <c r="VPI39" s="138"/>
      <c r="VPJ39" s="138"/>
      <c r="VPK39" s="138"/>
      <c r="VPL39" s="138"/>
      <c r="VPM39" s="138"/>
      <c r="VPN39" s="138"/>
      <c r="VPO39" s="138"/>
      <c r="VPP39" s="138"/>
      <c r="VPQ39" s="138"/>
      <c r="VPR39" s="138"/>
      <c r="VPS39" s="138"/>
      <c r="VPT39" s="138"/>
      <c r="VPU39" s="138"/>
      <c r="VPV39" s="138"/>
      <c r="VPW39" s="138"/>
      <c r="VPX39" s="138"/>
      <c r="VPY39" s="138"/>
      <c r="VPZ39" s="138"/>
      <c r="VQA39" s="138"/>
      <c r="VQB39" s="138"/>
      <c r="VQC39" s="138"/>
      <c r="VQD39" s="138"/>
      <c r="VQE39" s="138"/>
      <c r="VQF39" s="138"/>
      <c r="VQG39" s="138"/>
      <c r="VQH39" s="138"/>
      <c r="VQI39" s="138"/>
      <c r="VQJ39" s="138"/>
      <c r="VQK39" s="138"/>
      <c r="VQL39" s="138"/>
      <c r="VQM39" s="138"/>
      <c r="VQN39" s="138"/>
      <c r="VQO39" s="138"/>
      <c r="VQP39" s="138"/>
      <c r="VQQ39" s="138"/>
      <c r="VQR39" s="138"/>
      <c r="VQS39" s="138"/>
      <c r="VQT39" s="138"/>
      <c r="VQU39" s="138"/>
      <c r="VQV39" s="138"/>
      <c r="VQW39" s="138"/>
      <c r="VQX39" s="138"/>
      <c r="VQY39" s="138"/>
      <c r="VQZ39" s="138"/>
      <c r="VRA39" s="138"/>
      <c r="VRB39" s="138"/>
      <c r="VRC39" s="138"/>
      <c r="VRD39" s="138"/>
      <c r="VRE39" s="138"/>
      <c r="VRF39" s="138"/>
      <c r="VRG39" s="138"/>
      <c r="VRH39" s="138"/>
      <c r="VRI39" s="138"/>
      <c r="VRJ39" s="138"/>
      <c r="VRK39" s="138"/>
      <c r="VRL39" s="138"/>
      <c r="VRM39" s="138"/>
      <c r="VRN39" s="138"/>
      <c r="VRO39" s="138"/>
      <c r="VRP39" s="138"/>
      <c r="VRQ39" s="138"/>
      <c r="VRR39" s="138"/>
      <c r="VRS39" s="138"/>
      <c r="VRT39" s="138"/>
      <c r="VRU39" s="138"/>
      <c r="VRV39" s="138"/>
      <c r="VRW39" s="138"/>
      <c r="VRX39" s="138"/>
      <c r="VRY39" s="138"/>
      <c r="VRZ39" s="138"/>
      <c r="VSA39" s="138"/>
      <c r="VSB39" s="138"/>
      <c r="VSC39" s="138"/>
      <c r="VSD39" s="138"/>
      <c r="VSE39" s="138"/>
      <c r="VSF39" s="138"/>
      <c r="VSG39" s="138"/>
      <c r="VSH39" s="138"/>
      <c r="VSI39" s="138"/>
      <c r="VSJ39" s="138"/>
      <c r="VSK39" s="138"/>
      <c r="VSL39" s="138"/>
      <c r="VSM39" s="138"/>
      <c r="VSN39" s="138"/>
      <c r="VSO39" s="138"/>
      <c r="VSP39" s="138"/>
      <c r="VSQ39" s="138"/>
      <c r="VSR39" s="138"/>
      <c r="VSS39" s="138"/>
      <c r="VST39" s="138"/>
      <c r="VSU39" s="138"/>
      <c r="VSV39" s="138"/>
      <c r="VSW39" s="138"/>
      <c r="VSX39" s="138"/>
      <c r="VSY39" s="138"/>
      <c r="VSZ39" s="138"/>
      <c r="VTA39" s="138"/>
      <c r="VTB39" s="138"/>
      <c r="VTC39" s="138"/>
      <c r="VTD39" s="138"/>
      <c r="VTE39" s="138"/>
      <c r="VTF39" s="138"/>
      <c r="VTG39" s="138"/>
      <c r="VTH39" s="138"/>
      <c r="VTI39" s="138"/>
      <c r="VTJ39" s="138"/>
      <c r="VTK39" s="138"/>
      <c r="VTL39" s="138"/>
      <c r="VTM39" s="138"/>
      <c r="VTN39" s="138"/>
      <c r="VTO39" s="138"/>
      <c r="VTP39" s="138"/>
      <c r="VTQ39" s="138"/>
      <c r="VTR39" s="138"/>
      <c r="VTS39" s="138"/>
      <c r="VTT39" s="138"/>
      <c r="VTU39" s="138"/>
      <c r="VTV39" s="138"/>
      <c r="VTW39" s="138"/>
      <c r="VTX39" s="138"/>
      <c r="VTY39" s="138"/>
      <c r="VTZ39" s="138"/>
      <c r="VUA39" s="138"/>
      <c r="VUB39" s="138"/>
      <c r="VUC39" s="138"/>
      <c r="VUD39" s="138"/>
      <c r="VUE39" s="138"/>
      <c r="VUF39" s="138"/>
      <c r="VUG39" s="138"/>
      <c r="VUH39" s="138"/>
      <c r="VUI39" s="138"/>
      <c r="VUJ39" s="138"/>
      <c r="VUK39" s="138"/>
      <c r="VUL39" s="138"/>
      <c r="VUM39" s="138"/>
      <c r="VUN39" s="138"/>
      <c r="VUO39" s="138"/>
      <c r="VUP39" s="138"/>
      <c r="VUQ39" s="138"/>
      <c r="VUR39" s="138"/>
      <c r="VUS39" s="138"/>
      <c r="VUT39" s="138"/>
      <c r="VUU39" s="138"/>
      <c r="VUV39" s="138"/>
      <c r="VUW39" s="138"/>
      <c r="VUX39" s="138"/>
      <c r="VUY39" s="138"/>
      <c r="VUZ39" s="138"/>
      <c r="VVA39" s="138"/>
      <c r="VVB39" s="138"/>
      <c r="VVC39" s="138"/>
      <c r="VVD39" s="138"/>
      <c r="VVE39" s="138"/>
      <c r="VVF39" s="138"/>
      <c r="VVG39" s="138"/>
      <c r="VVH39" s="138"/>
      <c r="VVI39" s="138"/>
      <c r="VVJ39" s="138"/>
      <c r="VVK39" s="138"/>
      <c r="VVL39" s="138"/>
      <c r="VVM39" s="138"/>
      <c r="VVN39" s="138"/>
      <c r="VVO39" s="138"/>
      <c r="VVP39" s="138"/>
      <c r="VVQ39" s="138"/>
      <c r="VVR39" s="138"/>
      <c r="VVS39" s="138"/>
      <c r="VVT39" s="138"/>
      <c r="VVU39" s="138"/>
      <c r="VVV39" s="138"/>
      <c r="VVW39" s="138"/>
      <c r="VVX39" s="138"/>
      <c r="VVY39" s="138"/>
      <c r="VVZ39" s="138"/>
      <c r="VWA39" s="138"/>
      <c r="VWB39" s="138"/>
      <c r="VWC39" s="138"/>
      <c r="VWD39" s="138"/>
      <c r="VWE39" s="138"/>
      <c r="VWF39" s="138"/>
      <c r="VWG39" s="138"/>
      <c r="VWH39" s="138"/>
      <c r="VWI39" s="138"/>
      <c r="VWJ39" s="138"/>
      <c r="VWK39" s="138"/>
      <c r="VWL39" s="138"/>
      <c r="VWM39" s="138"/>
      <c r="VWN39" s="138"/>
      <c r="VWO39" s="138"/>
      <c r="VWP39" s="138"/>
      <c r="VWQ39" s="138"/>
      <c r="VWR39" s="138"/>
      <c r="VWS39" s="138"/>
      <c r="VWT39" s="138"/>
      <c r="VWU39" s="138"/>
      <c r="VWV39" s="138"/>
      <c r="VWW39" s="138"/>
      <c r="VWX39" s="138"/>
      <c r="VWY39" s="138"/>
      <c r="VWZ39" s="138"/>
      <c r="VXA39" s="138"/>
      <c r="VXB39" s="138"/>
      <c r="VXC39" s="138"/>
      <c r="VXD39" s="138"/>
      <c r="VXE39" s="138"/>
      <c r="VXF39" s="138"/>
      <c r="VXG39" s="138"/>
      <c r="VXH39" s="138"/>
      <c r="VXI39" s="138"/>
      <c r="VXJ39" s="138"/>
      <c r="VXK39" s="138"/>
      <c r="VXL39" s="138"/>
      <c r="VXM39" s="138"/>
      <c r="VXN39" s="138"/>
      <c r="VXO39" s="138"/>
      <c r="VXP39" s="138"/>
      <c r="VXQ39" s="138"/>
      <c r="VXR39" s="138"/>
      <c r="VXS39" s="138"/>
      <c r="VXT39" s="138"/>
      <c r="VXU39" s="138"/>
      <c r="VXV39" s="138"/>
      <c r="VXW39" s="138"/>
      <c r="VXX39" s="138"/>
      <c r="VXY39" s="138"/>
      <c r="VXZ39" s="138"/>
      <c r="VYA39" s="138"/>
      <c r="VYB39" s="138"/>
      <c r="VYC39" s="138"/>
      <c r="VYD39" s="138"/>
      <c r="VYE39" s="138"/>
      <c r="VYF39" s="138"/>
      <c r="VYG39" s="138"/>
      <c r="VYH39" s="138"/>
      <c r="VYI39" s="138"/>
      <c r="VYJ39" s="138"/>
      <c r="VYK39" s="138"/>
      <c r="VYL39" s="138"/>
      <c r="VYM39" s="138"/>
      <c r="VYN39" s="138"/>
      <c r="VYO39" s="138"/>
      <c r="VYP39" s="138"/>
      <c r="VYQ39" s="138"/>
      <c r="VYR39" s="138"/>
      <c r="VYS39" s="138"/>
      <c r="VYT39" s="138"/>
      <c r="VYU39" s="138"/>
      <c r="VYV39" s="138"/>
      <c r="VYW39" s="138"/>
      <c r="VYX39" s="138"/>
      <c r="VYY39" s="138"/>
      <c r="VYZ39" s="138"/>
      <c r="VZA39" s="138"/>
      <c r="VZB39" s="138"/>
      <c r="VZC39" s="138"/>
      <c r="VZD39" s="138"/>
      <c r="VZE39" s="138"/>
      <c r="VZF39" s="138"/>
      <c r="VZG39" s="138"/>
      <c r="VZH39" s="138"/>
      <c r="VZI39" s="138"/>
      <c r="VZJ39" s="138"/>
      <c r="VZK39" s="138"/>
      <c r="VZL39" s="138"/>
      <c r="VZM39" s="138"/>
      <c r="VZN39" s="138"/>
      <c r="VZO39" s="138"/>
      <c r="VZP39" s="138"/>
      <c r="VZQ39" s="138"/>
      <c r="VZR39" s="138"/>
      <c r="VZS39" s="138"/>
      <c r="VZT39" s="138"/>
      <c r="VZU39" s="138"/>
      <c r="VZV39" s="138"/>
      <c r="VZW39" s="138"/>
      <c r="VZX39" s="138"/>
      <c r="VZY39" s="138"/>
      <c r="VZZ39" s="138"/>
      <c r="WAA39" s="138"/>
      <c r="WAB39" s="138"/>
      <c r="WAC39" s="138"/>
      <c r="WAD39" s="138"/>
      <c r="WAE39" s="138"/>
      <c r="WAF39" s="138"/>
      <c r="WAG39" s="138"/>
      <c r="WAH39" s="138"/>
      <c r="WAI39" s="138"/>
      <c r="WAJ39" s="138"/>
      <c r="WAK39" s="138"/>
      <c r="WAL39" s="138"/>
      <c r="WAM39" s="138"/>
      <c r="WAN39" s="138"/>
      <c r="WAO39" s="138"/>
      <c r="WAP39" s="138"/>
      <c r="WAQ39" s="138"/>
      <c r="WAR39" s="138"/>
      <c r="WAS39" s="138"/>
      <c r="WAT39" s="138"/>
      <c r="WAU39" s="138"/>
      <c r="WAV39" s="138"/>
      <c r="WAW39" s="138"/>
      <c r="WAX39" s="138"/>
      <c r="WAY39" s="138"/>
      <c r="WAZ39" s="138"/>
      <c r="WBA39" s="138"/>
      <c r="WBB39" s="138"/>
      <c r="WBC39" s="138"/>
      <c r="WBD39" s="138"/>
      <c r="WBE39" s="138"/>
      <c r="WBF39" s="138"/>
      <c r="WBG39" s="138"/>
      <c r="WBH39" s="138"/>
      <c r="WBI39" s="138"/>
      <c r="WBJ39" s="138"/>
      <c r="WBK39" s="138"/>
      <c r="WBL39" s="138"/>
      <c r="WBM39" s="138"/>
      <c r="WBN39" s="138"/>
      <c r="WBO39" s="138"/>
      <c r="WBP39" s="138"/>
      <c r="WBQ39" s="138"/>
      <c r="WBR39" s="138"/>
      <c r="WBS39" s="138"/>
      <c r="WBT39" s="138"/>
      <c r="WBU39" s="138"/>
      <c r="WBV39" s="138"/>
      <c r="WBW39" s="138"/>
      <c r="WBX39" s="138"/>
      <c r="WBY39" s="138"/>
      <c r="WBZ39" s="138"/>
      <c r="WCA39" s="138"/>
      <c r="WCB39" s="138"/>
      <c r="WCC39" s="138"/>
      <c r="WCD39" s="138"/>
      <c r="WCE39" s="138"/>
      <c r="WCF39" s="138"/>
      <c r="WCG39" s="138"/>
      <c r="WCH39" s="138"/>
      <c r="WCI39" s="138"/>
      <c r="WCJ39" s="138"/>
      <c r="WCK39" s="138"/>
      <c r="WCL39" s="138"/>
      <c r="WCM39" s="138"/>
      <c r="WCN39" s="138"/>
      <c r="WCO39" s="138"/>
      <c r="WCP39" s="138"/>
      <c r="WCQ39" s="138"/>
      <c r="WCR39" s="138"/>
      <c r="WCS39" s="138"/>
      <c r="WCT39" s="138"/>
      <c r="WCU39" s="138"/>
      <c r="WCV39" s="138"/>
      <c r="WCW39" s="138"/>
      <c r="WCX39" s="138"/>
      <c r="WCY39" s="138"/>
      <c r="WCZ39" s="138"/>
      <c r="WDA39" s="138"/>
      <c r="WDB39" s="138"/>
      <c r="WDC39" s="138"/>
      <c r="WDD39" s="138"/>
      <c r="WDE39" s="138"/>
      <c r="WDF39" s="138"/>
      <c r="WDG39" s="138"/>
      <c r="WDH39" s="138"/>
      <c r="WDI39" s="138"/>
      <c r="WDJ39" s="138"/>
      <c r="WDK39" s="138"/>
      <c r="WDL39" s="138"/>
      <c r="WDM39" s="138"/>
      <c r="WDN39" s="138"/>
      <c r="WDO39" s="138"/>
      <c r="WDP39" s="138"/>
      <c r="WDQ39" s="138"/>
      <c r="WDR39" s="138"/>
      <c r="WDS39" s="138"/>
      <c r="WDT39" s="138"/>
      <c r="WDU39" s="138"/>
      <c r="WDV39" s="138"/>
      <c r="WDW39" s="138"/>
      <c r="WDX39" s="138"/>
      <c r="WDY39" s="138"/>
      <c r="WDZ39" s="138"/>
      <c r="WEA39" s="138"/>
      <c r="WEB39" s="138"/>
      <c r="WEC39" s="138"/>
      <c r="WED39" s="138"/>
      <c r="WEE39" s="138"/>
      <c r="WEF39" s="138"/>
      <c r="WEG39" s="138"/>
      <c r="WEH39" s="138"/>
      <c r="WEI39" s="138"/>
      <c r="WEJ39" s="138"/>
      <c r="WEK39" s="138"/>
      <c r="WEL39" s="138"/>
      <c r="WEM39" s="138"/>
      <c r="WEN39" s="138"/>
      <c r="WEO39" s="138"/>
      <c r="WEP39" s="138"/>
      <c r="WEQ39" s="138"/>
      <c r="WER39" s="138"/>
      <c r="WES39" s="138"/>
      <c r="WET39" s="138"/>
      <c r="WEU39" s="138"/>
      <c r="WEV39" s="138"/>
      <c r="WEW39" s="138"/>
      <c r="WEX39" s="138"/>
      <c r="WEY39" s="138"/>
      <c r="WEZ39" s="138"/>
      <c r="WFA39" s="138"/>
      <c r="WFB39" s="138"/>
      <c r="WFC39" s="138"/>
      <c r="WFD39" s="138"/>
      <c r="WFE39" s="138"/>
      <c r="WFF39" s="138"/>
      <c r="WFG39" s="138"/>
      <c r="WFH39" s="138"/>
      <c r="WFI39" s="138"/>
      <c r="WFJ39" s="138"/>
      <c r="WFK39" s="138"/>
      <c r="WFL39" s="138"/>
      <c r="WFM39" s="138"/>
      <c r="WFN39" s="138"/>
      <c r="WFO39" s="138"/>
      <c r="WFP39" s="138"/>
      <c r="WFQ39" s="138"/>
      <c r="WFR39" s="138"/>
      <c r="WFS39" s="138"/>
      <c r="WFT39" s="138"/>
      <c r="WFU39" s="138"/>
      <c r="WFV39" s="138"/>
      <c r="WFW39" s="138"/>
      <c r="WFX39" s="138"/>
      <c r="WFY39" s="138"/>
      <c r="WFZ39" s="138"/>
      <c r="WGA39" s="138"/>
      <c r="WGB39" s="138"/>
      <c r="WGC39" s="138"/>
      <c r="WGD39" s="138"/>
      <c r="WGE39" s="138"/>
      <c r="WGF39" s="138"/>
      <c r="WGG39" s="138"/>
      <c r="WGH39" s="138"/>
      <c r="WGI39" s="138"/>
      <c r="WGJ39" s="138"/>
      <c r="WGK39" s="138"/>
      <c r="WGL39" s="138"/>
      <c r="WGM39" s="138"/>
      <c r="WGN39" s="138"/>
      <c r="WGO39" s="138"/>
      <c r="WGP39" s="138"/>
      <c r="WGQ39" s="138"/>
      <c r="WGR39" s="138"/>
      <c r="WGS39" s="138"/>
      <c r="WGT39" s="138"/>
      <c r="WGU39" s="138"/>
      <c r="WGV39" s="138"/>
      <c r="WGW39" s="138"/>
      <c r="WGX39" s="138"/>
      <c r="WGY39" s="138"/>
      <c r="WGZ39" s="138"/>
      <c r="WHA39" s="138"/>
      <c r="WHB39" s="138"/>
      <c r="WHC39" s="138"/>
      <c r="WHD39" s="138"/>
      <c r="WHE39" s="138"/>
      <c r="WHF39" s="138"/>
      <c r="WHG39" s="138"/>
      <c r="WHH39" s="138"/>
      <c r="WHI39" s="138"/>
      <c r="WHJ39" s="138"/>
      <c r="WHK39" s="138"/>
      <c r="WHL39" s="138"/>
      <c r="WHM39" s="138"/>
      <c r="WHN39" s="138"/>
      <c r="WHO39" s="138"/>
      <c r="WHP39" s="138"/>
      <c r="WHQ39" s="138"/>
      <c r="WHR39" s="138"/>
      <c r="WHS39" s="138"/>
      <c r="WHT39" s="138"/>
      <c r="WHU39" s="138"/>
      <c r="WHV39" s="138"/>
      <c r="WHW39" s="138"/>
      <c r="WHX39" s="138"/>
      <c r="WHY39" s="138"/>
      <c r="WHZ39" s="138"/>
      <c r="WIA39" s="138"/>
      <c r="WIB39" s="138"/>
      <c r="WIC39" s="138"/>
      <c r="WID39" s="138"/>
      <c r="WIE39" s="138"/>
      <c r="WIF39" s="138"/>
      <c r="WIG39" s="138"/>
      <c r="WIH39" s="138"/>
      <c r="WII39" s="138"/>
      <c r="WIJ39" s="138"/>
      <c r="WIK39" s="138"/>
      <c r="WIL39" s="138"/>
      <c r="WIM39" s="138"/>
      <c r="WIN39" s="138"/>
      <c r="WIO39" s="138"/>
      <c r="WIP39" s="138"/>
      <c r="WIQ39" s="138"/>
      <c r="WIR39" s="138"/>
      <c r="WIS39" s="138"/>
      <c r="WIT39" s="138"/>
      <c r="WIU39" s="138"/>
      <c r="WIV39" s="138"/>
      <c r="WIW39" s="138"/>
      <c r="WIX39" s="138"/>
      <c r="WIY39" s="138"/>
      <c r="WIZ39" s="138"/>
      <c r="WJA39" s="138"/>
      <c r="WJB39" s="138"/>
      <c r="WJC39" s="138"/>
      <c r="WJD39" s="138"/>
      <c r="WJE39" s="138"/>
      <c r="WJF39" s="138"/>
      <c r="WJG39" s="138"/>
      <c r="WJH39" s="138"/>
      <c r="WJI39" s="138"/>
      <c r="WJJ39" s="138"/>
      <c r="WJK39" s="138"/>
      <c r="WJL39" s="138"/>
      <c r="WJM39" s="138"/>
      <c r="WJN39" s="138"/>
      <c r="WJO39" s="138"/>
      <c r="WJP39" s="138"/>
      <c r="WJQ39" s="138"/>
      <c r="WJR39" s="138"/>
      <c r="WJS39" s="138"/>
      <c r="WJT39" s="138"/>
      <c r="WJU39" s="138"/>
      <c r="WJV39" s="138"/>
      <c r="WJW39" s="138"/>
      <c r="WJX39" s="138"/>
      <c r="WJY39" s="138"/>
      <c r="WJZ39" s="138"/>
      <c r="WKA39" s="138"/>
      <c r="WKB39" s="138"/>
      <c r="WKC39" s="138"/>
      <c r="WKD39" s="138"/>
      <c r="WKE39" s="138"/>
      <c r="WKF39" s="138"/>
      <c r="WKG39" s="138"/>
      <c r="WKH39" s="138"/>
      <c r="WKI39" s="138"/>
      <c r="WKJ39" s="138"/>
      <c r="WKK39" s="138"/>
      <c r="WKL39" s="138"/>
      <c r="WKM39" s="138"/>
      <c r="WKN39" s="138"/>
      <c r="WKO39" s="138"/>
      <c r="WKP39" s="138"/>
      <c r="WKQ39" s="138"/>
      <c r="WKR39" s="138"/>
      <c r="WKS39" s="138"/>
      <c r="WKT39" s="138"/>
      <c r="WKU39" s="138"/>
      <c r="WKV39" s="138"/>
      <c r="WKW39" s="138"/>
      <c r="WKX39" s="138"/>
      <c r="WKY39" s="138"/>
      <c r="WKZ39" s="138"/>
      <c r="WLA39" s="138"/>
      <c r="WLB39" s="138"/>
      <c r="WLC39" s="138"/>
      <c r="WLD39" s="138"/>
      <c r="WLE39" s="138"/>
      <c r="WLF39" s="138"/>
      <c r="WLG39" s="138"/>
      <c r="WLH39" s="138"/>
      <c r="WLI39" s="138"/>
      <c r="WLJ39" s="138"/>
      <c r="WLK39" s="138"/>
      <c r="WLL39" s="138"/>
      <c r="WLM39" s="138"/>
      <c r="WLN39" s="138"/>
      <c r="WLO39" s="138"/>
      <c r="WLP39" s="138"/>
      <c r="WLQ39" s="138"/>
      <c r="WLR39" s="138"/>
      <c r="WLS39" s="138"/>
      <c r="WLT39" s="138"/>
      <c r="WLU39" s="138"/>
      <c r="WLV39" s="138"/>
      <c r="WLW39" s="138"/>
      <c r="WLX39" s="138"/>
      <c r="WLY39" s="138"/>
      <c r="WLZ39" s="138"/>
      <c r="WMA39" s="138"/>
      <c r="WMB39" s="138"/>
      <c r="WMC39" s="138"/>
      <c r="WMD39" s="138"/>
      <c r="WME39" s="138"/>
      <c r="WMF39" s="138"/>
      <c r="WMG39" s="138"/>
      <c r="WMH39" s="138"/>
      <c r="WMI39" s="138"/>
      <c r="WMJ39" s="138"/>
      <c r="WMK39" s="138"/>
      <c r="WML39" s="138"/>
      <c r="WMM39" s="138"/>
      <c r="WMN39" s="138"/>
      <c r="WMO39" s="138"/>
      <c r="WMP39" s="138"/>
      <c r="WMQ39" s="138"/>
      <c r="WMR39" s="138"/>
      <c r="WMS39" s="138"/>
      <c r="WMT39" s="138"/>
      <c r="WMU39" s="138"/>
      <c r="WMV39" s="138"/>
      <c r="WMW39" s="138"/>
      <c r="WMX39" s="138"/>
      <c r="WMY39" s="138"/>
      <c r="WMZ39" s="138"/>
      <c r="WNA39" s="138"/>
      <c r="WNB39" s="138"/>
      <c r="WNC39" s="138"/>
      <c r="WND39" s="138"/>
      <c r="WNE39" s="138"/>
      <c r="WNF39" s="138"/>
      <c r="WNG39" s="138"/>
      <c r="WNH39" s="138"/>
      <c r="WNI39" s="138"/>
      <c r="WNJ39" s="138"/>
      <c r="WNK39" s="138"/>
      <c r="WNL39" s="138"/>
      <c r="WNM39" s="138"/>
      <c r="WNN39" s="138"/>
      <c r="WNO39" s="138"/>
      <c r="WNP39" s="138"/>
      <c r="WNQ39" s="138"/>
      <c r="WNR39" s="138"/>
      <c r="WNS39" s="138"/>
      <c r="WNT39" s="138"/>
      <c r="WNU39" s="138"/>
      <c r="WNV39" s="138"/>
      <c r="WNW39" s="138"/>
      <c r="WNX39" s="138"/>
      <c r="WNY39" s="138"/>
      <c r="WNZ39" s="138"/>
      <c r="WOA39" s="138"/>
      <c r="WOB39" s="138"/>
      <c r="WOC39" s="138"/>
      <c r="WOD39" s="138"/>
      <c r="WOE39" s="138"/>
      <c r="WOF39" s="138"/>
      <c r="WOG39" s="138"/>
      <c r="WOH39" s="138"/>
      <c r="WOI39" s="138"/>
      <c r="WOJ39" s="138"/>
      <c r="WOK39" s="138"/>
      <c r="WOL39" s="138"/>
      <c r="WOM39" s="138"/>
      <c r="WON39" s="138"/>
      <c r="WOO39" s="138"/>
      <c r="WOP39" s="138"/>
      <c r="WOQ39" s="138"/>
      <c r="WOR39" s="138"/>
      <c r="WOS39" s="138"/>
      <c r="WOT39" s="138"/>
      <c r="WOU39" s="138"/>
      <c r="WOV39" s="138"/>
      <c r="WOW39" s="138"/>
      <c r="WOX39" s="138"/>
      <c r="WOY39" s="138"/>
      <c r="WOZ39" s="138"/>
      <c r="WPA39" s="138"/>
      <c r="WPB39" s="138"/>
      <c r="WPC39" s="138"/>
      <c r="WPD39" s="138"/>
      <c r="WPE39" s="138"/>
      <c r="WPF39" s="138"/>
      <c r="WPG39" s="138"/>
      <c r="WPH39" s="138"/>
      <c r="WPI39" s="138"/>
      <c r="WPJ39" s="138"/>
      <c r="WPK39" s="138"/>
      <c r="WPL39" s="138"/>
      <c r="WPM39" s="138"/>
      <c r="WPN39" s="138"/>
      <c r="WPO39" s="138"/>
      <c r="WPP39" s="138"/>
      <c r="WPQ39" s="138"/>
      <c r="WPR39" s="138"/>
      <c r="WPS39" s="138"/>
      <c r="WPT39" s="138"/>
      <c r="WPU39" s="138"/>
      <c r="WPV39" s="138"/>
      <c r="WPW39" s="138"/>
      <c r="WPX39" s="138"/>
      <c r="WPY39" s="138"/>
      <c r="WPZ39" s="138"/>
      <c r="WQA39" s="138"/>
      <c r="WQB39" s="138"/>
      <c r="WQC39" s="138"/>
      <c r="WQD39" s="138"/>
      <c r="WQE39" s="138"/>
      <c r="WQF39" s="138"/>
      <c r="WQG39" s="138"/>
      <c r="WQH39" s="138"/>
      <c r="WQI39" s="138"/>
      <c r="WQJ39" s="138"/>
      <c r="WQK39" s="138"/>
      <c r="WQL39" s="138"/>
      <c r="WQM39" s="138"/>
      <c r="WQN39" s="138"/>
      <c r="WQO39" s="138"/>
      <c r="WQP39" s="138"/>
      <c r="WQQ39" s="138"/>
      <c r="WQR39" s="138"/>
      <c r="WQS39" s="138"/>
      <c r="WQT39" s="138"/>
      <c r="WQU39" s="138"/>
      <c r="WQV39" s="138"/>
      <c r="WQW39" s="138"/>
      <c r="WQX39" s="138"/>
      <c r="WQY39" s="138"/>
      <c r="WQZ39" s="138"/>
      <c r="WRA39" s="138"/>
      <c r="WRB39" s="138"/>
      <c r="WRC39" s="138"/>
      <c r="WRD39" s="138"/>
      <c r="WRE39" s="138"/>
      <c r="WRF39" s="138"/>
      <c r="WRG39" s="138"/>
      <c r="WRH39" s="138"/>
      <c r="WRI39" s="138"/>
      <c r="WRJ39" s="138"/>
      <c r="WRK39" s="138"/>
      <c r="WRL39" s="138"/>
      <c r="WRM39" s="138"/>
      <c r="WRN39" s="138"/>
      <c r="WRO39" s="138"/>
      <c r="WRP39" s="138"/>
      <c r="WRQ39" s="138"/>
      <c r="WRR39" s="138"/>
      <c r="WRS39" s="138"/>
      <c r="WRT39" s="138"/>
      <c r="WRU39" s="138"/>
      <c r="WRV39" s="138"/>
      <c r="WRW39" s="138"/>
      <c r="WRX39" s="138"/>
      <c r="WRY39" s="138"/>
      <c r="WRZ39" s="138"/>
      <c r="WSA39" s="138"/>
      <c r="WSB39" s="138"/>
      <c r="WSC39" s="138"/>
      <c r="WSD39" s="138"/>
      <c r="WSE39" s="138"/>
      <c r="WSF39" s="138"/>
      <c r="WSG39" s="138"/>
      <c r="WSH39" s="138"/>
      <c r="WSI39" s="138"/>
      <c r="WSJ39" s="138"/>
      <c r="WSK39" s="138"/>
      <c r="WSL39" s="138"/>
      <c r="WSM39" s="138"/>
      <c r="WSN39" s="138"/>
      <c r="WSO39" s="138"/>
      <c r="WSP39" s="138"/>
      <c r="WSQ39" s="138"/>
      <c r="WSR39" s="138"/>
      <c r="WSS39" s="138"/>
      <c r="WST39" s="138"/>
      <c r="WSU39" s="138"/>
      <c r="WSV39" s="138"/>
      <c r="WSW39" s="138"/>
      <c r="WSX39" s="138"/>
      <c r="WSY39" s="138"/>
      <c r="WSZ39" s="138"/>
      <c r="WTA39" s="138"/>
      <c r="WTB39" s="138"/>
      <c r="WTC39" s="138"/>
      <c r="WTD39" s="138"/>
      <c r="WTE39" s="138"/>
      <c r="WTF39" s="138"/>
      <c r="WTG39" s="138"/>
      <c r="WTH39" s="138"/>
      <c r="WTI39" s="138"/>
      <c r="WTJ39" s="138"/>
      <c r="WTK39" s="138"/>
      <c r="WTL39" s="138"/>
      <c r="WTM39" s="138"/>
      <c r="WTN39" s="138"/>
      <c r="WTO39" s="138"/>
      <c r="WTP39" s="138"/>
      <c r="WTQ39" s="138"/>
      <c r="WTR39" s="138"/>
      <c r="WTS39" s="138"/>
      <c r="WTT39" s="138"/>
      <c r="WTU39" s="138"/>
      <c r="WTV39" s="138"/>
      <c r="WTW39" s="138"/>
      <c r="WTX39" s="138"/>
      <c r="WTY39" s="138"/>
      <c r="WTZ39" s="138"/>
      <c r="WUA39" s="138"/>
      <c r="WUB39" s="138"/>
      <c r="WUC39" s="138"/>
      <c r="WUD39" s="138"/>
      <c r="WUE39" s="138"/>
      <c r="WUF39" s="138"/>
      <c r="WUG39" s="138"/>
      <c r="WUH39" s="138"/>
      <c r="WUI39" s="138"/>
      <c r="WUJ39" s="138"/>
      <c r="WUK39" s="138"/>
      <c r="WUL39" s="138"/>
      <c r="WUM39" s="138"/>
      <c r="WUN39" s="138"/>
      <c r="WUO39" s="138"/>
      <c r="WUP39" s="138"/>
      <c r="WUQ39" s="138"/>
      <c r="WUR39" s="138"/>
      <c r="WUS39" s="138"/>
      <c r="WUT39" s="138"/>
      <c r="WUU39" s="138"/>
      <c r="WUV39" s="138"/>
      <c r="WUW39" s="138"/>
      <c r="WUX39" s="138"/>
      <c r="WUY39" s="138"/>
      <c r="WUZ39" s="138"/>
      <c r="WVA39" s="138"/>
      <c r="WVB39" s="138"/>
      <c r="WVC39" s="138"/>
      <c r="WVD39" s="138"/>
      <c r="WVE39" s="138"/>
      <c r="WVF39" s="138"/>
      <c r="WVG39" s="138"/>
      <c r="WVH39" s="138"/>
      <c r="WVI39" s="138"/>
      <c r="WVJ39" s="138"/>
      <c r="WVK39" s="138"/>
      <c r="WVL39" s="138"/>
      <c r="WVM39" s="138"/>
      <c r="WVN39" s="138"/>
      <c r="WVO39" s="138"/>
      <c r="WVP39" s="138"/>
      <c r="WVQ39" s="138"/>
      <c r="WVR39" s="138"/>
      <c r="WVS39" s="138"/>
      <c r="WVT39" s="138"/>
      <c r="WVU39" s="138"/>
      <c r="WVV39" s="138"/>
      <c r="WVW39" s="138"/>
      <c r="WVX39" s="138"/>
      <c r="WVY39" s="138"/>
      <c r="WVZ39" s="138"/>
      <c r="WWA39" s="138"/>
      <c r="WWB39" s="138"/>
      <c r="WWC39" s="138"/>
      <c r="WWD39" s="138"/>
      <c r="WWE39" s="138"/>
      <c r="WWF39" s="138"/>
      <c r="WWG39" s="138"/>
      <c r="WWH39" s="138"/>
      <c r="WWI39" s="138"/>
      <c r="WWJ39" s="138"/>
      <c r="WWK39" s="138"/>
      <c r="WWL39" s="138"/>
      <c r="WWM39" s="138"/>
      <c r="WWN39" s="138"/>
      <c r="WWO39" s="138"/>
      <c r="WWP39" s="138"/>
      <c r="WWQ39" s="138"/>
      <c r="WWR39" s="138"/>
      <c r="WWS39" s="138"/>
      <c r="WWT39" s="138"/>
      <c r="WWU39" s="138"/>
      <c r="WWV39" s="138"/>
      <c r="WWW39" s="138"/>
      <c r="WWX39" s="138"/>
      <c r="WWY39" s="138"/>
      <c r="WWZ39" s="138"/>
      <c r="WXA39" s="138"/>
      <c r="WXB39" s="138"/>
      <c r="WXC39" s="138"/>
      <c r="WXD39" s="138"/>
      <c r="WXE39" s="138"/>
      <c r="WXF39" s="138"/>
      <c r="WXG39" s="138"/>
      <c r="WXH39" s="138"/>
      <c r="WXI39" s="138"/>
      <c r="WXJ39" s="138"/>
      <c r="WXK39" s="138"/>
      <c r="WXL39" s="138"/>
      <c r="WXM39" s="138"/>
      <c r="WXN39" s="138"/>
      <c r="WXO39" s="138"/>
      <c r="WXP39" s="138"/>
      <c r="WXQ39" s="138"/>
      <c r="WXR39" s="138"/>
      <c r="WXS39" s="138"/>
      <c r="WXT39" s="138"/>
      <c r="WXU39" s="138"/>
      <c r="WXV39" s="138"/>
      <c r="WXW39" s="138"/>
      <c r="WXX39" s="138"/>
      <c r="WXY39" s="138"/>
      <c r="WXZ39" s="138"/>
      <c r="WYA39" s="138"/>
      <c r="WYB39" s="138"/>
      <c r="WYC39" s="138"/>
      <c r="WYD39" s="138"/>
      <c r="WYE39" s="138"/>
      <c r="WYF39" s="138"/>
      <c r="WYG39" s="138"/>
      <c r="WYH39" s="138"/>
      <c r="WYI39" s="138"/>
      <c r="WYJ39" s="138"/>
      <c r="WYK39" s="138"/>
      <c r="WYL39" s="138"/>
      <c r="WYM39" s="138"/>
      <c r="WYN39" s="138"/>
      <c r="WYO39" s="138"/>
      <c r="WYP39" s="138"/>
      <c r="WYQ39" s="138"/>
      <c r="WYR39" s="138"/>
      <c r="WYS39" s="138"/>
      <c r="WYT39" s="138"/>
      <c r="WYU39" s="138"/>
      <c r="WYV39" s="138"/>
      <c r="WYW39" s="138"/>
      <c r="WYX39" s="138"/>
      <c r="WYY39" s="138"/>
      <c r="WYZ39" s="138"/>
      <c r="WZA39" s="138"/>
      <c r="WZB39" s="138"/>
      <c r="WZC39" s="138"/>
      <c r="WZD39" s="138"/>
      <c r="WZE39" s="138"/>
      <c r="WZF39" s="138"/>
      <c r="WZG39" s="138"/>
      <c r="WZH39" s="138"/>
      <c r="WZI39" s="138"/>
      <c r="WZJ39" s="138"/>
      <c r="WZK39" s="138"/>
      <c r="WZL39" s="138"/>
      <c r="WZM39" s="138"/>
      <c r="WZN39" s="138"/>
      <c r="WZO39" s="138"/>
      <c r="WZP39" s="138"/>
      <c r="WZQ39" s="138"/>
      <c r="WZR39" s="138"/>
      <c r="WZS39" s="138"/>
      <c r="WZT39" s="138"/>
      <c r="WZU39" s="138"/>
      <c r="WZV39" s="138"/>
      <c r="WZW39" s="138"/>
      <c r="WZX39" s="138"/>
      <c r="WZY39" s="138"/>
      <c r="WZZ39" s="138"/>
      <c r="XAA39" s="138"/>
      <c r="XAB39" s="138"/>
      <c r="XAC39" s="138"/>
      <c r="XAD39" s="138"/>
      <c r="XAE39" s="138"/>
      <c r="XAF39" s="138"/>
      <c r="XAG39" s="138"/>
      <c r="XAH39" s="138"/>
      <c r="XAI39" s="138"/>
      <c r="XAJ39" s="138"/>
      <c r="XAK39" s="138"/>
      <c r="XAL39" s="138"/>
      <c r="XAM39" s="138"/>
      <c r="XAN39" s="138"/>
      <c r="XAO39" s="138"/>
      <c r="XAP39" s="138"/>
      <c r="XAQ39" s="138"/>
      <c r="XAR39" s="138"/>
      <c r="XAS39" s="138"/>
      <c r="XAT39" s="138"/>
      <c r="XAU39" s="138"/>
      <c r="XAV39" s="138"/>
      <c r="XAW39" s="138"/>
      <c r="XAX39" s="138"/>
      <c r="XAY39" s="138"/>
      <c r="XAZ39" s="138"/>
      <c r="XBA39" s="138"/>
      <c r="XBB39" s="138"/>
      <c r="XBC39" s="138"/>
      <c r="XBD39" s="138"/>
      <c r="XBE39" s="138"/>
      <c r="XBF39" s="138"/>
      <c r="XBG39" s="138"/>
      <c r="XBH39" s="138"/>
      <c r="XBI39" s="138"/>
      <c r="XBJ39" s="138"/>
      <c r="XBK39" s="138"/>
      <c r="XBL39" s="138"/>
      <c r="XBM39" s="138"/>
      <c r="XBN39" s="138"/>
      <c r="XBO39" s="138"/>
      <c r="XBP39" s="138"/>
      <c r="XBQ39" s="138"/>
      <c r="XBR39" s="138"/>
      <c r="XBS39" s="138"/>
      <c r="XBT39" s="138"/>
      <c r="XBU39" s="138"/>
      <c r="XBV39" s="138"/>
      <c r="XBW39" s="138"/>
      <c r="XBX39" s="138"/>
      <c r="XBY39" s="138"/>
      <c r="XBZ39" s="138"/>
      <c r="XCA39" s="138"/>
      <c r="XCB39" s="138"/>
      <c r="XCC39" s="138"/>
      <c r="XCD39" s="138"/>
      <c r="XCE39" s="138"/>
      <c r="XCF39" s="138"/>
      <c r="XCG39" s="138"/>
      <c r="XCH39" s="138"/>
      <c r="XCI39" s="138"/>
      <c r="XCJ39" s="138"/>
      <c r="XCK39" s="138"/>
      <c r="XCL39" s="138"/>
      <c r="XCM39" s="138"/>
      <c r="XCN39" s="138"/>
      <c r="XCO39" s="138"/>
      <c r="XCP39" s="138"/>
      <c r="XCQ39" s="138"/>
      <c r="XCR39" s="138"/>
      <c r="XCS39" s="138"/>
      <c r="XCT39" s="138"/>
      <c r="XCU39" s="138"/>
      <c r="XCV39" s="138"/>
      <c r="XCW39" s="138"/>
      <c r="XCX39" s="138"/>
      <c r="XCY39" s="138"/>
      <c r="XCZ39" s="138"/>
      <c r="XDA39" s="138"/>
      <c r="XDB39" s="138"/>
      <c r="XDC39" s="138"/>
      <c r="XDD39" s="138"/>
      <c r="XDE39" s="138"/>
      <c r="XDF39" s="138"/>
      <c r="XDG39" s="138"/>
      <c r="XDH39" s="138"/>
      <c r="XDI39" s="138"/>
      <c r="XDJ39" s="138"/>
      <c r="XDK39" s="138"/>
      <c r="XDL39" s="138"/>
      <c r="XDM39" s="138"/>
      <c r="XDN39" s="138"/>
      <c r="XDO39" s="138"/>
      <c r="XDP39" s="138"/>
      <c r="XDQ39" s="138"/>
      <c r="XDR39" s="138"/>
      <c r="XDS39" s="138"/>
      <c r="XDT39" s="138"/>
      <c r="XDU39" s="138"/>
      <c r="XDV39" s="138"/>
      <c r="XDW39" s="138"/>
      <c r="XDX39" s="138"/>
      <c r="XDY39" s="138"/>
      <c r="XDZ39" s="138"/>
      <c r="XEA39" s="138"/>
      <c r="XEB39" s="138"/>
      <c r="XEC39" s="138"/>
      <c r="XED39" s="138"/>
      <c r="XEE39" s="138"/>
      <c r="XEF39" s="138"/>
      <c r="XEG39" s="138"/>
      <c r="XEH39" s="138"/>
      <c r="XEI39" s="138"/>
      <c r="XEJ39" s="138"/>
      <c r="XEK39" s="138"/>
      <c r="XEL39" s="138"/>
      <c r="XEM39" s="138"/>
      <c r="XEN39" s="138"/>
      <c r="XEO39" s="138"/>
      <c r="XEP39" s="138"/>
      <c r="XEQ39" s="138"/>
      <c r="XER39" s="138"/>
      <c r="XES39" s="138"/>
      <c r="XET39" s="138"/>
    </row>
    <row r="40" spans="2:16378" ht="15" hidden="1" thickBot="1">
      <c r="B40" s="146" t="s">
        <v>16</v>
      </c>
      <c r="C40" s="252" t="s">
        <v>324</v>
      </c>
      <c r="D40" s="245" t="str">
        <f>C$4</f>
        <v>Switzerland</v>
      </c>
      <c r="E40" s="264" t="str">
        <f>D$4</f>
        <v>Iceland</v>
      </c>
      <c r="F40" s="329" t="str">
        <f>E$4</f>
        <v>Norway</v>
      </c>
      <c r="G40" s="329" t="str">
        <f>F$4</f>
        <v>Greece</v>
      </c>
      <c r="H40" s="250"/>
      <c r="I40" s="17"/>
      <c r="J40" s="18" t="s">
        <v>328</v>
      </c>
      <c r="K40" s="64" t="s">
        <v>65</v>
      </c>
      <c r="L40" s="18" t="s">
        <v>328</v>
      </c>
      <c r="M40" s="64" t="s">
        <v>113</v>
      </c>
      <c r="N40" s="79"/>
      <c r="O40" s="79"/>
      <c r="P40" s="79"/>
      <c r="Q40" s="17"/>
      <c r="R40" s="17"/>
      <c r="S40" s="17"/>
      <c r="T40" s="17"/>
      <c r="U40" s="17"/>
      <c r="V40" s="17"/>
      <c r="W40" s="17"/>
      <c r="X40" s="17"/>
      <c r="Y40" s="17"/>
      <c r="Z40" s="17"/>
      <c r="AA40" s="17"/>
      <c r="AB40" s="17"/>
      <c r="AC40" s="17"/>
      <c r="AD40" s="17"/>
      <c r="AE40" s="17"/>
      <c r="AF40" s="17"/>
      <c r="AG40" s="17"/>
      <c r="AH40" s="17"/>
      <c r="AI40" s="17"/>
      <c r="AJ40" s="17"/>
      <c r="AK40" s="17"/>
      <c r="AL40" s="17"/>
      <c r="AM40" s="17"/>
      <c r="AN40" s="17"/>
      <c r="AO40" s="17"/>
      <c r="AP40" s="17"/>
      <c r="AQ40" s="17"/>
    </row>
    <row r="41" spans="2:16378" hidden="1">
      <c r="B41" s="253" t="s">
        <v>11</v>
      </c>
      <c r="C41" s="254" t="s">
        <v>11</v>
      </c>
      <c r="D41" s="255"/>
      <c r="E41" s="286"/>
      <c r="F41" s="261" t="e">
        <f>F$31</f>
        <v>#REF!</v>
      </c>
      <c r="G41" s="261" t="e">
        <f>G$31</f>
        <v>#REF!</v>
      </c>
      <c r="H41" s="262" t="s">
        <v>282</v>
      </c>
      <c r="I41" s="17"/>
      <c r="J41" s="7"/>
      <c r="K41" s="8" t="str" cm="1">
        <f t="array" ref="K41">_xlfn._xlws.FILTER($C$41:$C$46,$J$41:$J$46)</f>
        <v>Diesel Oil</v>
      </c>
      <c r="L41" s="7"/>
      <c r="M41" s="8" t="str" cm="1">
        <f t="array" ref="M41">_xlfn._xlws.FILTER($C$41:$C$46,$L$41:$L$46)</f>
        <v>Natural gas</v>
      </c>
      <c r="N41" s="79"/>
      <c r="O41" s="79"/>
      <c r="P41" s="79"/>
      <c r="Q41" s="17"/>
      <c r="R41" s="17"/>
      <c r="S41" s="17"/>
      <c r="T41" s="17"/>
      <c r="U41" s="17"/>
      <c r="V41" s="17"/>
      <c r="W41" s="17"/>
      <c r="X41" s="17"/>
      <c r="Y41" s="17"/>
      <c r="Z41" s="17"/>
      <c r="AA41" s="17"/>
      <c r="AB41" s="17"/>
      <c r="AC41" s="17"/>
      <c r="AD41" s="17"/>
      <c r="AE41" s="17"/>
      <c r="AF41" s="17"/>
      <c r="AG41" s="17"/>
      <c r="AH41" s="17"/>
      <c r="AI41" s="17"/>
      <c r="AJ41" s="17"/>
      <c r="AK41" s="17"/>
      <c r="AL41" s="17"/>
      <c r="AM41" s="17"/>
      <c r="AN41" s="17"/>
      <c r="AO41" s="17"/>
      <c r="AP41" s="17"/>
      <c r="AQ41" s="17"/>
    </row>
    <row r="42" spans="2:16378" hidden="1">
      <c r="B42" s="142" t="s">
        <v>37</v>
      </c>
      <c r="C42" s="141" t="s">
        <v>37</v>
      </c>
      <c r="D42" s="257"/>
      <c r="E42" s="287"/>
      <c r="F42" s="238" t="e">
        <f>F$33</f>
        <v>#REF!</v>
      </c>
      <c r="G42" s="238" t="e">
        <f>G$33</f>
        <v>#REF!</v>
      </c>
      <c r="H42" s="258" t="s">
        <v>304</v>
      </c>
      <c r="I42" s="17"/>
      <c r="J42" s="7"/>
      <c r="K42" s="8"/>
      <c r="L42" s="7"/>
      <c r="M42" s="478"/>
      <c r="N42" s="79"/>
      <c r="O42" s="79"/>
      <c r="P42" s="79"/>
      <c r="Q42" s="17"/>
      <c r="R42" s="17"/>
      <c r="S42" s="17"/>
      <c r="T42" s="17"/>
      <c r="U42" s="17"/>
      <c r="V42" s="17"/>
      <c r="W42" s="17"/>
      <c r="X42" s="17"/>
      <c r="Y42" s="17"/>
      <c r="Z42" s="17"/>
      <c r="AA42" s="17"/>
      <c r="AB42" s="17"/>
      <c r="AC42" s="17"/>
      <c r="AD42" s="17"/>
      <c r="AE42" s="17"/>
      <c r="AF42" s="17"/>
      <c r="AG42" s="17"/>
      <c r="AH42" s="17"/>
      <c r="AI42" s="17"/>
      <c r="AJ42" s="17"/>
      <c r="AK42" s="17"/>
      <c r="AL42" s="17"/>
      <c r="AM42" s="17"/>
      <c r="AN42" s="17"/>
      <c r="AO42" s="17"/>
      <c r="AP42" s="17"/>
      <c r="AQ42" s="17"/>
    </row>
    <row r="43" spans="2:16378" hidden="1">
      <c r="B43" s="142" t="s">
        <v>23</v>
      </c>
      <c r="C43" s="141" t="s">
        <v>14</v>
      </c>
      <c r="D43" s="257"/>
      <c r="E43" s="287"/>
      <c r="F43" s="238" t="e">
        <f>F33</f>
        <v>#REF!</v>
      </c>
      <c r="G43" s="238" t="e">
        <f>G33</f>
        <v>#REF!</v>
      </c>
      <c r="H43" s="258" t="s">
        <v>320</v>
      </c>
      <c r="I43" s="17"/>
      <c r="J43" s="7"/>
      <c r="K43" s="8"/>
      <c r="L43" s="7" t="b">
        <v>1</v>
      </c>
      <c r="M43" s="478"/>
      <c r="N43" s="79"/>
      <c r="O43" s="79"/>
      <c r="P43" s="79"/>
      <c r="Q43" s="17"/>
      <c r="R43" s="17"/>
      <c r="S43" s="17"/>
      <c r="T43" s="17"/>
      <c r="U43" s="17"/>
      <c r="V43" s="17"/>
      <c r="W43" s="17"/>
      <c r="X43" s="17"/>
      <c r="Y43" s="17"/>
      <c r="Z43" s="17"/>
      <c r="AA43" s="17"/>
      <c r="AB43" s="17"/>
      <c r="AC43" s="17"/>
      <c r="AD43" s="17"/>
      <c r="AE43" s="17"/>
      <c r="AF43" s="17"/>
      <c r="AG43" s="17"/>
      <c r="AH43" s="17"/>
      <c r="AI43" s="17"/>
      <c r="AJ43" s="17"/>
      <c r="AK43" s="17"/>
      <c r="AL43" s="17"/>
      <c r="AM43" s="17"/>
      <c r="AN43" s="17"/>
      <c r="AO43" s="17"/>
      <c r="AP43" s="17"/>
      <c r="AQ43" s="17"/>
    </row>
    <row r="44" spans="2:16378" hidden="1">
      <c r="B44" s="142" t="s">
        <v>23</v>
      </c>
      <c r="C44" s="141" t="s">
        <v>322</v>
      </c>
      <c r="D44" s="257"/>
      <c r="E44" s="287"/>
      <c r="F44" s="238" t="e">
        <f>_xlfn.XLOOKUP(F$40,#REF!,#REF!)</f>
        <v>#REF!</v>
      </c>
      <c r="G44" s="238" t="e">
        <f>_xlfn.XLOOKUP(G$40,#REF!,#REF!)</f>
        <v>#REF!</v>
      </c>
      <c r="H44" s="258" t="s">
        <v>321</v>
      </c>
      <c r="I44" s="17"/>
      <c r="J44" s="7" t="b">
        <v>1</v>
      </c>
      <c r="K44" s="8"/>
      <c r="L44" s="7"/>
      <c r="M44" s="478"/>
      <c r="N44" s="79"/>
      <c r="O44" s="79"/>
      <c r="P44" s="79"/>
      <c r="Q44" s="17"/>
      <c r="R44" s="17"/>
      <c r="S44" s="17"/>
      <c r="T44" s="17"/>
      <c r="U44" s="17"/>
      <c r="V44" s="17"/>
      <c r="W44" s="17"/>
      <c r="X44" s="17"/>
      <c r="Y44" s="17"/>
      <c r="Z44" s="17"/>
      <c r="AA44" s="17"/>
      <c r="AB44" s="17"/>
      <c r="AC44" s="17"/>
      <c r="AD44" s="17"/>
      <c r="AE44" s="17"/>
      <c r="AF44" s="17"/>
      <c r="AG44" s="17"/>
      <c r="AH44" s="17"/>
      <c r="AI44" s="17"/>
      <c r="AJ44" s="17"/>
      <c r="AK44" s="17"/>
      <c r="AL44" s="17"/>
      <c r="AM44" s="17"/>
      <c r="AN44" s="17"/>
      <c r="AO44" s="17"/>
      <c r="AP44" s="17"/>
      <c r="AQ44" s="17"/>
    </row>
    <row r="45" spans="2:16378" hidden="1">
      <c r="B45" s="142" t="s">
        <v>298</v>
      </c>
      <c r="C45" s="141" t="s">
        <v>65</v>
      </c>
      <c r="D45" s="257" t="s">
        <v>323</v>
      </c>
      <c r="E45" s="287"/>
      <c r="F45" s="37"/>
      <c r="G45" s="37"/>
      <c r="H45" s="144" t="s">
        <v>26</v>
      </c>
      <c r="I45" s="17"/>
      <c r="J45" s="7"/>
      <c r="K45" s="8"/>
      <c r="L45" s="7"/>
      <c r="M45" s="478"/>
      <c r="N45" s="79"/>
      <c r="O45" s="79"/>
      <c r="P45" s="79"/>
      <c r="Q45" s="17"/>
      <c r="R45" s="17"/>
      <c r="S45" s="17"/>
      <c r="T45" s="17"/>
      <c r="U45" s="17"/>
      <c r="V45" s="17"/>
      <c r="W45" s="17"/>
      <c r="X45" s="17"/>
      <c r="Y45" s="17"/>
      <c r="Z45" s="17"/>
      <c r="AA45" s="17"/>
      <c r="AB45" s="17"/>
      <c r="AC45" s="17"/>
      <c r="AD45" s="17"/>
      <c r="AE45" s="17"/>
      <c r="AF45" s="17"/>
      <c r="AG45" s="17"/>
      <c r="AH45" s="17"/>
      <c r="AI45" s="17"/>
      <c r="AJ45" s="17"/>
      <c r="AK45" s="17"/>
      <c r="AL45" s="17"/>
      <c r="AM45" s="17"/>
      <c r="AN45" s="17"/>
      <c r="AO45" s="17"/>
      <c r="AP45" s="17"/>
      <c r="AQ45" s="17"/>
    </row>
    <row r="46" spans="2:16378" ht="15" hidden="1" thickBot="1">
      <c r="B46" s="143" t="s">
        <v>298</v>
      </c>
      <c r="C46" s="239" t="s">
        <v>113</v>
      </c>
      <c r="D46" s="259" t="s">
        <v>323</v>
      </c>
      <c r="E46" s="288"/>
      <c r="F46" s="285"/>
      <c r="G46" s="285"/>
      <c r="H46" s="145" t="s">
        <v>26</v>
      </c>
      <c r="I46" s="17"/>
      <c r="J46" s="9"/>
      <c r="K46" s="10"/>
      <c r="L46" s="9"/>
      <c r="M46" s="479"/>
      <c r="N46" s="79"/>
      <c r="O46" s="79"/>
      <c r="P46" s="79"/>
      <c r="Q46" s="17"/>
      <c r="R46" s="17"/>
      <c r="S46" s="17"/>
      <c r="T46" s="17"/>
      <c r="U46" s="17"/>
      <c r="V46" s="17"/>
      <c r="W46" s="17"/>
      <c r="X46" s="17"/>
      <c r="Y46" s="17"/>
      <c r="Z46" s="17"/>
      <c r="AA46" s="17"/>
      <c r="AB46" s="17"/>
      <c r="AC46" s="17"/>
      <c r="AD46" s="17"/>
      <c r="AE46" s="17"/>
      <c r="AF46" s="17"/>
      <c r="AG46" s="17"/>
      <c r="AH46" s="17"/>
      <c r="AI46" s="17"/>
      <c r="AJ46" s="17"/>
      <c r="AK46" s="17"/>
      <c r="AL46" s="17"/>
      <c r="AM46" s="17"/>
      <c r="AN46" s="17"/>
      <c r="AO46" s="17"/>
      <c r="AP46" s="17"/>
      <c r="AQ46" s="17"/>
    </row>
    <row r="47" spans="2:16378" hidden="1"/>
    <row r="48" spans="2:16378">
      <c r="B48" s="132" t="s">
        <v>36</v>
      </c>
      <c r="C48" s="131"/>
      <c r="D48" s="131"/>
      <c r="E48" s="131"/>
      <c r="F48" s="131"/>
      <c r="G48" s="131"/>
      <c r="H48" s="131"/>
      <c r="I48" s="138"/>
      <c r="J48" s="138"/>
      <c r="K48" s="138"/>
      <c r="L48" s="138"/>
      <c r="M48" s="138"/>
      <c r="N48" s="138"/>
      <c r="O48" s="138"/>
      <c r="P48" s="138"/>
      <c r="Q48" s="138"/>
      <c r="R48" s="138"/>
      <c r="S48" s="138"/>
      <c r="T48" s="138"/>
      <c r="U48" s="138"/>
      <c r="V48" s="138"/>
      <c r="W48" s="138"/>
      <c r="X48" s="138"/>
      <c r="Y48" s="138"/>
      <c r="Z48" s="138"/>
      <c r="AA48" s="138"/>
      <c r="AB48" s="138"/>
      <c r="AC48" s="138"/>
      <c r="AD48" s="138"/>
      <c r="AE48" s="138"/>
      <c r="AF48" s="138"/>
      <c r="AG48" s="138"/>
      <c r="AH48" s="138"/>
      <c r="AI48" s="138"/>
      <c r="AJ48" s="138"/>
      <c r="AK48" s="138"/>
      <c r="AL48" s="138"/>
      <c r="AM48" s="138"/>
      <c r="AN48" s="138"/>
      <c r="AO48" s="138"/>
      <c r="AP48" s="138"/>
      <c r="AQ48" s="138"/>
      <c r="AR48" s="138"/>
      <c r="AS48" s="138"/>
      <c r="AT48" s="138"/>
      <c r="AU48" s="138"/>
      <c r="AV48" s="138"/>
      <c r="AW48" s="138"/>
      <c r="AX48" s="138"/>
      <c r="AY48" s="138"/>
      <c r="AZ48" s="138"/>
      <c r="BA48" s="138"/>
      <c r="BB48" s="138"/>
      <c r="BC48" s="138"/>
      <c r="BD48" s="138"/>
      <c r="BE48" s="138"/>
      <c r="BF48" s="138"/>
      <c r="BG48" s="138"/>
      <c r="BH48" s="138"/>
      <c r="BI48" s="138"/>
      <c r="BJ48" s="138"/>
      <c r="BK48" s="138"/>
      <c r="BL48" s="138"/>
      <c r="BM48" s="138"/>
      <c r="BN48" s="138"/>
      <c r="BO48" s="138"/>
      <c r="BP48" s="138"/>
      <c r="BQ48" s="138"/>
      <c r="BR48" s="138"/>
      <c r="BS48" s="138"/>
      <c r="BT48" s="138"/>
      <c r="BU48" s="138"/>
      <c r="BV48" s="138"/>
      <c r="BW48" s="138"/>
      <c r="BX48" s="138"/>
      <c r="BY48" s="138"/>
      <c r="BZ48" s="138"/>
      <c r="CA48" s="138"/>
      <c r="CB48" s="138"/>
      <c r="CC48" s="138"/>
      <c r="CD48" s="138"/>
      <c r="CE48" s="138"/>
      <c r="CF48" s="138"/>
      <c r="CG48" s="138"/>
      <c r="CH48" s="138"/>
      <c r="CI48" s="138"/>
      <c r="CJ48" s="138"/>
      <c r="CK48" s="138"/>
      <c r="CL48" s="138"/>
      <c r="CM48" s="138"/>
      <c r="CN48" s="138"/>
      <c r="CO48" s="138"/>
      <c r="CP48" s="138"/>
      <c r="CQ48" s="138"/>
      <c r="CR48" s="138"/>
      <c r="CS48" s="138"/>
      <c r="CT48" s="138"/>
      <c r="CU48" s="138"/>
      <c r="CV48" s="138"/>
      <c r="CW48" s="138"/>
      <c r="CX48" s="138"/>
      <c r="CY48" s="138"/>
      <c r="CZ48" s="138"/>
      <c r="DA48" s="138"/>
      <c r="DB48" s="138"/>
      <c r="DC48" s="138"/>
      <c r="DD48" s="138"/>
      <c r="DE48" s="138"/>
      <c r="DF48" s="138"/>
      <c r="DG48" s="138"/>
      <c r="DH48" s="138"/>
      <c r="DI48" s="138"/>
      <c r="DJ48" s="138"/>
      <c r="DK48" s="138"/>
      <c r="DL48" s="138"/>
      <c r="DM48" s="138"/>
      <c r="DN48" s="138"/>
      <c r="DO48" s="138"/>
      <c r="DP48" s="138"/>
      <c r="DQ48" s="138"/>
      <c r="DR48" s="138"/>
      <c r="DS48" s="138"/>
      <c r="DT48" s="138"/>
      <c r="DU48" s="138"/>
      <c r="DV48" s="138"/>
      <c r="DW48" s="138"/>
      <c r="DX48" s="138"/>
      <c r="DY48" s="138"/>
      <c r="DZ48" s="138"/>
      <c r="EA48" s="138"/>
      <c r="EB48" s="138"/>
      <c r="EC48" s="138"/>
      <c r="ED48" s="138"/>
      <c r="EE48" s="138"/>
      <c r="EF48" s="138"/>
      <c r="EG48" s="138"/>
      <c r="EH48" s="138"/>
      <c r="EI48" s="138"/>
      <c r="EJ48" s="138"/>
      <c r="EK48" s="138"/>
      <c r="EL48" s="138"/>
      <c r="EM48" s="138"/>
      <c r="EN48" s="138"/>
      <c r="EO48" s="138"/>
      <c r="EP48" s="138"/>
      <c r="EQ48" s="138"/>
      <c r="ER48" s="138"/>
      <c r="ES48" s="138"/>
      <c r="ET48" s="138"/>
      <c r="EU48" s="138"/>
      <c r="EV48" s="138"/>
      <c r="EW48" s="138"/>
      <c r="EX48" s="138"/>
      <c r="EY48" s="138"/>
      <c r="EZ48" s="138"/>
      <c r="FA48" s="138"/>
      <c r="FB48" s="138"/>
      <c r="FC48" s="138"/>
      <c r="FD48" s="138"/>
      <c r="FE48" s="138"/>
      <c r="FF48" s="138"/>
      <c r="FG48" s="138"/>
      <c r="FH48" s="138"/>
      <c r="FI48" s="138"/>
      <c r="FJ48" s="138"/>
      <c r="FK48" s="138"/>
      <c r="FL48" s="138"/>
      <c r="FM48" s="138"/>
      <c r="FN48" s="138"/>
      <c r="FO48" s="138"/>
      <c r="FP48" s="138"/>
      <c r="FQ48" s="138"/>
      <c r="FR48" s="138"/>
      <c r="FS48" s="138"/>
      <c r="FT48" s="138"/>
      <c r="FU48" s="138"/>
      <c r="FV48" s="138"/>
      <c r="FW48" s="138"/>
      <c r="FX48" s="138"/>
      <c r="FY48" s="138"/>
      <c r="FZ48" s="138"/>
      <c r="GA48" s="138"/>
      <c r="GB48" s="138"/>
      <c r="GC48" s="138"/>
      <c r="GD48" s="138"/>
      <c r="GE48" s="138"/>
      <c r="GF48" s="138"/>
      <c r="GG48" s="138"/>
      <c r="GH48" s="138"/>
      <c r="GI48" s="138"/>
      <c r="GJ48" s="138"/>
      <c r="GK48" s="138"/>
      <c r="GL48" s="138"/>
      <c r="GM48" s="138"/>
      <c r="GN48" s="138"/>
      <c r="GO48" s="138"/>
      <c r="GP48" s="138"/>
      <c r="GQ48" s="138"/>
      <c r="GR48" s="138"/>
      <c r="GS48" s="138"/>
      <c r="GT48" s="138"/>
      <c r="GU48" s="138"/>
      <c r="GV48" s="138"/>
      <c r="GW48" s="138"/>
      <c r="GX48" s="138"/>
      <c r="GY48" s="138"/>
      <c r="GZ48" s="138"/>
      <c r="HA48" s="138"/>
      <c r="HB48" s="138"/>
      <c r="HC48" s="138"/>
      <c r="HD48" s="138"/>
      <c r="HE48" s="138"/>
      <c r="HF48" s="138"/>
      <c r="HG48" s="138"/>
      <c r="HH48" s="138"/>
      <c r="HI48" s="138"/>
      <c r="HJ48" s="138"/>
      <c r="HK48" s="138"/>
      <c r="HL48" s="138"/>
      <c r="HM48" s="138"/>
      <c r="HN48" s="138"/>
      <c r="HO48" s="138"/>
      <c r="HP48" s="138"/>
      <c r="HQ48" s="138"/>
      <c r="HR48" s="138"/>
      <c r="HS48" s="138"/>
      <c r="HT48" s="138"/>
      <c r="HU48" s="138"/>
      <c r="HV48" s="138"/>
      <c r="HW48" s="138"/>
      <c r="HX48" s="138"/>
      <c r="HY48" s="138"/>
      <c r="HZ48" s="138"/>
      <c r="IA48" s="138"/>
      <c r="IB48" s="138"/>
      <c r="IC48" s="138"/>
      <c r="ID48" s="138"/>
      <c r="IE48" s="138"/>
      <c r="IF48" s="138"/>
      <c r="IG48" s="138"/>
      <c r="IH48" s="138"/>
      <c r="II48" s="138"/>
      <c r="IJ48" s="138"/>
      <c r="IK48" s="138"/>
      <c r="IL48" s="138"/>
      <c r="IM48" s="138"/>
      <c r="IN48" s="138"/>
      <c r="IO48" s="138"/>
      <c r="IP48" s="138"/>
      <c r="IQ48" s="138"/>
      <c r="IR48" s="138"/>
      <c r="IS48" s="138"/>
      <c r="IT48" s="138"/>
      <c r="IU48" s="138"/>
      <c r="IV48" s="138"/>
      <c r="IW48" s="138"/>
      <c r="IX48" s="138"/>
      <c r="IY48" s="138"/>
      <c r="IZ48" s="138"/>
      <c r="JA48" s="138"/>
      <c r="JB48" s="138"/>
      <c r="JC48" s="138"/>
      <c r="JD48" s="138"/>
      <c r="JE48" s="138"/>
      <c r="JF48" s="138"/>
      <c r="JG48" s="138"/>
      <c r="JH48" s="138"/>
      <c r="JI48" s="138"/>
      <c r="JJ48" s="138"/>
      <c r="JK48" s="138"/>
      <c r="JL48" s="138"/>
      <c r="JM48" s="138"/>
      <c r="JN48" s="138"/>
      <c r="JO48" s="138"/>
      <c r="JP48" s="138"/>
      <c r="JQ48" s="138"/>
      <c r="JR48" s="138"/>
      <c r="JS48" s="138"/>
      <c r="JT48" s="138"/>
      <c r="JU48" s="138"/>
      <c r="JV48" s="138"/>
      <c r="JW48" s="138"/>
      <c r="JX48" s="138"/>
      <c r="JY48" s="138"/>
      <c r="JZ48" s="138"/>
      <c r="KA48" s="138"/>
      <c r="KB48" s="138"/>
      <c r="KC48" s="138"/>
      <c r="KD48" s="138"/>
      <c r="KE48" s="138"/>
      <c r="KF48" s="138"/>
      <c r="KG48" s="138"/>
      <c r="KH48" s="138"/>
      <c r="KI48" s="138"/>
      <c r="KJ48" s="138"/>
      <c r="KK48" s="138"/>
      <c r="KL48" s="138"/>
      <c r="KM48" s="138"/>
      <c r="KN48" s="138"/>
      <c r="KO48" s="138"/>
      <c r="KP48" s="138"/>
      <c r="KQ48" s="138"/>
      <c r="KR48" s="138"/>
      <c r="KS48" s="138"/>
      <c r="KT48" s="138"/>
      <c r="KU48" s="138"/>
      <c r="KV48" s="138"/>
      <c r="KW48" s="138"/>
      <c r="KX48" s="138"/>
      <c r="KY48" s="138"/>
      <c r="KZ48" s="138"/>
      <c r="LA48" s="138"/>
      <c r="LB48" s="138"/>
      <c r="LC48" s="138"/>
      <c r="LD48" s="138"/>
      <c r="LE48" s="138"/>
      <c r="LF48" s="138"/>
      <c r="LG48" s="138"/>
      <c r="LH48" s="138"/>
      <c r="LI48" s="138"/>
      <c r="LJ48" s="138"/>
      <c r="LK48" s="138"/>
      <c r="LL48" s="138"/>
      <c r="LM48" s="138"/>
      <c r="LN48" s="138"/>
      <c r="LO48" s="138"/>
      <c r="LP48" s="138"/>
      <c r="LQ48" s="138"/>
      <c r="LR48" s="138"/>
      <c r="LS48" s="138"/>
      <c r="LT48" s="138"/>
      <c r="LU48" s="138"/>
      <c r="LV48" s="138"/>
      <c r="LW48" s="138"/>
      <c r="LX48" s="138"/>
      <c r="LY48" s="138"/>
      <c r="LZ48" s="138"/>
      <c r="MA48" s="138"/>
      <c r="MB48" s="138"/>
      <c r="MC48" s="138"/>
      <c r="MD48" s="138"/>
      <c r="ME48" s="138"/>
      <c r="MF48" s="138"/>
      <c r="MG48" s="138"/>
      <c r="MH48" s="138"/>
      <c r="MI48" s="138"/>
      <c r="MJ48" s="138"/>
      <c r="MK48" s="138"/>
      <c r="ML48" s="138"/>
      <c r="MM48" s="138"/>
      <c r="MN48" s="138"/>
      <c r="MO48" s="138"/>
      <c r="MP48" s="138"/>
      <c r="MQ48" s="138"/>
      <c r="MR48" s="138"/>
      <c r="MS48" s="138"/>
      <c r="MT48" s="138"/>
      <c r="MU48" s="138"/>
      <c r="MV48" s="138"/>
      <c r="MW48" s="138"/>
      <c r="MX48" s="138"/>
      <c r="MY48" s="138"/>
      <c r="MZ48" s="138"/>
      <c r="NA48" s="138"/>
      <c r="NB48" s="138"/>
      <c r="NC48" s="138"/>
      <c r="ND48" s="138"/>
      <c r="NE48" s="138"/>
      <c r="NF48" s="138"/>
      <c r="NG48" s="138"/>
      <c r="NH48" s="138"/>
      <c r="NI48" s="138"/>
      <c r="NJ48" s="138"/>
      <c r="NK48" s="138"/>
      <c r="NL48" s="138"/>
      <c r="NM48" s="138"/>
      <c r="NN48" s="138"/>
      <c r="NO48" s="138"/>
      <c r="NP48" s="138"/>
      <c r="NQ48" s="138"/>
      <c r="NR48" s="138"/>
      <c r="NS48" s="138"/>
      <c r="NT48" s="138"/>
      <c r="NU48" s="138"/>
      <c r="NV48" s="138"/>
      <c r="NW48" s="138"/>
      <c r="NX48" s="138"/>
      <c r="NY48" s="138"/>
      <c r="NZ48" s="138"/>
      <c r="OA48" s="138"/>
      <c r="OB48" s="138"/>
      <c r="OC48" s="138"/>
      <c r="OD48" s="138"/>
      <c r="OE48" s="138"/>
      <c r="OF48" s="138"/>
      <c r="OG48" s="138"/>
      <c r="OH48" s="138"/>
      <c r="OI48" s="138"/>
      <c r="OJ48" s="138"/>
      <c r="OK48" s="138"/>
      <c r="OL48" s="138"/>
      <c r="OM48" s="138"/>
      <c r="ON48" s="138"/>
      <c r="OO48" s="138"/>
      <c r="OP48" s="138"/>
      <c r="OQ48" s="138"/>
      <c r="OR48" s="138"/>
      <c r="OS48" s="138"/>
      <c r="OT48" s="138"/>
      <c r="OU48" s="138"/>
      <c r="OV48" s="138"/>
      <c r="OW48" s="138"/>
      <c r="OX48" s="138"/>
      <c r="OY48" s="138"/>
      <c r="OZ48" s="138"/>
      <c r="PA48" s="138"/>
      <c r="PB48" s="138"/>
      <c r="PC48" s="138"/>
      <c r="PD48" s="138"/>
      <c r="PE48" s="138"/>
      <c r="PF48" s="138"/>
      <c r="PG48" s="138"/>
      <c r="PH48" s="138"/>
      <c r="PI48" s="138"/>
      <c r="PJ48" s="138"/>
      <c r="PK48" s="138"/>
      <c r="PL48" s="138"/>
      <c r="PM48" s="138"/>
      <c r="PN48" s="138"/>
      <c r="PO48" s="138"/>
      <c r="PP48" s="138"/>
      <c r="PQ48" s="138"/>
      <c r="PR48" s="138"/>
      <c r="PS48" s="138"/>
      <c r="PT48" s="138"/>
      <c r="PU48" s="138"/>
      <c r="PV48" s="138"/>
      <c r="PW48" s="138"/>
      <c r="PX48" s="138"/>
      <c r="PY48" s="138"/>
      <c r="PZ48" s="138"/>
      <c r="QA48" s="138"/>
      <c r="QB48" s="138"/>
      <c r="QC48" s="138"/>
      <c r="QD48" s="138"/>
      <c r="QE48" s="138"/>
      <c r="QF48" s="138"/>
      <c r="QG48" s="138"/>
      <c r="QH48" s="138"/>
      <c r="QI48" s="138"/>
      <c r="QJ48" s="138"/>
      <c r="QK48" s="138"/>
      <c r="QL48" s="138"/>
      <c r="QM48" s="138"/>
      <c r="QN48" s="138"/>
      <c r="QO48" s="138"/>
      <c r="QP48" s="138"/>
      <c r="QQ48" s="138"/>
      <c r="QR48" s="138"/>
      <c r="QS48" s="138"/>
      <c r="QT48" s="138"/>
      <c r="QU48" s="138"/>
      <c r="QV48" s="138"/>
      <c r="QW48" s="138"/>
      <c r="QX48" s="138"/>
      <c r="QY48" s="138"/>
      <c r="QZ48" s="138"/>
      <c r="RA48" s="138"/>
      <c r="RB48" s="138"/>
      <c r="RC48" s="138"/>
      <c r="RD48" s="138"/>
      <c r="RE48" s="138"/>
      <c r="RF48" s="138"/>
      <c r="RG48" s="138"/>
      <c r="RH48" s="138"/>
      <c r="RI48" s="138"/>
      <c r="RJ48" s="138"/>
      <c r="RK48" s="138"/>
      <c r="RL48" s="138"/>
      <c r="RM48" s="138"/>
      <c r="RN48" s="138"/>
      <c r="RO48" s="138"/>
      <c r="RP48" s="138"/>
      <c r="RQ48" s="138"/>
      <c r="RR48" s="138"/>
      <c r="RS48" s="138"/>
      <c r="RT48" s="138"/>
      <c r="RU48" s="138"/>
      <c r="RV48" s="138"/>
      <c r="RW48" s="138"/>
      <c r="RX48" s="138"/>
      <c r="RY48" s="138"/>
      <c r="RZ48" s="138"/>
      <c r="SA48" s="138"/>
      <c r="SB48" s="138"/>
      <c r="SC48" s="138"/>
      <c r="SD48" s="138"/>
      <c r="SE48" s="138"/>
      <c r="SF48" s="138"/>
      <c r="SG48" s="138"/>
      <c r="SH48" s="138"/>
      <c r="SI48" s="138"/>
      <c r="SJ48" s="138"/>
      <c r="SK48" s="138"/>
      <c r="SL48" s="138"/>
      <c r="SM48" s="138"/>
      <c r="SN48" s="138"/>
      <c r="SO48" s="138"/>
      <c r="SP48" s="138"/>
      <c r="SQ48" s="138"/>
      <c r="SR48" s="138"/>
      <c r="SS48" s="138"/>
      <c r="ST48" s="138"/>
      <c r="SU48" s="138"/>
      <c r="SV48" s="138"/>
      <c r="SW48" s="138"/>
      <c r="SX48" s="138"/>
      <c r="SY48" s="138"/>
      <c r="SZ48" s="138"/>
      <c r="TA48" s="138"/>
      <c r="TB48" s="138"/>
      <c r="TC48" s="138"/>
      <c r="TD48" s="138"/>
      <c r="TE48" s="138"/>
      <c r="TF48" s="138"/>
      <c r="TG48" s="138"/>
      <c r="TH48" s="138"/>
      <c r="TI48" s="138"/>
      <c r="TJ48" s="138"/>
      <c r="TK48" s="138"/>
      <c r="TL48" s="138"/>
      <c r="TM48" s="138"/>
      <c r="TN48" s="138"/>
      <c r="TO48" s="138"/>
      <c r="TP48" s="138"/>
      <c r="TQ48" s="138"/>
      <c r="TR48" s="138"/>
      <c r="TS48" s="138"/>
      <c r="TT48" s="138"/>
      <c r="TU48" s="138"/>
      <c r="TV48" s="138"/>
      <c r="TW48" s="138"/>
      <c r="TX48" s="138"/>
      <c r="TY48" s="138"/>
      <c r="TZ48" s="138"/>
      <c r="UA48" s="138"/>
      <c r="UB48" s="138"/>
      <c r="UC48" s="138"/>
      <c r="UD48" s="138"/>
      <c r="UE48" s="138"/>
      <c r="UF48" s="138"/>
      <c r="UG48" s="138"/>
      <c r="UH48" s="138"/>
      <c r="UI48" s="138"/>
      <c r="UJ48" s="138"/>
      <c r="UK48" s="138"/>
      <c r="UL48" s="138"/>
      <c r="UM48" s="138"/>
      <c r="UN48" s="138"/>
      <c r="UO48" s="138"/>
      <c r="UP48" s="138"/>
      <c r="UQ48" s="138"/>
      <c r="UR48" s="138"/>
      <c r="US48" s="138"/>
      <c r="UT48" s="138"/>
      <c r="UU48" s="138"/>
      <c r="UV48" s="138"/>
      <c r="UW48" s="138"/>
      <c r="UX48" s="138"/>
      <c r="UY48" s="138"/>
      <c r="UZ48" s="138"/>
      <c r="VA48" s="138"/>
      <c r="VB48" s="138"/>
      <c r="VC48" s="138"/>
      <c r="VD48" s="138"/>
      <c r="VE48" s="138"/>
      <c r="VF48" s="138"/>
      <c r="VG48" s="138"/>
      <c r="VH48" s="138"/>
      <c r="VI48" s="138"/>
      <c r="VJ48" s="138"/>
      <c r="VK48" s="138"/>
      <c r="VL48" s="138"/>
      <c r="VM48" s="138"/>
      <c r="VN48" s="138"/>
      <c r="VO48" s="138"/>
      <c r="VP48" s="138"/>
      <c r="VQ48" s="138"/>
      <c r="VR48" s="138"/>
      <c r="VS48" s="138"/>
      <c r="VT48" s="138"/>
      <c r="VU48" s="138"/>
      <c r="VV48" s="138"/>
      <c r="VW48" s="138"/>
      <c r="VX48" s="138"/>
      <c r="VY48" s="138"/>
      <c r="VZ48" s="138"/>
      <c r="WA48" s="138"/>
      <c r="WB48" s="138"/>
      <c r="WC48" s="138"/>
      <c r="WD48" s="138"/>
      <c r="WE48" s="138"/>
      <c r="WF48" s="138"/>
      <c r="WG48" s="138"/>
      <c r="WH48" s="138"/>
      <c r="WI48" s="138"/>
      <c r="WJ48" s="138"/>
      <c r="WK48" s="138"/>
      <c r="WL48" s="138"/>
      <c r="WM48" s="138"/>
      <c r="WN48" s="138"/>
      <c r="WO48" s="138"/>
      <c r="WP48" s="138"/>
      <c r="WQ48" s="138"/>
      <c r="WR48" s="138"/>
      <c r="WS48" s="138"/>
      <c r="WT48" s="138"/>
      <c r="WU48" s="138"/>
      <c r="WV48" s="138"/>
      <c r="WW48" s="138"/>
      <c r="WX48" s="138"/>
      <c r="WY48" s="138"/>
      <c r="WZ48" s="138"/>
      <c r="XA48" s="138"/>
      <c r="XB48" s="138"/>
      <c r="XC48" s="138"/>
      <c r="XD48" s="138"/>
      <c r="XE48" s="138"/>
      <c r="XF48" s="138"/>
      <c r="XG48" s="138"/>
      <c r="XH48" s="138"/>
      <c r="XI48" s="138"/>
      <c r="XJ48" s="138"/>
      <c r="XK48" s="138"/>
      <c r="XL48" s="138"/>
      <c r="XM48" s="138"/>
      <c r="XN48" s="138"/>
      <c r="XO48" s="138"/>
      <c r="XP48" s="138"/>
      <c r="XQ48" s="138"/>
      <c r="XR48" s="138"/>
      <c r="XS48" s="138"/>
      <c r="XT48" s="138"/>
      <c r="XU48" s="138"/>
      <c r="XV48" s="138"/>
      <c r="XW48" s="138"/>
      <c r="XX48" s="138"/>
      <c r="XY48" s="138"/>
      <c r="XZ48" s="138"/>
      <c r="YA48" s="138"/>
      <c r="YB48" s="138"/>
      <c r="YC48" s="138"/>
      <c r="YD48" s="138"/>
      <c r="YE48" s="138"/>
      <c r="YF48" s="138"/>
      <c r="YG48" s="138"/>
      <c r="YH48" s="138"/>
      <c r="YI48" s="138"/>
      <c r="YJ48" s="138"/>
      <c r="YK48" s="138"/>
      <c r="YL48" s="138"/>
      <c r="YM48" s="138"/>
      <c r="YN48" s="138"/>
      <c r="YO48" s="138"/>
      <c r="YP48" s="138"/>
      <c r="YQ48" s="138"/>
      <c r="YR48" s="138"/>
      <c r="YS48" s="138"/>
      <c r="YT48" s="138"/>
      <c r="YU48" s="138"/>
      <c r="YV48" s="138"/>
      <c r="YW48" s="138"/>
      <c r="YX48" s="138"/>
      <c r="YY48" s="138"/>
      <c r="YZ48" s="138"/>
      <c r="ZA48" s="138"/>
      <c r="ZB48" s="138"/>
      <c r="ZC48" s="138"/>
      <c r="ZD48" s="138"/>
      <c r="ZE48" s="138"/>
      <c r="ZF48" s="138"/>
      <c r="ZG48" s="138"/>
      <c r="ZH48" s="138"/>
      <c r="ZI48" s="138"/>
      <c r="ZJ48" s="138"/>
      <c r="ZK48" s="138"/>
      <c r="ZL48" s="138"/>
      <c r="ZM48" s="138"/>
      <c r="ZN48" s="138"/>
      <c r="ZO48" s="138"/>
      <c r="ZP48" s="138"/>
      <c r="ZQ48" s="138"/>
      <c r="ZR48" s="138"/>
      <c r="ZS48" s="138"/>
      <c r="ZT48" s="138"/>
      <c r="ZU48" s="138"/>
      <c r="ZV48" s="138"/>
      <c r="ZW48" s="138"/>
      <c r="ZX48" s="138"/>
      <c r="ZY48" s="138"/>
      <c r="ZZ48" s="138"/>
      <c r="AAA48" s="138"/>
      <c r="AAB48" s="138"/>
      <c r="AAC48" s="138"/>
      <c r="AAD48" s="138"/>
      <c r="AAE48" s="138"/>
      <c r="AAF48" s="138"/>
      <c r="AAG48" s="138"/>
      <c r="AAH48" s="138"/>
      <c r="AAI48" s="138"/>
      <c r="AAJ48" s="138"/>
      <c r="AAK48" s="138"/>
      <c r="AAL48" s="138"/>
      <c r="AAM48" s="138"/>
      <c r="AAN48" s="138"/>
      <c r="AAO48" s="138"/>
      <c r="AAP48" s="138"/>
      <c r="AAQ48" s="138"/>
      <c r="AAR48" s="138"/>
      <c r="AAS48" s="138"/>
      <c r="AAT48" s="138"/>
      <c r="AAU48" s="138"/>
      <c r="AAV48" s="138"/>
      <c r="AAW48" s="138"/>
      <c r="AAX48" s="138"/>
      <c r="AAY48" s="138"/>
      <c r="AAZ48" s="138"/>
      <c r="ABA48" s="138"/>
      <c r="ABB48" s="138"/>
      <c r="ABC48" s="138"/>
      <c r="ABD48" s="138"/>
      <c r="ABE48" s="138"/>
      <c r="ABF48" s="138"/>
      <c r="ABG48" s="138"/>
      <c r="ABH48" s="138"/>
      <c r="ABI48" s="138"/>
      <c r="ABJ48" s="138"/>
      <c r="ABK48" s="138"/>
      <c r="ABL48" s="138"/>
      <c r="ABM48" s="138"/>
      <c r="ABN48" s="138"/>
      <c r="ABO48" s="138"/>
      <c r="ABP48" s="138"/>
      <c r="ABQ48" s="138"/>
      <c r="ABR48" s="138"/>
      <c r="ABS48" s="138"/>
      <c r="ABT48" s="138"/>
      <c r="ABU48" s="138"/>
      <c r="ABV48" s="138"/>
      <c r="ABW48" s="138"/>
      <c r="ABX48" s="138"/>
      <c r="ABY48" s="138"/>
      <c r="ABZ48" s="138"/>
      <c r="ACA48" s="138"/>
      <c r="ACB48" s="138"/>
      <c r="ACC48" s="138"/>
      <c r="ACD48" s="138"/>
      <c r="ACE48" s="138"/>
      <c r="ACF48" s="138"/>
      <c r="ACG48" s="138"/>
      <c r="ACH48" s="138"/>
      <c r="ACI48" s="138"/>
      <c r="ACJ48" s="138"/>
      <c r="ACK48" s="138"/>
      <c r="ACL48" s="138"/>
      <c r="ACM48" s="138"/>
      <c r="ACN48" s="138"/>
      <c r="ACO48" s="138"/>
      <c r="ACP48" s="138"/>
      <c r="ACQ48" s="138"/>
      <c r="ACR48" s="138"/>
      <c r="ACS48" s="138"/>
      <c r="ACT48" s="138"/>
      <c r="ACU48" s="138"/>
      <c r="ACV48" s="138"/>
      <c r="ACW48" s="138"/>
      <c r="ACX48" s="138"/>
      <c r="ACY48" s="138"/>
      <c r="ACZ48" s="138"/>
      <c r="ADA48" s="138"/>
      <c r="ADB48" s="138"/>
      <c r="ADC48" s="138"/>
      <c r="ADD48" s="138"/>
      <c r="ADE48" s="138"/>
      <c r="ADF48" s="138"/>
      <c r="ADG48" s="138"/>
      <c r="ADH48" s="138"/>
      <c r="ADI48" s="138"/>
      <c r="ADJ48" s="138"/>
      <c r="ADK48" s="138"/>
      <c r="ADL48" s="138"/>
      <c r="ADM48" s="138"/>
      <c r="ADN48" s="138"/>
      <c r="ADO48" s="138"/>
      <c r="ADP48" s="138"/>
      <c r="ADQ48" s="138"/>
      <c r="ADR48" s="138"/>
      <c r="ADS48" s="138"/>
      <c r="ADT48" s="138"/>
      <c r="ADU48" s="138"/>
      <c r="ADV48" s="138"/>
      <c r="ADW48" s="138"/>
      <c r="ADX48" s="138"/>
      <c r="ADY48" s="138"/>
      <c r="ADZ48" s="138"/>
      <c r="AEA48" s="138"/>
      <c r="AEB48" s="138"/>
      <c r="AEC48" s="138"/>
      <c r="AED48" s="138"/>
      <c r="AEE48" s="138"/>
      <c r="AEF48" s="138"/>
      <c r="AEG48" s="138"/>
      <c r="AEH48" s="138"/>
      <c r="AEI48" s="138"/>
      <c r="AEJ48" s="138"/>
      <c r="AEK48" s="138"/>
      <c r="AEL48" s="138"/>
      <c r="AEM48" s="138"/>
      <c r="AEN48" s="138"/>
      <c r="AEO48" s="138"/>
      <c r="AEP48" s="138"/>
      <c r="AEQ48" s="138"/>
      <c r="AER48" s="138"/>
      <c r="AES48" s="138"/>
      <c r="AET48" s="138"/>
      <c r="AEU48" s="138"/>
      <c r="AEV48" s="138"/>
      <c r="AEW48" s="138"/>
      <c r="AEX48" s="138"/>
      <c r="AEY48" s="138"/>
      <c r="AEZ48" s="138"/>
      <c r="AFA48" s="138"/>
      <c r="AFB48" s="138"/>
      <c r="AFC48" s="138"/>
      <c r="AFD48" s="138"/>
      <c r="AFE48" s="138"/>
      <c r="AFF48" s="138"/>
      <c r="AFG48" s="138"/>
      <c r="AFH48" s="138"/>
      <c r="AFI48" s="138"/>
      <c r="AFJ48" s="138"/>
      <c r="AFK48" s="138"/>
      <c r="AFL48" s="138"/>
      <c r="AFM48" s="138"/>
      <c r="AFN48" s="138"/>
      <c r="AFO48" s="138"/>
      <c r="AFP48" s="138"/>
      <c r="AFQ48" s="138"/>
      <c r="AFR48" s="138"/>
      <c r="AFS48" s="138"/>
      <c r="AFT48" s="138"/>
      <c r="AFU48" s="138"/>
      <c r="AFV48" s="138"/>
      <c r="AFW48" s="138"/>
      <c r="AFX48" s="138"/>
      <c r="AFY48" s="138"/>
      <c r="AFZ48" s="138"/>
      <c r="AGA48" s="138"/>
      <c r="AGB48" s="138"/>
      <c r="AGC48" s="138"/>
      <c r="AGD48" s="138"/>
      <c r="AGE48" s="138"/>
      <c r="AGF48" s="138"/>
      <c r="AGG48" s="138"/>
      <c r="AGH48" s="138"/>
      <c r="AGI48" s="138"/>
      <c r="AGJ48" s="138"/>
      <c r="AGK48" s="138"/>
      <c r="AGL48" s="138"/>
      <c r="AGM48" s="138"/>
      <c r="AGN48" s="138"/>
      <c r="AGO48" s="138"/>
      <c r="AGP48" s="138"/>
      <c r="AGQ48" s="138"/>
      <c r="AGR48" s="138"/>
      <c r="AGS48" s="138"/>
      <c r="AGT48" s="138"/>
      <c r="AGU48" s="138"/>
      <c r="AGV48" s="138"/>
      <c r="AGW48" s="138"/>
      <c r="AGX48" s="138"/>
      <c r="AGY48" s="138"/>
      <c r="AGZ48" s="138"/>
      <c r="AHA48" s="138"/>
      <c r="AHB48" s="138"/>
      <c r="AHC48" s="138"/>
      <c r="AHD48" s="138"/>
      <c r="AHE48" s="138"/>
      <c r="AHF48" s="138"/>
      <c r="AHG48" s="138"/>
      <c r="AHH48" s="138"/>
      <c r="AHI48" s="138"/>
      <c r="AHJ48" s="138"/>
      <c r="AHK48" s="138"/>
      <c r="AHL48" s="138"/>
      <c r="AHM48" s="138"/>
      <c r="AHN48" s="138"/>
      <c r="AHO48" s="138"/>
      <c r="AHP48" s="138"/>
      <c r="AHQ48" s="138"/>
      <c r="AHR48" s="138"/>
      <c r="AHS48" s="138"/>
      <c r="AHT48" s="138"/>
      <c r="AHU48" s="138"/>
      <c r="AHV48" s="138"/>
      <c r="AHW48" s="138"/>
      <c r="AHX48" s="138"/>
      <c r="AHY48" s="138"/>
      <c r="AHZ48" s="138"/>
      <c r="AIA48" s="138"/>
      <c r="AIB48" s="138"/>
      <c r="AIC48" s="138"/>
      <c r="AID48" s="138"/>
      <c r="AIE48" s="138"/>
      <c r="AIF48" s="138"/>
      <c r="AIG48" s="138"/>
      <c r="AIH48" s="138"/>
      <c r="AII48" s="138"/>
      <c r="AIJ48" s="138"/>
      <c r="AIK48" s="138"/>
      <c r="AIL48" s="138"/>
      <c r="AIM48" s="138"/>
      <c r="AIN48" s="138"/>
      <c r="AIO48" s="138"/>
      <c r="AIP48" s="138"/>
      <c r="AIQ48" s="138"/>
      <c r="AIR48" s="138"/>
      <c r="AIS48" s="138"/>
      <c r="AIT48" s="138"/>
      <c r="AIU48" s="138"/>
      <c r="AIV48" s="138"/>
      <c r="AIW48" s="138"/>
      <c r="AIX48" s="138"/>
      <c r="AIY48" s="138"/>
      <c r="AIZ48" s="138"/>
      <c r="AJA48" s="138"/>
      <c r="AJB48" s="138"/>
      <c r="AJC48" s="138"/>
      <c r="AJD48" s="138"/>
      <c r="AJE48" s="138"/>
      <c r="AJF48" s="138"/>
      <c r="AJG48" s="138"/>
      <c r="AJH48" s="138"/>
      <c r="AJI48" s="138"/>
      <c r="AJJ48" s="138"/>
      <c r="AJK48" s="138"/>
      <c r="AJL48" s="138"/>
      <c r="AJM48" s="138"/>
      <c r="AJN48" s="138"/>
      <c r="AJO48" s="138"/>
      <c r="AJP48" s="138"/>
      <c r="AJQ48" s="138"/>
      <c r="AJR48" s="138"/>
      <c r="AJS48" s="138"/>
      <c r="AJT48" s="138"/>
      <c r="AJU48" s="138"/>
      <c r="AJV48" s="138"/>
      <c r="AJW48" s="138"/>
      <c r="AJX48" s="138"/>
      <c r="AJY48" s="138"/>
      <c r="AJZ48" s="138"/>
      <c r="AKA48" s="138"/>
      <c r="AKB48" s="138"/>
      <c r="AKC48" s="138"/>
      <c r="AKD48" s="138"/>
      <c r="AKE48" s="138"/>
      <c r="AKF48" s="138"/>
      <c r="AKG48" s="138"/>
      <c r="AKH48" s="138"/>
      <c r="AKI48" s="138"/>
      <c r="AKJ48" s="138"/>
      <c r="AKK48" s="138"/>
      <c r="AKL48" s="138"/>
      <c r="AKM48" s="138"/>
      <c r="AKN48" s="138"/>
      <c r="AKO48" s="138"/>
      <c r="AKP48" s="138"/>
      <c r="AKQ48" s="138"/>
      <c r="AKR48" s="138"/>
      <c r="AKS48" s="138"/>
      <c r="AKT48" s="138"/>
      <c r="AKU48" s="138"/>
      <c r="AKV48" s="138"/>
      <c r="AKW48" s="138"/>
      <c r="AKX48" s="138"/>
      <c r="AKY48" s="138"/>
      <c r="AKZ48" s="138"/>
      <c r="ALA48" s="138"/>
      <c r="ALB48" s="138"/>
      <c r="ALC48" s="138"/>
      <c r="ALD48" s="138"/>
      <c r="ALE48" s="138"/>
      <c r="ALF48" s="138"/>
      <c r="ALG48" s="138"/>
      <c r="ALH48" s="138"/>
      <c r="ALI48" s="138"/>
      <c r="ALJ48" s="138"/>
      <c r="ALK48" s="138"/>
      <c r="ALL48" s="138"/>
      <c r="ALM48" s="138"/>
      <c r="ALN48" s="138"/>
      <c r="ALO48" s="138"/>
      <c r="ALP48" s="138"/>
      <c r="ALQ48" s="138"/>
      <c r="ALR48" s="138"/>
      <c r="ALS48" s="138"/>
      <c r="ALT48" s="138"/>
      <c r="ALU48" s="138"/>
      <c r="ALV48" s="138"/>
      <c r="ALW48" s="138"/>
      <c r="ALX48" s="138"/>
      <c r="ALY48" s="138"/>
      <c r="ALZ48" s="138"/>
      <c r="AMA48" s="138"/>
      <c r="AMB48" s="138"/>
      <c r="AMC48" s="138"/>
      <c r="AMD48" s="138"/>
      <c r="AME48" s="138"/>
      <c r="AMF48" s="138"/>
      <c r="AMG48" s="138"/>
      <c r="AMH48" s="138"/>
      <c r="AMI48" s="138"/>
      <c r="AMJ48" s="138"/>
      <c r="AMK48" s="138"/>
      <c r="AML48" s="138"/>
      <c r="AMM48" s="138"/>
      <c r="AMN48" s="138"/>
      <c r="AMO48" s="138"/>
      <c r="AMP48" s="138"/>
      <c r="AMQ48" s="138"/>
      <c r="AMR48" s="138"/>
      <c r="AMS48" s="138"/>
      <c r="AMT48" s="138"/>
      <c r="AMU48" s="138"/>
      <c r="AMV48" s="138"/>
      <c r="AMW48" s="138"/>
      <c r="AMX48" s="138"/>
      <c r="AMY48" s="138"/>
      <c r="AMZ48" s="138"/>
      <c r="ANA48" s="138"/>
      <c r="ANB48" s="138"/>
      <c r="ANC48" s="138"/>
      <c r="AND48" s="138"/>
      <c r="ANE48" s="138"/>
      <c r="ANF48" s="138"/>
      <c r="ANG48" s="138"/>
      <c r="ANH48" s="138"/>
      <c r="ANI48" s="138"/>
      <c r="ANJ48" s="138"/>
      <c r="ANK48" s="138"/>
      <c r="ANL48" s="138"/>
      <c r="ANM48" s="138"/>
      <c r="ANN48" s="138"/>
      <c r="ANO48" s="138"/>
      <c r="ANP48" s="138"/>
      <c r="ANQ48" s="138"/>
      <c r="ANR48" s="138"/>
      <c r="ANS48" s="138"/>
      <c r="ANT48" s="138"/>
      <c r="ANU48" s="138"/>
      <c r="ANV48" s="138"/>
      <c r="ANW48" s="138"/>
      <c r="ANX48" s="138"/>
      <c r="ANY48" s="138"/>
      <c r="ANZ48" s="138"/>
      <c r="AOA48" s="138"/>
      <c r="AOB48" s="138"/>
      <c r="AOC48" s="138"/>
      <c r="AOD48" s="138"/>
      <c r="AOE48" s="138"/>
      <c r="AOF48" s="138"/>
      <c r="AOG48" s="138"/>
      <c r="AOH48" s="138"/>
      <c r="AOI48" s="138"/>
      <c r="AOJ48" s="138"/>
      <c r="AOK48" s="138"/>
      <c r="AOL48" s="138"/>
      <c r="AOM48" s="138"/>
      <c r="AON48" s="138"/>
      <c r="AOO48" s="138"/>
      <c r="AOP48" s="138"/>
      <c r="AOQ48" s="138"/>
      <c r="AOR48" s="138"/>
      <c r="AOS48" s="138"/>
      <c r="AOT48" s="138"/>
      <c r="AOU48" s="138"/>
      <c r="AOV48" s="138"/>
      <c r="AOW48" s="138"/>
      <c r="AOX48" s="138"/>
      <c r="AOY48" s="138"/>
      <c r="AOZ48" s="138"/>
      <c r="APA48" s="138"/>
      <c r="APB48" s="138"/>
      <c r="APC48" s="138"/>
      <c r="APD48" s="138"/>
      <c r="APE48" s="138"/>
      <c r="APF48" s="138"/>
      <c r="APG48" s="138"/>
      <c r="APH48" s="138"/>
      <c r="API48" s="138"/>
      <c r="APJ48" s="138"/>
      <c r="APK48" s="138"/>
      <c r="APL48" s="138"/>
      <c r="APM48" s="138"/>
      <c r="APN48" s="138"/>
      <c r="APO48" s="138"/>
      <c r="APP48" s="138"/>
      <c r="APQ48" s="138"/>
      <c r="APR48" s="138"/>
      <c r="APS48" s="138"/>
      <c r="APT48" s="138"/>
      <c r="APU48" s="138"/>
      <c r="APV48" s="138"/>
      <c r="APW48" s="138"/>
      <c r="APX48" s="138"/>
      <c r="APY48" s="138"/>
      <c r="APZ48" s="138"/>
      <c r="AQA48" s="138"/>
      <c r="AQB48" s="138"/>
      <c r="AQC48" s="138"/>
      <c r="AQD48" s="138"/>
      <c r="AQE48" s="138"/>
      <c r="AQF48" s="138"/>
      <c r="AQG48" s="138"/>
      <c r="AQH48" s="138"/>
      <c r="AQI48" s="138"/>
      <c r="AQJ48" s="138"/>
      <c r="AQK48" s="138"/>
      <c r="AQL48" s="138"/>
      <c r="AQM48" s="138"/>
      <c r="AQN48" s="138"/>
      <c r="AQO48" s="138"/>
      <c r="AQP48" s="138"/>
      <c r="AQQ48" s="138"/>
      <c r="AQR48" s="138"/>
      <c r="AQS48" s="138"/>
      <c r="AQT48" s="138"/>
      <c r="AQU48" s="138"/>
      <c r="AQV48" s="138"/>
      <c r="AQW48" s="138"/>
      <c r="AQX48" s="138"/>
      <c r="AQY48" s="138"/>
      <c r="AQZ48" s="138"/>
      <c r="ARA48" s="138"/>
      <c r="ARB48" s="138"/>
      <c r="ARC48" s="138"/>
      <c r="ARD48" s="138"/>
      <c r="ARE48" s="138"/>
      <c r="ARF48" s="138"/>
      <c r="ARG48" s="138"/>
      <c r="ARH48" s="138"/>
      <c r="ARI48" s="138"/>
      <c r="ARJ48" s="138"/>
      <c r="ARK48" s="138"/>
      <c r="ARL48" s="138"/>
      <c r="ARM48" s="138"/>
      <c r="ARN48" s="138"/>
      <c r="ARO48" s="138"/>
      <c r="ARP48" s="138"/>
      <c r="ARQ48" s="138"/>
      <c r="ARR48" s="138"/>
      <c r="ARS48" s="138"/>
      <c r="ART48" s="138"/>
      <c r="ARU48" s="138"/>
      <c r="ARV48" s="138"/>
      <c r="ARW48" s="138"/>
      <c r="ARX48" s="138"/>
      <c r="ARY48" s="138"/>
      <c r="ARZ48" s="138"/>
      <c r="ASA48" s="138"/>
      <c r="ASB48" s="138"/>
      <c r="ASC48" s="138"/>
      <c r="ASD48" s="138"/>
      <c r="ASE48" s="138"/>
      <c r="ASF48" s="138"/>
      <c r="ASG48" s="138"/>
      <c r="ASH48" s="138"/>
      <c r="ASI48" s="138"/>
      <c r="ASJ48" s="138"/>
      <c r="ASK48" s="138"/>
      <c r="ASL48" s="138"/>
      <c r="ASM48" s="138"/>
      <c r="ASN48" s="138"/>
      <c r="ASO48" s="138"/>
      <c r="ASP48" s="138"/>
      <c r="ASQ48" s="138"/>
      <c r="ASR48" s="138"/>
      <c r="ASS48" s="138"/>
      <c r="AST48" s="138"/>
      <c r="ASU48" s="138"/>
      <c r="ASV48" s="138"/>
      <c r="ASW48" s="138"/>
      <c r="ASX48" s="138"/>
      <c r="ASY48" s="138"/>
      <c r="ASZ48" s="138"/>
      <c r="ATA48" s="138"/>
      <c r="ATB48" s="138"/>
      <c r="ATC48" s="138"/>
      <c r="ATD48" s="138"/>
      <c r="ATE48" s="138"/>
      <c r="ATF48" s="138"/>
      <c r="ATG48" s="138"/>
      <c r="ATH48" s="138"/>
      <c r="ATI48" s="138"/>
      <c r="ATJ48" s="138"/>
      <c r="ATK48" s="138"/>
      <c r="ATL48" s="138"/>
      <c r="ATM48" s="138"/>
      <c r="ATN48" s="138"/>
      <c r="ATO48" s="138"/>
      <c r="ATP48" s="138"/>
      <c r="ATQ48" s="138"/>
      <c r="ATR48" s="138"/>
      <c r="ATS48" s="138"/>
      <c r="ATT48" s="138"/>
      <c r="ATU48" s="138"/>
      <c r="ATV48" s="138"/>
      <c r="ATW48" s="138"/>
      <c r="ATX48" s="138"/>
      <c r="ATY48" s="138"/>
      <c r="ATZ48" s="138"/>
      <c r="AUA48" s="138"/>
      <c r="AUB48" s="138"/>
      <c r="AUC48" s="138"/>
      <c r="AUD48" s="138"/>
      <c r="AUE48" s="138"/>
      <c r="AUF48" s="138"/>
      <c r="AUG48" s="138"/>
      <c r="AUH48" s="138"/>
      <c r="AUI48" s="138"/>
      <c r="AUJ48" s="138"/>
      <c r="AUK48" s="138"/>
      <c r="AUL48" s="138"/>
      <c r="AUM48" s="138"/>
      <c r="AUN48" s="138"/>
      <c r="AUO48" s="138"/>
      <c r="AUP48" s="138"/>
      <c r="AUQ48" s="138"/>
      <c r="AUR48" s="138"/>
      <c r="AUS48" s="138"/>
      <c r="AUT48" s="138"/>
      <c r="AUU48" s="138"/>
      <c r="AUV48" s="138"/>
      <c r="AUW48" s="138"/>
      <c r="AUX48" s="138"/>
      <c r="AUY48" s="138"/>
      <c r="AUZ48" s="138"/>
      <c r="AVA48" s="138"/>
      <c r="AVB48" s="138"/>
      <c r="AVC48" s="138"/>
      <c r="AVD48" s="138"/>
      <c r="AVE48" s="138"/>
      <c r="AVF48" s="138"/>
      <c r="AVG48" s="138"/>
      <c r="AVH48" s="138"/>
      <c r="AVI48" s="138"/>
      <c r="AVJ48" s="138"/>
      <c r="AVK48" s="138"/>
      <c r="AVL48" s="138"/>
      <c r="AVM48" s="138"/>
      <c r="AVN48" s="138"/>
      <c r="AVO48" s="138"/>
      <c r="AVP48" s="138"/>
      <c r="AVQ48" s="138"/>
      <c r="AVR48" s="138"/>
      <c r="AVS48" s="138"/>
      <c r="AVT48" s="138"/>
      <c r="AVU48" s="138"/>
      <c r="AVV48" s="138"/>
      <c r="AVW48" s="138"/>
      <c r="AVX48" s="138"/>
      <c r="AVY48" s="138"/>
      <c r="AVZ48" s="138"/>
      <c r="AWA48" s="138"/>
      <c r="AWB48" s="138"/>
      <c r="AWC48" s="138"/>
      <c r="AWD48" s="138"/>
      <c r="AWE48" s="138"/>
      <c r="AWF48" s="138"/>
      <c r="AWG48" s="138"/>
      <c r="AWH48" s="138"/>
      <c r="AWI48" s="138"/>
      <c r="AWJ48" s="138"/>
      <c r="AWK48" s="138"/>
      <c r="AWL48" s="138"/>
      <c r="AWM48" s="138"/>
      <c r="AWN48" s="138"/>
      <c r="AWO48" s="138"/>
      <c r="AWP48" s="138"/>
      <c r="AWQ48" s="138"/>
      <c r="AWR48" s="138"/>
      <c r="AWS48" s="138"/>
      <c r="AWT48" s="138"/>
      <c r="AWU48" s="138"/>
      <c r="AWV48" s="138"/>
      <c r="AWW48" s="138"/>
      <c r="AWX48" s="138"/>
      <c r="AWY48" s="138"/>
      <c r="AWZ48" s="138"/>
      <c r="AXA48" s="138"/>
      <c r="AXB48" s="138"/>
      <c r="AXC48" s="138"/>
      <c r="AXD48" s="138"/>
      <c r="AXE48" s="138"/>
      <c r="AXF48" s="138"/>
      <c r="AXG48" s="138"/>
      <c r="AXH48" s="138"/>
      <c r="AXI48" s="138"/>
      <c r="AXJ48" s="138"/>
      <c r="AXK48" s="138"/>
      <c r="AXL48" s="138"/>
      <c r="AXM48" s="138"/>
      <c r="AXN48" s="138"/>
      <c r="AXO48" s="138"/>
      <c r="AXP48" s="138"/>
      <c r="AXQ48" s="138"/>
      <c r="AXR48" s="138"/>
      <c r="AXS48" s="138"/>
      <c r="AXT48" s="138"/>
      <c r="AXU48" s="138"/>
      <c r="AXV48" s="138"/>
      <c r="AXW48" s="138"/>
      <c r="AXX48" s="138"/>
      <c r="AXY48" s="138"/>
      <c r="AXZ48" s="138"/>
      <c r="AYA48" s="138"/>
      <c r="AYB48" s="138"/>
      <c r="AYC48" s="138"/>
      <c r="AYD48" s="138"/>
      <c r="AYE48" s="138"/>
      <c r="AYF48" s="138"/>
      <c r="AYG48" s="138"/>
      <c r="AYH48" s="138"/>
      <c r="AYI48" s="138"/>
      <c r="AYJ48" s="138"/>
      <c r="AYK48" s="138"/>
      <c r="AYL48" s="138"/>
      <c r="AYM48" s="138"/>
      <c r="AYN48" s="138"/>
      <c r="AYO48" s="138"/>
      <c r="AYP48" s="138"/>
      <c r="AYQ48" s="138"/>
      <c r="AYR48" s="138"/>
      <c r="AYS48" s="138"/>
      <c r="AYT48" s="138"/>
      <c r="AYU48" s="138"/>
      <c r="AYV48" s="138"/>
      <c r="AYW48" s="138"/>
      <c r="AYX48" s="138"/>
      <c r="AYY48" s="138"/>
      <c r="AYZ48" s="138"/>
      <c r="AZA48" s="138"/>
      <c r="AZB48" s="138"/>
      <c r="AZC48" s="138"/>
      <c r="AZD48" s="138"/>
      <c r="AZE48" s="138"/>
      <c r="AZF48" s="138"/>
      <c r="AZG48" s="138"/>
      <c r="AZH48" s="138"/>
      <c r="AZI48" s="138"/>
      <c r="AZJ48" s="138"/>
      <c r="AZK48" s="138"/>
      <c r="AZL48" s="138"/>
      <c r="AZM48" s="138"/>
      <c r="AZN48" s="138"/>
      <c r="AZO48" s="138"/>
      <c r="AZP48" s="138"/>
      <c r="AZQ48" s="138"/>
      <c r="AZR48" s="138"/>
      <c r="AZS48" s="138"/>
      <c r="AZT48" s="138"/>
      <c r="AZU48" s="138"/>
      <c r="AZV48" s="138"/>
      <c r="AZW48" s="138"/>
      <c r="AZX48" s="138"/>
      <c r="AZY48" s="138"/>
      <c r="AZZ48" s="138"/>
      <c r="BAA48" s="138"/>
      <c r="BAB48" s="138"/>
      <c r="BAC48" s="138"/>
      <c r="BAD48" s="138"/>
      <c r="BAE48" s="138"/>
      <c r="BAF48" s="138"/>
      <c r="BAG48" s="138"/>
      <c r="BAH48" s="138"/>
      <c r="BAI48" s="138"/>
      <c r="BAJ48" s="138"/>
      <c r="BAK48" s="138"/>
      <c r="BAL48" s="138"/>
      <c r="BAM48" s="138"/>
      <c r="BAN48" s="138"/>
      <c r="BAO48" s="138"/>
      <c r="BAP48" s="138"/>
      <c r="BAQ48" s="138"/>
      <c r="BAR48" s="138"/>
      <c r="BAS48" s="138"/>
      <c r="BAT48" s="138"/>
      <c r="BAU48" s="138"/>
      <c r="BAV48" s="138"/>
      <c r="BAW48" s="138"/>
      <c r="BAX48" s="138"/>
      <c r="BAY48" s="138"/>
      <c r="BAZ48" s="138"/>
      <c r="BBA48" s="138"/>
      <c r="BBB48" s="138"/>
      <c r="BBC48" s="138"/>
      <c r="BBD48" s="138"/>
      <c r="BBE48" s="138"/>
      <c r="BBF48" s="138"/>
      <c r="BBG48" s="138"/>
      <c r="BBH48" s="138"/>
      <c r="BBI48" s="138"/>
      <c r="BBJ48" s="138"/>
      <c r="BBK48" s="138"/>
      <c r="BBL48" s="138"/>
      <c r="BBM48" s="138"/>
      <c r="BBN48" s="138"/>
      <c r="BBO48" s="138"/>
      <c r="BBP48" s="138"/>
      <c r="BBQ48" s="138"/>
      <c r="BBR48" s="138"/>
      <c r="BBS48" s="138"/>
      <c r="BBT48" s="138"/>
      <c r="BBU48" s="138"/>
      <c r="BBV48" s="138"/>
      <c r="BBW48" s="138"/>
      <c r="BBX48" s="138"/>
      <c r="BBY48" s="138"/>
      <c r="BBZ48" s="138"/>
      <c r="BCA48" s="138"/>
      <c r="BCB48" s="138"/>
      <c r="BCC48" s="138"/>
      <c r="BCD48" s="138"/>
      <c r="BCE48" s="138"/>
      <c r="BCF48" s="138"/>
      <c r="BCG48" s="138"/>
      <c r="BCH48" s="138"/>
      <c r="BCI48" s="138"/>
      <c r="BCJ48" s="138"/>
      <c r="BCK48" s="138"/>
      <c r="BCL48" s="138"/>
      <c r="BCM48" s="138"/>
      <c r="BCN48" s="138"/>
      <c r="BCO48" s="138"/>
      <c r="BCP48" s="138"/>
      <c r="BCQ48" s="138"/>
      <c r="BCR48" s="138"/>
      <c r="BCS48" s="138"/>
      <c r="BCT48" s="138"/>
      <c r="BCU48" s="138"/>
      <c r="BCV48" s="138"/>
      <c r="BCW48" s="138"/>
      <c r="BCX48" s="138"/>
      <c r="BCY48" s="138"/>
      <c r="BCZ48" s="138"/>
      <c r="BDA48" s="138"/>
      <c r="BDB48" s="138"/>
      <c r="BDC48" s="138"/>
      <c r="BDD48" s="138"/>
      <c r="BDE48" s="138"/>
      <c r="BDF48" s="138"/>
      <c r="BDG48" s="138"/>
      <c r="BDH48" s="138"/>
      <c r="BDI48" s="138"/>
      <c r="BDJ48" s="138"/>
      <c r="BDK48" s="138"/>
      <c r="BDL48" s="138"/>
      <c r="BDM48" s="138"/>
      <c r="BDN48" s="138"/>
      <c r="BDO48" s="138"/>
      <c r="BDP48" s="138"/>
      <c r="BDQ48" s="138"/>
      <c r="BDR48" s="138"/>
      <c r="BDS48" s="138"/>
      <c r="BDT48" s="138"/>
      <c r="BDU48" s="138"/>
      <c r="BDV48" s="138"/>
      <c r="BDW48" s="138"/>
      <c r="BDX48" s="138"/>
      <c r="BDY48" s="138"/>
      <c r="BDZ48" s="138"/>
      <c r="BEA48" s="138"/>
      <c r="BEB48" s="138"/>
      <c r="BEC48" s="138"/>
      <c r="BED48" s="138"/>
      <c r="BEE48" s="138"/>
      <c r="BEF48" s="138"/>
      <c r="BEG48" s="138"/>
      <c r="BEH48" s="138"/>
      <c r="BEI48" s="138"/>
      <c r="BEJ48" s="138"/>
      <c r="BEK48" s="138"/>
      <c r="BEL48" s="138"/>
      <c r="BEM48" s="138"/>
      <c r="BEN48" s="138"/>
      <c r="BEO48" s="138"/>
      <c r="BEP48" s="138"/>
      <c r="BEQ48" s="138"/>
      <c r="BER48" s="138"/>
      <c r="BES48" s="138"/>
      <c r="BET48" s="138"/>
      <c r="BEU48" s="138"/>
      <c r="BEV48" s="138"/>
      <c r="BEW48" s="138"/>
      <c r="BEX48" s="138"/>
      <c r="BEY48" s="138"/>
      <c r="BEZ48" s="138"/>
      <c r="BFA48" s="138"/>
      <c r="BFB48" s="138"/>
      <c r="BFC48" s="138"/>
      <c r="BFD48" s="138"/>
      <c r="BFE48" s="138"/>
      <c r="BFF48" s="138"/>
      <c r="BFG48" s="138"/>
      <c r="BFH48" s="138"/>
      <c r="BFI48" s="138"/>
      <c r="BFJ48" s="138"/>
      <c r="BFK48" s="138"/>
      <c r="BFL48" s="138"/>
      <c r="BFM48" s="138"/>
      <c r="BFN48" s="138"/>
      <c r="BFO48" s="138"/>
      <c r="BFP48" s="138"/>
      <c r="BFQ48" s="138"/>
      <c r="BFR48" s="138"/>
      <c r="BFS48" s="138"/>
      <c r="BFT48" s="138"/>
      <c r="BFU48" s="138"/>
      <c r="BFV48" s="138"/>
      <c r="BFW48" s="138"/>
      <c r="BFX48" s="138"/>
      <c r="BFY48" s="138"/>
      <c r="BFZ48" s="138"/>
      <c r="BGA48" s="138"/>
      <c r="BGB48" s="138"/>
      <c r="BGC48" s="138"/>
      <c r="BGD48" s="138"/>
      <c r="BGE48" s="138"/>
      <c r="BGF48" s="138"/>
      <c r="BGG48" s="138"/>
      <c r="BGH48" s="138"/>
      <c r="BGI48" s="138"/>
      <c r="BGJ48" s="138"/>
      <c r="BGK48" s="138"/>
      <c r="BGL48" s="138"/>
      <c r="BGM48" s="138"/>
      <c r="BGN48" s="138"/>
      <c r="BGO48" s="138"/>
      <c r="BGP48" s="138"/>
      <c r="BGQ48" s="138"/>
      <c r="BGR48" s="138"/>
      <c r="BGS48" s="138"/>
      <c r="BGT48" s="138"/>
      <c r="BGU48" s="138"/>
      <c r="BGV48" s="138"/>
      <c r="BGW48" s="138"/>
      <c r="BGX48" s="138"/>
      <c r="BGY48" s="138"/>
      <c r="BGZ48" s="138"/>
      <c r="BHA48" s="138"/>
      <c r="BHB48" s="138"/>
      <c r="BHC48" s="138"/>
      <c r="BHD48" s="138"/>
      <c r="BHE48" s="138"/>
      <c r="BHF48" s="138"/>
      <c r="BHG48" s="138"/>
      <c r="BHH48" s="138"/>
      <c r="BHI48" s="138"/>
      <c r="BHJ48" s="138"/>
      <c r="BHK48" s="138"/>
      <c r="BHL48" s="138"/>
      <c r="BHM48" s="138"/>
      <c r="BHN48" s="138"/>
      <c r="BHO48" s="138"/>
      <c r="BHP48" s="138"/>
      <c r="BHQ48" s="138"/>
      <c r="BHR48" s="138"/>
      <c r="BHS48" s="138"/>
      <c r="BHT48" s="138"/>
      <c r="BHU48" s="138"/>
      <c r="BHV48" s="138"/>
      <c r="BHW48" s="138"/>
      <c r="BHX48" s="138"/>
      <c r="BHY48" s="138"/>
      <c r="BHZ48" s="138"/>
      <c r="BIA48" s="138"/>
      <c r="BIB48" s="138"/>
      <c r="BIC48" s="138"/>
      <c r="BID48" s="138"/>
      <c r="BIE48" s="138"/>
      <c r="BIF48" s="138"/>
      <c r="BIG48" s="138"/>
      <c r="BIH48" s="138"/>
      <c r="BII48" s="138"/>
      <c r="BIJ48" s="138"/>
      <c r="BIK48" s="138"/>
      <c r="BIL48" s="138"/>
      <c r="BIM48" s="138"/>
      <c r="BIN48" s="138"/>
      <c r="BIO48" s="138"/>
      <c r="BIP48" s="138"/>
      <c r="BIQ48" s="138"/>
      <c r="BIR48" s="138"/>
      <c r="BIS48" s="138"/>
      <c r="BIT48" s="138"/>
      <c r="BIU48" s="138"/>
      <c r="BIV48" s="138"/>
      <c r="BIW48" s="138"/>
      <c r="BIX48" s="138"/>
      <c r="BIY48" s="138"/>
      <c r="BIZ48" s="138"/>
      <c r="BJA48" s="138"/>
      <c r="BJB48" s="138"/>
      <c r="BJC48" s="138"/>
      <c r="BJD48" s="138"/>
      <c r="BJE48" s="138"/>
      <c r="BJF48" s="138"/>
      <c r="BJG48" s="138"/>
      <c r="BJH48" s="138"/>
      <c r="BJI48" s="138"/>
      <c r="BJJ48" s="138"/>
      <c r="BJK48" s="138"/>
      <c r="BJL48" s="138"/>
      <c r="BJM48" s="138"/>
      <c r="BJN48" s="138"/>
      <c r="BJO48" s="138"/>
      <c r="BJP48" s="138"/>
      <c r="BJQ48" s="138"/>
      <c r="BJR48" s="138"/>
      <c r="BJS48" s="138"/>
      <c r="BJT48" s="138"/>
      <c r="BJU48" s="138"/>
      <c r="BJV48" s="138"/>
      <c r="BJW48" s="138"/>
      <c r="BJX48" s="138"/>
      <c r="BJY48" s="138"/>
      <c r="BJZ48" s="138"/>
      <c r="BKA48" s="138"/>
      <c r="BKB48" s="138"/>
      <c r="BKC48" s="138"/>
      <c r="BKD48" s="138"/>
      <c r="BKE48" s="138"/>
      <c r="BKF48" s="138"/>
      <c r="BKG48" s="138"/>
      <c r="BKH48" s="138"/>
      <c r="BKI48" s="138"/>
      <c r="BKJ48" s="138"/>
      <c r="BKK48" s="138"/>
      <c r="BKL48" s="138"/>
      <c r="BKM48" s="138"/>
      <c r="BKN48" s="138"/>
      <c r="BKO48" s="138"/>
      <c r="BKP48" s="138"/>
      <c r="BKQ48" s="138"/>
      <c r="BKR48" s="138"/>
      <c r="BKS48" s="138"/>
      <c r="BKT48" s="138"/>
      <c r="BKU48" s="138"/>
      <c r="BKV48" s="138"/>
      <c r="BKW48" s="138"/>
      <c r="BKX48" s="138"/>
      <c r="BKY48" s="138"/>
      <c r="BKZ48" s="138"/>
      <c r="BLA48" s="138"/>
      <c r="BLB48" s="138"/>
      <c r="BLC48" s="138"/>
      <c r="BLD48" s="138"/>
      <c r="BLE48" s="138"/>
      <c r="BLF48" s="138"/>
      <c r="BLG48" s="138"/>
      <c r="BLH48" s="138"/>
      <c r="BLI48" s="138"/>
      <c r="BLJ48" s="138"/>
      <c r="BLK48" s="138"/>
      <c r="BLL48" s="138"/>
      <c r="BLM48" s="138"/>
      <c r="BLN48" s="138"/>
      <c r="BLO48" s="138"/>
      <c r="BLP48" s="138"/>
      <c r="BLQ48" s="138"/>
      <c r="BLR48" s="138"/>
      <c r="BLS48" s="138"/>
      <c r="BLT48" s="138"/>
      <c r="BLU48" s="138"/>
      <c r="BLV48" s="138"/>
      <c r="BLW48" s="138"/>
      <c r="BLX48" s="138"/>
      <c r="BLY48" s="138"/>
      <c r="BLZ48" s="138"/>
      <c r="BMA48" s="138"/>
      <c r="BMB48" s="138"/>
      <c r="BMC48" s="138"/>
      <c r="BMD48" s="138"/>
      <c r="BME48" s="138"/>
      <c r="BMF48" s="138"/>
      <c r="BMG48" s="138"/>
      <c r="BMH48" s="138"/>
      <c r="BMI48" s="138"/>
      <c r="BMJ48" s="138"/>
      <c r="BMK48" s="138"/>
      <c r="BML48" s="138"/>
      <c r="BMM48" s="138"/>
      <c r="BMN48" s="138"/>
      <c r="BMO48" s="138"/>
      <c r="BMP48" s="138"/>
      <c r="BMQ48" s="138"/>
      <c r="BMR48" s="138"/>
      <c r="BMS48" s="138"/>
      <c r="BMT48" s="138"/>
      <c r="BMU48" s="138"/>
      <c r="BMV48" s="138"/>
      <c r="BMW48" s="138"/>
      <c r="BMX48" s="138"/>
      <c r="BMY48" s="138"/>
      <c r="BMZ48" s="138"/>
      <c r="BNA48" s="138"/>
      <c r="BNB48" s="138"/>
      <c r="BNC48" s="138"/>
      <c r="BND48" s="138"/>
      <c r="BNE48" s="138"/>
      <c r="BNF48" s="138"/>
      <c r="BNG48" s="138"/>
      <c r="BNH48" s="138"/>
      <c r="BNI48" s="138"/>
      <c r="BNJ48" s="138"/>
      <c r="BNK48" s="138"/>
      <c r="BNL48" s="138"/>
      <c r="BNM48" s="138"/>
      <c r="BNN48" s="138"/>
      <c r="BNO48" s="138"/>
      <c r="BNP48" s="138"/>
      <c r="BNQ48" s="138"/>
      <c r="BNR48" s="138"/>
      <c r="BNS48" s="138"/>
      <c r="BNT48" s="138"/>
      <c r="BNU48" s="138"/>
      <c r="BNV48" s="138"/>
      <c r="BNW48" s="138"/>
      <c r="BNX48" s="138"/>
      <c r="BNY48" s="138"/>
      <c r="BNZ48" s="138"/>
      <c r="BOA48" s="138"/>
      <c r="BOB48" s="138"/>
      <c r="BOC48" s="138"/>
      <c r="BOD48" s="138"/>
      <c r="BOE48" s="138"/>
      <c r="BOF48" s="138"/>
      <c r="BOG48" s="138"/>
      <c r="BOH48" s="138"/>
      <c r="BOI48" s="138"/>
      <c r="BOJ48" s="138"/>
      <c r="BOK48" s="138"/>
      <c r="BOL48" s="138"/>
      <c r="BOM48" s="138"/>
      <c r="BON48" s="138"/>
      <c r="BOO48" s="138"/>
      <c r="BOP48" s="138"/>
      <c r="BOQ48" s="138"/>
      <c r="BOR48" s="138"/>
      <c r="BOS48" s="138"/>
      <c r="BOT48" s="138"/>
      <c r="BOU48" s="138"/>
      <c r="BOV48" s="138"/>
      <c r="BOW48" s="138"/>
      <c r="BOX48" s="138"/>
      <c r="BOY48" s="138"/>
      <c r="BOZ48" s="138"/>
      <c r="BPA48" s="138"/>
      <c r="BPB48" s="138"/>
      <c r="BPC48" s="138"/>
      <c r="BPD48" s="138"/>
      <c r="BPE48" s="138"/>
      <c r="BPF48" s="138"/>
      <c r="BPG48" s="138"/>
      <c r="BPH48" s="138"/>
      <c r="BPI48" s="138"/>
      <c r="BPJ48" s="138"/>
      <c r="BPK48" s="138"/>
      <c r="BPL48" s="138"/>
      <c r="BPM48" s="138"/>
      <c r="BPN48" s="138"/>
      <c r="BPO48" s="138"/>
      <c r="BPP48" s="138"/>
      <c r="BPQ48" s="138"/>
      <c r="BPR48" s="138"/>
      <c r="BPS48" s="138"/>
      <c r="BPT48" s="138"/>
      <c r="BPU48" s="138"/>
      <c r="BPV48" s="138"/>
      <c r="BPW48" s="138"/>
      <c r="BPX48" s="138"/>
      <c r="BPY48" s="138"/>
      <c r="BPZ48" s="138"/>
      <c r="BQA48" s="138"/>
      <c r="BQB48" s="138"/>
      <c r="BQC48" s="138"/>
      <c r="BQD48" s="138"/>
      <c r="BQE48" s="138"/>
      <c r="BQF48" s="138"/>
      <c r="BQG48" s="138"/>
      <c r="BQH48" s="138"/>
      <c r="BQI48" s="138"/>
      <c r="BQJ48" s="138"/>
      <c r="BQK48" s="138"/>
      <c r="BQL48" s="138"/>
      <c r="BQM48" s="138"/>
      <c r="BQN48" s="138"/>
      <c r="BQO48" s="138"/>
      <c r="BQP48" s="138"/>
      <c r="BQQ48" s="138"/>
      <c r="BQR48" s="138"/>
      <c r="BQS48" s="138"/>
      <c r="BQT48" s="138"/>
      <c r="BQU48" s="138"/>
      <c r="BQV48" s="138"/>
      <c r="BQW48" s="138"/>
      <c r="BQX48" s="138"/>
      <c r="BQY48" s="138"/>
      <c r="BQZ48" s="138"/>
      <c r="BRA48" s="138"/>
      <c r="BRB48" s="138"/>
      <c r="BRC48" s="138"/>
      <c r="BRD48" s="138"/>
      <c r="BRE48" s="138"/>
      <c r="BRF48" s="138"/>
      <c r="BRG48" s="138"/>
      <c r="BRH48" s="138"/>
      <c r="BRI48" s="138"/>
      <c r="BRJ48" s="138"/>
      <c r="BRK48" s="138"/>
      <c r="BRL48" s="138"/>
      <c r="BRM48" s="138"/>
      <c r="BRN48" s="138"/>
      <c r="BRO48" s="138"/>
      <c r="BRP48" s="138"/>
      <c r="BRQ48" s="138"/>
      <c r="BRR48" s="138"/>
      <c r="BRS48" s="138"/>
      <c r="BRT48" s="138"/>
      <c r="BRU48" s="138"/>
      <c r="BRV48" s="138"/>
      <c r="BRW48" s="138"/>
      <c r="BRX48" s="138"/>
      <c r="BRY48" s="138"/>
      <c r="BRZ48" s="138"/>
      <c r="BSA48" s="138"/>
      <c r="BSB48" s="138"/>
      <c r="BSC48" s="138"/>
      <c r="BSD48" s="138"/>
      <c r="BSE48" s="138"/>
      <c r="BSF48" s="138"/>
      <c r="BSG48" s="138"/>
      <c r="BSH48" s="138"/>
      <c r="BSI48" s="138"/>
      <c r="BSJ48" s="138"/>
      <c r="BSK48" s="138"/>
      <c r="BSL48" s="138"/>
      <c r="BSM48" s="138"/>
      <c r="BSN48" s="138"/>
      <c r="BSO48" s="138"/>
      <c r="BSP48" s="138"/>
      <c r="BSQ48" s="138"/>
      <c r="BSR48" s="138"/>
      <c r="BSS48" s="138"/>
      <c r="BST48" s="138"/>
      <c r="BSU48" s="138"/>
      <c r="BSV48" s="138"/>
      <c r="BSW48" s="138"/>
      <c r="BSX48" s="138"/>
      <c r="BSY48" s="138"/>
      <c r="BSZ48" s="138"/>
      <c r="BTA48" s="138"/>
      <c r="BTB48" s="138"/>
      <c r="BTC48" s="138"/>
      <c r="BTD48" s="138"/>
      <c r="BTE48" s="138"/>
      <c r="BTF48" s="138"/>
      <c r="BTG48" s="138"/>
      <c r="BTH48" s="138"/>
      <c r="BTI48" s="138"/>
      <c r="BTJ48" s="138"/>
      <c r="BTK48" s="138"/>
      <c r="BTL48" s="138"/>
      <c r="BTM48" s="138"/>
      <c r="BTN48" s="138"/>
      <c r="BTO48" s="138"/>
      <c r="BTP48" s="138"/>
      <c r="BTQ48" s="138"/>
      <c r="BTR48" s="138"/>
      <c r="BTS48" s="138"/>
      <c r="BTT48" s="138"/>
      <c r="BTU48" s="138"/>
      <c r="BTV48" s="138"/>
      <c r="BTW48" s="138"/>
      <c r="BTX48" s="138"/>
      <c r="BTY48" s="138"/>
      <c r="BTZ48" s="138"/>
      <c r="BUA48" s="138"/>
      <c r="BUB48" s="138"/>
      <c r="BUC48" s="138"/>
      <c r="BUD48" s="138"/>
      <c r="BUE48" s="138"/>
      <c r="BUF48" s="138"/>
      <c r="BUG48" s="138"/>
      <c r="BUH48" s="138"/>
      <c r="BUI48" s="138"/>
      <c r="BUJ48" s="138"/>
      <c r="BUK48" s="138"/>
      <c r="BUL48" s="138"/>
      <c r="BUM48" s="138"/>
      <c r="BUN48" s="138"/>
      <c r="BUO48" s="138"/>
      <c r="BUP48" s="138"/>
      <c r="BUQ48" s="138"/>
      <c r="BUR48" s="138"/>
      <c r="BUS48" s="138"/>
      <c r="BUT48" s="138"/>
      <c r="BUU48" s="138"/>
      <c r="BUV48" s="138"/>
      <c r="BUW48" s="138"/>
      <c r="BUX48" s="138"/>
      <c r="BUY48" s="138"/>
      <c r="BUZ48" s="138"/>
      <c r="BVA48" s="138"/>
      <c r="BVB48" s="138"/>
      <c r="BVC48" s="138"/>
      <c r="BVD48" s="138"/>
      <c r="BVE48" s="138"/>
      <c r="BVF48" s="138"/>
      <c r="BVG48" s="138"/>
      <c r="BVH48" s="138"/>
      <c r="BVI48" s="138"/>
      <c r="BVJ48" s="138"/>
      <c r="BVK48" s="138"/>
      <c r="BVL48" s="138"/>
      <c r="BVM48" s="138"/>
      <c r="BVN48" s="138"/>
      <c r="BVO48" s="138"/>
      <c r="BVP48" s="138"/>
      <c r="BVQ48" s="138"/>
      <c r="BVR48" s="138"/>
      <c r="BVS48" s="138"/>
      <c r="BVT48" s="138"/>
      <c r="BVU48" s="138"/>
      <c r="BVV48" s="138"/>
      <c r="BVW48" s="138"/>
      <c r="BVX48" s="138"/>
      <c r="BVY48" s="138"/>
      <c r="BVZ48" s="138"/>
      <c r="BWA48" s="138"/>
      <c r="BWB48" s="138"/>
      <c r="BWC48" s="138"/>
      <c r="BWD48" s="138"/>
      <c r="BWE48" s="138"/>
      <c r="BWF48" s="138"/>
      <c r="BWG48" s="138"/>
      <c r="BWH48" s="138"/>
      <c r="BWI48" s="138"/>
      <c r="BWJ48" s="138"/>
      <c r="BWK48" s="138"/>
      <c r="BWL48" s="138"/>
      <c r="BWM48" s="138"/>
      <c r="BWN48" s="138"/>
      <c r="BWO48" s="138"/>
      <c r="BWP48" s="138"/>
      <c r="BWQ48" s="138"/>
      <c r="BWR48" s="138"/>
      <c r="BWS48" s="138"/>
      <c r="BWT48" s="138"/>
      <c r="BWU48" s="138"/>
      <c r="BWV48" s="138"/>
      <c r="BWW48" s="138"/>
      <c r="BWX48" s="138"/>
      <c r="BWY48" s="138"/>
      <c r="BWZ48" s="138"/>
      <c r="BXA48" s="138"/>
      <c r="BXB48" s="138"/>
      <c r="BXC48" s="138"/>
      <c r="BXD48" s="138"/>
      <c r="BXE48" s="138"/>
      <c r="BXF48" s="138"/>
      <c r="BXG48" s="138"/>
      <c r="BXH48" s="138"/>
      <c r="BXI48" s="138"/>
      <c r="BXJ48" s="138"/>
      <c r="BXK48" s="138"/>
      <c r="BXL48" s="138"/>
      <c r="BXM48" s="138"/>
      <c r="BXN48" s="138"/>
      <c r="BXO48" s="138"/>
      <c r="BXP48" s="138"/>
      <c r="BXQ48" s="138"/>
      <c r="BXR48" s="138"/>
      <c r="BXS48" s="138"/>
      <c r="BXT48" s="138"/>
      <c r="BXU48" s="138"/>
      <c r="BXV48" s="138"/>
      <c r="BXW48" s="138"/>
      <c r="BXX48" s="138"/>
      <c r="BXY48" s="138"/>
      <c r="BXZ48" s="138"/>
      <c r="BYA48" s="138"/>
      <c r="BYB48" s="138"/>
      <c r="BYC48" s="138"/>
      <c r="BYD48" s="138"/>
      <c r="BYE48" s="138"/>
      <c r="BYF48" s="138"/>
      <c r="BYG48" s="138"/>
      <c r="BYH48" s="138"/>
      <c r="BYI48" s="138"/>
      <c r="BYJ48" s="138"/>
      <c r="BYK48" s="138"/>
      <c r="BYL48" s="138"/>
      <c r="BYM48" s="138"/>
      <c r="BYN48" s="138"/>
      <c r="BYO48" s="138"/>
      <c r="BYP48" s="138"/>
      <c r="BYQ48" s="138"/>
      <c r="BYR48" s="138"/>
      <c r="BYS48" s="138"/>
      <c r="BYT48" s="138"/>
      <c r="BYU48" s="138"/>
      <c r="BYV48" s="138"/>
      <c r="BYW48" s="138"/>
      <c r="BYX48" s="138"/>
      <c r="BYY48" s="138"/>
      <c r="BYZ48" s="138"/>
      <c r="BZA48" s="138"/>
      <c r="BZB48" s="138"/>
      <c r="BZC48" s="138"/>
      <c r="BZD48" s="138"/>
      <c r="BZE48" s="138"/>
      <c r="BZF48" s="138"/>
      <c r="BZG48" s="138"/>
      <c r="BZH48" s="138"/>
      <c r="BZI48" s="138"/>
      <c r="BZJ48" s="138"/>
      <c r="BZK48" s="138"/>
      <c r="BZL48" s="138"/>
      <c r="BZM48" s="138"/>
      <c r="BZN48" s="138"/>
      <c r="BZO48" s="138"/>
      <c r="BZP48" s="138"/>
      <c r="BZQ48" s="138"/>
      <c r="BZR48" s="138"/>
      <c r="BZS48" s="138"/>
      <c r="BZT48" s="138"/>
      <c r="BZU48" s="138"/>
      <c r="BZV48" s="138"/>
      <c r="BZW48" s="138"/>
      <c r="BZX48" s="138"/>
      <c r="BZY48" s="138"/>
      <c r="BZZ48" s="138"/>
      <c r="CAA48" s="138"/>
      <c r="CAB48" s="138"/>
      <c r="CAC48" s="138"/>
      <c r="CAD48" s="138"/>
      <c r="CAE48" s="138"/>
      <c r="CAF48" s="138"/>
      <c r="CAG48" s="138"/>
      <c r="CAH48" s="138"/>
      <c r="CAI48" s="138"/>
      <c r="CAJ48" s="138"/>
      <c r="CAK48" s="138"/>
      <c r="CAL48" s="138"/>
      <c r="CAM48" s="138"/>
      <c r="CAN48" s="138"/>
      <c r="CAO48" s="138"/>
      <c r="CAP48" s="138"/>
      <c r="CAQ48" s="138"/>
      <c r="CAR48" s="138"/>
      <c r="CAS48" s="138"/>
      <c r="CAT48" s="138"/>
      <c r="CAU48" s="138"/>
      <c r="CAV48" s="138"/>
      <c r="CAW48" s="138"/>
      <c r="CAX48" s="138"/>
      <c r="CAY48" s="138"/>
      <c r="CAZ48" s="138"/>
      <c r="CBA48" s="138"/>
      <c r="CBB48" s="138"/>
      <c r="CBC48" s="138"/>
      <c r="CBD48" s="138"/>
      <c r="CBE48" s="138"/>
      <c r="CBF48" s="138"/>
      <c r="CBG48" s="138"/>
      <c r="CBH48" s="138"/>
      <c r="CBI48" s="138"/>
      <c r="CBJ48" s="138"/>
      <c r="CBK48" s="138"/>
      <c r="CBL48" s="138"/>
      <c r="CBM48" s="138"/>
      <c r="CBN48" s="138"/>
      <c r="CBO48" s="138"/>
      <c r="CBP48" s="138"/>
      <c r="CBQ48" s="138"/>
      <c r="CBR48" s="138"/>
      <c r="CBS48" s="138"/>
      <c r="CBT48" s="138"/>
      <c r="CBU48" s="138"/>
      <c r="CBV48" s="138"/>
      <c r="CBW48" s="138"/>
      <c r="CBX48" s="138"/>
      <c r="CBY48" s="138"/>
      <c r="CBZ48" s="138"/>
      <c r="CCA48" s="138"/>
      <c r="CCB48" s="138"/>
      <c r="CCC48" s="138"/>
      <c r="CCD48" s="138"/>
      <c r="CCE48" s="138"/>
      <c r="CCF48" s="138"/>
      <c r="CCG48" s="138"/>
      <c r="CCH48" s="138"/>
      <c r="CCI48" s="138"/>
      <c r="CCJ48" s="138"/>
      <c r="CCK48" s="138"/>
      <c r="CCL48" s="138"/>
      <c r="CCM48" s="138"/>
      <c r="CCN48" s="138"/>
      <c r="CCO48" s="138"/>
      <c r="CCP48" s="138"/>
      <c r="CCQ48" s="138"/>
      <c r="CCR48" s="138"/>
      <c r="CCS48" s="138"/>
      <c r="CCT48" s="138"/>
      <c r="CCU48" s="138"/>
      <c r="CCV48" s="138"/>
      <c r="CCW48" s="138"/>
      <c r="CCX48" s="138"/>
      <c r="CCY48" s="138"/>
      <c r="CCZ48" s="138"/>
      <c r="CDA48" s="138"/>
      <c r="CDB48" s="138"/>
      <c r="CDC48" s="138"/>
      <c r="CDD48" s="138"/>
      <c r="CDE48" s="138"/>
      <c r="CDF48" s="138"/>
      <c r="CDG48" s="138"/>
      <c r="CDH48" s="138"/>
      <c r="CDI48" s="138"/>
      <c r="CDJ48" s="138"/>
      <c r="CDK48" s="138"/>
      <c r="CDL48" s="138"/>
      <c r="CDM48" s="138"/>
      <c r="CDN48" s="138"/>
      <c r="CDO48" s="138"/>
      <c r="CDP48" s="138"/>
      <c r="CDQ48" s="138"/>
      <c r="CDR48" s="138"/>
      <c r="CDS48" s="138"/>
      <c r="CDT48" s="138"/>
      <c r="CDU48" s="138"/>
      <c r="CDV48" s="138"/>
      <c r="CDW48" s="138"/>
      <c r="CDX48" s="138"/>
      <c r="CDY48" s="138"/>
      <c r="CDZ48" s="138"/>
      <c r="CEA48" s="138"/>
      <c r="CEB48" s="138"/>
      <c r="CEC48" s="138"/>
      <c r="CED48" s="138"/>
      <c r="CEE48" s="138"/>
      <c r="CEF48" s="138"/>
      <c r="CEG48" s="138"/>
      <c r="CEH48" s="138"/>
      <c r="CEI48" s="138"/>
      <c r="CEJ48" s="138"/>
      <c r="CEK48" s="138"/>
      <c r="CEL48" s="138"/>
      <c r="CEM48" s="138"/>
      <c r="CEN48" s="138"/>
      <c r="CEO48" s="138"/>
      <c r="CEP48" s="138"/>
      <c r="CEQ48" s="138"/>
      <c r="CER48" s="138"/>
      <c r="CES48" s="138"/>
      <c r="CET48" s="138"/>
      <c r="CEU48" s="138"/>
      <c r="CEV48" s="138"/>
      <c r="CEW48" s="138"/>
      <c r="CEX48" s="138"/>
      <c r="CEY48" s="138"/>
      <c r="CEZ48" s="138"/>
      <c r="CFA48" s="138"/>
      <c r="CFB48" s="138"/>
      <c r="CFC48" s="138"/>
      <c r="CFD48" s="138"/>
      <c r="CFE48" s="138"/>
      <c r="CFF48" s="138"/>
      <c r="CFG48" s="138"/>
      <c r="CFH48" s="138"/>
      <c r="CFI48" s="138"/>
      <c r="CFJ48" s="138"/>
      <c r="CFK48" s="138"/>
      <c r="CFL48" s="138"/>
      <c r="CFM48" s="138"/>
      <c r="CFN48" s="138"/>
      <c r="CFO48" s="138"/>
      <c r="CFP48" s="138"/>
      <c r="CFQ48" s="138"/>
      <c r="CFR48" s="138"/>
      <c r="CFS48" s="138"/>
      <c r="CFT48" s="138"/>
      <c r="CFU48" s="138"/>
      <c r="CFV48" s="138"/>
      <c r="CFW48" s="138"/>
      <c r="CFX48" s="138"/>
      <c r="CFY48" s="138"/>
      <c r="CFZ48" s="138"/>
      <c r="CGA48" s="138"/>
      <c r="CGB48" s="138"/>
      <c r="CGC48" s="138"/>
      <c r="CGD48" s="138"/>
      <c r="CGE48" s="138"/>
      <c r="CGF48" s="138"/>
      <c r="CGG48" s="138"/>
      <c r="CGH48" s="138"/>
      <c r="CGI48" s="138"/>
      <c r="CGJ48" s="138"/>
      <c r="CGK48" s="138"/>
      <c r="CGL48" s="138"/>
      <c r="CGM48" s="138"/>
      <c r="CGN48" s="138"/>
      <c r="CGO48" s="138"/>
      <c r="CGP48" s="138"/>
      <c r="CGQ48" s="138"/>
      <c r="CGR48" s="138"/>
      <c r="CGS48" s="138"/>
      <c r="CGT48" s="138"/>
      <c r="CGU48" s="138"/>
      <c r="CGV48" s="138"/>
      <c r="CGW48" s="138"/>
      <c r="CGX48" s="138"/>
      <c r="CGY48" s="138"/>
      <c r="CGZ48" s="138"/>
      <c r="CHA48" s="138"/>
      <c r="CHB48" s="138"/>
      <c r="CHC48" s="138"/>
      <c r="CHD48" s="138"/>
      <c r="CHE48" s="138"/>
      <c r="CHF48" s="138"/>
      <c r="CHG48" s="138"/>
      <c r="CHH48" s="138"/>
      <c r="CHI48" s="138"/>
      <c r="CHJ48" s="138"/>
      <c r="CHK48" s="138"/>
      <c r="CHL48" s="138"/>
      <c r="CHM48" s="138"/>
      <c r="CHN48" s="138"/>
      <c r="CHO48" s="138"/>
      <c r="CHP48" s="138"/>
      <c r="CHQ48" s="138"/>
      <c r="CHR48" s="138"/>
      <c r="CHS48" s="138"/>
      <c r="CHT48" s="138"/>
      <c r="CHU48" s="138"/>
      <c r="CHV48" s="138"/>
      <c r="CHW48" s="138"/>
      <c r="CHX48" s="138"/>
      <c r="CHY48" s="138"/>
      <c r="CHZ48" s="138"/>
      <c r="CIA48" s="138"/>
      <c r="CIB48" s="138"/>
      <c r="CIC48" s="138"/>
      <c r="CID48" s="138"/>
      <c r="CIE48" s="138"/>
      <c r="CIF48" s="138"/>
      <c r="CIG48" s="138"/>
      <c r="CIH48" s="138"/>
      <c r="CII48" s="138"/>
      <c r="CIJ48" s="138"/>
      <c r="CIK48" s="138"/>
      <c r="CIL48" s="138"/>
      <c r="CIM48" s="138"/>
      <c r="CIN48" s="138"/>
      <c r="CIO48" s="138"/>
      <c r="CIP48" s="138"/>
      <c r="CIQ48" s="138"/>
      <c r="CIR48" s="138"/>
      <c r="CIS48" s="138"/>
      <c r="CIT48" s="138"/>
      <c r="CIU48" s="138"/>
      <c r="CIV48" s="138"/>
      <c r="CIW48" s="138"/>
      <c r="CIX48" s="138"/>
      <c r="CIY48" s="138"/>
      <c r="CIZ48" s="138"/>
      <c r="CJA48" s="138"/>
      <c r="CJB48" s="138"/>
      <c r="CJC48" s="138"/>
      <c r="CJD48" s="138"/>
      <c r="CJE48" s="138"/>
      <c r="CJF48" s="138"/>
      <c r="CJG48" s="138"/>
      <c r="CJH48" s="138"/>
      <c r="CJI48" s="138"/>
      <c r="CJJ48" s="138"/>
      <c r="CJK48" s="138"/>
      <c r="CJL48" s="138"/>
      <c r="CJM48" s="138"/>
      <c r="CJN48" s="138"/>
      <c r="CJO48" s="138"/>
      <c r="CJP48" s="138"/>
      <c r="CJQ48" s="138"/>
      <c r="CJR48" s="138"/>
      <c r="CJS48" s="138"/>
      <c r="CJT48" s="138"/>
      <c r="CJU48" s="138"/>
      <c r="CJV48" s="138"/>
      <c r="CJW48" s="138"/>
      <c r="CJX48" s="138"/>
      <c r="CJY48" s="138"/>
      <c r="CJZ48" s="138"/>
      <c r="CKA48" s="138"/>
      <c r="CKB48" s="138"/>
      <c r="CKC48" s="138"/>
      <c r="CKD48" s="138"/>
      <c r="CKE48" s="138"/>
      <c r="CKF48" s="138"/>
      <c r="CKG48" s="138"/>
      <c r="CKH48" s="138"/>
      <c r="CKI48" s="138"/>
      <c r="CKJ48" s="138"/>
      <c r="CKK48" s="138"/>
      <c r="CKL48" s="138"/>
      <c r="CKM48" s="138"/>
      <c r="CKN48" s="138"/>
      <c r="CKO48" s="138"/>
      <c r="CKP48" s="138"/>
      <c r="CKQ48" s="138"/>
      <c r="CKR48" s="138"/>
      <c r="CKS48" s="138"/>
      <c r="CKT48" s="138"/>
      <c r="CKU48" s="138"/>
      <c r="CKV48" s="138"/>
      <c r="CKW48" s="138"/>
      <c r="CKX48" s="138"/>
      <c r="CKY48" s="138"/>
      <c r="CKZ48" s="138"/>
      <c r="CLA48" s="138"/>
      <c r="CLB48" s="138"/>
      <c r="CLC48" s="138"/>
      <c r="CLD48" s="138"/>
      <c r="CLE48" s="138"/>
      <c r="CLF48" s="138"/>
      <c r="CLG48" s="138"/>
      <c r="CLH48" s="138"/>
      <c r="CLI48" s="138"/>
      <c r="CLJ48" s="138"/>
      <c r="CLK48" s="138"/>
      <c r="CLL48" s="138"/>
      <c r="CLM48" s="138"/>
      <c r="CLN48" s="138"/>
      <c r="CLO48" s="138"/>
      <c r="CLP48" s="138"/>
      <c r="CLQ48" s="138"/>
      <c r="CLR48" s="138"/>
      <c r="CLS48" s="138"/>
      <c r="CLT48" s="138"/>
      <c r="CLU48" s="138"/>
      <c r="CLV48" s="138"/>
      <c r="CLW48" s="138"/>
      <c r="CLX48" s="138"/>
      <c r="CLY48" s="138"/>
      <c r="CLZ48" s="138"/>
      <c r="CMA48" s="138"/>
      <c r="CMB48" s="138"/>
      <c r="CMC48" s="138"/>
      <c r="CMD48" s="138"/>
      <c r="CME48" s="138"/>
      <c r="CMF48" s="138"/>
      <c r="CMG48" s="138"/>
      <c r="CMH48" s="138"/>
      <c r="CMI48" s="138"/>
      <c r="CMJ48" s="138"/>
      <c r="CMK48" s="138"/>
      <c r="CML48" s="138"/>
      <c r="CMM48" s="138"/>
      <c r="CMN48" s="138"/>
      <c r="CMO48" s="138"/>
      <c r="CMP48" s="138"/>
      <c r="CMQ48" s="138"/>
      <c r="CMR48" s="138"/>
      <c r="CMS48" s="138"/>
      <c r="CMT48" s="138"/>
      <c r="CMU48" s="138"/>
      <c r="CMV48" s="138"/>
      <c r="CMW48" s="138"/>
      <c r="CMX48" s="138"/>
      <c r="CMY48" s="138"/>
      <c r="CMZ48" s="138"/>
      <c r="CNA48" s="138"/>
      <c r="CNB48" s="138"/>
      <c r="CNC48" s="138"/>
      <c r="CND48" s="138"/>
      <c r="CNE48" s="138"/>
      <c r="CNF48" s="138"/>
      <c r="CNG48" s="138"/>
      <c r="CNH48" s="138"/>
      <c r="CNI48" s="138"/>
      <c r="CNJ48" s="138"/>
      <c r="CNK48" s="138"/>
      <c r="CNL48" s="138"/>
      <c r="CNM48" s="138"/>
      <c r="CNN48" s="138"/>
      <c r="CNO48" s="138"/>
      <c r="CNP48" s="138"/>
      <c r="CNQ48" s="138"/>
      <c r="CNR48" s="138"/>
      <c r="CNS48" s="138"/>
      <c r="CNT48" s="138"/>
      <c r="CNU48" s="138"/>
      <c r="CNV48" s="138"/>
      <c r="CNW48" s="138"/>
      <c r="CNX48" s="138"/>
      <c r="CNY48" s="138"/>
      <c r="CNZ48" s="138"/>
      <c r="COA48" s="138"/>
      <c r="COB48" s="138"/>
      <c r="COC48" s="138"/>
      <c r="COD48" s="138"/>
      <c r="COE48" s="138"/>
      <c r="COF48" s="138"/>
      <c r="COG48" s="138"/>
      <c r="COH48" s="138"/>
      <c r="COI48" s="138"/>
      <c r="COJ48" s="138"/>
      <c r="COK48" s="138"/>
      <c r="COL48" s="138"/>
      <c r="COM48" s="138"/>
      <c r="CON48" s="138"/>
      <c r="COO48" s="138"/>
      <c r="COP48" s="138"/>
      <c r="COQ48" s="138"/>
      <c r="COR48" s="138"/>
      <c r="COS48" s="138"/>
      <c r="COT48" s="138"/>
      <c r="COU48" s="138"/>
      <c r="COV48" s="138"/>
      <c r="COW48" s="138"/>
      <c r="COX48" s="138"/>
      <c r="COY48" s="138"/>
      <c r="COZ48" s="138"/>
      <c r="CPA48" s="138"/>
      <c r="CPB48" s="138"/>
      <c r="CPC48" s="138"/>
      <c r="CPD48" s="138"/>
      <c r="CPE48" s="138"/>
      <c r="CPF48" s="138"/>
      <c r="CPG48" s="138"/>
      <c r="CPH48" s="138"/>
      <c r="CPI48" s="138"/>
      <c r="CPJ48" s="138"/>
      <c r="CPK48" s="138"/>
      <c r="CPL48" s="138"/>
      <c r="CPM48" s="138"/>
      <c r="CPN48" s="138"/>
      <c r="CPO48" s="138"/>
      <c r="CPP48" s="138"/>
      <c r="CPQ48" s="138"/>
      <c r="CPR48" s="138"/>
      <c r="CPS48" s="138"/>
      <c r="CPT48" s="138"/>
      <c r="CPU48" s="138"/>
      <c r="CPV48" s="138"/>
      <c r="CPW48" s="138"/>
      <c r="CPX48" s="138"/>
      <c r="CPY48" s="138"/>
      <c r="CPZ48" s="138"/>
      <c r="CQA48" s="138"/>
      <c r="CQB48" s="138"/>
      <c r="CQC48" s="138"/>
      <c r="CQD48" s="138"/>
      <c r="CQE48" s="138"/>
      <c r="CQF48" s="138"/>
      <c r="CQG48" s="138"/>
      <c r="CQH48" s="138"/>
      <c r="CQI48" s="138"/>
      <c r="CQJ48" s="138"/>
      <c r="CQK48" s="138"/>
      <c r="CQL48" s="138"/>
      <c r="CQM48" s="138"/>
      <c r="CQN48" s="138"/>
      <c r="CQO48" s="138"/>
      <c r="CQP48" s="138"/>
      <c r="CQQ48" s="138"/>
      <c r="CQR48" s="138"/>
      <c r="CQS48" s="138"/>
      <c r="CQT48" s="138"/>
      <c r="CQU48" s="138"/>
      <c r="CQV48" s="138"/>
      <c r="CQW48" s="138"/>
      <c r="CQX48" s="138"/>
      <c r="CQY48" s="138"/>
      <c r="CQZ48" s="138"/>
      <c r="CRA48" s="138"/>
      <c r="CRB48" s="138"/>
      <c r="CRC48" s="138"/>
      <c r="CRD48" s="138"/>
      <c r="CRE48" s="138"/>
      <c r="CRF48" s="138"/>
      <c r="CRG48" s="138"/>
      <c r="CRH48" s="138"/>
      <c r="CRI48" s="138"/>
      <c r="CRJ48" s="138"/>
      <c r="CRK48" s="138"/>
      <c r="CRL48" s="138"/>
      <c r="CRM48" s="138"/>
      <c r="CRN48" s="138"/>
      <c r="CRO48" s="138"/>
      <c r="CRP48" s="138"/>
      <c r="CRQ48" s="138"/>
      <c r="CRR48" s="138"/>
      <c r="CRS48" s="138"/>
      <c r="CRT48" s="138"/>
      <c r="CRU48" s="138"/>
      <c r="CRV48" s="138"/>
      <c r="CRW48" s="138"/>
      <c r="CRX48" s="138"/>
      <c r="CRY48" s="138"/>
      <c r="CRZ48" s="138"/>
      <c r="CSA48" s="138"/>
      <c r="CSB48" s="138"/>
      <c r="CSC48" s="138"/>
      <c r="CSD48" s="138"/>
      <c r="CSE48" s="138"/>
      <c r="CSF48" s="138"/>
      <c r="CSG48" s="138"/>
      <c r="CSH48" s="138"/>
      <c r="CSI48" s="138"/>
      <c r="CSJ48" s="138"/>
      <c r="CSK48" s="138"/>
      <c r="CSL48" s="138"/>
      <c r="CSM48" s="138"/>
      <c r="CSN48" s="138"/>
      <c r="CSO48" s="138"/>
      <c r="CSP48" s="138"/>
      <c r="CSQ48" s="138"/>
      <c r="CSR48" s="138"/>
      <c r="CSS48" s="138"/>
      <c r="CST48" s="138"/>
      <c r="CSU48" s="138"/>
      <c r="CSV48" s="138"/>
      <c r="CSW48" s="138"/>
      <c r="CSX48" s="138"/>
      <c r="CSY48" s="138"/>
      <c r="CSZ48" s="138"/>
      <c r="CTA48" s="138"/>
      <c r="CTB48" s="138"/>
      <c r="CTC48" s="138"/>
      <c r="CTD48" s="138"/>
      <c r="CTE48" s="138"/>
      <c r="CTF48" s="138"/>
      <c r="CTG48" s="138"/>
      <c r="CTH48" s="138"/>
      <c r="CTI48" s="138"/>
      <c r="CTJ48" s="138"/>
      <c r="CTK48" s="138"/>
      <c r="CTL48" s="138"/>
      <c r="CTM48" s="138"/>
      <c r="CTN48" s="138"/>
      <c r="CTO48" s="138"/>
      <c r="CTP48" s="138"/>
      <c r="CTQ48" s="138"/>
      <c r="CTR48" s="138"/>
      <c r="CTS48" s="138"/>
      <c r="CTT48" s="138"/>
      <c r="CTU48" s="138"/>
      <c r="CTV48" s="138"/>
      <c r="CTW48" s="138"/>
      <c r="CTX48" s="138"/>
      <c r="CTY48" s="138"/>
      <c r="CTZ48" s="138"/>
      <c r="CUA48" s="138"/>
      <c r="CUB48" s="138"/>
      <c r="CUC48" s="138"/>
      <c r="CUD48" s="138"/>
      <c r="CUE48" s="138"/>
      <c r="CUF48" s="138"/>
      <c r="CUG48" s="138"/>
      <c r="CUH48" s="138"/>
      <c r="CUI48" s="138"/>
      <c r="CUJ48" s="138"/>
      <c r="CUK48" s="138"/>
      <c r="CUL48" s="138"/>
      <c r="CUM48" s="138"/>
      <c r="CUN48" s="138"/>
      <c r="CUO48" s="138"/>
      <c r="CUP48" s="138"/>
      <c r="CUQ48" s="138"/>
      <c r="CUR48" s="138"/>
      <c r="CUS48" s="138"/>
      <c r="CUT48" s="138"/>
      <c r="CUU48" s="138"/>
      <c r="CUV48" s="138"/>
      <c r="CUW48" s="138"/>
      <c r="CUX48" s="138"/>
      <c r="CUY48" s="138"/>
      <c r="CUZ48" s="138"/>
      <c r="CVA48" s="138"/>
      <c r="CVB48" s="138"/>
      <c r="CVC48" s="138"/>
      <c r="CVD48" s="138"/>
      <c r="CVE48" s="138"/>
      <c r="CVF48" s="138"/>
      <c r="CVG48" s="138"/>
      <c r="CVH48" s="138"/>
      <c r="CVI48" s="138"/>
      <c r="CVJ48" s="138"/>
      <c r="CVK48" s="138"/>
      <c r="CVL48" s="138"/>
      <c r="CVM48" s="138"/>
      <c r="CVN48" s="138"/>
      <c r="CVO48" s="138"/>
      <c r="CVP48" s="138"/>
      <c r="CVQ48" s="138"/>
      <c r="CVR48" s="138"/>
      <c r="CVS48" s="138"/>
      <c r="CVT48" s="138"/>
      <c r="CVU48" s="138"/>
      <c r="CVV48" s="138"/>
      <c r="CVW48" s="138"/>
      <c r="CVX48" s="138"/>
      <c r="CVY48" s="138"/>
      <c r="CVZ48" s="138"/>
      <c r="CWA48" s="138"/>
      <c r="CWB48" s="138"/>
      <c r="CWC48" s="138"/>
      <c r="CWD48" s="138"/>
      <c r="CWE48" s="138"/>
      <c r="CWF48" s="138"/>
      <c r="CWG48" s="138"/>
      <c r="CWH48" s="138"/>
      <c r="CWI48" s="138"/>
      <c r="CWJ48" s="138"/>
      <c r="CWK48" s="138"/>
      <c r="CWL48" s="138"/>
      <c r="CWM48" s="138"/>
      <c r="CWN48" s="138"/>
      <c r="CWO48" s="138"/>
      <c r="CWP48" s="138"/>
      <c r="CWQ48" s="138"/>
      <c r="CWR48" s="138"/>
      <c r="CWS48" s="138"/>
      <c r="CWT48" s="138"/>
      <c r="CWU48" s="138"/>
      <c r="CWV48" s="138"/>
      <c r="CWW48" s="138"/>
      <c r="CWX48" s="138"/>
      <c r="CWY48" s="138"/>
      <c r="CWZ48" s="138"/>
      <c r="CXA48" s="138"/>
      <c r="CXB48" s="138"/>
      <c r="CXC48" s="138"/>
      <c r="CXD48" s="138"/>
      <c r="CXE48" s="138"/>
      <c r="CXF48" s="138"/>
      <c r="CXG48" s="138"/>
      <c r="CXH48" s="138"/>
      <c r="CXI48" s="138"/>
      <c r="CXJ48" s="138"/>
      <c r="CXK48" s="138"/>
      <c r="CXL48" s="138"/>
      <c r="CXM48" s="138"/>
      <c r="CXN48" s="138"/>
      <c r="CXO48" s="138"/>
      <c r="CXP48" s="138"/>
      <c r="CXQ48" s="138"/>
      <c r="CXR48" s="138"/>
      <c r="CXS48" s="138"/>
      <c r="CXT48" s="138"/>
      <c r="CXU48" s="138"/>
      <c r="CXV48" s="138"/>
      <c r="CXW48" s="138"/>
      <c r="CXX48" s="138"/>
      <c r="CXY48" s="138"/>
      <c r="CXZ48" s="138"/>
      <c r="CYA48" s="138"/>
      <c r="CYB48" s="138"/>
      <c r="CYC48" s="138"/>
      <c r="CYD48" s="138"/>
      <c r="CYE48" s="138"/>
      <c r="CYF48" s="138"/>
      <c r="CYG48" s="138"/>
      <c r="CYH48" s="138"/>
      <c r="CYI48" s="138"/>
      <c r="CYJ48" s="138"/>
      <c r="CYK48" s="138"/>
      <c r="CYL48" s="138"/>
      <c r="CYM48" s="138"/>
      <c r="CYN48" s="138"/>
      <c r="CYO48" s="138"/>
      <c r="CYP48" s="138"/>
      <c r="CYQ48" s="138"/>
      <c r="CYR48" s="138"/>
      <c r="CYS48" s="138"/>
      <c r="CYT48" s="138"/>
      <c r="CYU48" s="138"/>
      <c r="CYV48" s="138"/>
      <c r="CYW48" s="138"/>
      <c r="CYX48" s="138"/>
      <c r="CYY48" s="138"/>
      <c r="CYZ48" s="138"/>
      <c r="CZA48" s="138"/>
      <c r="CZB48" s="138"/>
      <c r="CZC48" s="138"/>
      <c r="CZD48" s="138"/>
      <c r="CZE48" s="138"/>
      <c r="CZF48" s="138"/>
      <c r="CZG48" s="138"/>
      <c r="CZH48" s="138"/>
      <c r="CZI48" s="138"/>
      <c r="CZJ48" s="138"/>
      <c r="CZK48" s="138"/>
      <c r="CZL48" s="138"/>
      <c r="CZM48" s="138"/>
      <c r="CZN48" s="138"/>
      <c r="CZO48" s="138"/>
      <c r="CZP48" s="138"/>
      <c r="CZQ48" s="138"/>
      <c r="CZR48" s="138"/>
      <c r="CZS48" s="138"/>
      <c r="CZT48" s="138"/>
      <c r="CZU48" s="138"/>
      <c r="CZV48" s="138"/>
      <c r="CZW48" s="138"/>
      <c r="CZX48" s="138"/>
      <c r="CZY48" s="138"/>
      <c r="CZZ48" s="138"/>
      <c r="DAA48" s="138"/>
      <c r="DAB48" s="138"/>
      <c r="DAC48" s="138"/>
      <c r="DAD48" s="138"/>
      <c r="DAE48" s="138"/>
      <c r="DAF48" s="138"/>
      <c r="DAG48" s="138"/>
      <c r="DAH48" s="138"/>
      <c r="DAI48" s="138"/>
      <c r="DAJ48" s="138"/>
      <c r="DAK48" s="138"/>
      <c r="DAL48" s="138"/>
      <c r="DAM48" s="138"/>
      <c r="DAN48" s="138"/>
      <c r="DAO48" s="138"/>
      <c r="DAP48" s="138"/>
      <c r="DAQ48" s="138"/>
      <c r="DAR48" s="138"/>
      <c r="DAS48" s="138"/>
      <c r="DAT48" s="138"/>
      <c r="DAU48" s="138"/>
      <c r="DAV48" s="138"/>
      <c r="DAW48" s="138"/>
      <c r="DAX48" s="138"/>
      <c r="DAY48" s="138"/>
      <c r="DAZ48" s="138"/>
      <c r="DBA48" s="138"/>
      <c r="DBB48" s="138"/>
      <c r="DBC48" s="138"/>
      <c r="DBD48" s="138"/>
      <c r="DBE48" s="138"/>
      <c r="DBF48" s="138"/>
      <c r="DBG48" s="138"/>
      <c r="DBH48" s="138"/>
      <c r="DBI48" s="138"/>
      <c r="DBJ48" s="138"/>
      <c r="DBK48" s="138"/>
      <c r="DBL48" s="138"/>
      <c r="DBM48" s="138"/>
      <c r="DBN48" s="138"/>
      <c r="DBO48" s="138"/>
      <c r="DBP48" s="138"/>
      <c r="DBQ48" s="138"/>
      <c r="DBR48" s="138"/>
      <c r="DBS48" s="138"/>
      <c r="DBT48" s="138"/>
      <c r="DBU48" s="138"/>
      <c r="DBV48" s="138"/>
      <c r="DBW48" s="138"/>
      <c r="DBX48" s="138"/>
      <c r="DBY48" s="138"/>
      <c r="DBZ48" s="138"/>
      <c r="DCA48" s="138"/>
      <c r="DCB48" s="138"/>
      <c r="DCC48" s="138"/>
      <c r="DCD48" s="138"/>
      <c r="DCE48" s="138"/>
      <c r="DCF48" s="138"/>
      <c r="DCG48" s="138"/>
      <c r="DCH48" s="138"/>
      <c r="DCI48" s="138"/>
      <c r="DCJ48" s="138"/>
      <c r="DCK48" s="138"/>
      <c r="DCL48" s="138"/>
      <c r="DCM48" s="138"/>
      <c r="DCN48" s="138"/>
      <c r="DCO48" s="138"/>
      <c r="DCP48" s="138"/>
      <c r="DCQ48" s="138"/>
      <c r="DCR48" s="138"/>
      <c r="DCS48" s="138"/>
      <c r="DCT48" s="138"/>
      <c r="DCU48" s="138"/>
      <c r="DCV48" s="138"/>
      <c r="DCW48" s="138"/>
      <c r="DCX48" s="138"/>
      <c r="DCY48" s="138"/>
      <c r="DCZ48" s="138"/>
      <c r="DDA48" s="138"/>
      <c r="DDB48" s="138"/>
      <c r="DDC48" s="138"/>
      <c r="DDD48" s="138"/>
      <c r="DDE48" s="138"/>
      <c r="DDF48" s="138"/>
      <c r="DDG48" s="138"/>
      <c r="DDH48" s="138"/>
      <c r="DDI48" s="138"/>
      <c r="DDJ48" s="138"/>
      <c r="DDK48" s="138"/>
      <c r="DDL48" s="138"/>
      <c r="DDM48" s="138"/>
      <c r="DDN48" s="138"/>
      <c r="DDO48" s="138"/>
      <c r="DDP48" s="138"/>
      <c r="DDQ48" s="138"/>
      <c r="DDR48" s="138"/>
      <c r="DDS48" s="138"/>
      <c r="DDT48" s="138"/>
      <c r="DDU48" s="138"/>
      <c r="DDV48" s="138"/>
      <c r="DDW48" s="138"/>
      <c r="DDX48" s="138"/>
      <c r="DDY48" s="138"/>
      <c r="DDZ48" s="138"/>
      <c r="DEA48" s="138"/>
      <c r="DEB48" s="138"/>
      <c r="DEC48" s="138"/>
      <c r="DED48" s="138"/>
      <c r="DEE48" s="138"/>
      <c r="DEF48" s="138"/>
      <c r="DEG48" s="138"/>
      <c r="DEH48" s="138"/>
      <c r="DEI48" s="138"/>
      <c r="DEJ48" s="138"/>
      <c r="DEK48" s="138"/>
      <c r="DEL48" s="138"/>
      <c r="DEM48" s="138"/>
      <c r="DEN48" s="138"/>
      <c r="DEO48" s="138"/>
      <c r="DEP48" s="138"/>
      <c r="DEQ48" s="138"/>
      <c r="DER48" s="138"/>
      <c r="DES48" s="138"/>
      <c r="DET48" s="138"/>
      <c r="DEU48" s="138"/>
      <c r="DEV48" s="138"/>
      <c r="DEW48" s="138"/>
      <c r="DEX48" s="138"/>
      <c r="DEY48" s="138"/>
      <c r="DEZ48" s="138"/>
      <c r="DFA48" s="138"/>
      <c r="DFB48" s="138"/>
      <c r="DFC48" s="138"/>
      <c r="DFD48" s="138"/>
      <c r="DFE48" s="138"/>
      <c r="DFF48" s="138"/>
      <c r="DFG48" s="138"/>
      <c r="DFH48" s="138"/>
      <c r="DFI48" s="138"/>
      <c r="DFJ48" s="138"/>
      <c r="DFK48" s="138"/>
      <c r="DFL48" s="138"/>
      <c r="DFM48" s="138"/>
      <c r="DFN48" s="138"/>
      <c r="DFO48" s="138"/>
      <c r="DFP48" s="138"/>
      <c r="DFQ48" s="138"/>
      <c r="DFR48" s="138"/>
      <c r="DFS48" s="138"/>
      <c r="DFT48" s="138"/>
      <c r="DFU48" s="138"/>
      <c r="DFV48" s="138"/>
      <c r="DFW48" s="138"/>
      <c r="DFX48" s="138"/>
      <c r="DFY48" s="138"/>
      <c r="DFZ48" s="138"/>
      <c r="DGA48" s="138"/>
      <c r="DGB48" s="138"/>
      <c r="DGC48" s="138"/>
      <c r="DGD48" s="138"/>
      <c r="DGE48" s="138"/>
      <c r="DGF48" s="138"/>
      <c r="DGG48" s="138"/>
      <c r="DGH48" s="138"/>
      <c r="DGI48" s="138"/>
      <c r="DGJ48" s="138"/>
      <c r="DGK48" s="138"/>
      <c r="DGL48" s="138"/>
      <c r="DGM48" s="138"/>
      <c r="DGN48" s="138"/>
      <c r="DGO48" s="138"/>
      <c r="DGP48" s="138"/>
      <c r="DGQ48" s="138"/>
      <c r="DGR48" s="138"/>
      <c r="DGS48" s="138"/>
      <c r="DGT48" s="138"/>
      <c r="DGU48" s="138"/>
      <c r="DGV48" s="138"/>
      <c r="DGW48" s="138"/>
      <c r="DGX48" s="138"/>
      <c r="DGY48" s="138"/>
      <c r="DGZ48" s="138"/>
      <c r="DHA48" s="138"/>
      <c r="DHB48" s="138"/>
      <c r="DHC48" s="138"/>
      <c r="DHD48" s="138"/>
      <c r="DHE48" s="138"/>
      <c r="DHF48" s="138"/>
      <c r="DHG48" s="138"/>
      <c r="DHH48" s="138"/>
      <c r="DHI48" s="138"/>
      <c r="DHJ48" s="138"/>
      <c r="DHK48" s="138"/>
      <c r="DHL48" s="138"/>
      <c r="DHM48" s="138"/>
      <c r="DHN48" s="138"/>
      <c r="DHO48" s="138"/>
      <c r="DHP48" s="138"/>
      <c r="DHQ48" s="138"/>
      <c r="DHR48" s="138"/>
      <c r="DHS48" s="138"/>
      <c r="DHT48" s="138"/>
      <c r="DHU48" s="138"/>
      <c r="DHV48" s="138"/>
      <c r="DHW48" s="138"/>
      <c r="DHX48" s="138"/>
      <c r="DHY48" s="138"/>
      <c r="DHZ48" s="138"/>
      <c r="DIA48" s="138"/>
      <c r="DIB48" s="138"/>
      <c r="DIC48" s="138"/>
      <c r="DID48" s="138"/>
      <c r="DIE48" s="138"/>
      <c r="DIF48" s="138"/>
      <c r="DIG48" s="138"/>
      <c r="DIH48" s="138"/>
      <c r="DII48" s="138"/>
      <c r="DIJ48" s="138"/>
      <c r="DIK48" s="138"/>
      <c r="DIL48" s="138"/>
      <c r="DIM48" s="138"/>
      <c r="DIN48" s="138"/>
      <c r="DIO48" s="138"/>
      <c r="DIP48" s="138"/>
      <c r="DIQ48" s="138"/>
      <c r="DIR48" s="138"/>
      <c r="DIS48" s="138"/>
      <c r="DIT48" s="138"/>
      <c r="DIU48" s="138"/>
      <c r="DIV48" s="138"/>
      <c r="DIW48" s="138"/>
      <c r="DIX48" s="138"/>
      <c r="DIY48" s="138"/>
      <c r="DIZ48" s="138"/>
      <c r="DJA48" s="138"/>
      <c r="DJB48" s="138"/>
      <c r="DJC48" s="138"/>
      <c r="DJD48" s="138"/>
      <c r="DJE48" s="138"/>
      <c r="DJF48" s="138"/>
      <c r="DJG48" s="138"/>
      <c r="DJH48" s="138"/>
      <c r="DJI48" s="138"/>
      <c r="DJJ48" s="138"/>
      <c r="DJK48" s="138"/>
      <c r="DJL48" s="138"/>
      <c r="DJM48" s="138"/>
      <c r="DJN48" s="138"/>
      <c r="DJO48" s="138"/>
      <c r="DJP48" s="138"/>
      <c r="DJQ48" s="138"/>
      <c r="DJR48" s="138"/>
      <c r="DJS48" s="138"/>
      <c r="DJT48" s="138"/>
      <c r="DJU48" s="138"/>
      <c r="DJV48" s="138"/>
      <c r="DJW48" s="138"/>
      <c r="DJX48" s="138"/>
      <c r="DJY48" s="138"/>
      <c r="DJZ48" s="138"/>
      <c r="DKA48" s="138"/>
      <c r="DKB48" s="138"/>
      <c r="DKC48" s="138"/>
      <c r="DKD48" s="138"/>
      <c r="DKE48" s="138"/>
      <c r="DKF48" s="138"/>
      <c r="DKG48" s="138"/>
      <c r="DKH48" s="138"/>
      <c r="DKI48" s="138"/>
      <c r="DKJ48" s="138"/>
      <c r="DKK48" s="138"/>
      <c r="DKL48" s="138"/>
      <c r="DKM48" s="138"/>
      <c r="DKN48" s="138"/>
      <c r="DKO48" s="138"/>
      <c r="DKP48" s="138"/>
      <c r="DKQ48" s="138"/>
      <c r="DKR48" s="138"/>
      <c r="DKS48" s="138"/>
      <c r="DKT48" s="138"/>
      <c r="DKU48" s="138"/>
      <c r="DKV48" s="138"/>
      <c r="DKW48" s="138"/>
      <c r="DKX48" s="138"/>
      <c r="DKY48" s="138"/>
      <c r="DKZ48" s="138"/>
      <c r="DLA48" s="138"/>
      <c r="DLB48" s="138"/>
      <c r="DLC48" s="138"/>
      <c r="DLD48" s="138"/>
      <c r="DLE48" s="138"/>
      <c r="DLF48" s="138"/>
      <c r="DLG48" s="138"/>
      <c r="DLH48" s="138"/>
      <c r="DLI48" s="138"/>
      <c r="DLJ48" s="138"/>
      <c r="DLK48" s="138"/>
      <c r="DLL48" s="138"/>
      <c r="DLM48" s="138"/>
      <c r="DLN48" s="138"/>
      <c r="DLO48" s="138"/>
      <c r="DLP48" s="138"/>
      <c r="DLQ48" s="138"/>
      <c r="DLR48" s="138"/>
      <c r="DLS48" s="138"/>
      <c r="DLT48" s="138"/>
      <c r="DLU48" s="138"/>
      <c r="DLV48" s="138"/>
      <c r="DLW48" s="138"/>
      <c r="DLX48" s="138"/>
      <c r="DLY48" s="138"/>
      <c r="DLZ48" s="138"/>
      <c r="DMA48" s="138"/>
      <c r="DMB48" s="138"/>
      <c r="DMC48" s="138"/>
      <c r="DMD48" s="138"/>
      <c r="DME48" s="138"/>
      <c r="DMF48" s="138"/>
      <c r="DMG48" s="138"/>
      <c r="DMH48" s="138"/>
      <c r="DMI48" s="138"/>
      <c r="DMJ48" s="138"/>
      <c r="DMK48" s="138"/>
      <c r="DML48" s="138"/>
      <c r="DMM48" s="138"/>
      <c r="DMN48" s="138"/>
      <c r="DMO48" s="138"/>
      <c r="DMP48" s="138"/>
      <c r="DMQ48" s="138"/>
      <c r="DMR48" s="138"/>
      <c r="DMS48" s="138"/>
      <c r="DMT48" s="138"/>
      <c r="DMU48" s="138"/>
      <c r="DMV48" s="138"/>
      <c r="DMW48" s="138"/>
      <c r="DMX48" s="138"/>
      <c r="DMY48" s="138"/>
      <c r="DMZ48" s="138"/>
      <c r="DNA48" s="138"/>
      <c r="DNB48" s="138"/>
      <c r="DNC48" s="138"/>
      <c r="DND48" s="138"/>
      <c r="DNE48" s="138"/>
      <c r="DNF48" s="138"/>
      <c r="DNG48" s="138"/>
      <c r="DNH48" s="138"/>
      <c r="DNI48" s="138"/>
      <c r="DNJ48" s="138"/>
      <c r="DNK48" s="138"/>
      <c r="DNL48" s="138"/>
      <c r="DNM48" s="138"/>
      <c r="DNN48" s="138"/>
      <c r="DNO48" s="138"/>
      <c r="DNP48" s="138"/>
      <c r="DNQ48" s="138"/>
      <c r="DNR48" s="138"/>
      <c r="DNS48" s="138"/>
      <c r="DNT48" s="138"/>
      <c r="DNU48" s="138"/>
      <c r="DNV48" s="138"/>
      <c r="DNW48" s="138"/>
      <c r="DNX48" s="138"/>
      <c r="DNY48" s="138"/>
      <c r="DNZ48" s="138"/>
      <c r="DOA48" s="138"/>
      <c r="DOB48" s="138"/>
      <c r="DOC48" s="138"/>
      <c r="DOD48" s="138"/>
      <c r="DOE48" s="138"/>
      <c r="DOF48" s="138"/>
      <c r="DOG48" s="138"/>
      <c r="DOH48" s="138"/>
      <c r="DOI48" s="138"/>
      <c r="DOJ48" s="138"/>
      <c r="DOK48" s="138"/>
      <c r="DOL48" s="138"/>
      <c r="DOM48" s="138"/>
      <c r="DON48" s="138"/>
      <c r="DOO48" s="138"/>
      <c r="DOP48" s="138"/>
      <c r="DOQ48" s="138"/>
      <c r="DOR48" s="138"/>
      <c r="DOS48" s="138"/>
      <c r="DOT48" s="138"/>
      <c r="DOU48" s="138"/>
      <c r="DOV48" s="138"/>
      <c r="DOW48" s="138"/>
      <c r="DOX48" s="138"/>
      <c r="DOY48" s="138"/>
      <c r="DOZ48" s="138"/>
      <c r="DPA48" s="138"/>
      <c r="DPB48" s="138"/>
      <c r="DPC48" s="138"/>
      <c r="DPD48" s="138"/>
      <c r="DPE48" s="138"/>
      <c r="DPF48" s="138"/>
      <c r="DPG48" s="138"/>
      <c r="DPH48" s="138"/>
      <c r="DPI48" s="138"/>
      <c r="DPJ48" s="138"/>
      <c r="DPK48" s="138"/>
      <c r="DPL48" s="138"/>
      <c r="DPM48" s="138"/>
      <c r="DPN48" s="138"/>
      <c r="DPO48" s="138"/>
      <c r="DPP48" s="138"/>
      <c r="DPQ48" s="138"/>
      <c r="DPR48" s="138"/>
      <c r="DPS48" s="138"/>
      <c r="DPT48" s="138"/>
      <c r="DPU48" s="138"/>
      <c r="DPV48" s="138"/>
      <c r="DPW48" s="138"/>
      <c r="DPX48" s="138"/>
      <c r="DPY48" s="138"/>
      <c r="DPZ48" s="138"/>
      <c r="DQA48" s="138"/>
      <c r="DQB48" s="138"/>
      <c r="DQC48" s="138"/>
      <c r="DQD48" s="138"/>
      <c r="DQE48" s="138"/>
      <c r="DQF48" s="138"/>
      <c r="DQG48" s="138"/>
      <c r="DQH48" s="138"/>
      <c r="DQI48" s="138"/>
      <c r="DQJ48" s="138"/>
      <c r="DQK48" s="138"/>
      <c r="DQL48" s="138"/>
      <c r="DQM48" s="138"/>
      <c r="DQN48" s="138"/>
      <c r="DQO48" s="138"/>
      <c r="DQP48" s="138"/>
      <c r="DQQ48" s="138"/>
      <c r="DQR48" s="138"/>
      <c r="DQS48" s="138"/>
      <c r="DQT48" s="138"/>
      <c r="DQU48" s="138"/>
      <c r="DQV48" s="138"/>
      <c r="DQW48" s="138"/>
      <c r="DQX48" s="138"/>
      <c r="DQY48" s="138"/>
      <c r="DQZ48" s="138"/>
      <c r="DRA48" s="138"/>
      <c r="DRB48" s="138"/>
      <c r="DRC48" s="138"/>
      <c r="DRD48" s="138"/>
      <c r="DRE48" s="138"/>
      <c r="DRF48" s="138"/>
      <c r="DRG48" s="138"/>
      <c r="DRH48" s="138"/>
      <c r="DRI48" s="138"/>
      <c r="DRJ48" s="138"/>
      <c r="DRK48" s="138"/>
      <c r="DRL48" s="138"/>
      <c r="DRM48" s="138"/>
      <c r="DRN48" s="138"/>
      <c r="DRO48" s="138"/>
      <c r="DRP48" s="138"/>
      <c r="DRQ48" s="138"/>
      <c r="DRR48" s="138"/>
      <c r="DRS48" s="138"/>
      <c r="DRT48" s="138"/>
      <c r="DRU48" s="138"/>
      <c r="DRV48" s="138"/>
      <c r="DRW48" s="138"/>
      <c r="DRX48" s="138"/>
      <c r="DRY48" s="138"/>
      <c r="DRZ48" s="138"/>
      <c r="DSA48" s="138"/>
      <c r="DSB48" s="138"/>
      <c r="DSC48" s="138"/>
      <c r="DSD48" s="138"/>
      <c r="DSE48" s="138"/>
      <c r="DSF48" s="138"/>
      <c r="DSG48" s="138"/>
      <c r="DSH48" s="138"/>
      <c r="DSI48" s="138"/>
      <c r="DSJ48" s="138"/>
      <c r="DSK48" s="138"/>
      <c r="DSL48" s="138"/>
      <c r="DSM48" s="138"/>
      <c r="DSN48" s="138"/>
      <c r="DSO48" s="138"/>
      <c r="DSP48" s="138"/>
      <c r="DSQ48" s="138"/>
      <c r="DSR48" s="138"/>
      <c r="DSS48" s="138"/>
      <c r="DST48" s="138"/>
      <c r="DSU48" s="138"/>
      <c r="DSV48" s="138"/>
      <c r="DSW48" s="138"/>
      <c r="DSX48" s="138"/>
      <c r="DSY48" s="138"/>
      <c r="DSZ48" s="138"/>
      <c r="DTA48" s="138"/>
      <c r="DTB48" s="138"/>
      <c r="DTC48" s="138"/>
      <c r="DTD48" s="138"/>
      <c r="DTE48" s="138"/>
      <c r="DTF48" s="138"/>
      <c r="DTG48" s="138"/>
      <c r="DTH48" s="138"/>
      <c r="DTI48" s="138"/>
      <c r="DTJ48" s="138"/>
      <c r="DTK48" s="138"/>
      <c r="DTL48" s="138"/>
      <c r="DTM48" s="138"/>
      <c r="DTN48" s="138"/>
      <c r="DTO48" s="138"/>
      <c r="DTP48" s="138"/>
      <c r="DTQ48" s="138"/>
      <c r="DTR48" s="138"/>
      <c r="DTS48" s="138"/>
      <c r="DTT48" s="138"/>
      <c r="DTU48" s="138"/>
      <c r="DTV48" s="138"/>
      <c r="DTW48" s="138"/>
      <c r="DTX48" s="138"/>
      <c r="DTY48" s="138"/>
      <c r="DTZ48" s="138"/>
      <c r="DUA48" s="138"/>
      <c r="DUB48" s="138"/>
      <c r="DUC48" s="138"/>
      <c r="DUD48" s="138"/>
      <c r="DUE48" s="138"/>
      <c r="DUF48" s="138"/>
      <c r="DUG48" s="138"/>
      <c r="DUH48" s="138"/>
      <c r="DUI48" s="138"/>
      <c r="DUJ48" s="138"/>
      <c r="DUK48" s="138"/>
      <c r="DUL48" s="138"/>
      <c r="DUM48" s="138"/>
      <c r="DUN48" s="138"/>
      <c r="DUO48" s="138"/>
      <c r="DUP48" s="138"/>
      <c r="DUQ48" s="138"/>
      <c r="DUR48" s="138"/>
      <c r="DUS48" s="138"/>
      <c r="DUT48" s="138"/>
      <c r="DUU48" s="138"/>
      <c r="DUV48" s="138"/>
      <c r="DUW48" s="138"/>
      <c r="DUX48" s="138"/>
      <c r="DUY48" s="138"/>
      <c r="DUZ48" s="138"/>
      <c r="DVA48" s="138"/>
      <c r="DVB48" s="138"/>
      <c r="DVC48" s="138"/>
      <c r="DVD48" s="138"/>
      <c r="DVE48" s="138"/>
      <c r="DVF48" s="138"/>
      <c r="DVG48" s="138"/>
      <c r="DVH48" s="138"/>
      <c r="DVI48" s="138"/>
      <c r="DVJ48" s="138"/>
      <c r="DVK48" s="138"/>
      <c r="DVL48" s="138"/>
      <c r="DVM48" s="138"/>
      <c r="DVN48" s="138"/>
      <c r="DVO48" s="138"/>
      <c r="DVP48" s="138"/>
      <c r="DVQ48" s="138"/>
      <c r="DVR48" s="138"/>
      <c r="DVS48" s="138"/>
      <c r="DVT48" s="138"/>
      <c r="DVU48" s="138"/>
      <c r="DVV48" s="138"/>
      <c r="DVW48" s="138"/>
      <c r="DVX48" s="138"/>
      <c r="DVY48" s="138"/>
      <c r="DVZ48" s="138"/>
      <c r="DWA48" s="138"/>
      <c r="DWB48" s="138"/>
      <c r="DWC48" s="138"/>
      <c r="DWD48" s="138"/>
      <c r="DWE48" s="138"/>
      <c r="DWF48" s="138"/>
      <c r="DWG48" s="138"/>
      <c r="DWH48" s="138"/>
      <c r="DWI48" s="138"/>
      <c r="DWJ48" s="138"/>
      <c r="DWK48" s="138"/>
      <c r="DWL48" s="138"/>
      <c r="DWM48" s="138"/>
      <c r="DWN48" s="138"/>
      <c r="DWO48" s="138"/>
      <c r="DWP48" s="138"/>
      <c r="DWQ48" s="138"/>
      <c r="DWR48" s="138"/>
      <c r="DWS48" s="138"/>
      <c r="DWT48" s="138"/>
      <c r="DWU48" s="138"/>
      <c r="DWV48" s="138"/>
      <c r="DWW48" s="138"/>
      <c r="DWX48" s="138"/>
      <c r="DWY48" s="138"/>
      <c r="DWZ48" s="138"/>
      <c r="DXA48" s="138"/>
      <c r="DXB48" s="138"/>
      <c r="DXC48" s="138"/>
      <c r="DXD48" s="138"/>
      <c r="DXE48" s="138"/>
      <c r="DXF48" s="138"/>
      <c r="DXG48" s="138"/>
      <c r="DXH48" s="138"/>
      <c r="DXI48" s="138"/>
      <c r="DXJ48" s="138"/>
      <c r="DXK48" s="138"/>
      <c r="DXL48" s="138"/>
      <c r="DXM48" s="138"/>
      <c r="DXN48" s="138"/>
      <c r="DXO48" s="138"/>
      <c r="DXP48" s="138"/>
      <c r="DXQ48" s="138"/>
      <c r="DXR48" s="138"/>
      <c r="DXS48" s="138"/>
      <c r="DXT48" s="138"/>
      <c r="DXU48" s="138"/>
      <c r="DXV48" s="138"/>
      <c r="DXW48" s="138"/>
      <c r="DXX48" s="138"/>
      <c r="DXY48" s="138"/>
      <c r="DXZ48" s="138"/>
      <c r="DYA48" s="138"/>
      <c r="DYB48" s="138"/>
      <c r="DYC48" s="138"/>
      <c r="DYD48" s="138"/>
      <c r="DYE48" s="138"/>
      <c r="DYF48" s="138"/>
      <c r="DYG48" s="138"/>
      <c r="DYH48" s="138"/>
      <c r="DYI48" s="138"/>
      <c r="DYJ48" s="138"/>
      <c r="DYK48" s="138"/>
      <c r="DYL48" s="138"/>
      <c r="DYM48" s="138"/>
      <c r="DYN48" s="138"/>
      <c r="DYO48" s="138"/>
      <c r="DYP48" s="138"/>
      <c r="DYQ48" s="138"/>
      <c r="DYR48" s="138"/>
      <c r="DYS48" s="138"/>
      <c r="DYT48" s="138"/>
      <c r="DYU48" s="138"/>
      <c r="DYV48" s="138"/>
      <c r="DYW48" s="138"/>
      <c r="DYX48" s="138"/>
      <c r="DYY48" s="138"/>
      <c r="DYZ48" s="138"/>
      <c r="DZA48" s="138"/>
      <c r="DZB48" s="138"/>
      <c r="DZC48" s="138"/>
      <c r="DZD48" s="138"/>
      <c r="DZE48" s="138"/>
      <c r="DZF48" s="138"/>
      <c r="DZG48" s="138"/>
      <c r="DZH48" s="138"/>
      <c r="DZI48" s="138"/>
      <c r="DZJ48" s="138"/>
      <c r="DZK48" s="138"/>
      <c r="DZL48" s="138"/>
      <c r="DZM48" s="138"/>
      <c r="DZN48" s="138"/>
      <c r="DZO48" s="138"/>
      <c r="DZP48" s="138"/>
      <c r="DZQ48" s="138"/>
      <c r="DZR48" s="138"/>
      <c r="DZS48" s="138"/>
      <c r="DZT48" s="138"/>
      <c r="DZU48" s="138"/>
      <c r="DZV48" s="138"/>
      <c r="DZW48" s="138"/>
      <c r="DZX48" s="138"/>
      <c r="DZY48" s="138"/>
      <c r="DZZ48" s="138"/>
      <c r="EAA48" s="138"/>
      <c r="EAB48" s="138"/>
      <c r="EAC48" s="138"/>
      <c r="EAD48" s="138"/>
      <c r="EAE48" s="138"/>
      <c r="EAF48" s="138"/>
      <c r="EAG48" s="138"/>
      <c r="EAH48" s="138"/>
      <c r="EAI48" s="138"/>
      <c r="EAJ48" s="138"/>
      <c r="EAK48" s="138"/>
      <c r="EAL48" s="138"/>
      <c r="EAM48" s="138"/>
      <c r="EAN48" s="138"/>
      <c r="EAO48" s="138"/>
      <c r="EAP48" s="138"/>
      <c r="EAQ48" s="138"/>
      <c r="EAR48" s="138"/>
      <c r="EAS48" s="138"/>
      <c r="EAT48" s="138"/>
      <c r="EAU48" s="138"/>
      <c r="EAV48" s="138"/>
      <c r="EAW48" s="138"/>
      <c r="EAX48" s="138"/>
      <c r="EAY48" s="138"/>
      <c r="EAZ48" s="138"/>
      <c r="EBA48" s="138"/>
      <c r="EBB48" s="138"/>
      <c r="EBC48" s="138"/>
      <c r="EBD48" s="138"/>
      <c r="EBE48" s="138"/>
      <c r="EBF48" s="138"/>
      <c r="EBG48" s="138"/>
      <c r="EBH48" s="138"/>
      <c r="EBI48" s="138"/>
      <c r="EBJ48" s="138"/>
      <c r="EBK48" s="138"/>
      <c r="EBL48" s="138"/>
      <c r="EBM48" s="138"/>
      <c r="EBN48" s="138"/>
      <c r="EBO48" s="138"/>
      <c r="EBP48" s="138"/>
      <c r="EBQ48" s="138"/>
      <c r="EBR48" s="138"/>
      <c r="EBS48" s="138"/>
      <c r="EBT48" s="138"/>
      <c r="EBU48" s="138"/>
      <c r="EBV48" s="138"/>
      <c r="EBW48" s="138"/>
      <c r="EBX48" s="138"/>
      <c r="EBY48" s="138"/>
      <c r="EBZ48" s="138"/>
      <c r="ECA48" s="138"/>
      <c r="ECB48" s="138"/>
      <c r="ECC48" s="138"/>
      <c r="ECD48" s="138"/>
      <c r="ECE48" s="138"/>
      <c r="ECF48" s="138"/>
      <c r="ECG48" s="138"/>
      <c r="ECH48" s="138"/>
      <c r="ECI48" s="138"/>
      <c r="ECJ48" s="138"/>
      <c r="ECK48" s="138"/>
      <c r="ECL48" s="138"/>
      <c r="ECM48" s="138"/>
      <c r="ECN48" s="138"/>
      <c r="ECO48" s="138"/>
      <c r="ECP48" s="138"/>
      <c r="ECQ48" s="138"/>
      <c r="ECR48" s="138"/>
      <c r="ECS48" s="138"/>
      <c r="ECT48" s="138"/>
      <c r="ECU48" s="138"/>
      <c r="ECV48" s="138"/>
      <c r="ECW48" s="138"/>
      <c r="ECX48" s="138"/>
      <c r="ECY48" s="138"/>
      <c r="ECZ48" s="138"/>
      <c r="EDA48" s="138"/>
      <c r="EDB48" s="138"/>
      <c r="EDC48" s="138"/>
      <c r="EDD48" s="138"/>
      <c r="EDE48" s="138"/>
      <c r="EDF48" s="138"/>
      <c r="EDG48" s="138"/>
      <c r="EDH48" s="138"/>
      <c r="EDI48" s="138"/>
      <c r="EDJ48" s="138"/>
      <c r="EDK48" s="138"/>
      <c r="EDL48" s="138"/>
      <c r="EDM48" s="138"/>
      <c r="EDN48" s="138"/>
      <c r="EDO48" s="138"/>
      <c r="EDP48" s="138"/>
      <c r="EDQ48" s="138"/>
      <c r="EDR48" s="138"/>
      <c r="EDS48" s="138"/>
      <c r="EDT48" s="138"/>
      <c r="EDU48" s="138"/>
      <c r="EDV48" s="138"/>
      <c r="EDW48" s="138"/>
      <c r="EDX48" s="138"/>
      <c r="EDY48" s="138"/>
      <c r="EDZ48" s="138"/>
      <c r="EEA48" s="138"/>
      <c r="EEB48" s="138"/>
      <c r="EEC48" s="138"/>
      <c r="EED48" s="138"/>
      <c r="EEE48" s="138"/>
      <c r="EEF48" s="138"/>
      <c r="EEG48" s="138"/>
      <c r="EEH48" s="138"/>
      <c r="EEI48" s="138"/>
      <c r="EEJ48" s="138"/>
      <c r="EEK48" s="138"/>
      <c r="EEL48" s="138"/>
      <c r="EEM48" s="138"/>
      <c r="EEN48" s="138"/>
      <c r="EEO48" s="138"/>
      <c r="EEP48" s="138"/>
      <c r="EEQ48" s="138"/>
      <c r="EER48" s="138"/>
      <c r="EES48" s="138"/>
      <c r="EET48" s="138"/>
      <c r="EEU48" s="138"/>
      <c r="EEV48" s="138"/>
      <c r="EEW48" s="138"/>
      <c r="EEX48" s="138"/>
      <c r="EEY48" s="138"/>
      <c r="EEZ48" s="138"/>
      <c r="EFA48" s="138"/>
      <c r="EFB48" s="138"/>
      <c r="EFC48" s="138"/>
      <c r="EFD48" s="138"/>
      <c r="EFE48" s="138"/>
      <c r="EFF48" s="138"/>
      <c r="EFG48" s="138"/>
      <c r="EFH48" s="138"/>
      <c r="EFI48" s="138"/>
      <c r="EFJ48" s="138"/>
      <c r="EFK48" s="138"/>
      <c r="EFL48" s="138"/>
      <c r="EFM48" s="138"/>
      <c r="EFN48" s="138"/>
      <c r="EFO48" s="138"/>
      <c r="EFP48" s="138"/>
      <c r="EFQ48" s="138"/>
      <c r="EFR48" s="138"/>
      <c r="EFS48" s="138"/>
      <c r="EFT48" s="138"/>
      <c r="EFU48" s="138"/>
      <c r="EFV48" s="138"/>
      <c r="EFW48" s="138"/>
      <c r="EFX48" s="138"/>
      <c r="EFY48" s="138"/>
      <c r="EFZ48" s="138"/>
      <c r="EGA48" s="138"/>
      <c r="EGB48" s="138"/>
      <c r="EGC48" s="138"/>
      <c r="EGD48" s="138"/>
      <c r="EGE48" s="138"/>
      <c r="EGF48" s="138"/>
      <c r="EGG48" s="138"/>
      <c r="EGH48" s="138"/>
      <c r="EGI48" s="138"/>
      <c r="EGJ48" s="138"/>
      <c r="EGK48" s="138"/>
      <c r="EGL48" s="138"/>
      <c r="EGM48" s="138"/>
      <c r="EGN48" s="138"/>
      <c r="EGO48" s="138"/>
      <c r="EGP48" s="138"/>
      <c r="EGQ48" s="138"/>
      <c r="EGR48" s="138"/>
      <c r="EGS48" s="138"/>
      <c r="EGT48" s="138"/>
      <c r="EGU48" s="138"/>
      <c r="EGV48" s="138"/>
      <c r="EGW48" s="138"/>
      <c r="EGX48" s="138"/>
      <c r="EGY48" s="138"/>
      <c r="EGZ48" s="138"/>
      <c r="EHA48" s="138"/>
      <c r="EHB48" s="138"/>
      <c r="EHC48" s="138"/>
      <c r="EHD48" s="138"/>
      <c r="EHE48" s="138"/>
      <c r="EHF48" s="138"/>
      <c r="EHG48" s="138"/>
      <c r="EHH48" s="138"/>
      <c r="EHI48" s="138"/>
      <c r="EHJ48" s="138"/>
      <c r="EHK48" s="138"/>
      <c r="EHL48" s="138"/>
      <c r="EHM48" s="138"/>
      <c r="EHN48" s="138"/>
      <c r="EHO48" s="138"/>
      <c r="EHP48" s="138"/>
      <c r="EHQ48" s="138"/>
      <c r="EHR48" s="138"/>
      <c r="EHS48" s="138"/>
      <c r="EHT48" s="138"/>
      <c r="EHU48" s="138"/>
      <c r="EHV48" s="138"/>
      <c r="EHW48" s="138"/>
      <c r="EHX48" s="138"/>
      <c r="EHY48" s="138"/>
      <c r="EHZ48" s="138"/>
      <c r="EIA48" s="138"/>
      <c r="EIB48" s="138"/>
      <c r="EIC48" s="138"/>
      <c r="EID48" s="138"/>
      <c r="EIE48" s="138"/>
      <c r="EIF48" s="138"/>
      <c r="EIG48" s="138"/>
      <c r="EIH48" s="138"/>
      <c r="EII48" s="138"/>
      <c r="EIJ48" s="138"/>
      <c r="EIK48" s="138"/>
      <c r="EIL48" s="138"/>
      <c r="EIM48" s="138"/>
      <c r="EIN48" s="138"/>
      <c r="EIO48" s="138"/>
      <c r="EIP48" s="138"/>
      <c r="EIQ48" s="138"/>
      <c r="EIR48" s="138"/>
      <c r="EIS48" s="138"/>
      <c r="EIT48" s="138"/>
      <c r="EIU48" s="138"/>
      <c r="EIV48" s="138"/>
      <c r="EIW48" s="138"/>
      <c r="EIX48" s="138"/>
      <c r="EIY48" s="138"/>
      <c r="EIZ48" s="138"/>
      <c r="EJA48" s="138"/>
      <c r="EJB48" s="138"/>
      <c r="EJC48" s="138"/>
      <c r="EJD48" s="138"/>
      <c r="EJE48" s="138"/>
      <c r="EJF48" s="138"/>
      <c r="EJG48" s="138"/>
      <c r="EJH48" s="138"/>
      <c r="EJI48" s="138"/>
      <c r="EJJ48" s="138"/>
      <c r="EJK48" s="138"/>
      <c r="EJL48" s="138"/>
      <c r="EJM48" s="138"/>
      <c r="EJN48" s="138"/>
      <c r="EJO48" s="138"/>
      <c r="EJP48" s="138"/>
      <c r="EJQ48" s="138"/>
      <c r="EJR48" s="138"/>
      <c r="EJS48" s="138"/>
      <c r="EJT48" s="138"/>
      <c r="EJU48" s="138"/>
      <c r="EJV48" s="138"/>
      <c r="EJW48" s="138"/>
      <c r="EJX48" s="138"/>
      <c r="EJY48" s="138"/>
      <c r="EJZ48" s="138"/>
      <c r="EKA48" s="138"/>
      <c r="EKB48" s="138"/>
      <c r="EKC48" s="138"/>
      <c r="EKD48" s="138"/>
      <c r="EKE48" s="138"/>
      <c r="EKF48" s="138"/>
      <c r="EKG48" s="138"/>
      <c r="EKH48" s="138"/>
      <c r="EKI48" s="138"/>
      <c r="EKJ48" s="138"/>
      <c r="EKK48" s="138"/>
      <c r="EKL48" s="138"/>
      <c r="EKM48" s="138"/>
      <c r="EKN48" s="138"/>
      <c r="EKO48" s="138"/>
      <c r="EKP48" s="138"/>
      <c r="EKQ48" s="138"/>
      <c r="EKR48" s="138"/>
      <c r="EKS48" s="138"/>
      <c r="EKT48" s="138"/>
      <c r="EKU48" s="138"/>
      <c r="EKV48" s="138"/>
      <c r="EKW48" s="138"/>
      <c r="EKX48" s="138"/>
      <c r="EKY48" s="138"/>
      <c r="EKZ48" s="138"/>
      <c r="ELA48" s="138"/>
      <c r="ELB48" s="138"/>
      <c r="ELC48" s="138"/>
      <c r="ELD48" s="138"/>
      <c r="ELE48" s="138"/>
      <c r="ELF48" s="138"/>
      <c r="ELG48" s="138"/>
      <c r="ELH48" s="138"/>
      <c r="ELI48" s="138"/>
      <c r="ELJ48" s="138"/>
      <c r="ELK48" s="138"/>
      <c r="ELL48" s="138"/>
      <c r="ELM48" s="138"/>
      <c r="ELN48" s="138"/>
      <c r="ELO48" s="138"/>
      <c r="ELP48" s="138"/>
      <c r="ELQ48" s="138"/>
      <c r="ELR48" s="138"/>
      <c r="ELS48" s="138"/>
      <c r="ELT48" s="138"/>
      <c r="ELU48" s="138"/>
      <c r="ELV48" s="138"/>
      <c r="ELW48" s="138"/>
      <c r="ELX48" s="138"/>
      <c r="ELY48" s="138"/>
      <c r="ELZ48" s="138"/>
      <c r="EMA48" s="138"/>
      <c r="EMB48" s="138"/>
      <c r="EMC48" s="138"/>
      <c r="EMD48" s="138"/>
      <c r="EME48" s="138"/>
      <c r="EMF48" s="138"/>
      <c r="EMG48" s="138"/>
      <c r="EMH48" s="138"/>
      <c r="EMI48" s="138"/>
      <c r="EMJ48" s="138"/>
      <c r="EMK48" s="138"/>
      <c r="EML48" s="138"/>
      <c r="EMM48" s="138"/>
      <c r="EMN48" s="138"/>
      <c r="EMO48" s="138"/>
      <c r="EMP48" s="138"/>
      <c r="EMQ48" s="138"/>
      <c r="EMR48" s="138"/>
      <c r="EMS48" s="138"/>
      <c r="EMT48" s="138"/>
      <c r="EMU48" s="138"/>
      <c r="EMV48" s="138"/>
      <c r="EMW48" s="138"/>
      <c r="EMX48" s="138"/>
      <c r="EMY48" s="138"/>
      <c r="EMZ48" s="138"/>
      <c r="ENA48" s="138"/>
      <c r="ENB48" s="138"/>
      <c r="ENC48" s="138"/>
      <c r="END48" s="138"/>
      <c r="ENE48" s="138"/>
      <c r="ENF48" s="138"/>
      <c r="ENG48" s="138"/>
      <c r="ENH48" s="138"/>
      <c r="ENI48" s="138"/>
      <c r="ENJ48" s="138"/>
      <c r="ENK48" s="138"/>
      <c r="ENL48" s="138"/>
      <c r="ENM48" s="138"/>
      <c r="ENN48" s="138"/>
      <c r="ENO48" s="138"/>
      <c r="ENP48" s="138"/>
      <c r="ENQ48" s="138"/>
      <c r="ENR48" s="138"/>
      <c r="ENS48" s="138"/>
      <c r="ENT48" s="138"/>
      <c r="ENU48" s="138"/>
      <c r="ENV48" s="138"/>
      <c r="ENW48" s="138"/>
      <c r="ENX48" s="138"/>
      <c r="ENY48" s="138"/>
      <c r="ENZ48" s="138"/>
      <c r="EOA48" s="138"/>
      <c r="EOB48" s="138"/>
      <c r="EOC48" s="138"/>
      <c r="EOD48" s="138"/>
      <c r="EOE48" s="138"/>
      <c r="EOF48" s="138"/>
      <c r="EOG48" s="138"/>
      <c r="EOH48" s="138"/>
      <c r="EOI48" s="138"/>
      <c r="EOJ48" s="138"/>
      <c r="EOK48" s="138"/>
      <c r="EOL48" s="138"/>
      <c r="EOM48" s="138"/>
      <c r="EON48" s="138"/>
      <c r="EOO48" s="138"/>
      <c r="EOP48" s="138"/>
      <c r="EOQ48" s="138"/>
      <c r="EOR48" s="138"/>
      <c r="EOS48" s="138"/>
      <c r="EOT48" s="138"/>
      <c r="EOU48" s="138"/>
      <c r="EOV48" s="138"/>
      <c r="EOW48" s="138"/>
      <c r="EOX48" s="138"/>
      <c r="EOY48" s="138"/>
      <c r="EOZ48" s="138"/>
      <c r="EPA48" s="138"/>
      <c r="EPB48" s="138"/>
      <c r="EPC48" s="138"/>
      <c r="EPD48" s="138"/>
      <c r="EPE48" s="138"/>
      <c r="EPF48" s="138"/>
      <c r="EPG48" s="138"/>
      <c r="EPH48" s="138"/>
      <c r="EPI48" s="138"/>
      <c r="EPJ48" s="138"/>
      <c r="EPK48" s="138"/>
      <c r="EPL48" s="138"/>
      <c r="EPM48" s="138"/>
      <c r="EPN48" s="138"/>
      <c r="EPO48" s="138"/>
      <c r="EPP48" s="138"/>
      <c r="EPQ48" s="138"/>
      <c r="EPR48" s="138"/>
      <c r="EPS48" s="138"/>
      <c r="EPT48" s="138"/>
      <c r="EPU48" s="138"/>
      <c r="EPV48" s="138"/>
      <c r="EPW48" s="138"/>
      <c r="EPX48" s="138"/>
      <c r="EPY48" s="138"/>
      <c r="EPZ48" s="138"/>
      <c r="EQA48" s="138"/>
      <c r="EQB48" s="138"/>
      <c r="EQC48" s="138"/>
      <c r="EQD48" s="138"/>
      <c r="EQE48" s="138"/>
      <c r="EQF48" s="138"/>
      <c r="EQG48" s="138"/>
      <c r="EQH48" s="138"/>
      <c r="EQI48" s="138"/>
      <c r="EQJ48" s="138"/>
      <c r="EQK48" s="138"/>
      <c r="EQL48" s="138"/>
      <c r="EQM48" s="138"/>
      <c r="EQN48" s="138"/>
      <c r="EQO48" s="138"/>
      <c r="EQP48" s="138"/>
      <c r="EQQ48" s="138"/>
      <c r="EQR48" s="138"/>
      <c r="EQS48" s="138"/>
      <c r="EQT48" s="138"/>
      <c r="EQU48" s="138"/>
      <c r="EQV48" s="138"/>
      <c r="EQW48" s="138"/>
      <c r="EQX48" s="138"/>
      <c r="EQY48" s="138"/>
      <c r="EQZ48" s="138"/>
      <c r="ERA48" s="138"/>
      <c r="ERB48" s="138"/>
      <c r="ERC48" s="138"/>
      <c r="ERD48" s="138"/>
      <c r="ERE48" s="138"/>
      <c r="ERF48" s="138"/>
      <c r="ERG48" s="138"/>
      <c r="ERH48" s="138"/>
      <c r="ERI48" s="138"/>
      <c r="ERJ48" s="138"/>
      <c r="ERK48" s="138"/>
      <c r="ERL48" s="138"/>
      <c r="ERM48" s="138"/>
      <c r="ERN48" s="138"/>
      <c r="ERO48" s="138"/>
      <c r="ERP48" s="138"/>
      <c r="ERQ48" s="138"/>
      <c r="ERR48" s="138"/>
      <c r="ERS48" s="138"/>
      <c r="ERT48" s="138"/>
      <c r="ERU48" s="138"/>
      <c r="ERV48" s="138"/>
      <c r="ERW48" s="138"/>
      <c r="ERX48" s="138"/>
      <c r="ERY48" s="138"/>
      <c r="ERZ48" s="138"/>
      <c r="ESA48" s="138"/>
      <c r="ESB48" s="138"/>
      <c r="ESC48" s="138"/>
      <c r="ESD48" s="138"/>
      <c r="ESE48" s="138"/>
      <c r="ESF48" s="138"/>
      <c r="ESG48" s="138"/>
      <c r="ESH48" s="138"/>
      <c r="ESI48" s="138"/>
      <c r="ESJ48" s="138"/>
      <c r="ESK48" s="138"/>
      <c r="ESL48" s="138"/>
      <c r="ESM48" s="138"/>
      <c r="ESN48" s="138"/>
      <c r="ESO48" s="138"/>
      <c r="ESP48" s="138"/>
      <c r="ESQ48" s="138"/>
      <c r="ESR48" s="138"/>
      <c r="ESS48" s="138"/>
      <c r="EST48" s="138"/>
      <c r="ESU48" s="138"/>
      <c r="ESV48" s="138"/>
      <c r="ESW48" s="138"/>
      <c r="ESX48" s="138"/>
      <c r="ESY48" s="138"/>
      <c r="ESZ48" s="138"/>
      <c r="ETA48" s="138"/>
      <c r="ETB48" s="138"/>
      <c r="ETC48" s="138"/>
      <c r="ETD48" s="138"/>
      <c r="ETE48" s="138"/>
      <c r="ETF48" s="138"/>
      <c r="ETG48" s="138"/>
      <c r="ETH48" s="138"/>
      <c r="ETI48" s="138"/>
      <c r="ETJ48" s="138"/>
      <c r="ETK48" s="138"/>
      <c r="ETL48" s="138"/>
      <c r="ETM48" s="138"/>
      <c r="ETN48" s="138"/>
      <c r="ETO48" s="138"/>
      <c r="ETP48" s="138"/>
      <c r="ETQ48" s="138"/>
      <c r="ETR48" s="138"/>
      <c r="ETS48" s="138"/>
      <c r="ETT48" s="138"/>
      <c r="ETU48" s="138"/>
      <c r="ETV48" s="138"/>
      <c r="ETW48" s="138"/>
      <c r="ETX48" s="138"/>
      <c r="ETY48" s="138"/>
      <c r="ETZ48" s="138"/>
      <c r="EUA48" s="138"/>
      <c r="EUB48" s="138"/>
      <c r="EUC48" s="138"/>
      <c r="EUD48" s="138"/>
      <c r="EUE48" s="138"/>
      <c r="EUF48" s="138"/>
      <c r="EUG48" s="138"/>
      <c r="EUH48" s="138"/>
      <c r="EUI48" s="138"/>
      <c r="EUJ48" s="138"/>
      <c r="EUK48" s="138"/>
      <c r="EUL48" s="138"/>
      <c r="EUM48" s="138"/>
      <c r="EUN48" s="138"/>
      <c r="EUO48" s="138"/>
      <c r="EUP48" s="138"/>
      <c r="EUQ48" s="138"/>
      <c r="EUR48" s="138"/>
      <c r="EUS48" s="138"/>
      <c r="EUT48" s="138"/>
      <c r="EUU48" s="138"/>
      <c r="EUV48" s="138"/>
      <c r="EUW48" s="138"/>
      <c r="EUX48" s="138"/>
      <c r="EUY48" s="138"/>
      <c r="EUZ48" s="138"/>
      <c r="EVA48" s="138"/>
      <c r="EVB48" s="138"/>
      <c r="EVC48" s="138"/>
      <c r="EVD48" s="138"/>
      <c r="EVE48" s="138"/>
      <c r="EVF48" s="138"/>
      <c r="EVG48" s="138"/>
      <c r="EVH48" s="138"/>
      <c r="EVI48" s="138"/>
      <c r="EVJ48" s="138"/>
      <c r="EVK48" s="138"/>
      <c r="EVL48" s="138"/>
      <c r="EVM48" s="138"/>
      <c r="EVN48" s="138"/>
      <c r="EVO48" s="138"/>
      <c r="EVP48" s="138"/>
      <c r="EVQ48" s="138"/>
      <c r="EVR48" s="138"/>
      <c r="EVS48" s="138"/>
      <c r="EVT48" s="138"/>
      <c r="EVU48" s="138"/>
      <c r="EVV48" s="138"/>
      <c r="EVW48" s="138"/>
      <c r="EVX48" s="138"/>
      <c r="EVY48" s="138"/>
      <c r="EVZ48" s="138"/>
      <c r="EWA48" s="138"/>
      <c r="EWB48" s="138"/>
      <c r="EWC48" s="138"/>
      <c r="EWD48" s="138"/>
      <c r="EWE48" s="138"/>
      <c r="EWF48" s="138"/>
      <c r="EWG48" s="138"/>
      <c r="EWH48" s="138"/>
      <c r="EWI48" s="138"/>
      <c r="EWJ48" s="138"/>
      <c r="EWK48" s="138"/>
      <c r="EWL48" s="138"/>
      <c r="EWM48" s="138"/>
      <c r="EWN48" s="138"/>
      <c r="EWO48" s="138"/>
      <c r="EWP48" s="138"/>
      <c r="EWQ48" s="138"/>
      <c r="EWR48" s="138"/>
      <c r="EWS48" s="138"/>
      <c r="EWT48" s="138"/>
      <c r="EWU48" s="138"/>
      <c r="EWV48" s="138"/>
      <c r="EWW48" s="138"/>
      <c r="EWX48" s="138"/>
      <c r="EWY48" s="138"/>
      <c r="EWZ48" s="138"/>
      <c r="EXA48" s="138"/>
      <c r="EXB48" s="138"/>
      <c r="EXC48" s="138"/>
      <c r="EXD48" s="138"/>
      <c r="EXE48" s="138"/>
      <c r="EXF48" s="138"/>
      <c r="EXG48" s="138"/>
      <c r="EXH48" s="138"/>
      <c r="EXI48" s="138"/>
      <c r="EXJ48" s="138"/>
      <c r="EXK48" s="138"/>
      <c r="EXL48" s="138"/>
      <c r="EXM48" s="138"/>
      <c r="EXN48" s="138"/>
      <c r="EXO48" s="138"/>
      <c r="EXP48" s="138"/>
      <c r="EXQ48" s="138"/>
      <c r="EXR48" s="138"/>
      <c r="EXS48" s="138"/>
      <c r="EXT48" s="138"/>
      <c r="EXU48" s="138"/>
      <c r="EXV48" s="138"/>
      <c r="EXW48" s="138"/>
      <c r="EXX48" s="138"/>
      <c r="EXY48" s="138"/>
      <c r="EXZ48" s="138"/>
      <c r="EYA48" s="138"/>
      <c r="EYB48" s="138"/>
      <c r="EYC48" s="138"/>
      <c r="EYD48" s="138"/>
      <c r="EYE48" s="138"/>
      <c r="EYF48" s="138"/>
      <c r="EYG48" s="138"/>
      <c r="EYH48" s="138"/>
      <c r="EYI48" s="138"/>
      <c r="EYJ48" s="138"/>
      <c r="EYK48" s="138"/>
      <c r="EYL48" s="138"/>
      <c r="EYM48" s="138"/>
      <c r="EYN48" s="138"/>
      <c r="EYO48" s="138"/>
      <c r="EYP48" s="138"/>
      <c r="EYQ48" s="138"/>
      <c r="EYR48" s="138"/>
      <c r="EYS48" s="138"/>
      <c r="EYT48" s="138"/>
      <c r="EYU48" s="138"/>
      <c r="EYV48" s="138"/>
      <c r="EYW48" s="138"/>
      <c r="EYX48" s="138"/>
      <c r="EYY48" s="138"/>
      <c r="EYZ48" s="138"/>
      <c r="EZA48" s="138"/>
      <c r="EZB48" s="138"/>
      <c r="EZC48" s="138"/>
      <c r="EZD48" s="138"/>
      <c r="EZE48" s="138"/>
      <c r="EZF48" s="138"/>
      <c r="EZG48" s="138"/>
      <c r="EZH48" s="138"/>
      <c r="EZI48" s="138"/>
      <c r="EZJ48" s="138"/>
      <c r="EZK48" s="138"/>
      <c r="EZL48" s="138"/>
      <c r="EZM48" s="138"/>
      <c r="EZN48" s="138"/>
      <c r="EZO48" s="138"/>
      <c r="EZP48" s="138"/>
      <c r="EZQ48" s="138"/>
      <c r="EZR48" s="138"/>
      <c r="EZS48" s="138"/>
      <c r="EZT48" s="138"/>
      <c r="EZU48" s="138"/>
      <c r="EZV48" s="138"/>
      <c r="EZW48" s="138"/>
      <c r="EZX48" s="138"/>
      <c r="EZY48" s="138"/>
      <c r="EZZ48" s="138"/>
      <c r="FAA48" s="138"/>
      <c r="FAB48" s="138"/>
      <c r="FAC48" s="138"/>
      <c r="FAD48" s="138"/>
      <c r="FAE48" s="138"/>
      <c r="FAF48" s="138"/>
      <c r="FAG48" s="138"/>
      <c r="FAH48" s="138"/>
      <c r="FAI48" s="138"/>
      <c r="FAJ48" s="138"/>
      <c r="FAK48" s="138"/>
      <c r="FAL48" s="138"/>
      <c r="FAM48" s="138"/>
      <c r="FAN48" s="138"/>
      <c r="FAO48" s="138"/>
      <c r="FAP48" s="138"/>
      <c r="FAQ48" s="138"/>
      <c r="FAR48" s="138"/>
      <c r="FAS48" s="138"/>
      <c r="FAT48" s="138"/>
      <c r="FAU48" s="138"/>
      <c r="FAV48" s="138"/>
      <c r="FAW48" s="138"/>
      <c r="FAX48" s="138"/>
      <c r="FAY48" s="138"/>
      <c r="FAZ48" s="138"/>
      <c r="FBA48" s="138"/>
      <c r="FBB48" s="138"/>
      <c r="FBC48" s="138"/>
      <c r="FBD48" s="138"/>
      <c r="FBE48" s="138"/>
      <c r="FBF48" s="138"/>
      <c r="FBG48" s="138"/>
      <c r="FBH48" s="138"/>
      <c r="FBI48" s="138"/>
      <c r="FBJ48" s="138"/>
      <c r="FBK48" s="138"/>
      <c r="FBL48" s="138"/>
      <c r="FBM48" s="138"/>
      <c r="FBN48" s="138"/>
      <c r="FBO48" s="138"/>
      <c r="FBP48" s="138"/>
      <c r="FBQ48" s="138"/>
      <c r="FBR48" s="138"/>
      <c r="FBS48" s="138"/>
      <c r="FBT48" s="138"/>
      <c r="FBU48" s="138"/>
      <c r="FBV48" s="138"/>
      <c r="FBW48" s="138"/>
      <c r="FBX48" s="138"/>
      <c r="FBY48" s="138"/>
      <c r="FBZ48" s="138"/>
      <c r="FCA48" s="138"/>
      <c r="FCB48" s="138"/>
      <c r="FCC48" s="138"/>
      <c r="FCD48" s="138"/>
      <c r="FCE48" s="138"/>
      <c r="FCF48" s="138"/>
      <c r="FCG48" s="138"/>
      <c r="FCH48" s="138"/>
      <c r="FCI48" s="138"/>
      <c r="FCJ48" s="138"/>
      <c r="FCK48" s="138"/>
      <c r="FCL48" s="138"/>
      <c r="FCM48" s="138"/>
      <c r="FCN48" s="138"/>
      <c r="FCO48" s="138"/>
      <c r="FCP48" s="138"/>
      <c r="FCQ48" s="138"/>
      <c r="FCR48" s="138"/>
      <c r="FCS48" s="138"/>
      <c r="FCT48" s="138"/>
      <c r="FCU48" s="138"/>
      <c r="FCV48" s="138"/>
      <c r="FCW48" s="138"/>
      <c r="FCX48" s="138"/>
      <c r="FCY48" s="138"/>
      <c r="FCZ48" s="138"/>
      <c r="FDA48" s="138"/>
      <c r="FDB48" s="138"/>
      <c r="FDC48" s="138"/>
      <c r="FDD48" s="138"/>
      <c r="FDE48" s="138"/>
      <c r="FDF48" s="138"/>
      <c r="FDG48" s="138"/>
      <c r="FDH48" s="138"/>
      <c r="FDI48" s="138"/>
      <c r="FDJ48" s="138"/>
      <c r="FDK48" s="138"/>
      <c r="FDL48" s="138"/>
      <c r="FDM48" s="138"/>
      <c r="FDN48" s="138"/>
      <c r="FDO48" s="138"/>
      <c r="FDP48" s="138"/>
      <c r="FDQ48" s="138"/>
      <c r="FDR48" s="138"/>
      <c r="FDS48" s="138"/>
      <c r="FDT48" s="138"/>
      <c r="FDU48" s="138"/>
      <c r="FDV48" s="138"/>
      <c r="FDW48" s="138"/>
      <c r="FDX48" s="138"/>
      <c r="FDY48" s="138"/>
      <c r="FDZ48" s="138"/>
      <c r="FEA48" s="138"/>
      <c r="FEB48" s="138"/>
      <c r="FEC48" s="138"/>
      <c r="FED48" s="138"/>
      <c r="FEE48" s="138"/>
      <c r="FEF48" s="138"/>
      <c r="FEG48" s="138"/>
      <c r="FEH48" s="138"/>
      <c r="FEI48" s="138"/>
      <c r="FEJ48" s="138"/>
      <c r="FEK48" s="138"/>
      <c r="FEL48" s="138"/>
      <c r="FEM48" s="138"/>
      <c r="FEN48" s="138"/>
      <c r="FEO48" s="138"/>
      <c r="FEP48" s="138"/>
      <c r="FEQ48" s="138"/>
      <c r="FER48" s="138"/>
      <c r="FES48" s="138"/>
      <c r="FET48" s="138"/>
      <c r="FEU48" s="138"/>
      <c r="FEV48" s="138"/>
      <c r="FEW48" s="138"/>
      <c r="FEX48" s="138"/>
      <c r="FEY48" s="138"/>
      <c r="FEZ48" s="138"/>
      <c r="FFA48" s="138"/>
      <c r="FFB48" s="138"/>
      <c r="FFC48" s="138"/>
      <c r="FFD48" s="138"/>
      <c r="FFE48" s="138"/>
      <c r="FFF48" s="138"/>
      <c r="FFG48" s="138"/>
      <c r="FFH48" s="138"/>
      <c r="FFI48" s="138"/>
      <c r="FFJ48" s="138"/>
      <c r="FFK48" s="138"/>
      <c r="FFL48" s="138"/>
      <c r="FFM48" s="138"/>
      <c r="FFN48" s="138"/>
      <c r="FFO48" s="138"/>
      <c r="FFP48" s="138"/>
      <c r="FFQ48" s="138"/>
      <c r="FFR48" s="138"/>
      <c r="FFS48" s="138"/>
      <c r="FFT48" s="138"/>
      <c r="FFU48" s="138"/>
      <c r="FFV48" s="138"/>
      <c r="FFW48" s="138"/>
      <c r="FFX48" s="138"/>
      <c r="FFY48" s="138"/>
      <c r="FFZ48" s="138"/>
      <c r="FGA48" s="138"/>
      <c r="FGB48" s="138"/>
      <c r="FGC48" s="138"/>
      <c r="FGD48" s="138"/>
      <c r="FGE48" s="138"/>
      <c r="FGF48" s="138"/>
      <c r="FGG48" s="138"/>
      <c r="FGH48" s="138"/>
      <c r="FGI48" s="138"/>
      <c r="FGJ48" s="138"/>
      <c r="FGK48" s="138"/>
      <c r="FGL48" s="138"/>
      <c r="FGM48" s="138"/>
      <c r="FGN48" s="138"/>
      <c r="FGO48" s="138"/>
      <c r="FGP48" s="138"/>
      <c r="FGQ48" s="138"/>
      <c r="FGR48" s="138"/>
      <c r="FGS48" s="138"/>
      <c r="FGT48" s="138"/>
      <c r="FGU48" s="138"/>
      <c r="FGV48" s="138"/>
      <c r="FGW48" s="138"/>
      <c r="FGX48" s="138"/>
      <c r="FGY48" s="138"/>
      <c r="FGZ48" s="138"/>
      <c r="FHA48" s="138"/>
      <c r="FHB48" s="138"/>
      <c r="FHC48" s="138"/>
      <c r="FHD48" s="138"/>
      <c r="FHE48" s="138"/>
      <c r="FHF48" s="138"/>
      <c r="FHG48" s="138"/>
      <c r="FHH48" s="138"/>
      <c r="FHI48" s="138"/>
      <c r="FHJ48" s="138"/>
      <c r="FHK48" s="138"/>
      <c r="FHL48" s="138"/>
      <c r="FHM48" s="138"/>
      <c r="FHN48" s="138"/>
      <c r="FHO48" s="138"/>
      <c r="FHP48" s="138"/>
      <c r="FHQ48" s="138"/>
      <c r="FHR48" s="138"/>
      <c r="FHS48" s="138"/>
      <c r="FHT48" s="138"/>
      <c r="FHU48" s="138"/>
      <c r="FHV48" s="138"/>
      <c r="FHW48" s="138"/>
      <c r="FHX48" s="138"/>
      <c r="FHY48" s="138"/>
      <c r="FHZ48" s="138"/>
      <c r="FIA48" s="138"/>
      <c r="FIB48" s="138"/>
      <c r="FIC48" s="138"/>
      <c r="FID48" s="138"/>
      <c r="FIE48" s="138"/>
      <c r="FIF48" s="138"/>
      <c r="FIG48" s="138"/>
      <c r="FIH48" s="138"/>
      <c r="FII48" s="138"/>
      <c r="FIJ48" s="138"/>
      <c r="FIK48" s="138"/>
      <c r="FIL48" s="138"/>
      <c r="FIM48" s="138"/>
      <c r="FIN48" s="138"/>
      <c r="FIO48" s="138"/>
      <c r="FIP48" s="138"/>
      <c r="FIQ48" s="138"/>
      <c r="FIR48" s="138"/>
      <c r="FIS48" s="138"/>
      <c r="FIT48" s="138"/>
      <c r="FIU48" s="138"/>
      <c r="FIV48" s="138"/>
      <c r="FIW48" s="138"/>
      <c r="FIX48" s="138"/>
      <c r="FIY48" s="138"/>
      <c r="FIZ48" s="138"/>
      <c r="FJA48" s="138"/>
      <c r="FJB48" s="138"/>
      <c r="FJC48" s="138"/>
      <c r="FJD48" s="138"/>
      <c r="FJE48" s="138"/>
      <c r="FJF48" s="138"/>
      <c r="FJG48" s="138"/>
      <c r="FJH48" s="138"/>
      <c r="FJI48" s="138"/>
      <c r="FJJ48" s="138"/>
      <c r="FJK48" s="138"/>
      <c r="FJL48" s="138"/>
      <c r="FJM48" s="138"/>
      <c r="FJN48" s="138"/>
      <c r="FJO48" s="138"/>
      <c r="FJP48" s="138"/>
      <c r="FJQ48" s="138"/>
      <c r="FJR48" s="138"/>
      <c r="FJS48" s="138"/>
      <c r="FJT48" s="138"/>
      <c r="FJU48" s="138"/>
      <c r="FJV48" s="138"/>
      <c r="FJW48" s="138"/>
      <c r="FJX48" s="138"/>
      <c r="FJY48" s="138"/>
      <c r="FJZ48" s="138"/>
      <c r="FKA48" s="138"/>
      <c r="FKB48" s="138"/>
      <c r="FKC48" s="138"/>
      <c r="FKD48" s="138"/>
      <c r="FKE48" s="138"/>
      <c r="FKF48" s="138"/>
      <c r="FKG48" s="138"/>
      <c r="FKH48" s="138"/>
      <c r="FKI48" s="138"/>
      <c r="FKJ48" s="138"/>
      <c r="FKK48" s="138"/>
      <c r="FKL48" s="138"/>
      <c r="FKM48" s="138"/>
      <c r="FKN48" s="138"/>
      <c r="FKO48" s="138"/>
      <c r="FKP48" s="138"/>
      <c r="FKQ48" s="138"/>
      <c r="FKR48" s="138"/>
      <c r="FKS48" s="138"/>
      <c r="FKT48" s="138"/>
      <c r="FKU48" s="138"/>
      <c r="FKV48" s="138"/>
      <c r="FKW48" s="138"/>
      <c r="FKX48" s="138"/>
      <c r="FKY48" s="138"/>
      <c r="FKZ48" s="138"/>
      <c r="FLA48" s="138"/>
      <c r="FLB48" s="138"/>
      <c r="FLC48" s="138"/>
      <c r="FLD48" s="138"/>
      <c r="FLE48" s="138"/>
      <c r="FLF48" s="138"/>
      <c r="FLG48" s="138"/>
      <c r="FLH48" s="138"/>
      <c r="FLI48" s="138"/>
      <c r="FLJ48" s="138"/>
      <c r="FLK48" s="138"/>
      <c r="FLL48" s="138"/>
      <c r="FLM48" s="138"/>
      <c r="FLN48" s="138"/>
      <c r="FLO48" s="138"/>
      <c r="FLP48" s="138"/>
      <c r="FLQ48" s="138"/>
      <c r="FLR48" s="138"/>
      <c r="FLS48" s="138"/>
      <c r="FLT48" s="138"/>
      <c r="FLU48" s="138"/>
      <c r="FLV48" s="138"/>
      <c r="FLW48" s="138"/>
      <c r="FLX48" s="138"/>
      <c r="FLY48" s="138"/>
      <c r="FLZ48" s="138"/>
      <c r="FMA48" s="138"/>
      <c r="FMB48" s="138"/>
      <c r="FMC48" s="138"/>
      <c r="FMD48" s="138"/>
      <c r="FME48" s="138"/>
      <c r="FMF48" s="138"/>
      <c r="FMG48" s="138"/>
      <c r="FMH48" s="138"/>
      <c r="FMI48" s="138"/>
      <c r="FMJ48" s="138"/>
      <c r="FMK48" s="138"/>
      <c r="FML48" s="138"/>
      <c r="FMM48" s="138"/>
      <c r="FMN48" s="138"/>
      <c r="FMO48" s="138"/>
      <c r="FMP48" s="138"/>
      <c r="FMQ48" s="138"/>
      <c r="FMR48" s="138"/>
      <c r="FMS48" s="138"/>
      <c r="FMT48" s="138"/>
      <c r="FMU48" s="138"/>
      <c r="FMV48" s="138"/>
      <c r="FMW48" s="138"/>
      <c r="FMX48" s="138"/>
      <c r="FMY48" s="138"/>
      <c r="FMZ48" s="138"/>
      <c r="FNA48" s="138"/>
      <c r="FNB48" s="138"/>
      <c r="FNC48" s="138"/>
      <c r="FND48" s="138"/>
      <c r="FNE48" s="138"/>
      <c r="FNF48" s="138"/>
      <c r="FNG48" s="138"/>
      <c r="FNH48" s="138"/>
      <c r="FNI48" s="138"/>
      <c r="FNJ48" s="138"/>
      <c r="FNK48" s="138"/>
      <c r="FNL48" s="138"/>
      <c r="FNM48" s="138"/>
      <c r="FNN48" s="138"/>
      <c r="FNO48" s="138"/>
      <c r="FNP48" s="138"/>
      <c r="FNQ48" s="138"/>
      <c r="FNR48" s="138"/>
      <c r="FNS48" s="138"/>
      <c r="FNT48" s="138"/>
      <c r="FNU48" s="138"/>
      <c r="FNV48" s="138"/>
      <c r="FNW48" s="138"/>
      <c r="FNX48" s="138"/>
      <c r="FNY48" s="138"/>
      <c r="FNZ48" s="138"/>
      <c r="FOA48" s="138"/>
      <c r="FOB48" s="138"/>
      <c r="FOC48" s="138"/>
      <c r="FOD48" s="138"/>
      <c r="FOE48" s="138"/>
      <c r="FOF48" s="138"/>
      <c r="FOG48" s="138"/>
      <c r="FOH48" s="138"/>
      <c r="FOI48" s="138"/>
      <c r="FOJ48" s="138"/>
      <c r="FOK48" s="138"/>
      <c r="FOL48" s="138"/>
      <c r="FOM48" s="138"/>
      <c r="FON48" s="138"/>
      <c r="FOO48" s="138"/>
      <c r="FOP48" s="138"/>
      <c r="FOQ48" s="138"/>
      <c r="FOR48" s="138"/>
      <c r="FOS48" s="138"/>
      <c r="FOT48" s="138"/>
      <c r="FOU48" s="138"/>
      <c r="FOV48" s="138"/>
      <c r="FOW48" s="138"/>
      <c r="FOX48" s="138"/>
      <c r="FOY48" s="138"/>
      <c r="FOZ48" s="138"/>
      <c r="FPA48" s="138"/>
      <c r="FPB48" s="138"/>
      <c r="FPC48" s="138"/>
      <c r="FPD48" s="138"/>
      <c r="FPE48" s="138"/>
      <c r="FPF48" s="138"/>
      <c r="FPG48" s="138"/>
      <c r="FPH48" s="138"/>
      <c r="FPI48" s="138"/>
      <c r="FPJ48" s="138"/>
      <c r="FPK48" s="138"/>
      <c r="FPL48" s="138"/>
      <c r="FPM48" s="138"/>
      <c r="FPN48" s="138"/>
      <c r="FPO48" s="138"/>
      <c r="FPP48" s="138"/>
      <c r="FPQ48" s="138"/>
      <c r="FPR48" s="138"/>
      <c r="FPS48" s="138"/>
      <c r="FPT48" s="138"/>
      <c r="FPU48" s="138"/>
      <c r="FPV48" s="138"/>
      <c r="FPW48" s="138"/>
      <c r="FPX48" s="138"/>
      <c r="FPY48" s="138"/>
      <c r="FPZ48" s="138"/>
      <c r="FQA48" s="138"/>
      <c r="FQB48" s="138"/>
      <c r="FQC48" s="138"/>
      <c r="FQD48" s="138"/>
      <c r="FQE48" s="138"/>
      <c r="FQF48" s="138"/>
      <c r="FQG48" s="138"/>
      <c r="FQH48" s="138"/>
      <c r="FQI48" s="138"/>
      <c r="FQJ48" s="138"/>
      <c r="FQK48" s="138"/>
      <c r="FQL48" s="138"/>
      <c r="FQM48" s="138"/>
      <c r="FQN48" s="138"/>
      <c r="FQO48" s="138"/>
      <c r="FQP48" s="138"/>
      <c r="FQQ48" s="138"/>
      <c r="FQR48" s="138"/>
      <c r="FQS48" s="138"/>
      <c r="FQT48" s="138"/>
      <c r="FQU48" s="138"/>
      <c r="FQV48" s="138"/>
      <c r="FQW48" s="138"/>
      <c r="FQX48" s="138"/>
      <c r="FQY48" s="138"/>
      <c r="FQZ48" s="138"/>
      <c r="FRA48" s="138"/>
      <c r="FRB48" s="138"/>
      <c r="FRC48" s="138"/>
      <c r="FRD48" s="138"/>
      <c r="FRE48" s="138"/>
      <c r="FRF48" s="138"/>
      <c r="FRG48" s="138"/>
      <c r="FRH48" s="138"/>
      <c r="FRI48" s="138"/>
      <c r="FRJ48" s="138"/>
      <c r="FRK48" s="138"/>
      <c r="FRL48" s="138"/>
      <c r="FRM48" s="138"/>
      <c r="FRN48" s="138"/>
      <c r="FRO48" s="138"/>
      <c r="FRP48" s="138"/>
      <c r="FRQ48" s="138"/>
      <c r="FRR48" s="138"/>
      <c r="FRS48" s="138"/>
      <c r="FRT48" s="138"/>
      <c r="FRU48" s="138"/>
      <c r="FRV48" s="138"/>
      <c r="FRW48" s="138"/>
      <c r="FRX48" s="138"/>
      <c r="FRY48" s="138"/>
      <c r="FRZ48" s="138"/>
      <c r="FSA48" s="138"/>
      <c r="FSB48" s="138"/>
      <c r="FSC48" s="138"/>
      <c r="FSD48" s="138"/>
      <c r="FSE48" s="138"/>
      <c r="FSF48" s="138"/>
      <c r="FSG48" s="138"/>
      <c r="FSH48" s="138"/>
      <c r="FSI48" s="138"/>
      <c r="FSJ48" s="138"/>
      <c r="FSK48" s="138"/>
      <c r="FSL48" s="138"/>
      <c r="FSM48" s="138"/>
      <c r="FSN48" s="138"/>
      <c r="FSO48" s="138"/>
      <c r="FSP48" s="138"/>
      <c r="FSQ48" s="138"/>
      <c r="FSR48" s="138"/>
      <c r="FSS48" s="138"/>
      <c r="FST48" s="138"/>
      <c r="FSU48" s="138"/>
      <c r="FSV48" s="138"/>
      <c r="FSW48" s="138"/>
      <c r="FSX48" s="138"/>
      <c r="FSY48" s="138"/>
      <c r="FSZ48" s="138"/>
      <c r="FTA48" s="138"/>
      <c r="FTB48" s="138"/>
      <c r="FTC48" s="138"/>
      <c r="FTD48" s="138"/>
      <c r="FTE48" s="138"/>
      <c r="FTF48" s="138"/>
      <c r="FTG48" s="138"/>
      <c r="FTH48" s="138"/>
      <c r="FTI48" s="138"/>
      <c r="FTJ48" s="138"/>
      <c r="FTK48" s="138"/>
      <c r="FTL48" s="138"/>
      <c r="FTM48" s="138"/>
      <c r="FTN48" s="138"/>
      <c r="FTO48" s="138"/>
      <c r="FTP48" s="138"/>
      <c r="FTQ48" s="138"/>
      <c r="FTR48" s="138"/>
      <c r="FTS48" s="138"/>
      <c r="FTT48" s="138"/>
      <c r="FTU48" s="138"/>
      <c r="FTV48" s="138"/>
      <c r="FTW48" s="138"/>
      <c r="FTX48" s="138"/>
      <c r="FTY48" s="138"/>
      <c r="FTZ48" s="138"/>
      <c r="FUA48" s="138"/>
      <c r="FUB48" s="138"/>
      <c r="FUC48" s="138"/>
      <c r="FUD48" s="138"/>
      <c r="FUE48" s="138"/>
      <c r="FUF48" s="138"/>
      <c r="FUG48" s="138"/>
      <c r="FUH48" s="138"/>
      <c r="FUI48" s="138"/>
      <c r="FUJ48" s="138"/>
      <c r="FUK48" s="138"/>
      <c r="FUL48" s="138"/>
      <c r="FUM48" s="138"/>
      <c r="FUN48" s="138"/>
      <c r="FUO48" s="138"/>
      <c r="FUP48" s="138"/>
      <c r="FUQ48" s="138"/>
      <c r="FUR48" s="138"/>
      <c r="FUS48" s="138"/>
      <c r="FUT48" s="138"/>
      <c r="FUU48" s="138"/>
      <c r="FUV48" s="138"/>
      <c r="FUW48" s="138"/>
      <c r="FUX48" s="138"/>
      <c r="FUY48" s="138"/>
      <c r="FUZ48" s="138"/>
      <c r="FVA48" s="138"/>
      <c r="FVB48" s="138"/>
      <c r="FVC48" s="138"/>
      <c r="FVD48" s="138"/>
      <c r="FVE48" s="138"/>
      <c r="FVF48" s="138"/>
      <c r="FVG48" s="138"/>
      <c r="FVH48" s="138"/>
      <c r="FVI48" s="138"/>
      <c r="FVJ48" s="138"/>
      <c r="FVK48" s="138"/>
      <c r="FVL48" s="138"/>
      <c r="FVM48" s="138"/>
      <c r="FVN48" s="138"/>
      <c r="FVO48" s="138"/>
      <c r="FVP48" s="138"/>
      <c r="FVQ48" s="138"/>
      <c r="FVR48" s="138"/>
      <c r="FVS48" s="138"/>
      <c r="FVT48" s="138"/>
      <c r="FVU48" s="138"/>
      <c r="FVV48" s="138"/>
      <c r="FVW48" s="138"/>
      <c r="FVX48" s="138"/>
      <c r="FVY48" s="138"/>
      <c r="FVZ48" s="138"/>
      <c r="FWA48" s="138"/>
      <c r="FWB48" s="138"/>
      <c r="FWC48" s="138"/>
      <c r="FWD48" s="138"/>
      <c r="FWE48" s="138"/>
      <c r="FWF48" s="138"/>
      <c r="FWG48" s="138"/>
      <c r="FWH48" s="138"/>
      <c r="FWI48" s="138"/>
      <c r="FWJ48" s="138"/>
      <c r="FWK48" s="138"/>
      <c r="FWL48" s="138"/>
      <c r="FWM48" s="138"/>
      <c r="FWN48" s="138"/>
      <c r="FWO48" s="138"/>
      <c r="FWP48" s="138"/>
      <c r="FWQ48" s="138"/>
      <c r="FWR48" s="138"/>
      <c r="FWS48" s="138"/>
      <c r="FWT48" s="138"/>
      <c r="FWU48" s="138"/>
      <c r="FWV48" s="138"/>
      <c r="FWW48" s="138"/>
      <c r="FWX48" s="138"/>
      <c r="FWY48" s="138"/>
      <c r="FWZ48" s="138"/>
      <c r="FXA48" s="138"/>
      <c r="FXB48" s="138"/>
      <c r="FXC48" s="138"/>
      <c r="FXD48" s="138"/>
      <c r="FXE48" s="138"/>
      <c r="FXF48" s="138"/>
      <c r="FXG48" s="138"/>
      <c r="FXH48" s="138"/>
      <c r="FXI48" s="138"/>
      <c r="FXJ48" s="138"/>
      <c r="FXK48" s="138"/>
      <c r="FXL48" s="138"/>
      <c r="FXM48" s="138"/>
      <c r="FXN48" s="138"/>
      <c r="FXO48" s="138"/>
      <c r="FXP48" s="138"/>
      <c r="FXQ48" s="138"/>
      <c r="FXR48" s="138"/>
      <c r="FXS48" s="138"/>
      <c r="FXT48" s="138"/>
      <c r="FXU48" s="138"/>
      <c r="FXV48" s="138"/>
      <c r="FXW48" s="138"/>
      <c r="FXX48" s="138"/>
      <c r="FXY48" s="138"/>
      <c r="FXZ48" s="138"/>
      <c r="FYA48" s="138"/>
      <c r="FYB48" s="138"/>
      <c r="FYC48" s="138"/>
      <c r="FYD48" s="138"/>
      <c r="FYE48" s="138"/>
      <c r="FYF48" s="138"/>
      <c r="FYG48" s="138"/>
      <c r="FYH48" s="138"/>
      <c r="FYI48" s="138"/>
      <c r="FYJ48" s="138"/>
      <c r="FYK48" s="138"/>
      <c r="FYL48" s="138"/>
      <c r="FYM48" s="138"/>
      <c r="FYN48" s="138"/>
      <c r="FYO48" s="138"/>
      <c r="FYP48" s="138"/>
      <c r="FYQ48" s="138"/>
      <c r="FYR48" s="138"/>
      <c r="FYS48" s="138"/>
      <c r="FYT48" s="138"/>
      <c r="FYU48" s="138"/>
      <c r="FYV48" s="138"/>
      <c r="FYW48" s="138"/>
      <c r="FYX48" s="138"/>
      <c r="FYY48" s="138"/>
      <c r="FYZ48" s="138"/>
      <c r="FZA48" s="138"/>
      <c r="FZB48" s="138"/>
      <c r="FZC48" s="138"/>
      <c r="FZD48" s="138"/>
      <c r="FZE48" s="138"/>
      <c r="FZF48" s="138"/>
      <c r="FZG48" s="138"/>
      <c r="FZH48" s="138"/>
      <c r="FZI48" s="138"/>
      <c r="FZJ48" s="138"/>
      <c r="FZK48" s="138"/>
      <c r="FZL48" s="138"/>
      <c r="FZM48" s="138"/>
      <c r="FZN48" s="138"/>
      <c r="FZO48" s="138"/>
      <c r="FZP48" s="138"/>
      <c r="FZQ48" s="138"/>
      <c r="FZR48" s="138"/>
      <c r="FZS48" s="138"/>
      <c r="FZT48" s="138"/>
      <c r="FZU48" s="138"/>
      <c r="FZV48" s="138"/>
      <c r="FZW48" s="138"/>
      <c r="FZX48" s="138"/>
      <c r="FZY48" s="138"/>
      <c r="FZZ48" s="138"/>
      <c r="GAA48" s="138"/>
      <c r="GAB48" s="138"/>
      <c r="GAC48" s="138"/>
      <c r="GAD48" s="138"/>
      <c r="GAE48" s="138"/>
      <c r="GAF48" s="138"/>
      <c r="GAG48" s="138"/>
      <c r="GAH48" s="138"/>
      <c r="GAI48" s="138"/>
      <c r="GAJ48" s="138"/>
      <c r="GAK48" s="138"/>
      <c r="GAL48" s="138"/>
      <c r="GAM48" s="138"/>
      <c r="GAN48" s="138"/>
      <c r="GAO48" s="138"/>
      <c r="GAP48" s="138"/>
      <c r="GAQ48" s="138"/>
      <c r="GAR48" s="138"/>
      <c r="GAS48" s="138"/>
      <c r="GAT48" s="138"/>
      <c r="GAU48" s="138"/>
      <c r="GAV48" s="138"/>
      <c r="GAW48" s="138"/>
      <c r="GAX48" s="138"/>
      <c r="GAY48" s="138"/>
      <c r="GAZ48" s="138"/>
      <c r="GBA48" s="138"/>
      <c r="GBB48" s="138"/>
      <c r="GBC48" s="138"/>
      <c r="GBD48" s="138"/>
      <c r="GBE48" s="138"/>
      <c r="GBF48" s="138"/>
      <c r="GBG48" s="138"/>
      <c r="GBH48" s="138"/>
      <c r="GBI48" s="138"/>
      <c r="GBJ48" s="138"/>
      <c r="GBK48" s="138"/>
      <c r="GBL48" s="138"/>
      <c r="GBM48" s="138"/>
      <c r="GBN48" s="138"/>
      <c r="GBO48" s="138"/>
      <c r="GBP48" s="138"/>
      <c r="GBQ48" s="138"/>
      <c r="GBR48" s="138"/>
      <c r="GBS48" s="138"/>
      <c r="GBT48" s="138"/>
      <c r="GBU48" s="138"/>
      <c r="GBV48" s="138"/>
      <c r="GBW48" s="138"/>
      <c r="GBX48" s="138"/>
      <c r="GBY48" s="138"/>
      <c r="GBZ48" s="138"/>
      <c r="GCA48" s="138"/>
      <c r="GCB48" s="138"/>
      <c r="GCC48" s="138"/>
      <c r="GCD48" s="138"/>
      <c r="GCE48" s="138"/>
      <c r="GCF48" s="138"/>
      <c r="GCG48" s="138"/>
      <c r="GCH48" s="138"/>
      <c r="GCI48" s="138"/>
      <c r="GCJ48" s="138"/>
      <c r="GCK48" s="138"/>
      <c r="GCL48" s="138"/>
      <c r="GCM48" s="138"/>
      <c r="GCN48" s="138"/>
      <c r="GCO48" s="138"/>
      <c r="GCP48" s="138"/>
      <c r="GCQ48" s="138"/>
      <c r="GCR48" s="138"/>
      <c r="GCS48" s="138"/>
      <c r="GCT48" s="138"/>
      <c r="GCU48" s="138"/>
      <c r="GCV48" s="138"/>
      <c r="GCW48" s="138"/>
      <c r="GCX48" s="138"/>
      <c r="GCY48" s="138"/>
      <c r="GCZ48" s="138"/>
      <c r="GDA48" s="138"/>
      <c r="GDB48" s="138"/>
      <c r="GDC48" s="138"/>
      <c r="GDD48" s="138"/>
      <c r="GDE48" s="138"/>
      <c r="GDF48" s="138"/>
      <c r="GDG48" s="138"/>
      <c r="GDH48" s="138"/>
      <c r="GDI48" s="138"/>
      <c r="GDJ48" s="138"/>
      <c r="GDK48" s="138"/>
      <c r="GDL48" s="138"/>
      <c r="GDM48" s="138"/>
      <c r="GDN48" s="138"/>
      <c r="GDO48" s="138"/>
      <c r="GDP48" s="138"/>
      <c r="GDQ48" s="138"/>
      <c r="GDR48" s="138"/>
      <c r="GDS48" s="138"/>
      <c r="GDT48" s="138"/>
      <c r="GDU48" s="138"/>
      <c r="GDV48" s="138"/>
      <c r="GDW48" s="138"/>
      <c r="GDX48" s="138"/>
      <c r="GDY48" s="138"/>
      <c r="GDZ48" s="138"/>
      <c r="GEA48" s="138"/>
      <c r="GEB48" s="138"/>
      <c r="GEC48" s="138"/>
      <c r="GED48" s="138"/>
      <c r="GEE48" s="138"/>
      <c r="GEF48" s="138"/>
      <c r="GEG48" s="138"/>
      <c r="GEH48" s="138"/>
      <c r="GEI48" s="138"/>
      <c r="GEJ48" s="138"/>
      <c r="GEK48" s="138"/>
      <c r="GEL48" s="138"/>
      <c r="GEM48" s="138"/>
      <c r="GEN48" s="138"/>
      <c r="GEO48" s="138"/>
      <c r="GEP48" s="138"/>
      <c r="GEQ48" s="138"/>
      <c r="GER48" s="138"/>
      <c r="GES48" s="138"/>
      <c r="GET48" s="138"/>
      <c r="GEU48" s="138"/>
      <c r="GEV48" s="138"/>
      <c r="GEW48" s="138"/>
      <c r="GEX48" s="138"/>
      <c r="GEY48" s="138"/>
      <c r="GEZ48" s="138"/>
      <c r="GFA48" s="138"/>
      <c r="GFB48" s="138"/>
      <c r="GFC48" s="138"/>
      <c r="GFD48" s="138"/>
      <c r="GFE48" s="138"/>
      <c r="GFF48" s="138"/>
      <c r="GFG48" s="138"/>
      <c r="GFH48" s="138"/>
      <c r="GFI48" s="138"/>
      <c r="GFJ48" s="138"/>
      <c r="GFK48" s="138"/>
      <c r="GFL48" s="138"/>
      <c r="GFM48" s="138"/>
      <c r="GFN48" s="138"/>
      <c r="GFO48" s="138"/>
      <c r="GFP48" s="138"/>
      <c r="GFQ48" s="138"/>
      <c r="GFR48" s="138"/>
      <c r="GFS48" s="138"/>
      <c r="GFT48" s="138"/>
      <c r="GFU48" s="138"/>
      <c r="GFV48" s="138"/>
      <c r="GFW48" s="138"/>
      <c r="GFX48" s="138"/>
      <c r="GFY48" s="138"/>
      <c r="GFZ48" s="138"/>
      <c r="GGA48" s="138"/>
      <c r="GGB48" s="138"/>
      <c r="GGC48" s="138"/>
      <c r="GGD48" s="138"/>
      <c r="GGE48" s="138"/>
      <c r="GGF48" s="138"/>
      <c r="GGG48" s="138"/>
      <c r="GGH48" s="138"/>
      <c r="GGI48" s="138"/>
      <c r="GGJ48" s="138"/>
      <c r="GGK48" s="138"/>
      <c r="GGL48" s="138"/>
      <c r="GGM48" s="138"/>
      <c r="GGN48" s="138"/>
      <c r="GGO48" s="138"/>
      <c r="GGP48" s="138"/>
      <c r="GGQ48" s="138"/>
      <c r="GGR48" s="138"/>
      <c r="GGS48" s="138"/>
      <c r="GGT48" s="138"/>
      <c r="GGU48" s="138"/>
      <c r="GGV48" s="138"/>
      <c r="GGW48" s="138"/>
      <c r="GGX48" s="138"/>
      <c r="GGY48" s="138"/>
      <c r="GGZ48" s="138"/>
      <c r="GHA48" s="138"/>
      <c r="GHB48" s="138"/>
      <c r="GHC48" s="138"/>
      <c r="GHD48" s="138"/>
      <c r="GHE48" s="138"/>
      <c r="GHF48" s="138"/>
      <c r="GHG48" s="138"/>
      <c r="GHH48" s="138"/>
      <c r="GHI48" s="138"/>
      <c r="GHJ48" s="138"/>
      <c r="GHK48" s="138"/>
      <c r="GHL48" s="138"/>
      <c r="GHM48" s="138"/>
      <c r="GHN48" s="138"/>
      <c r="GHO48" s="138"/>
      <c r="GHP48" s="138"/>
      <c r="GHQ48" s="138"/>
      <c r="GHR48" s="138"/>
      <c r="GHS48" s="138"/>
      <c r="GHT48" s="138"/>
      <c r="GHU48" s="138"/>
      <c r="GHV48" s="138"/>
      <c r="GHW48" s="138"/>
      <c r="GHX48" s="138"/>
      <c r="GHY48" s="138"/>
      <c r="GHZ48" s="138"/>
      <c r="GIA48" s="138"/>
      <c r="GIB48" s="138"/>
      <c r="GIC48" s="138"/>
      <c r="GID48" s="138"/>
      <c r="GIE48" s="138"/>
      <c r="GIF48" s="138"/>
      <c r="GIG48" s="138"/>
      <c r="GIH48" s="138"/>
      <c r="GII48" s="138"/>
      <c r="GIJ48" s="138"/>
      <c r="GIK48" s="138"/>
      <c r="GIL48" s="138"/>
      <c r="GIM48" s="138"/>
      <c r="GIN48" s="138"/>
      <c r="GIO48" s="138"/>
      <c r="GIP48" s="138"/>
      <c r="GIQ48" s="138"/>
      <c r="GIR48" s="138"/>
      <c r="GIS48" s="138"/>
      <c r="GIT48" s="138"/>
      <c r="GIU48" s="138"/>
      <c r="GIV48" s="138"/>
      <c r="GIW48" s="138"/>
      <c r="GIX48" s="138"/>
      <c r="GIY48" s="138"/>
      <c r="GIZ48" s="138"/>
      <c r="GJA48" s="138"/>
      <c r="GJB48" s="138"/>
      <c r="GJC48" s="138"/>
      <c r="GJD48" s="138"/>
      <c r="GJE48" s="138"/>
      <c r="GJF48" s="138"/>
      <c r="GJG48" s="138"/>
      <c r="GJH48" s="138"/>
      <c r="GJI48" s="138"/>
      <c r="GJJ48" s="138"/>
      <c r="GJK48" s="138"/>
      <c r="GJL48" s="138"/>
      <c r="GJM48" s="138"/>
      <c r="GJN48" s="138"/>
      <c r="GJO48" s="138"/>
      <c r="GJP48" s="138"/>
      <c r="GJQ48" s="138"/>
      <c r="GJR48" s="138"/>
      <c r="GJS48" s="138"/>
      <c r="GJT48" s="138"/>
      <c r="GJU48" s="138"/>
      <c r="GJV48" s="138"/>
      <c r="GJW48" s="138"/>
      <c r="GJX48" s="138"/>
      <c r="GJY48" s="138"/>
      <c r="GJZ48" s="138"/>
      <c r="GKA48" s="138"/>
      <c r="GKB48" s="138"/>
      <c r="GKC48" s="138"/>
      <c r="GKD48" s="138"/>
      <c r="GKE48" s="138"/>
      <c r="GKF48" s="138"/>
      <c r="GKG48" s="138"/>
      <c r="GKH48" s="138"/>
      <c r="GKI48" s="138"/>
      <c r="GKJ48" s="138"/>
      <c r="GKK48" s="138"/>
      <c r="GKL48" s="138"/>
      <c r="GKM48" s="138"/>
      <c r="GKN48" s="138"/>
      <c r="GKO48" s="138"/>
      <c r="GKP48" s="138"/>
      <c r="GKQ48" s="138"/>
      <c r="GKR48" s="138"/>
      <c r="GKS48" s="138"/>
      <c r="GKT48" s="138"/>
      <c r="GKU48" s="138"/>
      <c r="GKV48" s="138"/>
      <c r="GKW48" s="138"/>
      <c r="GKX48" s="138"/>
      <c r="GKY48" s="138"/>
      <c r="GKZ48" s="138"/>
      <c r="GLA48" s="138"/>
      <c r="GLB48" s="138"/>
      <c r="GLC48" s="138"/>
      <c r="GLD48" s="138"/>
      <c r="GLE48" s="138"/>
      <c r="GLF48" s="138"/>
      <c r="GLG48" s="138"/>
      <c r="GLH48" s="138"/>
      <c r="GLI48" s="138"/>
      <c r="GLJ48" s="138"/>
      <c r="GLK48" s="138"/>
      <c r="GLL48" s="138"/>
      <c r="GLM48" s="138"/>
      <c r="GLN48" s="138"/>
      <c r="GLO48" s="138"/>
      <c r="GLP48" s="138"/>
      <c r="GLQ48" s="138"/>
      <c r="GLR48" s="138"/>
      <c r="GLS48" s="138"/>
      <c r="GLT48" s="138"/>
      <c r="GLU48" s="138"/>
      <c r="GLV48" s="138"/>
      <c r="GLW48" s="138"/>
      <c r="GLX48" s="138"/>
      <c r="GLY48" s="138"/>
      <c r="GLZ48" s="138"/>
      <c r="GMA48" s="138"/>
      <c r="GMB48" s="138"/>
      <c r="GMC48" s="138"/>
      <c r="GMD48" s="138"/>
      <c r="GME48" s="138"/>
      <c r="GMF48" s="138"/>
      <c r="GMG48" s="138"/>
      <c r="GMH48" s="138"/>
      <c r="GMI48" s="138"/>
      <c r="GMJ48" s="138"/>
      <c r="GMK48" s="138"/>
      <c r="GML48" s="138"/>
      <c r="GMM48" s="138"/>
      <c r="GMN48" s="138"/>
      <c r="GMO48" s="138"/>
      <c r="GMP48" s="138"/>
      <c r="GMQ48" s="138"/>
      <c r="GMR48" s="138"/>
      <c r="GMS48" s="138"/>
      <c r="GMT48" s="138"/>
      <c r="GMU48" s="138"/>
      <c r="GMV48" s="138"/>
      <c r="GMW48" s="138"/>
      <c r="GMX48" s="138"/>
      <c r="GMY48" s="138"/>
      <c r="GMZ48" s="138"/>
      <c r="GNA48" s="138"/>
      <c r="GNB48" s="138"/>
      <c r="GNC48" s="138"/>
      <c r="GND48" s="138"/>
      <c r="GNE48" s="138"/>
      <c r="GNF48" s="138"/>
      <c r="GNG48" s="138"/>
      <c r="GNH48" s="138"/>
      <c r="GNI48" s="138"/>
      <c r="GNJ48" s="138"/>
      <c r="GNK48" s="138"/>
      <c r="GNL48" s="138"/>
      <c r="GNM48" s="138"/>
      <c r="GNN48" s="138"/>
      <c r="GNO48" s="138"/>
      <c r="GNP48" s="138"/>
      <c r="GNQ48" s="138"/>
      <c r="GNR48" s="138"/>
      <c r="GNS48" s="138"/>
      <c r="GNT48" s="138"/>
      <c r="GNU48" s="138"/>
      <c r="GNV48" s="138"/>
      <c r="GNW48" s="138"/>
      <c r="GNX48" s="138"/>
      <c r="GNY48" s="138"/>
      <c r="GNZ48" s="138"/>
      <c r="GOA48" s="138"/>
      <c r="GOB48" s="138"/>
      <c r="GOC48" s="138"/>
      <c r="GOD48" s="138"/>
      <c r="GOE48" s="138"/>
      <c r="GOF48" s="138"/>
      <c r="GOG48" s="138"/>
      <c r="GOH48" s="138"/>
      <c r="GOI48" s="138"/>
      <c r="GOJ48" s="138"/>
      <c r="GOK48" s="138"/>
      <c r="GOL48" s="138"/>
      <c r="GOM48" s="138"/>
      <c r="GON48" s="138"/>
      <c r="GOO48" s="138"/>
      <c r="GOP48" s="138"/>
      <c r="GOQ48" s="138"/>
      <c r="GOR48" s="138"/>
      <c r="GOS48" s="138"/>
      <c r="GOT48" s="138"/>
      <c r="GOU48" s="138"/>
      <c r="GOV48" s="138"/>
      <c r="GOW48" s="138"/>
      <c r="GOX48" s="138"/>
      <c r="GOY48" s="138"/>
      <c r="GOZ48" s="138"/>
      <c r="GPA48" s="138"/>
      <c r="GPB48" s="138"/>
      <c r="GPC48" s="138"/>
      <c r="GPD48" s="138"/>
      <c r="GPE48" s="138"/>
      <c r="GPF48" s="138"/>
      <c r="GPG48" s="138"/>
      <c r="GPH48" s="138"/>
      <c r="GPI48" s="138"/>
      <c r="GPJ48" s="138"/>
      <c r="GPK48" s="138"/>
      <c r="GPL48" s="138"/>
      <c r="GPM48" s="138"/>
      <c r="GPN48" s="138"/>
      <c r="GPO48" s="138"/>
      <c r="GPP48" s="138"/>
      <c r="GPQ48" s="138"/>
      <c r="GPR48" s="138"/>
      <c r="GPS48" s="138"/>
      <c r="GPT48" s="138"/>
      <c r="GPU48" s="138"/>
      <c r="GPV48" s="138"/>
      <c r="GPW48" s="138"/>
      <c r="GPX48" s="138"/>
      <c r="GPY48" s="138"/>
      <c r="GPZ48" s="138"/>
      <c r="GQA48" s="138"/>
      <c r="GQB48" s="138"/>
      <c r="GQC48" s="138"/>
      <c r="GQD48" s="138"/>
      <c r="GQE48" s="138"/>
      <c r="GQF48" s="138"/>
      <c r="GQG48" s="138"/>
      <c r="GQH48" s="138"/>
      <c r="GQI48" s="138"/>
      <c r="GQJ48" s="138"/>
      <c r="GQK48" s="138"/>
      <c r="GQL48" s="138"/>
      <c r="GQM48" s="138"/>
      <c r="GQN48" s="138"/>
      <c r="GQO48" s="138"/>
      <c r="GQP48" s="138"/>
      <c r="GQQ48" s="138"/>
      <c r="GQR48" s="138"/>
      <c r="GQS48" s="138"/>
      <c r="GQT48" s="138"/>
      <c r="GQU48" s="138"/>
      <c r="GQV48" s="138"/>
      <c r="GQW48" s="138"/>
      <c r="GQX48" s="138"/>
      <c r="GQY48" s="138"/>
      <c r="GQZ48" s="138"/>
      <c r="GRA48" s="138"/>
      <c r="GRB48" s="138"/>
      <c r="GRC48" s="138"/>
      <c r="GRD48" s="138"/>
      <c r="GRE48" s="138"/>
      <c r="GRF48" s="138"/>
      <c r="GRG48" s="138"/>
      <c r="GRH48" s="138"/>
      <c r="GRI48" s="138"/>
      <c r="GRJ48" s="138"/>
      <c r="GRK48" s="138"/>
      <c r="GRL48" s="138"/>
      <c r="GRM48" s="138"/>
      <c r="GRN48" s="138"/>
      <c r="GRO48" s="138"/>
      <c r="GRP48" s="138"/>
      <c r="GRQ48" s="138"/>
      <c r="GRR48" s="138"/>
      <c r="GRS48" s="138"/>
      <c r="GRT48" s="138"/>
      <c r="GRU48" s="138"/>
      <c r="GRV48" s="138"/>
      <c r="GRW48" s="138"/>
      <c r="GRX48" s="138"/>
      <c r="GRY48" s="138"/>
      <c r="GRZ48" s="138"/>
      <c r="GSA48" s="138"/>
      <c r="GSB48" s="138"/>
      <c r="GSC48" s="138"/>
      <c r="GSD48" s="138"/>
      <c r="GSE48" s="138"/>
      <c r="GSF48" s="138"/>
      <c r="GSG48" s="138"/>
      <c r="GSH48" s="138"/>
      <c r="GSI48" s="138"/>
      <c r="GSJ48" s="138"/>
      <c r="GSK48" s="138"/>
      <c r="GSL48" s="138"/>
      <c r="GSM48" s="138"/>
      <c r="GSN48" s="138"/>
      <c r="GSO48" s="138"/>
      <c r="GSP48" s="138"/>
      <c r="GSQ48" s="138"/>
      <c r="GSR48" s="138"/>
      <c r="GSS48" s="138"/>
      <c r="GST48" s="138"/>
      <c r="GSU48" s="138"/>
      <c r="GSV48" s="138"/>
      <c r="GSW48" s="138"/>
      <c r="GSX48" s="138"/>
      <c r="GSY48" s="138"/>
      <c r="GSZ48" s="138"/>
      <c r="GTA48" s="138"/>
      <c r="GTB48" s="138"/>
      <c r="GTC48" s="138"/>
      <c r="GTD48" s="138"/>
      <c r="GTE48" s="138"/>
      <c r="GTF48" s="138"/>
      <c r="GTG48" s="138"/>
      <c r="GTH48" s="138"/>
      <c r="GTI48" s="138"/>
      <c r="GTJ48" s="138"/>
      <c r="GTK48" s="138"/>
      <c r="GTL48" s="138"/>
      <c r="GTM48" s="138"/>
      <c r="GTN48" s="138"/>
      <c r="GTO48" s="138"/>
      <c r="GTP48" s="138"/>
      <c r="GTQ48" s="138"/>
      <c r="GTR48" s="138"/>
      <c r="GTS48" s="138"/>
      <c r="GTT48" s="138"/>
      <c r="GTU48" s="138"/>
      <c r="GTV48" s="138"/>
      <c r="GTW48" s="138"/>
      <c r="GTX48" s="138"/>
      <c r="GTY48" s="138"/>
      <c r="GTZ48" s="138"/>
      <c r="GUA48" s="138"/>
      <c r="GUB48" s="138"/>
      <c r="GUC48" s="138"/>
      <c r="GUD48" s="138"/>
      <c r="GUE48" s="138"/>
      <c r="GUF48" s="138"/>
      <c r="GUG48" s="138"/>
      <c r="GUH48" s="138"/>
      <c r="GUI48" s="138"/>
      <c r="GUJ48" s="138"/>
      <c r="GUK48" s="138"/>
      <c r="GUL48" s="138"/>
      <c r="GUM48" s="138"/>
      <c r="GUN48" s="138"/>
      <c r="GUO48" s="138"/>
      <c r="GUP48" s="138"/>
      <c r="GUQ48" s="138"/>
      <c r="GUR48" s="138"/>
      <c r="GUS48" s="138"/>
      <c r="GUT48" s="138"/>
      <c r="GUU48" s="138"/>
      <c r="GUV48" s="138"/>
      <c r="GUW48" s="138"/>
      <c r="GUX48" s="138"/>
      <c r="GUY48" s="138"/>
      <c r="GUZ48" s="138"/>
      <c r="GVA48" s="138"/>
      <c r="GVB48" s="138"/>
      <c r="GVC48" s="138"/>
      <c r="GVD48" s="138"/>
      <c r="GVE48" s="138"/>
      <c r="GVF48" s="138"/>
      <c r="GVG48" s="138"/>
      <c r="GVH48" s="138"/>
      <c r="GVI48" s="138"/>
      <c r="GVJ48" s="138"/>
      <c r="GVK48" s="138"/>
      <c r="GVL48" s="138"/>
      <c r="GVM48" s="138"/>
      <c r="GVN48" s="138"/>
      <c r="GVO48" s="138"/>
      <c r="GVP48" s="138"/>
      <c r="GVQ48" s="138"/>
      <c r="GVR48" s="138"/>
      <c r="GVS48" s="138"/>
      <c r="GVT48" s="138"/>
      <c r="GVU48" s="138"/>
      <c r="GVV48" s="138"/>
      <c r="GVW48" s="138"/>
      <c r="GVX48" s="138"/>
      <c r="GVY48" s="138"/>
      <c r="GVZ48" s="138"/>
      <c r="GWA48" s="138"/>
      <c r="GWB48" s="138"/>
      <c r="GWC48" s="138"/>
      <c r="GWD48" s="138"/>
      <c r="GWE48" s="138"/>
      <c r="GWF48" s="138"/>
      <c r="GWG48" s="138"/>
      <c r="GWH48" s="138"/>
      <c r="GWI48" s="138"/>
      <c r="GWJ48" s="138"/>
      <c r="GWK48" s="138"/>
      <c r="GWL48" s="138"/>
      <c r="GWM48" s="138"/>
      <c r="GWN48" s="138"/>
      <c r="GWO48" s="138"/>
      <c r="GWP48" s="138"/>
      <c r="GWQ48" s="138"/>
      <c r="GWR48" s="138"/>
      <c r="GWS48" s="138"/>
      <c r="GWT48" s="138"/>
      <c r="GWU48" s="138"/>
      <c r="GWV48" s="138"/>
      <c r="GWW48" s="138"/>
      <c r="GWX48" s="138"/>
      <c r="GWY48" s="138"/>
      <c r="GWZ48" s="138"/>
      <c r="GXA48" s="138"/>
      <c r="GXB48" s="138"/>
      <c r="GXC48" s="138"/>
      <c r="GXD48" s="138"/>
      <c r="GXE48" s="138"/>
      <c r="GXF48" s="138"/>
      <c r="GXG48" s="138"/>
      <c r="GXH48" s="138"/>
      <c r="GXI48" s="138"/>
      <c r="GXJ48" s="138"/>
      <c r="GXK48" s="138"/>
      <c r="GXL48" s="138"/>
      <c r="GXM48" s="138"/>
      <c r="GXN48" s="138"/>
      <c r="GXO48" s="138"/>
      <c r="GXP48" s="138"/>
      <c r="GXQ48" s="138"/>
      <c r="GXR48" s="138"/>
      <c r="GXS48" s="138"/>
      <c r="GXT48" s="138"/>
      <c r="GXU48" s="138"/>
      <c r="GXV48" s="138"/>
      <c r="GXW48" s="138"/>
      <c r="GXX48" s="138"/>
      <c r="GXY48" s="138"/>
      <c r="GXZ48" s="138"/>
      <c r="GYA48" s="138"/>
      <c r="GYB48" s="138"/>
      <c r="GYC48" s="138"/>
      <c r="GYD48" s="138"/>
      <c r="GYE48" s="138"/>
      <c r="GYF48" s="138"/>
      <c r="GYG48" s="138"/>
      <c r="GYH48" s="138"/>
      <c r="GYI48" s="138"/>
      <c r="GYJ48" s="138"/>
      <c r="GYK48" s="138"/>
      <c r="GYL48" s="138"/>
      <c r="GYM48" s="138"/>
      <c r="GYN48" s="138"/>
      <c r="GYO48" s="138"/>
      <c r="GYP48" s="138"/>
      <c r="GYQ48" s="138"/>
      <c r="GYR48" s="138"/>
      <c r="GYS48" s="138"/>
      <c r="GYT48" s="138"/>
      <c r="GYU48" s="138"/>
      <c r="GYV48" s="138"/>
      <c r="GYW48" s="138"/>
      <c r="GYX48" s="138"/>
      <c r="GYY48" s="138"/>
      <c r="GYZ48" s="138"/>
      <c r="GZA48" s="138"/>
      <c r="GZB48" s="138"/>
      <c r="GZC48" s="138"/>
      <c r="GZD48" s="138"/>
      <c r="GZE48" s="138"/>
      <c r="GZF48" s="138"/>
      <c r="GZG48" s="138"/>
      <c r="GZH48" s="138"/>
      <c r="GZI48" s="138"/>
      <c r="GZJ48" s="138"/>
      <c r="GZK48" s="138"/>
      <c r="GZL48" s="138"/>
      <c r="GZM48" s="138"/>
      <c r="GZN48" s="138"/>
      <c r="GZO48" s="138"/>
      <c r="GZP48" s="138"/>
      <c r="GZQ48" s="138"/>
      <c r="GZR48" s="138"/>
      <c r="GZS48" s="138"/>
      <c r="GZT48" s="138"/>
      <c r="GZU48" s="138"/>
      <c r="GZV48" s="138"/>
      <c r="GZW48" s="138"/>
      <c r="GZX48" s="138"/>
      <c r="GZY48" s="138"/>
      <c r="GZZ48" s="138"/>
      <c r="HAA48" s="138"/>
      <c r="HAB48" s="138"/>
      <c r="HAC48" s="138"/>
      <c r="HAD48" s="138"/>
      <c r="HAE48" s="138"/>
      <c r="HAF48" s="138"/>
      <c r="HAG48" s="138"/>
      <c r="HAH48" s="138"/>
      <c r="HAI48" s="138"/>
      <c r="HAJ48" s="138"/>
      <c r="HAK48" s="138"/>
      <c r="HAL48" s="138"/>
      <c r="HAM48" s="138"/>
      <c r="HAN48" s="138"/>
      <c r="HAO48" s="138"/>
      <c r="HAP48" s="138"/>
      <c r="HAQ48" s="138"/>
      <c r="HAR48" s="138"/>
      <c r="HAS48" s="138"/>
      <c r="HAT48" s="138"/>
      <c r="HAU48" s="138"/>
      <c r="HAV48" s="138"/>
      <c r="HAW48" s="138"/>
      <c r="HAX48" s="138"/>
      <c r="HAY48" s="138"/>
      <c r="HAZ48" s="138"/>
      <c r="HBA48" s="138"/>
      <c r="HBB48" s="138"/>
      <c r="HBC48" s="138"/>
      <c r="HBD48" s="138"/>
      <c r="HBE48" s="138"/>
      <c r="HBF48" s="138"/>
      <c r="HBG48" s="138"/>
      <c r="HBH48" s="138"/>
      <c r="HBI48" s="138"/>
      <c r="HBJ48" s="138"/>
      <c r="HBK48" s="138"/>
      <c r="HBL48" s="138"/>
      <c r="HBM48" s="138"/>
      <c r="HBN48" s="138"/>
      <c r="HBO48" s="138"/>
      <c r="HBP48" s="138"/>
      <c r="HBQ48" s="138"/>
      <c r="HBR48" s="138"/>
      <c r="HBS48" s="138"/>
      <c r="HBT48" s="138"/>
      <c r="HBU48" s="138"/>
      <c r="HBV48" s="138"/>
      <c r="HBW48" s="138"/>
      <c r="HBX48" s="138"/>
      <c r="HBY48" s="138"/>
      <c r="HBZ48" s="138"/>
      <c r="HCA48" s="138"/>
      <c r="HCB48" s="138"/>
      <c r="HCC48" s="138"/>
      <c r="HCD48" s="138"/>
      <c r="HCE48" s="138"/>
      <c r="HCF48" s="138"/>
      <c r="HCG48" s="138"/>
      <c r="HCH48" s="138"/>
      <c r="HCI48" s="138"/>
      <c r="HCJ48" s="138"/>
      <c r="HCK48" s="138"/>
      <c r="HCL48" s="138"/>
      <c r="HCM48" s="138"/>
      <c r="HCN48" s="138"/>
      <c r="HCO48" s="138"/>
      <c r="HCP48" s="138"/>
      <c r="HCQ48" s="138"/>
      <c r="HCR48" s="138"/>
      <c r="HCS48" s="138"/>
      <c r="HCT48" s="138"/>
      <c r="HCU48" s="138"/>
      <c r="HCV48" s="138"/>
      <c r="HCW48" s="138"/>
      <c r="HCX48" s="138"/>
      <c r="HCY48" s="138"/>
      <c r="HCZ48" s="138"/>
      <c r="HDA48" s="138"/>
      <c r="HDB48" s="138"/>
      <c r="HDC48" s="138"/>
      <c r="HDD48" s="138"/>
      <c r="HDE48" s="138"/>
      <c r="HDF48" s="138"/>
      <c r="HDG48" s="138"/>
      <c r="HDH48" s="138"/>
      <c r="HDI48" s="138"/>
      <c r="HDJ48" s="138"/>
      <c r="HDK48" s="138"/>
      <c r="HDL48" s="138"/>
      <c r="HDM48" s="138"/>
      <c r="HDN48" s="138"/>
      <c r="HDO48" s="138"/>
      <c r="HDP48" s="138"/>
      <c r="HDQ48" s="138"/>
      <c r="HDR48" s="138"/>
      <c r="HDS48" s="138"/>
      <c r="HDT48" s="138"/>
      <c r="HDU48" s="138"/>
      <c r="HDV48" s="138"/>
      <c r="HDW48" s="138"/>
      <c r="HDX48" s="138"/>
      <c r="HDY48" s="138"/>
      <c r="HDZ48" s="138"/>
      <c r="HEA48" s="138"/>
      <c r="HEB48" s="138"/>
      <c r="HEC48" s="138"/>
      <c r="HED48" s="138"/>
      <c r="HEE48" s="138"/>
      <c r="HEF48" s="138"/>
      <c r="HEG48" s="138"/>
      <c r="HEH48" s="138"/>
      <c r="HEI48" s="138"/>
      <c r="HEJ48" s="138"/>
      <c r="HEK48" s="138"/>
      <c r="HEL48" s="138"/>
      <c r="HEM48" s="138"/>
      <c r="HEN48" s="138"/>
      <c r="HEO48" s="138"/>
      <c r="HEP48" s="138"/>
      <c r="HEQ48" s="138"/>
      <c r="HER48" s="138"/>
      <c r="HES48" s="138"/>
      <c r="HET48" s="138"/>
      <c r="HEU48" s="138"/>
      <c r="HEV48" s="138"/>
      <c r="HEW48" s="138"/>
      <c r="HEX48" s="138"/>
      <c r="HEY48" s="138"/>
      <c r="HEZ48" s="138"/>
      <c r="HFA48" s="138"/>
      <c r="HFB48" s="138"/>
      <c r="HFC48" s="138"/>
      <c r="HFD48" s="138"/>
      <c r="HFE48" s="138"/>
      <c r="HFF48" s="138"/>
      <c r="HFG48" s="138"/>
      <c r="HFH48" s="138"/>
      <c r="HFI48" s="138"/>
      <c r="HFJ48" s="138"/>
      <c r="HFK48" s="138"/>
      <c r="HFL48" s="138"/>
      <c r="HFM48" s="138"/>
      <c r="HFN48" s="138"/>
      <c r="HFO48" s="138"/>
      <c r="HFP48" s="138"/>
      <c r="HFQ48" s="138"/>
      <c r="HFR48" s="138"/>
      <c r="HFS48" s="138"/>
      <c r="HFT48" s="138"/>
      <c r="HFU48" s="138"/>
      <c r="HFV48" s="138"/>
      <c r="HFW48" s="138"/>
      <c r="HFX48" s="138"/>
      <c r="HFY48" s="138"/>
      <c r="HFZ48" s="138"/>
      <c r="HGA48" s="138"/>
      <c r="HGB48" s="138"/>
      <c r="HGC48" s="138"/>
      <c r="HGD48" s="138"/>
      <c r="HGE48" s="138"/>
      <c r="HGF48" s="138"/>
      <c r="HGG48" s="138"/>
      <c r="HGH48" s="138"/>
      <c r="HGI48" s="138"/>
      <c r="HGJ48" s="138"/>
      <c r="HGK48" s="138"/>
      <c r="HGL48" s="138"/>
      <c r="HGM48" s="138"/>
      <c r="HGN48" s="138"/>
      <c r="HGO48" s="138"/>
      <c r="HGP48" s="138"/>
      <c r="HGQ48" s="138"/>
      <c r="HGR48" s="138"/>
      <c r="HGS48" s="138"/>
      <c r="HGT48" s="138"/>
      <c r="HGU48" s="138"/>
      <c r="HGV48" s="138"/>
      <c r="HGW48" s="138"/>
      <c r="HGX48" s="138"/>
      <c r="HGY48" s="138"/>
      <c r="HGZ48" s="138"/>
      <c r="HHA48" s="138"/>
      <c r="HHB48" s="138"/>
      <c r="HHC48" s="138"/>
      <c r="HHD48" s="138"/>
      <c r="HHE48" s="138"/>
      <c r="HHF48" s="138"/>
      <c r="HHG48" s="138"/>
      <c r="HHH48" s="138"/>
      <c r="HHI48" s="138"/>
      <c r="HHJ48" s="138"/>
      <c r="HHK48" s="138"/>
      <c r="HHL48" s="138"/>
      <c r="HHM48" s="138"/>
      <c r="HHN48" s="138"/>
      <c r="HHO48" s="138"/>
      <c r="HHP48" s="138"/>
      <c r="HHQ48" s="138"/>
      <c r="HHR48" s="138"/>
      <c r="HHS48" s="138"/>
      <c r="HHT48" s="138"/>
      <c r="HHU48" s="138"/>
      <c r="HHV48" s="138"/>
      <c r="HHW48" s="138"/>
      <c r="HHX48" s="138"/>
      <c r="HHY48" s="138"/>
      <c r="HHZ48" s="138"/>
      <c r="HIA48" s="138"/>
      <c r="HIB48" s="138"/>
      <c r="HIC48" s="138"/>
      <c r="HID48" s="138"/>
      <c r="HIE48" s="138"/>
      <c r="HIF48" s="138"/>
      <c r="HIG48" s="138"/>
      <c r="HIH48" s="138"/>
      <c r="HII48" s="138"/>
      <c r="HIJ48" s="138"/>
      <c r="HIK48" s="138"/>
      <c r="HIL48" s="138"/>
      <c r="HIM48" s="138"/>
      <c r="HIN48" s="138"/>
      <c r="HIO48" s="138"/>
      <c r="HIP48" s="138"/>
      <c r="HIQ48" s="138"/>
      <c r="HIR48" s="138"/>
      <c r="HIS48" s="138"/>
      <c r="HIT48" s="138"/>
      <c r="HIU48" s="138"/>
      <c r="HIV48" s="138"/>
      <c r="HIW48" s="138"/>
      <c r="HIX48" s="138"/>
      <c r="HIY48" s="138"/>
      <c r="HIZ48" s="138"/>
      <c r="HJA48" s="138"/>
      <c r="HJB48" s="138"/>
      <c r="HJC48" s="138"/>
      <c r="HJD48" s="138"/>
      <c r="HJE48" s="138"/>
      <c r="HJF48" s="138"/>
      <c r="HJG48" s="138"/>
      <c r="HJH48" s="138"/>
      <c r="HJI48" s="138"/>
      <c r="HJJ48" s="138"/>
      <c r="HJK48" s="138"/>
      <c r="HJL48" s="138"/>
      <c r="HJM48" s="138"/>
      <c r="HJN48" s="138"/>
      <c r="HJO48" s="138"/>
      <c r="HJP48" s="138"/>
      <c r="HJQ48" s="138"/>
      <c r="HJR48" s="138"/>
      <c r="HJS48" s="138"/>
      <c r="HJT48" s="138"/>
      <c r="HJU48" s="138"/>
      <c r="HJV48" s="138"/>
      <c r="HJW48" s="138"/>
      <c r="HJX48" s="138"/>
      <c r="HJY48" s="138"/>
      <c r="HJZ48" s="138"/>
      <c r="HKA48" s="138"/>
      <c r="HKB48" s="138"/>
      <c r="HKC48" s="138"/>
      <c r="HKD48" s="138"/>
      <c r="HKE48" s="138"/>
      <c r="HKF48" s="138"/>
      <c r="HKG48" s="138"/>
      <c r="HKH48" s="138"/>
      <c r="HKI48" s="138"/>
      <c r="HKJ48" s="138"/>
      <c r="HKK48" s="138"/>
      <c r="HKL48" s="138"/>
      <c r="HKM48" s="138"/>
      <c r="HKN48" s="138"/>
      <c r="HKO48" s="138"/>
      <c r="HKP48" s="138"/>
      <c r="HKQ48" s="138"/>
      <c r="HKR48" s="138"/>
      <c r="HKS48" s="138"/>
      <c r="HKT48" s="138"/>
      <c r="HKU48" s="138"/>
      <c r="HKV48" s="138"/>
      <c r="HKW48" s="138"/>
      <c r="HKX48" s="138"/>
      <c r="HKY48" s="138"/>
      <c r="HKZ48" s="138"/>
      <c r="HLA48" s="138"/>
      <c r="HLB48" s="138"/>
      <c r="HLC48" s="138"/>
      <c r="HLD48" s="138"/>
      <c r="HLE48" s="138"/>
      <c r="HLF48" s="138"/>
      <c r="HLG48" s="138"/>
      <c r="HLH48" s="138"/>
      <c r="HLI48" s="138"/>
      <c r="HLJ48" s="138"/>
      <c r="HLK48" s="138"/>
      <c r="HLL48" s="138"/>
      <c r="HLM48" s="138"/>
      <c r="HLN48" s="138"/>
      <c r="HLO48" s="138"/>
      <c r="HLP48" s="138"/>
      <c r="HLQ48" s="138"/>
      <c r="HLR48" s="138"/>
      <c r="HLS48" s="138"/>
      <c r="HLT48" s="138"/>
      <c r="HLU48" s="138"/>
      <c r="HLV48" s="138"/>
      <c r="HLW48" s="138"/>
      <c r="HLX48" s="138"/>
      <c r="HLY48" s="138"/>
      <c r="HLZ48" s="138"/>
      <c r="HMA48" s="138"/>
      <c r="HMB48" s="138"/>
      <c r="HMC48" s="138"/>
      <c r="HMD48" s="138"/>
      <c r="HME48" s="138"/>
      <c r="HMF48" s="138"/>
      <c r="HMG48" s="138"/>
      <c r="HMH48" s="138"/>
      <c r="HMI48" s="138"/>
      <c r="HMJ48" s="138"/>
      <c r="HMK48" s="138"/>
      <c r="HML48" s="138"/>
      <c r="HMM48" s="138"/>
      <c r="HMN48" s="138"/>
      <c r="HMO48" s="138"/>
      <c r="HMP48" s="138"/>
      <c r="HMQ48" s="138"/>
      <c r="HMR48" s="138"/>
      <c r="HMS48" s="138"/>
      <c r="HMT48" s="138"/>
      <c r="HMU48" s="138"/>
      <c r="HMV48" s="138"/>
      <c r="HMW48" s="138"/>
      <c r="HMX48" s="138"/>
      <c r="HMY48" s="138"/>
      <c r="HMZ48" s="138"/>
      <c r="HNA48" s="138"/>
      <c r="HNB48" s="138"/>
      <c r="HNC48" s="138"/>
      <c r="HND48" s="138"/>
      <c r="HNE48" s="138"/>
      <c r="HNF48" s="138"/>
      <c r="HNG48" s="138"/>
      <c r="HNH48" s="138"/>
      <c r="HNI48" s="138"/>
      <c r="HNJ48" s="138"/>
      <c r="HNK48" s="138"/>
      <c r="HNL48" s="138"/>
      <c r="HNM48" s="138"/>
      <c r="HNN48" s="138"/>
      <c r="HNO48" s="138"/>
      <c r="HNP48" s="138"/>
      <c r="HNQ48" s="138"/>
      <c r="HNR48" s="138"/>
      <c r="HNS48" s="138"/>
      <c r="HNT48" s="138"/>
      <c r="HNU48" s="138"/>
      <c r="HNV48" s="138"/>
      <c r="HNW48" s="138"/>
      <c r="HNX48" s="138"/>
      <c r="HNY48" s="138"/>
      <c r="HNZ48" s="138"/>
      <c r="HOA48" s="138"/>
      <c r="HOB48" s="138"/>
      <c r="HOC48" s="138"/>
      <c r="HOD48" s="138"/>
      <c r="HOE48" s="138"/>
      <c r="HOF48" s="138"/>
      <c r="HOG48" s="138"/>
      <c r="HOH48" s="138"/>
      <c r="HOI48" s="138"/>
      <c r="HOJ48" s="138"/>
      <c r="HOK48" s="138"/>
      <c r="HOL48" s="138"/>
      <c r="HOM48" s="138"/>
      <c r="HON48" s="138"/>
      <c r="HOO48" s="138"/>
      <c r="HOP48" s="138"/>
      <c r="HOQ48" s="138"/>
      <c r="HOR48" s="138"/>
      <c r="HOS48" s="138"/>
      <c r="HOT48" s="138"/>
      <c r="HOU48" s="138"/>
      <c r="HOV48" s="138"/>
      <c r="HOW48" s="138"/>
      <c r="HOX48" s="138"/>
      <c r="HOY48" s="138"/>
      <c r="HOZ48" s="138"/>
      <c r="HPA48" s="138"/>
      <c r="HPB48" s="138"/>
      <c r="HPC48" s="138"/>
      <c r="HPD48" s="138"/>
      <c r="HPE48" s="138"/>
      <c r="HPF48" s="138"/>
      <c r="HPG48" s="138"/>
      <c r="HPH48" s="138"/>
      <c r="HPI48" s="138"/>
      <c r="HPJ48" s="138"/>
      <c r="HPK48" s="138"/>
      <c r="HPL48" s="138"/>
      <c r="HPM48" s="138"/>
      <c r="HPN48" s="138"/>
      <c r="HPO48" s="138"/>
      <c r="HPP48" s="138"/>
      <c r="HPQ48" s="138"/>
      <c r="HPR48" s="138"/>
      <c r="HPS48" s="138"/>
      <c r="HPT48" s="138"/>
      <c r="HPU48" s="138"/>
      <c r="HPV48" s="138"/>
      <c r="HPW48" s="138"/>
      <c r="HPX48" s="138"/>
      <c r="HPY48" s="138"/>
      <c r="HPZ48" s="138"/>
      <c r="HQA48" s="138"/>
      <c r="HQB48" s="138"/>
      <c r="HQC48" s="138"/>
      <c r="HQD48" s="138"/>
      <c r="HQE48" s="138"/>
      <c r="HQF48" s="138"/>
      <c r="HQG48" s="138"/>
      <c r="HQH48" s="138"/>
      <c r="HQI48" s="138"/>
      <c r="HQJ48" s="138"/>
      <c r="HQK48" s="138"/>
      <c r="HQL48" s="138"/>
      <c r="HQM48" s="138"/>
      <c r="HQN48" s="138"/>
      <c r="HQO48" s="138"/>
      <c r="HQP48" s="138"/>
      <c r="HQQ48" s="138"/>
      <c r="HQR48" s="138"/>
      <c r="HQS48" s="138"/>
      <c r="HQT48" s="138"/>
      <c r="HQU48" s="138"/>
      <c r="HQV48" s="138"/>
      <c r="HQW48" s="138"/>
      <c r="HQX48" s="138"/>
      <c r="HQY48" s="138"/>
      <c r="HQZ48" s="138"/>
      <c r="HRA48" s="138"/>
      <c r="HRB48" s="138"/>
      <c r="HRC48" s="138"/>
      <c r="HRD48" s="138"/>
      <c r="HRE48" s="138"/>
      <c r="HRF48" s="138"/>
      <c r="HRG48" s="138"/>
      <c r="HRH48" s="138"/>
      <c r="HRI48" s="138"/>
      <c r="HRJ48" s="138"/>
      <c r="HRK48" s="138"/>
      <c r="HRL48" s="138"/>
      <c r="HRM48" s="138"/>
      <c r="HRN48" s="138"/>
      <c r="HRO48" s="138"/>
      <c r="HRP48" s="138"/>
      <c r="HRQ48" s="138"/>
      <c r="HRR48" s="138"/>
      <c r="HRS48" s="138"/>
      <c r="HRT48" s="138"/>
      <c r="HRU48" s="138"/>
      <c r="HRV48" s="138"/>
      <c r="HRW48" s="138"/>
      <c r="HRX48" s="138"/>
      <c r="HRY48" s="138"/>
      <c r="HRZ48" s="138"/>
      <c r="HSA48" s="138"/>
      <c r="HSB48" s="138"/>
      <c r="HSC48" s="138"/>
      <c r="HSD48" s="138"/>
      <c r="HSE48" s="138"/>
      <c r="HSF48" s="138"/>
      <c r="HSG48" s="138"/>
      <c r="HSH48" s="138"/>
      <c r="HSI48" s="138"/>
      <c r="HSJ48" s="138"/>
      <c r="HSK48" s="138"/>
      <c r="HSL48" s="138"/>
      <c r="HSM48" s="138"/>
      <c r="HSN48" s="138"/>
      <c r="HSO48" s="138"/>
      <c r="HSP48" s="138"/>
      <c r="HSQ48" s="138"/>
      <c r="HSR48" s="138"/>
      <c r="HSS48" s="138"/>
      <c r="HST48" s="138"/>
      <c r="HSU48" s="138"/>
      <c r="HSV48" s="138"/>
      <c r="HSW48" s="138"/>
      <c r="HSX48" s="138"/>
      <c r="HSY48" s="138"/>
      <c r="HSZ48" s="138"/>
      <c r="HTA48" s="138"/>
      <c r="HTB48" s="138"/>
      <c r="HTC48" s="138"/>
      <c r="HTD48" s="138"/>
      <c r="HTE48" s="138"/>
      <c r="HTF48" s="138"/>
      <c r="HTG48" s="138"/>
      <c r="HTH48" s="138"/>
      <c r="HTI48" s="138"/>
      <c r="HTJ48" s="138"/>
      <c r="HTK48" s="138"/>
      <c r="HTL48" s="138"/>
      <c r="HTM48" s="138"/>
      <c r="HTN48" s="138"/>
      <c r="HTO48" s="138"/>
      <c r="HTP48" s="138"/>
      <c r="HTQ48" s="138"/>
      <c r="HTR48" s="138"/>
      <c r="HTS48" s="138"/>
      <c r="HTT48" s="138"/>
      <c r="HTU48" s="138"/>
      <c r="HTV48" s="138"/>
      <c r="HTW48" s="138"/>
      <c r="HTX48" s="138"/>
      <c r="HTY48" s="138"/>
      <c r="HTZ48" s="138"/>
      <c r="HUA48" s="138"/>
      <c r="HUB48" s="138"/>
      <c r="HUC48" s="138"/>
      <c r="HUD48" s="138"/>
      <c r="HUE48" s="138"/>
      <c r="HUF48" s="138"/>
      <c r="HUG48" s="138"/>
      <c r="HUH48" s="138"/>
      <c r="HUI48" s="138"/>
      <c r="HUJ48" s="138"/>
      <c r="HUK48" s="138"/>
      <c r="HUL48" s="138"/>
      <c r="HUM48" s="138"/>
      <c r="HUN48" s="138"/>
      <c r="HUO48" s="138"/>
      <c r="HUP48" s="138"/>
      <c r="HUQ48" s="138"/>
      <c r="HUR48" s="138"/>
      <c r="HUS48" s="138"/>
      <c r="HUT48" s="138"/>
      <c r="HUU48" s="138"/>
      <c r="HUV48" s="138"/>
      <c r="HUW48" s="138"/>
      <c r="HUX48" s="138"/>
      <c r="HUY48" s="138"/>
      <c r="HUZ48" s="138"/>
      <c r="HVA48" s="138"/>
      <c r="HVB48" s="138"/>
      <c r="HVC48" s="138"/>
      <c r="HVD48" s="138"/>
      <c r="HVE48" s="138"/>
      <c r="HVF48" s="138"/>
      <c r="HVG48" s="138"/>
      <c r="HVH48" s="138"/>
      <c r="HVI48" s="138"/>
      <c r="HVJ48" s="138"/>
      <c r="HVK48" s="138"/>
      <c r="HVL48" s="138"/>
      <c r="HVM48" s="138"/>
      <c r="HVN48" s="138"/>
      <c r="HVO48" s="138"/>
      <c r="HVP48" s="138"/>
      <c r="HVQ48" s="138"/>
      <c r="HVR48" s="138"/>
      <c r="HVS48" s="138"/>
      <c r="HVT48" s="138"/>
      <c r="HVU48" s="138"/>
      <c r="HVV48" s="138"/>
      <c r="HVW48" s="138"/>
      <c r="HVX48" s="138"/>
      <c r="HVY48" s="138"/>
      <c r="HVZ48" s="138"/>
      <c r="HWA48" s="138"/>
      <c r="HWB48" s="138"/>
      <c r="HWC48" s="138"/>
      <c r="HWD48" s="138"/>
      <c r="HWE48" s="138"/>
      <c r="HWF48" s="138"/>
      <c r="HWG48" s="138"/>
      <c r="HWH48" s="138"/>
      <c r="HWI48" s="138"/>
      <c r="HWJ48" s="138"/>
      <c r="HWK48" s="138"/>
      <c r="HWL48" s="138"/>
      <c r="HWM48" s="138"/>
      <c r="HWN48" s="138"/>
      <c r="HWO48" s="138"/>
      <c r="HWP48" s="138"/>
      <c r="HWQ48" s="138"/>
      <c r="HWR48" s="138"/>
      <c r="HWS48" s="138"/>
      <c r="HWT48" s="138"/>
      <c r="HWU48" s="138"/>
      <c r="HWV48" s="138"/>
      <c r="HWW48" s="138"/>
      <c r="HWX48" s="138"/>
      <c r="HWY48" s="138"/>
      <c r="HWZ48" s="138"/>
      <c r="HXA48" s="138"/>
      <c r="HXB48" s="138"/>
      <c r="HXC48" s="138"/>
      <c r="HXD48" s="138"/>
      <c r="HXE48" s="138"/>
      <c r="HXF48" s="138"/>
      <c r="HXG48" s="138"/>
      <c r="HXH48" s="138"/>
      <c r="HXI48" s="138"/>
      <c r="HXJ48" s="138"/>
      <c r="HXK48" s="138"/>
      <c r="HXL48" s="138"/>
      <c r="HXM48" s="138"/>
      <c r="HXN48" s="138"/>
      <c r="HXO48" s="138"/>
      <c r="HXP48" s="138"/>
      <c r="HXQ48" s="138"/>
      <c r="HXR48" s="138"/>
      <c r="HXS48" s="138"/>
      <c r="HXT48" s="138"/>
      <c r="HXU48" s="138"/>
      <c r="HXV48" s="138"/>
      <c r="HXW48" s="138"/>
      <c r="HXX48" s="138"/>
      <c r="HXY48" s="138"/>
      <c r="HXZ48" s="138"/>
      <c r="HYA48" s="138"/>
      <c r="HYB48" s="138"/>
      <c r="HYC48" s="138"/>
      <c r="HYD48" s="138"/>
      <c r="HYE48" s="138"/>
      <c r="HYF48" s="138"/>
      <c r="HYG48" s="138"/>
      <c r="HYH48" s="138"/>
      <c r="HYI48" s="138"/>
      <c r="HYJ48" s="138"/>
      <c r="HYK48" s="138"/>
      <c r="HYL48" s="138"/>
      <c r="HYM48" s="138"/>
      <c r="HYN48" s="138"/>
      <c r="HYO48" s="138"/>
      <c r="HYP48" s="138"/>
      <c r="HYQ48" s="138"/>
      <c r="HYR48" s="138"/>
      <c r="HYS48" s="138"/>
      <c r="HYT48" s="138"/>
      <c r="HYU48" s="138"/>
      <c r="HYV48" s="138"/>
      <c r="HYW48" s="138"/>
      <c r="HYX48" s="138"/>
      <c r="HYY48" s="138"/>
      <c r="HYZ48" s="138"/>
      <c r="HZA48" s="138"/>
      <c r="HZB48" s="138"/>
      <c r="HZC48" s="138"/>
      <c r="HZD48" s="138"/>
      <c r="HZE48" s="138"/>
      <c r="HZF48" s="138"/>
      <c r="HZG48" s="138"/>
      <c r="HZH48" s="138"/>
      <c r="HZI48" s="138"/>
      <c r="HZJ48" s="138"/>
      <c r="HZK48" s="138"/>
      <c r="HZL48" s="138"/>
      <c r="HZM48" s="138"/>
      <c r="HZN48" s="138"/>
      <c r="HZO48" s="138"/>
      <c r="HZP48" s="138"/>
      <c r="HZQ48" s="138"/>
      <c r="HZR48" s="138"/>
      <c r="HZS48" s="138"/>
      <c r="HZT48" s="138"/>
      <c r="HZU48" s="138"/>
      <c r="HZV48" s="138"/>
      <c r="HZW48" s="138"/>
      <c r="HZX48" s="138"/>
      <c r="HZY48" s="138"/>
      <c r="HZZ48" s="138"/>
      <c r="IAA48" s="138"/>
      <c r="IAB48" s="138"/>
      <c r="IAC48" s="138"/>
      <c r="IAD48" s="138"/>
      <c r="IAE48" s="138"/>
      <c r="IAF48" s="138"/>
      <c r="IAG48" s="138"/>
      <c r="IAH48" s="138"/>
      <c r="IAI48" s="138"/>
      <c r="IAJ48" s="138"/>
      <c r="IAK48" s="138"/>
      <c r="IAL48" s="138"/>
      <c r="IAM48" s="138"/>
      <c r="IAN48" s="138"/>
      <c r="IAO48" s="138"/>
      <c r="IAP48" s="138"/>
      <c r="IAQ48" s="138"/>
      <c r="IAR48" s="138"/>
      <c r="IAS48" s="138"/>
      <c r="IAT48" s="138"/>
      <c r="IAU48" s="138"/>
      <c r="IAV48" s="138"/>
      <c r="IAW48" s="138"/>
      <c r="IAX48" s="138"/>
      <c r="IAY48" s="138"/>
      <c r="IAZ48" s="138"/>
      <c r="IBA48" s="138"/>
      <c r="IBB48" s="138"/>
      <c r="IBC48" s="138"/>
      <c r="IBD48" s="138"/>
      <c r="IBE48" s="138"/>
      <c r="IBF48" s="138"/>
      <c r="IBG48" s="138"/>
      <c r="IBH48" s="138"/>
      <c r="IBI48" s="138"/>
      <c r="IBJ48" s="138"/>
      <c r="IBK48" s="138"/>
      <c r="IBL48" s="138"/>
      <c r="IBM48" s="138"/>
      <c r="IBN48" s="138"/>
      <c r="IBO48" s="138"/>
      <c r="IBP48" s="138"/>
      <c r="IBQ48" s="138"/>
      <c r="IBR48" s="138"/>
      <c r="IBS48" s="138"/>
      <c r="IBT48" s="138"/>
      <c r="IBU48" s="138"/>
      <c r="IBV48" s="138"/>
      <c r="IBW48" s="138"/>
      <c r="IBX48" s="138"/>
      <c r="IBY48" s="138"/>
      <c r="IBZ48" s="138"/>
      <c r="ICA48" s="138"/>
      <c r="ICB48" s="138"/>
      <c r="ICC48" s="138"/>
      <c r="ICD48" s="138"/>
      <c r="ICE48" s="138"/>
      <c r="ICF48" s="138"/>
      <c r="ICG48" s="138"/>
      <c r="ICH48" s="138"/>
      <c r="ICI48" s="138"/>
      <c r="ICJ48" s="138"/>
      <c r="ICK48" s="138"/>
      <c r="ICL48" s="138"/>
      <c r="ICM48" s="138"/>
      <c r="ICN48" s="138"/>
      <c r="ICO48" s="138"/>
      <c r="ICP48" s="138"/>
      <c r="ICQ48" s="138"/>
      <c r="ICR48" s="138"/>
      <c r="ICS48" s="138"/>
      <c r="ICT48" s="138"/>
      <c r="ICU48" s="138"/>
      <c r="ICV48" s="138"/>
      <c r="ICW48" s="138"/>
      <c r="ICX48" s="138"/>
      <c r="ICY48" s="138"/>
      <c r="ICZ48" s="138"/>
      <c r="IDA48" s="138"/>
      <c r="IDB48" s="138"/>
      <c r="IDC48" s="138"/>
      <c r="IDD48" s="138"/>
      <c r="IDE48" s="138"/>
      <c r="IDF48" s="138"/>
      <c r="IDG48" s="138"/>
      <c r="IDH48" s="138"/>
      <c r="IDI48" s="138"/>
      <c r="IDJ48" s="138"/>
      <c r="IDK48" s="138"/>
      <c r="IDL48" s="138"/>
      <c r="IDM48" s="138"/>
      <c r="IDN48" s="138"/>
      <c r="IDO48" s="138"/>
      <c r="IDP48" s="138"/>
      <c r="IDQ48" s="138"/>
      <c r="IDR48" s="138"/>
      <c r="IDS48" s="138"/>
      <c r="IDT48" s="138"/>
      <c r="IDU48" s="138"/>
      <c r="IDV48" s="138"/>
      <c r="IDW48" s="138"/>
      <c r="IDX48" s="138"/>
      <c r="IDY48" s="138"/>
      <c r="IDZ48" s="138"/>
      <c r="IEA48" s="138"/>
      <c r="IEB48" s="138"/>
      <c r="IEC48" s="138"/>
      <c r="IED48" s="138"/>
      <c r="IEE48" s="138"/>
      <c r="IEF48" s="138"/>
      <c r="IEG48" s="138"/>
      <c r="IEH48" s="138"/>
      <c r="IEI48" s="138"/>
      <c r="IEJ48" s="138"/>
      <c r="IEK48" s="138"/>
      <c r="IEL48" s="138"/>
      <c r="IEM48" s="138"/>
      <c r="IEN48" s="138"/>
      <c r="IEO48" s="138"/>
      <c r="IEP48" s="138"/>
      <c r="IEQ48" s="138"/>
      <c r="IER48" s="138"/>
      <c r="IES48" s="138"/>
      <c r="IET48" s="138"/>
      <c r="IEU48" s="138"/>
      <c r="IEV48" s="138"/>
      <c r="IEW48" s="138"/>
      <c r="IEX48" s="138"/>
      <c r="IEY48" s="138"/>
      <c r="IEZ48" s="138"/>
      <c r="IFA48" s="138"/>
      <c r="IFB48" s="138"/>
      <c r="IFC48" s="138"/>
      <c r="IFD48" s="138"/>
      <c r="IFE48" s="138"/>
      <c r="IFF48" s="138"/>
      <c r="IFG48" s="138"/>
      <c r="IFH48" s="138"/>
      <c r="IFI48" s="138"/>
      <c r="IFJ48" s="138"/>
      <c r="IFK48" s="138"/>
      <c r="IFL48" s="138"/>
      <c r="IFM48" s="138"/>
      <c r="IFN48" s="138"/>
      <c r="IFO48" s="138"/>
      <c r="IFP48" s="138"/>
      <c r="IFQ48" s="138"/>
      <c r="IFR48" s="138"/>
      <c r="IFS48" s="138"/>
      <c r="IFT48" s="138"/>
      <c r="IFU48" s="138"/>
      <c r="IFV48" s="138"/>
      <c r="IFW48" s="138"/>
      <c r="IFX48" s="138"/>
      <c r="IFY48" s="138"/>
      <c r="IFZ48" s="138"/>
      <c r="IGA48" s="138"/>
      <c r="IGB48" s="138"/>
      <c r="IGC48" s="138"/>
      <c r="IGD48" s="138"/>
      <c r="IGE48" s="138"/>
      <c r="IGF48" s="138"/>
      <c r="IGG48" s="138"/>
      <c r="IGH48" s="138"/>
      <c r="IGI48" s="138"/>
      <c r="IGJ48" s="138"/>
      <c r="IGK48" s="138"/>
      <c r="IGL48" s="138"/>
      <c r="IGM48" s="138"/>
      <c r="IGN48" s="138"/>
      <c r="IGO48" s="138"/>
      <c r="IGP48" s="138"/>
      <c r="IGQ48" s="138"/>
      <c r="IGR48" s="138"/>
      <c r="IGS48" s="138"/>
      <c r="IGT48" s="138"/>
      <c r="IGU48" s="138"/>
      <c r="IGV48" s="138"/>
      <c r="IGW48" s="138"/>
      <c r="IGX48" s="138"/>
      <c r="IGY48" s="138"/>
      <c r="IGZ48" s="138"/>
      <c r="IHA48" s="138"/>
      <c r="IHB48" s="138"/>
      <c r="IHC48" s="138"/>
      <c r="IHD48" s="138"/>
      <c r="IHE48" s="138"/>
      <c r="IHF48" s="138"/>
      <c r="IHG48" s="138"/>
      <c r="IHH48" s="138"/>
      <c r="IHI48" s="138"/>
      <c r="IHJ48" s="138"/>
      <c r="IHK48" s="138"/>
      <c r="IHL48" s="138"/>
      <c r="IHM48" s="138"/>
      <c r="IHN48" s="138"/>
      <c r="IHO48" s="138"/>
      <c r="IHP48" s="138"/>
      <c r="IHQ48" s="138"/>
      <c r="IHR48" s="138"/>
      <c r="IHS48" s="138"/>
      <c r="IHT48" s="138"/>
      <c r="IHU48" s="138"/>
      <c r="IHV48" s="138"/>
      <c r="IHW48" s="138"/>
      <c r="IHX48" s="138"/>
      <c r="IHY48" s="138"/>
      <c r="IHZ48" s="138"/>
      <c r="IIA48" s="138"/>
      <c r="IIB48" s="138"/>
      <c r="IIC48" s="138"/>
      <c r="IID48" s="138"/>
      <c r="IIE48" s="138"/>
      <c r="IIF48" s="138"/>
      <c r="IIG48" s="138"/>
      <c r="IIH48" s="138"/>
      <c r="III48" s="138"/>
      <c r="IIJ48" s="138"/>
      <c r="IIK48" s="138"/>
      <c r="IIL48" s="138"/>
      <c r="IIM48" s="138"/>
      <c r="IIN48" s="138"/>
      <c r="IIO48" s="138"/>
      <c r="IIP48" s="138"/>
      <c r="IIQ48" s="138"/>
      <c r="IIR48" s="138"/>
      <c r="IIS48" s="138"/>
      <c r="IIT48" s="138"/>
      <c r="IIU48" s="138"/>
      <c r="IIV48" s="138"/>
      <c r="IIW48" s="138"/>
      <c r="IIX48" s="138"/>
      <c r="IIY48" s="138"/>
      <c r="IIZ48" s="138"/>
      <c r="IJA48" s="138"/>
      <c r="IJB48" s="138"/>
      <c r="IJC48" s="138"/>
      <c r="IJD48" s="138"/>
      <c r="IJE48" s="138"/>
      <c r="IJF48" s="138"/>
      <c r="IJG48" s="138"/>
      <c r="IJH48" s="138"/>
      <c r="IJI48" s="138"/>
      <c r="IJJ48" s="138"/>
      <c r="IJK48" s="138"/>
      <c r="IJL48" s="138"/>
      <c r="IJM48" s="138"/>
      <c r="IJN48" s="138"/>
      <c r="IJO48" s="138"/>
      <c r="IJP48" s="138"/>
      <c r="IJQ48" s="138"/>
      <c r="IJR48" s="138"/>
      <c r="IJS48" s="138"/>
      <c r="IJT48" s="138"/>
      <c r="IJU48" s="138"/>
      <c r="IJV48" s="138"/>
      <c r="IJW48" s="138"/>
      <c r="IJX48" s="138"/>
      <c r="IJY48" s="138"/>
      <c r="IJZ48" s="138"/>
      <c r="IKA48" s="138"/>
      <c r="IKB48" s="138"/>
      <c r="IKC48" s="138"/>
      <c r="IKD48" s="138"/>
      <c r="IKE48" s="138"/>
      <c r="IKF48" s="138"/>
      <c r="IKG48" s="138"/>
      <c r="IKH48" s="138"/>
      <c r="IKI48" s="138"/>
      <c r="IKJ48" s="138"/>
      <c r="IKK48" s="138"/>
      <c r="IKL48" s="138"/>
      <c r="IKM48" s="138"/>
      <c r="IKN48" s="138"/>
      <c r="IKO48" s="138"/>
      <c r="IKP48" s="138"/>
      <c r="IKQ48" s="138"/>
      <c r="IKR48" s="138"/>
      <c r="IKS48" s="138"/>
      <c r="IKT48" s="138"/>
      <c r="IKU48" s="138"/>
      <c r="IKV48" s="138"/>
      <c r="IKW48" s="138"/>
      <c r="IKX48" s="138"/>
      <c r="IKY48" s="138"/>
      <c r="IKZ48" s="138"/>
      <c r="ILA48" s="138"/>
      <c r="ILB48" s="138"/>
      <c r="ILC48" s="138"/>
      <c r="ILD48" s="138"/>
      <c r="ILE48" s="138"/>
      <c r="ILF48" s="138"/>
      <c r="ILG48" s="138"/>
      <c r="ILH48" s="138"/>
      <c r="ILI48" s="138"/>
      <c r="ILJ48" s="138"/>
      <c r="ILK48" s="138"/>
      <c r="ILL48" s="138"/>
      <c r="ILM48" s="138"/>
      <c r="ILN48" s="138"/>
      <c r="ILO48" s="138"/>
      <c r="ILP48" s="138"/>
      <c r="ILQ48" s="138"/>
      <c r="ILR48" s="138"/>
      <c r="ILS48" s="138"/>
      <c r="ILT48" s="138"/>
      <c r="ILU48" s="138"/>
      <c r="ILV48" s="138"/>
      <c r="ILW48" s="138"/>
      <c r="ILX48" s="138"/>
      <c r="ILY48" s="138"/>
      <c r="ILZ48" s="138"/>
      <c r="IMA48" s="138"/>
      <c r="IMB48" s="138"/>
      <c r="IMC48" s="138"/>
      <c r="IMD48" s="138"/>
      <c r="IME48" s="138"/>
      <c r="IMF48" s="138"/>
      <c r="IMG48" s="138"/>
      <c r="IMH48" s="138"/>
      <c r="IMI48" s="138"/>
      <c r="IMJ48" s="138"/>
      <c r="IMK48" s="138"/>
      <c r="IML48" s="138"/>
      <c r="IMM48" s="138"/>
      <c r="IMN48" s="138"/>
      <c r="IMO48" s="138"/>
      <c r="IMP48" s="138"/>
      <c r="IMQ48" s="138"/>
      <c r="IMR48" s="138"/>
      <c r="IMS48" s="138"/>
      <c r="IMT48" s="138"/>
      <c r="IMU48" s="138"/>
      <c r="IMV48" s="138"/>
      <c r="IMW48" s="138"/>
      <c r="IMX48" s="138"/>
      <c r="IMY48" s="138"/>
      <c r="IMZ48" s="138"/>
      <c r="INA48" s="138"/>
      <c r="INB48" s="138"/>
      <c r="INC48" s="138"/>
      <c r="IND48" s="138"/>
      <c r="INE48" s="138"/>
      <c r="INF48" s="138"/>
      <c r="ING48" s="138"/>
      <c r="INH48" s="138"/>
      <c r="INI48" s="138"/>
      <c r="INJ48" s="138"/>
      <c r="INK48" s="138"/>
      <c r="INL48" s="138"/>
      <c r="INM48" s="138"/>
      <c r="INN48" s="138"/>
      <c r="INO48" s="138"/>
      <c r="INP48" s="138"/>
      <c r="INQ48" s="138"/>
      <c r="INR48" s="138"/>
      <c r="INS48" s="138"/>
      <c r="INT48" s="138"/>
      <c r="INU48" s="138"/>
      <c r="INV48" s="138"/>
      <c r="INW48" s="138"/>
      <c r="INX48" s="138"/>
      <c r="INY48" s="138"/>
      <c r="INZ48" s="138"/>
      <c r="IOA48" s="138"/>
      <c r="IOB48" s="138"/>
      <c r="IOC48" s="138"/>
      <c r="IOD48" s="138"/>
      <c r="IOE48" s="138"/>
      <c r="IOF48" s="138"/>
      <c r="IOG48" s="138"/>
      <c r="IOH48" s="138"/>
      <c r="IOI48" s="138"/>
      <c r="IOJ48" s="138"/>
      <c r="IOK48" s="138"/>
      <c r="IOL48" s="138"/>
      <c r="IOM48" s="138"/>
      <c r="ION48" s="138"/>
      <c r="IOO48" s="138"/>
      <c r="IOP48" s="138"/>
      <c r="IOQ48" s="138"/>
      <c r="IOR48" s="138"/>
      <c r="IOS48" s="138"/>
      <c r="IOT48" s="138"/>
      <c r="IOU48" s="138"/>
      <c r="IOV48" s="138"/>
      <c r="IOW48" s="138"/>
      <c r="IOX48" s="138"/>
      <c r="IOY48" s="138"/>
      <c r="IOZ48" s="138"/>
      <c r="IPA48" s="138"/>
      <c r="IPB48" s="138"/>
      <c r="IPC48" s="138"/>
      <c r="IPD48" s="138"/>
      <c r="IPE48" s="138"/>
      <c r="IPF48" s="138"/>
      <c r="IPG48" s="138"/>
      <c r="IPH48" s="138"/>
      <c r="IPI48" s="138"/>
      <c r="IPJ48" s="138"/>
      <c r="IPK48" s="138"/>
      <c r="IPL48" s="138"/>
      <c r="IPM48" s="138"/>
      <c r="IPN48" s="138"/>
      <c r="IPO48" s="138"/>
      <c r="IPP48" s="138"/>
      <c r="IPQ48" s="138"/>
      <c r="IPR48" s="138"/>
      <c r="IPS48" s="138"/>
      <c r="IPT48" s="138"/>
      <c r="IPU48" s="138"/>
      <c r="IPV48" s="138"/>
      <c r="IPW48" s="138"/>
      <c r="IPX48" s="138"/>
      <c r="IPY48" s="138"/>
      <c r="IPZ48" s="138"/>
      <c r="IQA48" s="138"/>
      <c r="IQB48" s="138"/>
      <c r="IQC48" s="138"/>
      <c r="IQD48" s="138"/>
      <c r="IQE48" s="138"/>
      <c r="IQF48" s="138"/>
      <c r="IQG48" s="138"/>
      <c r="IQH48" s="138"/>
      <c r="IQI48" s="138"/>
      <c r="IQJ48" s="138"/>
      <c r="IQK48" s="138"/>
      <c r="IQL48" s="138"/>
      <c r="IQM48" s="138"/>
      <c r="IQN48" s="138"/>
      <c r="IQO48" s="138"/>
      <c r="IQP48" s="138"/>
      <c r="IQQ48" s="138"/>
      <c r="IQR48" s="138"/>
      <c r="IQS48" s="138"/>
      <c r="IQT48" s="138"/>
      <c r="IQU48" s="138"/>
      <c r="IQV48" s="138"/>
      <c r="IQW48" s="138"/>
      <c r="IQX48" s="138"/>
      <c r="IQY48" s="138"/>
      <c r="IQZ48" s="138"/>
      <c r="IRA48" s="138"/>
      <c r="IRB48" s="138"/>
      <c r="IRC48" s="138"/>
      <c r="IRD48" s="138"/>
      <c r="IRE48" s="138"/>
      <c r="IRF48" s="138"/>
      <c r="IRG48" s="138"/>
      <c r="IRH48" s="138"/>
      <c r="IRI48" s="138"/>
      <c r="IRJ48" s="138"/>
      <c r="IRK48" s="138"/>
      <c r="IRL48" s="138"/>
      <c r="IRM48" s="138"/>
      <c r="IRN48" s="138"/>
      <c r="IRO48" s="138"/>
      <c r="IRP48" s="138"/>
      <c r="IRQ48" s="138"/>
      <c r="IRR48" s="138"/>
      <c r="IRS48" s="138"/>
      <c r="IRT48" s="138"/>
      <c r="IRU48" s="138"/>
      <c r="IRV48" s="138"/>
      <c r="IRW48" s="138"/>
      <c r="IRX48" s="138"/>
      <c r="IRY48" s="138"/>
      <c r="IRZ48" s="138"/>
      <c r="ISA48" s="138"/>
      <c r="ISB48" s="138"/>
      <c r="ISC48" s="138"/>
      <c r="ISD48" s="138"/>
      <c r="ISE48" s="138"/>
      <c r="ISF48" s="138"/>
      <c r="ISG48" s="138"/>
      <c r="ISH48" s="138"/>
      <c r="ISI48" s="138"/>
      <c r="ISJ48" s="138"/>
      <c r="ISK48" s="138"/>
      <c r="ISL48" s="138"/>
      <c r="ISM48" s="138"/>
      <c r="ISN48" s="138"/>
      <c r="ISO48" s="138"/>
      <c r="ISP48" s="138"/>
      <c r="ISQ48" s="138"/>
      <c r="ISR48" s="138"/>
      <c r="ISS48" s="138"/>
      <c r="IST48" s="138"/>
      <c r="ISU48" s="138"/>
      <c r="ISV48" s="138"/>
      <c r="ISW48" s="138"/>
      <c r="ISX48" s="138"/>
      <c r="ISY48" s="138"/>
      <c r="ISZ48" s="138"/>
      <c r="ITA48" s="138"/>
      <c r="ITB48" s="138"/>
      <c r="ITC48" s="138"/>
      <c r="ITD48" s="138"/>
      <c r="ITE48" s="138"/>
      <c r="ITF48" s="138"/>
      <c r="ITG48" s="138"/>
      <c r="ITH48" s="138"/>
      <c r="ITI48" s="138"/>
      <c r="ITJ48" s="138"/>
      <c r="ITK48" s="138"/>
      <c r="ITL48" s="138"/>
      <c r="ITM48" s="138"/>
      <c r="ITN48" s="138"/>
      <c r="ITO48" s="138"/>
      <c r="ITP48" s="138"/>
      <c r="ITQ48" s="138"/>
      <c r="ITR48" s="138"/>
      <c r="ITS48" s="138"/>
      <c r="ITT48" s="138"/>
      <c r="ITU48" s="138"/>
      <c r="ITV48" s="138"/>
      <c r="ITW48" s="138"/>
      <c r="ITX48" s="138"/>
      <c r="ITY48" s="138"/>
      <c r="ITZ48" s="138"/>
      <c r="IUA48" s="138"/>
      <c r="IUB48" s="138"/>
      <c r="IUC48" s="138"/>
      <c r="IUD48" s="138"/>
      <c r="IUE48" s="138"/>
      <c r="IUF48" s="138"/>
      <c r="IUG48" s="138"/>
      <c r="IUH48" s="138"/>
      <c r="IUI48" s="138"/>
      <c r="IUJ48" s="138"/>
      <c r="IUK48" s="138"/>
      <c r="IUL48" s="138"/>
      <c r="IUM48" s="138"/>
      <c r="IUN48" s="138"/>
      <c r="IUO48" s="138"/>
      <c r="IUP48" s="138"/>
      <c r="IUQ48" s="138"/>
      <c r="IUR48" s="138"/>
      <c r="IUS48" s="138"/>
      <c r="IUT48" s="138"/>
      <c r="IUU48" s="138"/>
      <c r="IUV48" s="138"/>
      <c r="IUW48" s="138"/>
      <c r="IUX48" s="138"/>
      <c r="IUY48" s="138"/>
      <c r="IUZ48" s="138"/>
      <c r="IVA48" s="138"/>
      <c r="IVB48" s="138"/>
      <c r="IVC48" s="138"/>
      <c r="IVD48" s="138"/>
      <c r="IVE48" s="138"/>
      <c r="IVF48" s="138"/>
      <c r="IVG48" s="138"/>
      <c r="IVH48" s="138"/>
      <c r="IVI48" s="138"/>
      <c r="IVJ48" s="138"/>
      <c r="IVK48" s="138"/>
      <c r="IVL48" s="138"/>
      <c r="IVM48" s="138"/>
      <c r="IVN48" s="138"/>
      <c r="IVO48" s="138"/>
      <c r="IVP48" s="138"/>
      <c r="IVQ48" s="138"/>
      <c r="IVR48" s="138"/>
      <c r="IVS48" s="138"/>
      <c r="IVT48" s="138"/>
      <c r="IVU48" s="138"/>
      <c r="IVV48" s="138"/>
      <c r="IVW48" s="138"/>
      <c r="IVX48" s="138"/>
      <c r="IVY48" s="138"/>
      <c r="IVZ48" s="138"/>
      <c r="IWA48" s="138"/>
      <c r="IWB48" s="138"/>
      <c r="IWC48" s="138"/>
      <c r="IWD48" s="138"/>
      <c r="IWE48" s="138"/>
      <c r="IWF48" s="138"/>
      <c r="IWG48" s="138"/>
      <c r="IWH48" s="138"/>
      <c r="IWI48" s="138"/>
      <c r="IWJ48" s="138"/>
      <c r="IWK48" s="138"/>
      <c r="IWL48" s="138"/>
      <c r="IWM48" s="138"/>
      <c r="IWN48" s="138"/>
      <c r="IWO48" s="138"/>
      <c r="IWP48" s="138"/>
      <c r="IWQ48" s="138"/>
      <c r="IWR48" s="138"/>
      <c r="IWS48" s="138"/>
      <c r="IWT48" s="138"/>
      <c r="IWU48" s="138"/>
      <c r="IWV48" s="138"/>
      <c r="IWW48" s="138"/>
      <c r="IWX48" s="138"/>
      <c r="IWY48" s="138"/>
      <c r="IWZ48" s="138"/>
      <c r="IXA48" s="138"/>
      <c r="IXB48" s="138"/>
      <c r="IXC48" s="138"/>
      <c r="IXD48" s="138"/>
      <c r="IXE48" s="138"/>
      <c r="IXF48" s="138"/>
      <c r="IXG48" s="138"/>
      <c r="IXH48" s="138"/>
      <c r="IXI48" s="138"/>
      <c r="IXJ48" s="138"/>
      <c r="IXK48" s="138"/>
      <c r="IXL48" s="138"/>
      <c r="IXM48" s="138"/>
      <c r="IXN48" s="138"/>
      <c r="IXO48" s="138"/>
      <c r="IXP48" s="138"/>
      <c r="IXQ48" s="138"/>
      <c r="IXR48" s="138"/>
      <c r="IXS48" s="138"/>
      <c r="IXT48" s="138"/>
      <c r="IXU48" s="138"/>
      <c r="IXV48" s="138"/>
      <c r="IXW48" s="138"/>
      <c r="IXX48" s="138"/>
      <c r="IXY48" s="138"/>
      <c r="IXZ48" s="138"/>
      <c r="IYA48" s="138"/>
      <c r="IYB48" s="138"/>
      <c r="IYC48" s="138"/>
      <c r="IYD48" s="138"/>
      <c r="IYE48" s="138"/>
      <c r="IYF48" s="138"/>
      <c r="IYG48" s="138"/>
      <c r="IYH48" s="138"/>
      <c r="IYI48" s="138"/>
      <c r="IYJ48" s="138"/>
      <c r="IYK48" s="138"/>
      <c r="IYL48" s="138"/>
      <c r="IYM48" s="138"/>
      <c r="IYN48" s="138"/>
      <c r="IYO48" s="138"/>
      <c r="IYP48" s="138"/>
      <c r="IYQ48" s="138"/>
      <c r="IYR48" s="138"/>
      <c r="IYS48" s="138"/>
      <c r="IYT48" s="138"/>
      <c r="IYU48" s="138"/>
      <c r="IYV48" s="138"/>
      <c r="IYW48" s="138"/>
      <c r="IYX48" s="138"/>
      <c r="IYY48" s="138"/>
      <c r="IYZ48" s="138"/>
      <c r="IZA48" s="138"/>
      <c r="IZB48" s="138"/>
      <c r="IZC48" s="138"/>
      <c r="IZD48" s="138"/>
      <c r="IZE48" s="138"/>
      <c r="IZF48" s="138"/>
      <c r="IZG48" s="138"/>
      <c r="IZH48" s="138"/>
      <c r="IZI48" s="138"/>
      <c r="IZJ48" s="138"/>
      <c r="IZK48" s="138"/>
      <c r="IZL48" s="138"/>
      <c r="IZM48" s="138"/>
      <c r="IZN48" s="138"/>
      <c r="IZO48" s="138"/>
      <c r="IZP48" s="138"/>
      <c r="IZQ48" s="138"/>
      <c r="IZR48" s="138"/>
      <c r="IZS48" s="138"/>
      <c r="IZT48" s="138"/>
      <c r="IZU48" s="138"/>
      <c r="IZV48" s="138"/>
      <c r="IZW48" s="138"/>
      <c r="IZX48" s="138"/>
      <c r="IZY48" s="138"/>
      <c r="IZZ48" s="138"/>
      <c r="JAA48" s="138"/>
      <c r="JAB48" s="138"/>
      <c r="JAC48" s="138"/>
      <c r="JAD48" s="138"/>
      <c r="JAE48" s="138"/>
      <c r="JAF48" s="138"/>
      <c r="JAG48" s="138"/>
      <c r="JAH48" s="138"/>
      <c r="JAI48" s="138"/>
      <c r="JAJ48" s="138"/>
      <c r="JAK48" s="138"/>
      <c r="JAL48" s="138"/>
      <c r="JAM48" s="138"/>
      <c r="JAN48" s="138"/>
      <c r="JAO48" s="138"/>
      <c r="JAP48" s="138"/>
      <c r="JAQ48" s="138"/>
      <c r="JAR48" s="138"/>
      <c r="JAS48" s="138"/>
      <c r="JAT48" s="138"/>
      <c r="JAU48" s="138"/>
      <c r="JAV48" s="138"/>
      <c r="JAW48" s="138"/>
      <c r="JAX48" s="138"/>
      <c r="JAY48" s="138"/>
      <c r="JAZ48" s="138"/>
      <c r="JBA48" s="138"/>
      <c r="JBB48" s="138"/>
      <c r="JBC48" s="138"/>
      <c r="JBD48" s="138"/>
      <c r="JBE48" s="138"/>
      <c r="JBF48" s="138"/>
      <c r="JBG48" s="138"/>
      <c r="JBH48" s="138"/>
      <c r="JBI48" s="138"/>
      <c r="JBJ48" s="138"/>
      <c r="JBK48" s="138"/>
      <c r="JBL48" s="138"/>
      <c r="JBM48" s="138"/>
      <c r="JBN48" s="138"/>
      <c r="JBO48" s="138"/>
      <c r="JBP48" s="138"/>
      <c r="JBQ48" s="138"/>
      <c r="JBR48" s="138"/>
      <c r="JBS48" s="138"/>
      <c r="JBT48" s="138"/>
      <c r="JBU48" s="138"/>
      <c r="JBV48" s="138"/>
      <c r="JBW48" s="138"/>
      <c r="JBX48" s="138"/>
      <c r="JBY48" s="138"/>
      <c r="JBZ48" s="138"/>
      <c r="JCA48" s="138"/>
      <c r="JCB48" s="138"/>
      <c r="JCC48" s="138"/>
      <c r="JCD48" s="138"/>
      <c r="JCE48" s="138"/>
      <c r="JCF48" s="138"/>
      <c r="JCG48" s="138"/>
      <c r="JCH48" s="138"/>
      <c r="JCI48" s="138"/>
      <c r="JCJ48" s="138"/>
      <c r="JCK48" s="138"/>
      <c r="JCL48" s="138"/>
      <c r="JCM48" s="138"/>
      <c r="JCN48" s="138"/>
      <c r="JCO48" s="138"/>
      <c r="JCP48" s="138"/>
      <c r="JCQ48" s="138"/>
      <c r="JCR48" s="138"/>
      <c r="JCS48" s="138"/>
      <c r="JCT48" s="138"/>
      <c r="JCU48" s="138"/>
      <c r="JCV48" s="138"/>
      <c r="JCW48" s="138"/>
      <c r="JCX48" s="138"/>
      <c r="JCY48" s="138"/>
      <c r="JCZ48" s="138"/>
      <c r="JDA48" s="138"/>
      <c r="JDB48" s="138"/>
      <c r="JDC48" s="138"/>
      <c r="JDD48" s="138"/>
      <c r="JDE48" s="138"/>
      <c r="JDF48" s="138"/>
      <c r="JDG48" s="138"/>
      <c r="JDH48" s="138"/>
      <c r="JDI48" s="138"/>
      <c r="JDJ48" s="138"/>
      <c r="JDK48" s="138"/>
      <c r="JDL48" s="138"/>
      <c r="JDM48" s="138"/>
      <c r="JDN48" s="138"/>
      <c r="JDO48" s="138"/>
      <c r="JDP48" s="138"/>
      <c r="JDQ48" s="138"/>
      <c r="JDR48" s="138"/>
      <c r="JDS48" s="138"/>
      <c r="JDT48" s="138"/>
      <c r="JDU48" s="138"/>
      <c r="JDV48" s="138"/>
      <c r="JDW48" s="138"/>
      <c r="JDX48" s="138"/>
      <c r="JDY48" s="138"/>
      <c r="JDZ48" s="138"/>
      <c r="JEA48" s="138"/>
      <c r="JEB48" s="138"/>
      <c r="JEC48" s="138"/>
      <c r="JED48" s="138"/>
      <c r="JEE48" s="138"/>
      <c r="JEF48" s="138"/>
      <c r="JEG48" s="138"/>
      <c r="JEH48" s="138"/>
      <c r="JEI48" s="138"/>
      <c r="JEJ48" s="138"/>
      <c r="JEK48" s="138"/>
      <c r="JEL48" s="138"/>
      <c r="JEM48" s="138"/>
      <c r="JEN48" s="138"/>
      <c r="JEO48" s="138"/>
      <c r="JEP48" s="138"/>
      <c r="JEQ48" s="138"/>
      <c r="JER48" s="138"/>
      <c r="JES48" s="138"/>
      <c r="JET48" s="138"/>
      <c r="JEU48" s="138"/>
      <c r="JEV48" s="138"/>
      <c r="JEW48" s="138"/>
      <c r="JEX48" s="138"/>
      <c r="JEY48" s="138"/>
      <c r="JEZ48" s="138"/>
      <c r="JFA48" s="138"/>
      <c r="JFB48" s="138"/>
      <c r="JFC48" s="138"/>
      <c r="JFD48" s="138"/>
      <c r="JFE48" s="138"/>
      <c r="JFF48" s="138"/>
      <c r="JFG48" s="138"/>
      <c r="JFH48" s="138"/>
      <c r="JFI48" s="138"/>
      <c r="JFJ48" s="138"/>
      <c r="JFK48" s="138"/>
      <c r="JFL48" s="138"/>
      <c r="JFM48" s="138"/>
      <c r="JFN48" s="138"/>
      <c r="JFO48" s="138"/>
      <c r="JFP48" s="138"/>
      <c r="JFQ48" s="138"/>
      <c r="JFR48" s="138"/>
      <c r="JFS48" s="138"/>
      <c r="JFT48" s="138"/>
      <c r="JFU48" s="138"/>
      <c r="JFV48" s="138"/>
      <c r="JFW48" s="138"/>
      <c r="JFX48" s="138"/>
      <c r="JFY48" s="138"/>
      <c r="JFZ48" s="138"/>
      <c r="JGA48" s="138"/>
      <c r="JGB48" s="138"/>
      <c r="JGC48" s="138"/>
      <c r="JGD48" s="138"/>
      <c r="JGE48" s="138"/>
      <c r="JGF48" s="138"/>
      <c r="JGG48" s="138"/>
      <c r="JGH48" s="138"/>
      <c r="JGI48" s="138"/>
      <c r="JGJ48" s="138"/>
      <c r="JGK48" s="138"/>
      <c r="JGL48" s="138"/>
      <c r="JGM48" s="138"/>
      <c r="JGN48" s="138"/>
      <c r="JGO48" s="138"/>
      <c r="JGP48" s="138"/>
      <c r="JGQ48" s="138"/>
      <c r="JGR48" s="138"/>
      <c r="JGS48" s="138"/>
      <c r="JGT48" s="138"/>
      <c r="JGU48" s="138"/>
      <c r="JGV48" s="138"/>
      <c r="JGW48" s="138"/>
      <c r="JGX48" s="138"/>
      <c r="JGY48" s="138"/>
      <c r="JGZ48" s="138"/>
      <c r="JHA48" s="138"/>
      <c r="JHB48" s="138"/>
      <c r="JHC48" s="138"/>
      <c r="JHD48" s="138"/>
      <c r="JHE48" s="138"/>
      <c r="JHF48" s="138"/>
      <c r="JHG48" s="138"/>
      <c r="JHH48" s="138"/>
      <c r="JHI48" s="138"/>
      <c r="JHJ48" s="138"/>
      <c r="JHK48" s="138"/>
      <c r="JHL48" s="138"/>
      <c r="JHM48" s="138"/>
      <c r="JHN48" s="138"/>
      <c r="JHO48" s="138"/>
      <c r="JHP48" s="138"/>
      <c r="JHQ48" s="138"/>
      <c r="JHR48" s="138"/>
      <c r="JHS48" s="138"/>
      <c r="JHT48" s="138"/>
      <c r="JHU48" s="138"/>
      <c r="JHV48" s="138"/>
      <c r="JHW48" s="138"/>
      <c r="JHX48" s="138"/>
      <c r="JHY48" s="138"/>
      <c r="JHZ48" s="138"/>
      <c r="JIA48" s="138"/>
      <c r="JIB48" s="138"/>
      <c r="JIC48" s="138"/>
      <c r="JID48" s="138"/>
      <c r="JIE48" s="138"/>
      <c r="JIF48" s="138"/>
      <c r="JIG48" s="138"/>
      <c r="JIH48" s="138"/>
      <c r="JII48" s="138"/>
      <c r="JIJ48" s="138"/>
      <c r="JIK48" s="138"/>
      <c r="JIL48" s="138"/>
      <c r="JIM48" s="138"/>
      <c r="JIN48" s="138"/>
      <c r="JIO48" s="138"/>
      <c r="JIP48" s="138"/>
      <c r="JIQ48" s="138"/>
      <c r="JIR48" s="138"/>
      <c r="JIS48" s="138"/>
      <c r="JIT48" s="138"/>
      <c r="JIU48" s="138"/>
      <c r="JIV48" s="138"/>
      <c r="JIW48" s="138"/>
      <c r="JIX48" s="138"/>
      <c r="JIY48" s="138"/>
      <c r="JIZ48" s="138"/>
      <c r="JJA48" s="138"/>
      <c r="JJB48" s="138"/>
      <c r="JJC48" s="138"/>
      <c r="JJD48" s="138"/>
      <c r="JJE48" s="138"/>
      <c r="JJF48" s="138"/>
      <c r="JJG48" s="138"/>
      <c r="JJH48" s="138"/>
      <c r="JJI48" s="138"/>
      <c r="JJJ48" s="138"/>
      <c r="JJK48" s="138"/>
      <c r="JJL48" s="138"/>
      <c r="JJM48" s="138"/>
      <c r="JJN48" s="138"/>
      <c r="JJO48" s="138"/>
      <c r="JJP48" s="138"/>
      <c r="JJQ48" s="138"/>
      <c r="JJR48" s="138"/>
      <c r="JJS48" s="138"/>
      <c r="JJT48" s="138"/>
      <c r="JJU48" s="138"/>
      <c r="JJV48" s="138"/>
      <c r="JJW48" s="138"/>
      <c r="JJX48" s="138"/>
      <c r="JJY48" s="138"/>
      <c r="JJZ48" s="138"/>
      <c r="JKA48" s="138"/>
      <c r="JKB48" s="138"/>
      <c r="JKC48" s="138"/>
      <c r="JKD48" s="138"/>
      <c r="JKE48" s="138"/>
      <c r="JKF48" s="138"/>
      <c r="JKG48" s="138"/>
      <c r="JKH48" s="138"/>
      <c r="JKI48" s="138"/>
      <c r="JKJ48" s="138"/>
      <c r="JKK48" s="138"/>
      <c r="JKL48" s="138"/>
      <c r="JKM48" s="138"/>
      <c r="JKN48" s="138"/>
      <c r="JKO48" s="138"/>
      <c r="JKP48" s="138"/>
      <c r="JKQ48" s="138"/>
      <c r="JKR48" s="138"/>
      <c r="JKS48" s="138"/>
      <c r="JKT48" s="138"/>
      <c r="JKU48" s="138"/>
      <c r="JKV48" s="138"/>
      <c r="JKW48" s="138"/>
      <c r="JKX48" s="138"/>
      <c r="JKY48" s="138"/>
      <c r="JKZ48" s="138"/>
      <c r="JLA48" s="138"/>
      <c r="JLB48" s="138"/>
      <c r="JLC48" s="138"/>
      <c r="JLD48" s="138"/>
      <c r="JLE48" s="138"/>
      <c r="JLF48" s="138"/>
      <c r="JLG48" s="138"/>
      <c r="JLH48" s="138"/>
      <c r="JLI48" s="138"/>
      <c r="JLJ48" s="138"/>
      <c r="JLK48" s="138"/>
      <c r="JLL48" s="138"/>
      <c r="JLM48" s="138"/>
      <c r="JLN48" s="138"/>
      <c r="JLO48" s="138"/>
      <c r="JLP48" s="138"/>
      <c r="JLQ48" s="138"/>
      <c r="JLR48" s="138"/>
      <c r="JLS48" s="138"/>
      <c r="JLT48" s="138"/>
      <c r="JLU48" s="138"/>
      <c r="JLV48" s="138"/>
      <c r="JLW48" s="138"/>
      <c r="JLX48" s="138"/>
      <c r="JLY48" s="138"/>
      <c r="JLZ48" s="138"/>
      <c r="JMA48" s="138"/>
      <c r="JMB48" s="138"/>
      <c r="JMC48" s="138"/>
      <c r="JMD48" s="138"/>
      <c r="JME48" s="138"/>
      <c r="JMF48" s="138"/>
      <c r="JMG48" s="138"/>
      <c r="JMH48" s="138"/>
      <c r="JMI48" s="138"/>
      <c r="JMJ48" s="138"/>
      <c r="JMK48" s="138"/>
      <c r="JML48" s="138"/>
      <c r="JMM48" s="138"/>
      <c r="JMN48" s="138"/>
      <c r="JMO48" s="138"/>
      <c r="JMP48" s="138"/>
      <c r="JMQ48" s="138"/>
      <c r="JMR48" s="138"/>
      <c r="JMS48" s="138"/>
      <c r="JMT48" s="138"/>
      <c r="JMU48" s="138"/>
      <c r="JMV48" s="138"/>
      <c r="JMW48" s="138"/>
      <c r="JMX48" s="138"/>
      <c r="JMY48" s="138"/>
      <c r="JMZ48" s="138"/>
      <c r="JNA48" s="138"/>
      <c r="JNB48" s="138"/>
      <c r="JNC48" s="138"/>
      <c r="JND48" s="138"/>
      <c r="JNE48" s="138"/>
      <c r="JNF48" s="138"/>
      <c r="JNG48" s="138"/>
      <c r="JNH48" s="138"/>
      <c r="JNI48" s="138"/>
      <c r="JNJ48" s="138"/>
      <c r="JNK48" s="138"/>
      <c r="JNL48" s="138"/>
      <c r="JNM48" s="138"/>
      <c r="JNN48" s="138"/>
      <c r="JNO48" s="138"/>
      <c r="JNP48" s="138"/>
      <c r="JNQ48" s="138"/>
      <c r="JNR48" s="138"/>
      <c r="JNS48" s="138"/>
      <c r="JNT48" s="138"/>
      <c r="JNU48" s="138"/>
      <c r="JNV48" s="138"/>
      <c r="JNW48" s="138"/>
      <c r="JNX48" s="138"/>
      <c r="JNY48" s="138"/>
      <c r="JNZ48" s="138"/>
      <c r="JOA48" s="138"/>
      <c r="JOB48" s="138"/>
      <c r="JOC48" s="138"/>
      <c r="JOD48" s="138"/>
      <c r="JOE48" s="138"/>
      <c r="JOF48" s="138"/>
      <c r="JOG48" s="138"/>
      <c r="JOH48" s="138"/>
      <c r="JOI48" s="138"/>
      <c r="JOJ48" s="138"/>
      <c r="JOK48" s="138"/>
      <c r="JOL48" s="138"/>
      <c r="JOM48" s="138"/>
      <c r="JON48" s="138"/>
      <c r="JOO48" s="138"/>
      <c r="JOP48" s="138"/>
      <c r="JOQ48" s="138"/>
      <c r="JOR48" s="138"/>
      <c r="JOS48" s="138"/>
      <c r="JOT48" s="138"/>
      <c r="JOU48" s="138"/>
      <c r="JOV48" s="138"/>
      <c r="JOW48" s="138"/>
      <c r="JOX48" s="138"/>
      <c r="JOY48" s="138"/>
      <c r="JOZ48" s="138"/>
      <c r="JPA48" s="138"/>
      <c r="JPB48" s="138"/>
      <c r="JPC48" s="138"/>
      <c r="JPD48" s="138"/>
      <c r="JPE48" s="138"/>
      <c r="JPF48" s="138"/>
      <c r="JPG48" s="138"/>
      <c r="JPH48" s="138"/>
      <c r="JPI48" s="138"/>
      <c r="JPJ48" s="138"/>
      <c r="JPK48" s="138"/>
      <c r="JPL48" s="138"/>
      <c r="JPM48" s="138"/>
      <c r="JPN48" s="138"/>
      <c r="JPO48" s="138"/>
      <c r="JPP48" s="138"/>
      <c r="JPQ48" s="138"/>
      <c r="JPR48" s="138"/>
      <c r="JPS48" s="138"/>
      <c r="JPT48" s="138"/>
      <c r="JPU48" s="138"/>
      <c r="JPV48" s="138"/>
      <c r="JPW48" s="138"/>
      <c r="JPX48" s="138"/>
      <c r="JPY48" s="138"/>
      <c r="JPZ48" s="138"/>
      <c r="JQA48" s="138"/>
      <c r="JQB48" s="138"/>
      <c r="JQC48" s="138"/>
      <c r="JQD48" s="138"/>
      <c r="JQE48" s="138"/>
      <c r="JQF48" s="138"/>
      <c r="JQG48" s="138"/>
      <c r="JQH48" s="138"/>
      <c r="JQI48" s="138"/>
      <c r="JQJ48" s="138"/>
      <c r="JQK48" s="138"/>
      <c r="JQL48" s="138"/>
      <c r="JQM48" s="138"/>
      <c r="JQN48" s="138"/>
      <c r="JQO48" s="138"/>
      <c r="JQP48" s="138"/>
      <c r="JQQ48" s="138"/>
      <c r="JQR48" s="138"/>
      <c r="JQS48" s="138"/>
      <c r="JQT48" s="138"/>
      <c r="JQU48" s="138"/>
      <c r="JQV48" s="138"/>
      <c r="JQW48" s="138"/>
      <c r="JQX48" s="138"/>
      <c r="JQY48" s="138"/>
      <c r="JQZ48" s="138"/>
      <c r="JRA48" s="138"/>
      <c r="JRB48" s="138"/>
      <c r="JRC48" s="138"/>
      <c r="JRD48" s="138"/>
      <c r="JRE48" s="138"/>
      <c r="JRF48" s="138"/>
      <c r="JRG48" s="138"/>
      <c r="JRH48" s="138"/>
      <c r="JRI48" s="138"/>
      <c r="JRJ48" s="138"/>
      <c r="JRK48" s="138"/>
      <c r="JRL48" s="138"/>
      <c r="JRM48" s="138"/>
      <c r="JRN48" s="138"/>
      <c r="JRO48" s="138"/>
      <c r="JRP48" s="138"/>
      <c r="JRQ48" s="138"/>
      <c r="JRR48" s="138"/>
      <c r="JRS48" s="138"/>
      <c r="JRT48" s="138"/>
      <c r="JRU48" s="138"/>
      <c r="JRV48" s="138"/>
      <c r="JRW48" s="138"/>
      <c r="JRX48" s="138"/>
      <c r="JRY48" s="138"/>
      <c r="JRZ48" s="138"/>
      <c r="JSA48" s="138"/>
      <c r="JSB48" s="138"/>
      <c r="JSC48" s="138"/>
      <c r="JSD48" s="138"/>
      <c r="JSE48" s="138"/>
      <c r="JSF48" s="138"/>
      <c r="JSG48" s="138"/>
      <c r="JSH48" s="138"/>
      <c r="JSI48" s="138"/>
      <c r="JSJ48" s="138"/>
      <c r="JSK48" s="138"/>
      <c r="JSL48" s="138"/>
      <c r="JSM48" s="138"/>
      <c r="JSN48" s="138"/>
      <c r="JSO48" s="138"/>
      <c r="JSP48" s="138"/>
      <c r="JSQ48" s="138"/>
      <c r="JSR48" s="138"/>
      <c r="JSS48" s="138"/>
      <c r="JST48" s="138"/>
      <c r="JSU48" s="138"/>
      <c r="JSV48" s="138"/>
      <c r="JSW48" s="138"/>
      <c r="JSX48" s="138"/>
      <c r="JSY48" s="138"/>
      <c r="JSZ48" s="138"/>
      <c r="JTA48" s="138"/>
      <c r="JTB48" s="138"/>
      <c r="JTC48" s="138"/>
      <c r="JTD48" s="138"/>
      <c r="JTE48" s="138"/>
      <c r="JTF48" s="138"/>
      <c r="JTG48" s="138"/>
      <c r="JTH48" s="138"/>
      <c r="JTI48" s="138"/>
      <c r="JTJ48" s="138"/>
      <c r="JTK48" s="138"/>
      <c r="JTL48" s="138"/>
      <c r="JTM48" s="138"/>
      <c r="JTN48" s="138"/>
      <c r="JTO48" s="138"/>
      <c r="JTP48" s="138"/>
      <c r="JTQ48" s="138"/>
      <c r="JTR48" s="138"/>
      <c r="JTS48" s="138"/>
      <c r="JTT48" s="138"/>
      <c r="JTU48" s="138"/>
      <c r="JTV48" s="138"/>
      <c r="JTW48" s="138"/>
      <c r="JTX48" s="138"/>
      <c r="JTY48" s="138"/>
      <c r="JTZ48" s="138"/>
      <c r="JUA48" s="138"/>
      <c r="JUB48" s="138"/>
      <c r="JUC48" s="138"/>
      <c r="JUD48" s="138"/>
      <c r="JUE48" s="138"/>
      <c r="JUF48" s="138"/>
      <c r="JUG48" s="138"/>
      <c r="JUH48" s="138"/>
      <c r="JUI48" s="138"/>
      <c r="JUJ48" s="138"/>
      <c r="JUK48" s="138"/>
      <c r="JUL48" s="138"/>
      <c r="JUM48" s="138"/>
      <c r="JUN48" s="138"/>
      <c r="JUO48" s="138"/>
      <c r="JUP48" s="138"/>
      <c r="JUQ48" s="138"/>
      <c r="JUR48" s="138"/>
      <c r="JUS48" s="138"/>
      <c r="JUT48" s="138"/>
      <c r="JUU48" s="138"/>
      <c r="JUV48" s="138"/>
      <c r="JUW48" s="138"/>
      <c r="JUX48" s="138"/>
      <c r="JUY48" s="138"/>
      <c r="JUZ48" s="138"/>
      <c r="JVA48" s="138"/>
      <c r="JVB48" s="138"/>
      <c r="JVC48" s="138"/>
      <c r="JVD48" s="138"/>
      <c r="JVE48" s="138"/>
      <c r="JVF48" s="138"/>
      <c r="JVG48" s="138"/>
      <c r="JVH48" s="138"/>
      <c r="JVI48" s="138"/>
      <c r="JVJ48" s="138"/>
      <c r="JVK48" s="138"/>
      <c r="JVL48" s="138"/>
      <c r="JVM48" s="138"/>
      <c r="JVN48" s="138"/>
      <c r="JVO48" s="138"/>
      <c r="JVP48" s="138"/>
      <c r="JVQ48" s="138"/>
      <c r="JVR48" s="138"/>
      <c r="JVS48" s="138"/>
      <c r="JVT48" s="138"/>
      <c r="JVU48" s="138"/>
      <c r="JVV48" s="138"/>
      <c r="JVW48" s="138"/>
      <c r="JVX48" s="138"/>
      <c r="JVY48" s="138"/>
      <c r="JVZ48" s="138"/>
      <c r="JWA48" s="138"/>
      <c r="JWB48" s="138"/>
      <c r="JWC48" s="138"/>
      <c r="JWD48" s="138"/>
      <c r="JWE48" s="138"/>
      <c r="JWF48" s="138"/>
      <c r="JWG48" s="138"/>
      <c r="JWH48" s="138"/>
      <c r="JWI48" s="138"/>
      <c r="JWJ48" s="138"/>
      <c r="JWK48" s="138"/>
      <c r="JWL48" s="138"/>
      <c r="JWM48" s="138"/>
      <c r="JWN48" s="138"/>
      <c r="JWO48" s="138"/>
      <c r="JWP48" s="138"/>
      <c r="JWQ48" s="138"/>
      <c r="JWR48" s="138"/>
      <c r="JWS48" s="138"/>
      <c r="JWT48" s="138"/>
      <c r="JWU48" s="138"/>
      <c r="JWV48" s="138"/>
      <c r="JWW48" s="138"/>
      <c r="JWX48" s="138"/>
      <c r="JWY48" s="138"/>
      <c r="JWZ48" s="138"/>
      <c r="JXA48" s="138"/>
      <c r="JXB48" s="138"/>
      <c r="JXC48" s="138"/>
      <c r="JXD48" s="138"/>
      <c r="JXE48" s="138"/>
      <c r="JXF48" s="138"/>
      <c r="JXG48" s="138"/>
      <c r="JXH48" s="138"/>
      <c r="JXI48" s="138"/>
      <c r="JXJ48" s="138"/>
      <c r="JXK48" s="138"/>
      <c r="JXL48" s="138"/>
      <c r="JXM48" s="138"/>
      <c r="JXN48" s="138"/>
      <c r="JXO48" s="138"/>
      <c r="JXP48" s="138"/>
      <c r="JXQ48" s="138"/>
      <c r="JXR48" s="138"/>
      <c r="JXS48" s="138"/>
      <c r="JXT48" s="138"/>
      <c r="JXU48" s="138"/>
      <c r="JXV48" s="138"/>
      <c r="JXW48" s="138"/>
      <c r="JXX48" s="138"/>
      <c r="JXY48" s="138"/>
      <c r="JXZ48" s="138"/>
      <c r="JYA48" s="138"/>
      <c r="JYB48" s="138"/>
      <c r="JYC48" s="138"/>
      <c r="JYD48" s="138"/>
      <c r="JYE48" s="138"/>
      <c r="JYF48" s="138"/>
      <c r="JYG48" s="138"/>
      <c r="JYH48" s="138"/>
      <c r="JYI48" s="138"/>
      <c r="JYJ48" s="138"/>
      <c r="JYK48" s="138"/>
      <c r="JYL48" s="138"/>
      <c r="JYM48" s="138"/>
      <c r="JYN48" s="138"/>
      <c r="JYO48" s="138"/>
      <c r="JYP48" s="138"/>
      <c r="JYQ48" s="138"/>
      <c r="JYR48" s="138"/>
      <c r="JYS48" s="138"/>
      <c r="JYT48" s="138"/>
      <c r="JYU48" s="138"/>
      <c r="JYV48" s="138"/>
      <c r="JYW48" s="138"/>
      <c r="JYX48" s="138"/>
      <c r="JYY48" s="138"/>
      <c r="JYZ48" s="138"/>
      <c r="JZA48" s="138"/>
      <c r="JZB48" s="138"/>
      <c r="JZC48" s="138"/>
      <c r="JZD48" s="138"/>
      <c r="JZE48" s="138"/>
      <c r="JZF48" s="138"/>
      <c r="JZG48" s="138"/>
      <c r="JZH48" s="138"/>
      <c r="JZI48" s="138"/>
      <c r="JZJ48" s="138"/>
      <c r="JZK48" s="138"/>
      <c r="JZL48" s="138"/>
      <c r="JZM48" s="138"/>
      <c r="JZN48" s="138"/>
      <c r="JZO48" s="138"/>
      <c r="JZP48" s="138"/>
      <c r="JZQ48" s="138"/>
      <c r="JZR48" s="138"/>
      <c r="JZS48" s="138"/>
      <c r="JZT48" s="138"/>
      <c r="JZU48" s="138"/>
      <c r="JZV48" s="138"/>
      <c r="JZW48" s="138"/>
      <c r="JZX48" s="138"/>
      <c r="JZY48" s="138"/>
      <c r="JZZ48" s="138"/>
      <c r="KAA48" s="138"/>
      <c r="KAB48" s="138"/>
      <c r="KAC48" s="138"/>
      <c r="KAD48" s="138"/>
      <c r="KAE48" s="138"/>
      <c r="KAF48" s="138"/>
      <c r="KAG48" s="138"/>
      <c r="KAH48" s="138"/>
      <c r="KAI48" s="138"/>
      <c r="KAJ48" s="138"/>
      <c r="KAK48" s="138"/>
      <c r="KAL48" s="138"/>
      <c r="KAM48" s="138"/>
      <c r="KAN48" s="138"/>
      <c r="KAO48" s="138"/>
      <c r="KAP48" s="138"/>
      <c r="KAQ48" s="138"/>
      <c r="KAR48" s="138"/>
      <c r="KAS48" s="138"/>
      <c r="KAT48" s="138"/>
      <c r="KAU48" s="138"/>
      <c r="KAV48" s="138"/>
      <c r="KAW48" s="138"/>
      <c r="KAX48" s="138"/>
      <c r="KAY48" s="138"/>
      <c r="KAZ48" s="138"/>
      <c r="KBA48" s="138"/>
      <c r="KBB48" s="138"/>
      <c r="KBC48" s="138"/>
      <c r="KBD48" s="138"/>
      <c r="KBE48" s="138"/>
      <c r="KBF48" s="138"/>
      <c r="KBG48" s="138"/>
      <c r="KBH48" s="138"/>
      <c r="KBI48" s="138"/>
      <c r="KBJ48" s="138"/>
      <c r="KBK48" s="138"/>
      <c r="KBL48" s="138"/>
      <c r="KBM48" s="138"/>
      <c r="KBN48" s="138"/>
      <c r="KBO48" s="138"/>
      <c r="KBP48" s="138"/>
      <c r="KBQ48" s="138"/>
      <c r="KBR48" s="138"/>
      <c r="KBS48" s="138"/>
      <c r="KBT48" s="138"/>
      <c r="KBU48" s="138"/>
      <c r="KBV48" s="138"/>
      <c r="KBW48" s="138"/>
      <c r="KBX48" s="138"/>
      <c r="KBY48" s="138"/>
      <c r="KBZ48" s="138"/>
      <c r="KCA48" s="138"/>
      <c r="KCB48" s="138"/>
      <c r="KCC48" s="138"/>
      <c r="KCD48" s="138"/>
      <c r="KCE48" s="138"/>
      <c r="KCF48" s="138"/>
      <c r="KCG48" s="138"/>
      <c r="KCH48" s="138"/>
      <c r="KCI48" s="138"/>
      <c r="KCJ48" s="138"/>
      <c r="KCK48" s="138"/>
      <c r="KCL48" s="138"/>
      <c r="KCM48" s="138"/>
      <c r="KCN48" s="138"/>
      <c r="KCO48" s="138"/>
      <c r="KCP48" s="138"/>
      <c r="KCQ48" s="138"/>
      <c r="KCR48" s="138"/>
      <c r="KCS48" s="138"/>
      <c r="KCT48" s="138"/>
      <c r="KCU48" s="138"/>
      <c r="KCV48" s="138"/>
      <c r="KCW48" s="138"/>
      <c r="KCX48" s="138"/>
      <c r="KCY48" s="138"/>
      <c r="KCZ48" s="138"/>
      <c r="KDA48" s="138"/>
      <c r="KDB48" s="138"/>
      <c r="KDC48" s="138"/>
      <c r="KDD48" s="138"/>
      <c r="KDE48" s="138"/>
      <c r="KDF48" s="138"/>
      <c r="KDG48" s="138"/>
      <c r="KDH48" s="138"/>
      <c r="KDI48" s="138"/>
      <c r="KDJ48" s="138"/>
      <c r="KDK48" s="138"/>
      <c r="KDL48" s="138"/>
      <c r="KDM48" s="138"/>
      <c r="KDN48" s="138"/>
      <c r="KDO48" s="138"/>
      <c r="KDP48" s="138"/>
      <c r="KDQ48" s="138"/>
      <c r="KDR48" s="138"/>
      <c r="KDS48" s="138"/>
      <c r="KDT48" s="138"/>
      <c r="KDU48" s="138"/>
      <c r="KDV48" s="138"/>
      <c r="KDW48" s="138"/>
      <c r="KDX48" s="138"/>
      <c r="KDY48" s="138"/>
      <c r="KDZ48" s="138"/>
      <c r="KEA48" s="138"/>
      <c r="KEB48" s="138"/>
      <c r="KEC48" s="138"/>
      <c r="KED48" s="138"/>
      <c r="KEE48" s="138"/>
      <c r="KEF48" s="138"/>
      <c r="KEG48" s="138"/>
      <c r="KEH48" s="138"/>
      <c r="KEI48" s="138"/>
      <c r="KEJ48" s="138"/>
      <c r="KEK48" s="138"/>
      <c r="KEL48" s="138"/>
      <c r="KEM48" s="138"/>
      <c r="KEN48" s="138"/>
      <c r="KEO48" s="138"/>
      <c r="KEP48" s="138"/>
      <c r="KEQ48" s="138"/>
      <c r="KER48" s="138"/>
      <c r="KES48" s="138"/>
      <c r="KET48" s="138"/>
      <c r="KEU48" s="138"/>
      <c r="KEV48" s="138"/>
      <c r="KEW48" s="138"/>
      <c r="KEX48" s="138"/>
      <c r="KEY48" s="138"/>
      <c r="KEZ48" s="138"/>
      <c r="KFA48" s="138"/>
      <c r="KFB48" s="138"/>
      <c r="KFC48" s="138"/>
      <c r="KFD48" s="138"/>
      <c r="KFE48" s="138"/>
      <c r="KFF48" s="138"/>
      <c r="KFG48" s="138"/>
      <c r="KFH48" s="138"/>
      <c r="KFI48" s="138"/>
      <c r="KFJ48" s="138"/>
      <c r="KFK48" s="138"/>
      <c r="KFL48" s="138"/>
      <c r="KFM48" s="138"/>
      <c r="KFN48" s="138"/>
      <c r="KFO48" s="138"/>
      <c r="KFP48" s="138"/>
      <c r="KFQ48" s="138"/>
      <c r="KFR48" s="138"/>
      <c r="KFS48" s="138"/>
      <c r="KFT48" s="138"/>
      <c r="KFU48" s="138"/>
      <c r="KFV48" s="138"/>
      <c r="KFW48" s="138"/>
      <c r="KFX48" s="138"/>
      <c r="KFY48" s="138"/>
      <c r="KFZ48" s="138"/>
      <c r="KGA48" s="138"/>
      <c r="KGB48" s="138"/>
      <c r="KGC48" s="138"/>
      <c r="KGD48" s="138"/>
      <c r="KGE48" s="138"/>
      <c r="KGF48" s="138"/>
      <c r="KGG48" s="138"/>
      <c r="KGH48" s="138"/>
      <c r="KGI48" s="138"/>
      <c r="KGJ48" s="138"/>
      <c r="KGK48" s="138"/>
      <c r="KGL48" s="138"/>
      <c r="KGM48" s="138"/>
      <c r="KGN48" s="138"/>
      <c r="KGO48" s="138"/>
      <c r="KGP48" s="138"/>
      <c r="KGQ48" s="138"/>
      <c r="KGR48" s="138"/>
      <c r="KGS48" s="138"/>
      <c r="KGT48" s="138"/>
      <c r="KGU48" s="138"/>
      <c r="KGV48" s="138"/>
      <c r="KGW48" s="138"/>
      <c r="KGX48" s="138"/>
      <c r="KGY48" s="138"/>
      <c r="KGZ48" s="138"/>
      <c r="KHA48" s="138"/>
      <c r="KHB48" s="138"/>
      <c r="KHC48" s="138"/>
      <c r="KHD48" s="138"/>
      <c r="KHE48" s="138"/>
      <c r="KHF48" s="138"/>
      <c r="KHG48" s="138"/>
      <c r="KHH48" s="138"/>
      <c r="KHI48" s="138"/>
      <c r="KHJ48" s="138"/>
      <c r="KHK48" s="138"/>
      <c r="KHL48" s="138"/>
      <c r="KHM48" s="138"/>
      <c r="KHN48" s="138"/>
      <c r="KHO48" s="138"/>
      <c r="KHP48" s="138"/>
      <c r="KHQ48" s="138"/>
      <c r="KHR48" s="138"/>
      <c r="KHS48" s="138"/>
      <c r="KHT48" s="138"/>
      <c r="KHU48" s="138"/>
      <c r="KHV48" s="138"/>
      <c r="KHW48" s="138"/>
      <c r="KHX48" s="138"/>
      <c r="KHY48" s="138"/>
      <c r="KHZ48" s="138"/>
      <c r="KIA48" s="138"/>
      <c r="KIB48" s="138"/>
      <c r="KIC48" s="138"/>
      <c r="KID48" s="138"/>
      <c r="KIE48" s="138"/>
      <c r="KIF48" s="138"/>
      <c r="KIG48" s="138"/>
      <c r="KIH48" s="138"/>
      <c r="KII48" s="138"/>
      <c r="KIJ48" s="138"/>
      <c r="KIK48" s="138"/>
      <c r="KIL48" s="138"/>
      <c r="KIM48" s="138"/>
      <c r="KIN48" s="138"/>
      <c r="KIO48" s="138"/>
      <c r="KIP48" s="138"/>
      <c r="KIQ48" s="138"/>
      <c r="KIR48" s="138"/>
      <c r="KIS48" s="138"/>
      <c r="KIT48" s="138"/>
      <c r="KIU48" s="138"/>
      <c r="KIV48" s="138"/>
      <c r="KIW48" s="138"/>
      <c r="KIX48" s="138"/>
      <c r="KIY48" s="138"/>
      <c r="KIZ48" s="138"/>
      <c r="KJA48" s="138"/>
      <c r="KJB48" s="138"/>
      <c r="KJC48" s="138"/>
      <c r="KJD48" s="138"/>
      <c r="KJE48" s="138"/>
      <c r="KJF48" s="138"/>
      <c r="KJG48" s="138"/>
      <c r="KJH48" s="138"/>
      <c r="KJI48" s="138"/>
      <c r="KJJ48" s="138"/>
      <c r="KJK48" s="138"/>
      <c r="KJL48" s="138"/>
      <c r="KJM48" s="138"/>
      <c r="KJN48" s="138"/>
      <c r="KJO48" s="138"/>
      <c r="KJP48" s="138"/>
      <c r="KJQ48" s="138"/>
      <c r="KJR48" s="138"/>
      <c r="KJS48" s="138"/>
      <c r="KJT48" s="138"/>
      <c r="KJU48" s="138"/>
      <c r="KJV48" s="138"/>
      <c r="KJW48" s="138"/>
      <c r="KJX48" s="138"/>
      <c r="KJY48" s="138"/>
      <c r="KJZ48" s="138"/>
      <c r="KKA48" s="138"/>
      <c r="KKB48" s="138"/>
      <c r="KKC48" s="138"/>
      <c r="KKD48" s="138"/>
      <c r="KKE48" s="138"/>
      <c r="KKF48" s="138"/>
      <c r="KKG48" s="138"/>
      <c r="KKH48" s="138"/>
      <c r="KKI48" s="138"/>
      <c r="KKJ48" s="138"/>
      <c r="KKK48" s="138"/>
      <c r="KKL48" s="138"/>
      <c r="KKM48" s="138"/>
      <c r="KKN48" s="138"/>
      <c r="KKO48" s="138"/>
      <c r="KKP48" s="138"/>
      <c r="KKQ48" s="138"/>
      <c r="KKR48" s="138"/>
      <c r="KKS48" s="138"/>
      <c r="KKT48" s="138"/>
      <c r="KKU48" s="138"/>
      <c r="KKV48" s="138"/>
      <c r="KKW48" s="138"/>
      <c r="KKX48" s="138"/>
      <c r="KKY48" s="138"/>
      <c r="KKZ48" s="138"/>
      <c r="KLA48" s="138"/>
      <c r="KLB48" s="138"/>
      <c r="KLC48" s="138"/>
      <c r="KLD48" s="138"/>
      <c r="KLE48" s="138"/>
      <c r="KLF48" s="138"/>
      <c r="KLG48" s="138"/>
      <c r="KLH48" s="138"/>
      <c r="KLI48" s="138"/>
      <c r="KLJ48" s="138"/>
      <c r="KLK48" s="138"/>
      <c r="KLL48" s="138"/>
      <c r="KLM48" s="138"/>
      <c r="KLN48" s="138"/>
      <c r="KLO48" s="138"/>
      <c r="KLP48" s="138"/>
      <c r="KLQ48" s="138"/>
      <c r="KLR48" s="138"/>
      <c r="KLS48" s="138"/>
      <c r="KLT48" s="138"/>
      <c r="KLU48" s="138"/>
      <c r="KLV48" s="138"/>
      <c r="KLW48" s="138"/>
      <c r="KLX48" s="138"/>
      <c r="KLY48" s="138"/>
      <c r="KLZ48" s="138"/>
      <c r="KMA48" s="138"/>
      <c r="KMB48" s="138"/>
      <c r="KMC48" s="138"/>
      <c r="KMD48" s="138"/>
      <c r="KME48" s="138"/>
      <c r="KMF48" s="138"/>
      <c r="KMG48" s="138"/>
      <c r="KMH48" s="138"/>
      <c r="KMI48" s="138"/>
      <c r="KMJ48" s="138"/>
      <c r="KMK48" s="138"/>
      <c r="KML48" s="138"/>
      <c r="KMM48" s="138"/>
      <c r="KMN48" s="138"/>
      <c r="KMO48" s="138"/>
      <c r="KMP48" s="138"/>
      <c r="KMQ48" s="138"/>
      <c r="KMR48" s="138"/>
      <c r="KMS48" s="138"/>
      <c r="KMT48" s="138"/>
      <c r="KMU48" s="138"/>
      <c r="KMV48" s="138"/>
      <c r="KMW48" s="138"/>
      <c r="KMX48" s="138"/>
      <c r="KMY48" s="138"/>
      <c r="KMZ48" s="138"/>
      <c r="KNA48" s="138"/>
      <c r="KNB48" s="138"/>
      <c r="KNC48" s="138"/>
      <c r="KND48" s="138"/>
      <c r="KNE48" s="138"/>
      <c r="KNF48" s="138"/>
      <c r="KNG48" s="138"/>
      <c r="KNH48" s="138"/>
      <c r="KNI48" s="138"/>
      <c r="KNJ48" s="138"/>
      <c r="KNK48" s="138"/>
      <c r="KNL48" s="138"/>
      <c r="KNM48" s="138"/>
      <c r="KNN48" s="138"/>
      <c r="KNO48" s="138"/>
      <c r="KNP48" s="138"/>
      <c r="KNQ48" s="138"/>
      <c r="KNR48" s="138"/>
      <c r="KNS48" s="138"/>
      <c r="KNT48" s="138"/>
      <c r="KNU48" s="138"/>
      <c r="KNV48" s="138"/>
      <c r="KNW48" s="138"/>
      <c r="KNX48" s="138"/>
      <c r="KNY48" s="138"/>
      <c r="KNZ48" s="138"/>
      <c r="KOA48" s="138"/>
      <c r="KOB48" s="138"/>
      <c r="KOC48" s="138"/>
      <c r="KOD48" s="138"/>
      <c r="KOE48" s="138"/>
      <c r="KOF48" s="138"/>
      <c r="KOG48" s="138"/>
      <c r="KOH48" s="138"/>
      <c r="KOI48" s="138"/>
      <c r="KOJ48" s="138"/>
      <c r="KOK48" s="138"/>
      <c r="KOL48" s="138"/>
      <c r="KOM48" s="138"/>
      <c r="KON48" s="138"/>
      <c r="KOO48" s="138"/>
      <c r="KOP48" s="138"/>
      <c r="KOQ48" s="138"/>
      <c r="KOR48" s="138"/>
      <c r="KOS48" s="138"/>
      <c r="KOT48" s="138"/>
      <c r="KOU48" s="138"/>
      <c r="KOV48" s="138"/>
      <c r="KOW48" s="138"/>
      <c r="KOX48" s="138"/>
      <c r="KOY48" s="138"/>
      <c r="KOZ48" s="138"/>
      <c r="KPA48" s="138"/>
      <c r="KPB48" s="138"/>
      <c r="KPC48" s="138"/>
      <c r="KPD48" s="138"/>
      <c r="KPE48" s="138"/>
      <c r="KPF48" s="138"/>
      <c r="KPG48" s="138"/>
      <c r="KPH48" s="138"/>
      <c r="KPI48" s="138"/>
      <c r="KPJ48" s="138"/>
      <c r="KPK48" s="138"/>
      <c r="KPL48" s="138"/>
      <c r="KPM48" s="138"/>
      <c r="KPN48" s="138"/>
      <c r="KPO48" s="138"/>
      <c r="KPP48" s="138"/>
      <c r="KPQ48" s="138"/>
      <c r="KPR48" s="138"/>
      <c r="KPS48" s="138"/>
      <c r="KPT48" s="138"/>
      <c r="KPU48" s="138"/>
      <c r="KPV48" s="138"/>
      <c r="KPW48" s="138"/>
      <c r="KPX48" s="138"/>
      <c r="KPY48" s="138"/>
      <c r="KPZ48" s="138"/>
      <c r="KQA48" s="138"/>
      <c r="KQB48" s="138"/>
      <c r="KQC48" s="138"/>
      <c r="KQD48" s="138"/>
      <c r="KQE48" s="138"/>
      <c r="KQF48" s="138"/>
      <c r="KQG48" s="138"/>
      <c r="KQH48" s="138"/>
      <c r="KQI48" s="138"/>
      <c r="KQJ48" s="138"/>
      <c r="KQK48" s="138"/>
      <c r="KQL48" s="138"/>
      <c r="KQM48" s="138"/>
      <c r="KQN48" s="138"/>
      <c r="KQO48" s="138"/>
      <c r="KQP48" s="138"/>
      <c r="KQQ48" s="138"/>
      <c r="KQR48" s="138"/>
      <c r="KQS48" s="138"/>
      <c r="KQT48" s="138"/>
      <c r="KQU48" s="138"/>
      <c r="KQV48" s="138"/>
      <c r="KQW48" s="138"/>
      <c r="KQX48" s="138"/>
      <c r="KQY48" s="138"/>
      <c r="KQZ48" s="138"/>
      <c r="KRA48" s="138"/>
      <c r="KRB48" s="138"/>
      <c r="KRC48" s="138"/>
      <c r="KRD48" s="138"/>
      <c r="KRE48" s="138"/>
      <c r="KRF48" s="138"/>
      <c r="KRG48" s="138"/>
      <c r="KRH48" s="138"/>
      <c r="KRI48" s="138"/>
      <c r="KRJ48" s="138"/>
      <c r="KRK48" s="138"/>
      <c r="KRL48" s="138"/>
      <c r="KRM48" s="138"/>
      <c r="KRN48" s="138"/>
      <c r="KRO48" s="138"/>
      <c r="KRP48" s="138"/>
      <c r="KRQ48" s="138"/>
      <c r="KRR48" s="138"/>
      <c r="KRS48" s="138"/>
      <c r="KRT48" s="138"/>
      <c r="KRU48" s="138"/>
      <c r="KRV48" s="138"/>
      <c r="KRW48" s="138"/>
      <c r="KRX48" s="138"/>
      <c r="KRY48" s="138"/>
      <c r="KRZ48" s="138"/>
      <c r="KSA48" s="138"/>
      <c r="KSB48" s="138"/>
      <c r="KSC48" s="138"/>
      <c r="KSD48" s="138"/>
      <c r="KSE48" s="138"/>
      <c r="KSF48" s="138"/>
      <c r="KSG48" s="138"/>
      <c r="KSH48" s="138"/>
      <c r="KSI48" s="138"/>
      <c r="KSJ48" s="138"/>
      <c r="KSK48" s="138"/>
      <c r="KSL48" s="138"/>
      <c r="KSM48" s="138"/>
      <c r="KSN48" s="138"/>
      <c r="KSO48" s="138"/>
      <c r="KSP48" s="138"/>
      <c r="KSQ48" s="138"/>
      <c r="KSR48" s="138"/>
      <c r="KSS48" s="138"/>
      <c r="KST48" s="138"/>
      <c r="KSU48" s="138"/>
      <c r="KSV48" s="138"/>
      <c r="KSW48" s="138"/>
      <c r="KSX48" s="138"/>
      <c r="KSY48" s="138"/>
      <c r="KSZ48" s="138"/>
      <c r="KTA48" s="138"/>
      <c r="KTB48" s="138"/>
      <c r="KTC48" s="138"/>
      <c r="KTD48" s="138"/>
      <c r="KTE48" s="138"/>
      <c r="KTF48" s="138"/>
      <c r="KTG48" s="138"/>
      <c r="KTH48" s="138"/>
      <c r="KTI48" s="138"/>
      <c r="KTJ48" s="138"/>
      <c r="KTK48" s="138"/>
      <c r="KTL48" s="138"/>
      <c r="KTM48" s="138"/>
      <c r="KTN48" s="138"/>
      <c r="KTO48" s="138"/>
      <c r="KTP48" s="138"/>
      <c r="KTQ48" s="138"/>
      <c r="KTR48" s="138"/>
      <c r="KTS48" s="138"/>
      <c r="KTT48" s="138"/>
      <c r="KTU48" s="138"/>
      <c r="KTV48" s="138"/>
      <c r="KTW48" s="138"/>
      <c r="KTX48" s="138"/>
      <c r="KTY48" s="138"/>
      <c r="KTZ48" s="138"/>
      <c r="KUA48" s="138"/>
      <c r="KUB48" s="138"/>
      <c r="KUC48" s="138"/>
      <c r="KUD48" s="138"/>
      <c r="KUE48" s="138"/>
      <c r="KUF48" s="138"/>
      <c r="KUG48" s="138"/>
      <c r="KUH48" s="138"/>
      <c r="KUI48" s="138"/>
      <c r="KUJ48" s="138"/>
      <c r="KUK48" s="138"/>
      <c r="KUL48" s="138"/>
      <c r="KUM48" s="138"/>
      <c r="KUN48" s="138"/>
      <c r="KUO48" s="138"/>
      <c r="KUP48" s="138"/>
      <c r="KUQ48" s="138"/>
      <c r="KUR48" s="138"/>
      <c r="KUS48" s="138"/>
      <c r="KUT48" s="138"/>
      <c r="KUU48" s="138"/>
      <c r="KUV48" s="138"/>
      <c r="KUW48" s="138"/>
      <c r="KUX48" s="138"/>
      <c r="KUY48" s="138"/>
      <c r="KUZ48" s="138"/>
      <c r="KVA48" s="138"/>
      <c r="KVB48" s="138"/>
      <c r="KVC48" s="138"/>
      <c r="KVD48" s="138"/>
      <c r="KVE48" s="138"/>
      <c r="KVF48" s="138"/>
      <c r="KVG48" s="138"/>
      <c r="KVH48" s="138"/>
      <c r="KVI48" s="138"/>
      <c r="KVJ48" s="138"/>
      <c r="KVK48" s="138"/>
      <c r="KVL48" s="138"/>
      <c r="KVM48" s="138"/>
      <c r="KVN48" s="138"/>
      <c r="KVO48" s="138"/>
      <c r="KVP48" s="138"/>
      <c r="KVQ48" s="138"/>
      <c r="KVR48" s="138"/>
      <c r="KVS48" s="138"/>
      <c r="KVT48" s="138"/>
      <c r="KVU48" s="138"/>
      <c r="KVV48" s="138"/>
      <c r="KVW48" s="138"/>
      <c r="KVX48" s="138"/>
      <c r="KVY48" s="138"/>
      <c r="KVZ48" s="138"/>
      <c r="KWA48" s="138"/>
      <c r="KWB48" s="138"/>
      <c r="KWC48" s="138"/>
      <c r="KWD48" s="138"/>
      <c r="KWE48" s="138"/>
      <c r="KWF48" s="138"/>
      <c r="KWG48" s="138"/>
      <c r="KWH48" s="138"/>
      <c r="KWI48" s="138"/>
      <c r="KWJ48" s="138"/>
      <c r="KWK48" s="138"/>
      <c r="KWL48" s="138"/>
      <c r="KWM48" s="138"/>
      <c r="KWN48" s="138"/>
      <c r="KWO48" s="138"/>
      <c r="KWP48" s="138"/>
      <c r="KWQ48" s="138"/>
      <c r="KWR48" s="138"/>
      <c r="KWS48" s="138"/>
      <c r="KWT48" s="138"/>
      <c r="KWU48" s="138"/>
      <c r="KWV48" s="138"/>
      <c r="KWW48" s="138"/>
      <c r="KWX48" s="138"/>
      <c r="KWY48" s="138"/>
      <c r="KWZ48" s="138"/>
      <c r="KXA48" s="138"/>
      <c r="KXB48" s="138"/>
      <c r="KXC48" s="138"/>
      <c r="KXD48" s="138"/>
      <c r="KXE48" s="138"/>
      <c r="KXF48" s="138"/>
      <c r="KXG48" s="138"/>
      <c r="KXH48" s="138"/>
      <c r="KXI48" s="138"/>
      <c r="KXJ48" s="138"/>
      <c r="KXK48" s="138"/>
      <c r="KXL48" s="138"/>
      <c r="KXM48" s="138"/>
      <c r="KXN48" s="138"/>
      <c r="KXO48" s="138"/>
      <c r="KXP48" s="138"/>
      <c r="KXQ48" s="138"/>
      <c r="KXR48" s="138"/>
      <c r="KXS48" s="138"/>
      <c r="KXT48" s="138"/>
      <c r="KXU48" s="138"/>
      <c r="KXV48" s="138"/>
      <c r="KXW48" s="138"/>
      <c r="KXX48" s="138"/>
      <c r="KXY48" s="138"/>
      <c r="KXZ48" s="138"/>
      <c r="KYA48" s="138"/>
      <c r="KYB48" s="138"/>
      <c r="KYC48" s="138"/>
      <c r="KYD48" s="138"/>
      <c r="KYE48" s="138"/>
      <c r="KYF48" s="138"/>
      <c r="KYG48" s="138"/>
      <c r="KYH48" s="138"/>
      <c r="KYI48" s="138"/>
      <c r="KYJ48" s="138"/>
      <c r="KYK48" s="138"/>
      <c r="KYL48" s="138"/>
      <c r="KYM48" s="138"/>
      <c r="KYN48" s="138"/>
      <c r="KYO48" s="138"/>
      <c r="KYP48" s="138"/>
      <c r="KYQ48" s="138"/>
      <c r="KYR48" s="138"/>
      <c r="KYS48" s="138"/>
      <c r="KYT48" s="138"/>
      <c r="KYU48" s="138"/>
      <c r="KYV48" s="138"/>
      <c r="KYW48" s="138"/>
      <c r="KYX48" s="138"/>
      <c r="KYY48" s="138"/>
      <c r="KYZ48" s="138"/>
      <c r="KZA48" s="138"/>
      <c r="KZB48" s="138"/>
      <c r="KZC48" s="138"/>
      <c r="KZD48" s="138"/>
      <c r="KZE48" s="138"/>
      <c r="KZF48" s="138"/>
      <c r="KZG48" s="138"/>
      <c r="KZH48" s="138"/>
      <c r="KZI48" s="138"/>
      <c r="KZJ48" s="138"/>
      <c r="KZK48" s="138"/>
      <c r="KZL48" s="138"/>
      <c r="KZM48" s="138"/>
      <c r="KZN48" s="138"/>
      <c r="KZO48" s="138"/>
      <c r="KZP48" s="138"/>
      <c r="KZQ48" s="138"/>
      <c r="KZR48" s="138"/>
      <c r="KZS48" s="138"/>
      <c r="KZT48" s="138"/>
      <c r="KZU48" s="138"/>
      <c r="KZV48" s="138"/>
      <c r="KZW48" s="138"/>
      <c r="KZX48" s="138"/>
      <c r="KZY48" s="138"/>
      <c r="KZZ48" s="138"/>
      <c r="LAA48" s="138"/>
      <c r="LAB48" s="138"/>
      <c r="LAC48" s="138"/>
      <c r="LAD48" s="138"/>
      <c r="LAE48" s="138"/>
      <c r="LAF48" s="138"/>
      <c r="LAG48" s="138"/>
      <c r="LAH48" s="138"/>
      <c r="LAI48" s="138"/>
      <c r="LAJ48" s="138"/>
      <c r="LAK48" s="138"/>
      <c r="LAL48" s="138"/>
      <c r="LAM48" s="138"/>
      <c r="LAN48" s="138"/>
      <c r="LAO48" s="138"/>
      <c r="LAP48" s="138"/>
      <c r="LAQ48" s="138"/>
      <c r="LAR48" s="138"/>
      <c r="LAS48" s="138"/>
      <c r="LAT48" s="138"/>
      <c r="LAU48" s="138"/>
      <c r="LAV48" s="138"/>
      <c r="LAW48" s="138"/>
      <c r="LAX48" s="138"/>
      <c r="LAY48" s="138"/>
      <c r="LAZ48" s="138"/>
      <c r="LBA48" s="138"/>
      <c r="LBB48" s="138"/>
      <c r="LBC48" s="138"/>
      <c r="LBD48" s="138"/>
      <c r="LBE48" s="138"/>
      <c r="LBF48" s="138"/>
      <c r="LBG48" s="138"/>
      <c r="LBH48" s="138"/>
      <c r="LBI48" s="138"/>
      <c r="LBJ48" s="138"/>
      <c r="LBK48" s="138"/>
      <c r="LBL48" s="138"/>
      <c r="LBM48" s="138"/>
      <c r="LBN48" s="138"/>
      <c r="LBO48" s="138"/>
      <c r="LBP48" s="138"/>
      <c r="LBQ48" s="138"/>
      <c r="LBR48" s="138"/>
      <c r="LBS48" s="138"/>
      <c r="LBT48" s="138"/>
      <c r="LBU48" s="138"/>
      <c r="LBV48" s="138"/>
      <c r="LBW48" s="138"/>
      <c r="LBX48" s="138"/>
      <c r="LBY48" s="138"/>
      <c r="LBZ48" s="138"/>
      <c r="LCA48" s="138"/>
      <c r="LCB48" s="138"/>
      <c r="LCC48" s="138"/>
      <c r="LCD48" s="138"/>
      <c r="LCE48" s="138"/>
      <c r="LCF48" s="138"/>
      <c r="LCG48" s="138"/>
      <c r="LCH48" s="138"/>
      <c r="LCI48" s="138"/>
      <c r="LCJ48" s="138"/>
      <c r="LCK48" s="138"/>
      <c r="LCL48" s="138"/>
      <c r="LCM48" s="138"/>
      <c r="LCN48" s="138"/>
      <c r="LCO48" s="138"/>
      <c r="LCP48" s="138"/>
      <c r="LCQ48" s="138"/>
      <c r="LCR48" s="138"/>
      <c r="LCS48" s="138"/>
      <c r="LCT48" s="138"/>
      <c r="LCU48" s="138"/>
      <c r="LCV48" s="138"/>
      <c r="LCW48" s="138"/>
      <c r="LCX48" s="138"/>
      <c r="LCY48" s="138"/>
      <c r="LCZ48" s="138"/>
      <c r="LDA48" s="138"/>
      <c r="LDB48" s="138"/>
      <c r="LDC48" s="138"/>
      <c r="LDD48" s="138"/>
      <c r="LDE48" s="138"/>
      <c r="LDF48" s="138"/>
      <c r="LDG48" s="138"/>
      <c r="LDH48" s="138"/>
      <c r="LDI48" s="138"/>
      <c r="LDJ48" s="138"/>
      <c r="LDK48" s="138"/>
      <c r="LDL48" s="138"/>
      <c r="LDM48" s="138"/>
      <c r="LDN48" s="138"/>
      <c r="LDO48" s="138"/>
      <c r="LDP48" s="138"/>
      <c r="LDQ48" s="138"/>
      <c r="LDR48" s="138"/>
      <c r="LDS48" s="138"/>
      <c r="LDT48" s="138"/>
      <c r="LDU48" s="138"/>
      <c r="LDV48" s="138"/>
      <c r="LDW48" s="138"/>
      <c r="LDX48" s="138"/>
      <c r="LDY48" s="138"/>
      <c r="LDZ48" s="138"/>
      <c r="LEA48" s="138"/>
      <c r="LEB48" s="138"/>
      <c r="LEC48" s="138"/>
      <c r="LED48" s="138"/>
      <c r="LEE48" s="138"/>
      <c r="LEF48" s="138"/>
      <c r="LEG48" s="138"/>
      <c r="LEH48" s="138"/>
      <c r="LEI48" s="138"/>
      <c r="LEJ48" s="138"/>
      <c r="LEK48" s="138"/>
      <c r="LEL48" s="138"/>
      <c r="LEM48" s="138"/>
      <c r="LEN48" s="138"/>
      <c r="LEO48" s="138"/>
      <c r="LEP48" s="138"/>
      <c r="LEQ48" s="138"/>
      <c r="LER48" s="138"/>
      <c r="LES48" s="138"/>
      <c r="LET48" s="138"/>
      <c r="LEU48" s="138"/>
      <c r="LEV48" s="138"/>
      <c r="LEW48" s="138"/>
      <c r="LEX48" s="138"/>
      <c r="LEY48" s="138"/>
      <c r="LEZ48" s="138"/>
      <c r="LFA48" s="138"/>
      <c r="LFB48" s="138"/>
      <c r="LFC48" s="138"/>
      <c r="LFD48" s="138"/>
      <c r="LFE48" s="138"/>
      <c r="LFF48" s="138"/>
      <c r="LFG48" s="138"/>
      <c r="LFH48" s="138"/>
      <c r="LFI48" s="138"/>
      <c r="LFJ48" s="138"/>
      <c r="LFK48" s="138"/>
      <c r="LFL48" s="138"/>
      <c r="LFM48" s="138"/>
      <c r="LFN48" s="138"/>
      <c r="LFO48" s="138"/>
      <c r="LFP48" s="138"/>
      <c r="LFQ48" s="138"/>
      <c r="LFR48" s="138"/>
      <c r="LFS48" s="138"/>
      <c r="LFT48" s="138"/>
      <c r="LFU48" s="138"/>
      <c r="LFV48" s="138"/>
      <c r="LFW48" s="138"/>
      <c r="LFX48" s="138"/>
      <c r="LFY48" s="138"/>
      <c r="LFZ48" s="138"/>
      <c r="LGA48" s="138"/>
      <c r="LGB48" s="138"/>
      <c r="LGC48" s="138"/>
      <c r="LGD48" s="138"/>
      <c r="LGE48" s="138"/>
      <c r="LGF48" s="138"/>
      <c r="LGG48" s="138"/>
      <c r="LGH48" s="138"/>
      <c r="LGI48" s="138"/>
      <c r="LGJ48" s="138"/>
      <c r="LGK48" s="138"/>
      <c r="LGL48" s="138"/>
      <c r="LGM48" s="138"/>
      <c r="LGN48" s="138"/>
      <c r="LGO48" s="138"/>
      <c r="LGP48" s="138"/>
      <c r="LGQ48" s="138"/>
      <c r="LGR48" s="138"/>
      <c r="LGS48" s="138"/>
      <c r="LGT48" s="138"/>
      <c r="LGU48" s="138"/>
      <c r="LGV48" s="138"/>
      <c r="LGW48" s="138"/>
      <c r="LGX48" s="138"/>
      <c r="LGY48" s="138"/>
      <c r="LGZ48" s="138"/>
      <c r="LHA48" s="138"/>
      <c r="LHB48" s="138"/>
      <c r="LHC48" s="138"/>
      <c r="LHD48" s="138"/>
      <c r="LHE48" s="138"/>
      <c r="LHF48" s="138"/>
      <c r="LHG48" s="138"/>
      <c r="LHH48" s="138"/>
      <c r="LHI48" s="138"/>
      <c r="LHJ48" s="138"/>
      <c r="LHK48" s="138"/>
      <c r="LHL48" s="138"/>
      <c r="LHM48" s="138"/>
      <c r="LHN48" s="138"/>
      <c r="LHO48" s="138"/>
      <c r="LHP48" s="138"/>
      <c r="LHQ48" s="138"/>
      <c r="LHR48" s="138"/>
      <c r="LHS48" s="138"/>
      <c r="LHT48" s="138"/>
      <c r="LHU48" s="138"/>
      <c r="LHV48" s="138"/>
      <c r="LHW48" s="138"/>
      <c r="LHX48" s="138"/>
      <c r="LHY48" s="138"/>
      <c r="LHZ48" s="138"/>
      <c r="LIA48" s="138"/>
      <c r="LIB48" s="138"/>
      <c r="LIC48" s="138"/>
      <c r="LID48" s="138"/>
      <c r="LIE48" s="138"/>
      <c r="LIF48" s="138"/>
      <c r="LIG48" s="138"/>
      <c r="LIH48" s="138"/>
      <c r="LII48" s="138"/>
      <c r="LIJ48" s="138"/>
      <c r="LIK48" s="138"/>
      <c r="LIL48" s="138"/>
      <c r="LIM48" s="138"/>
      <c r="LIN48" s="138"/>
      <c r="LIO48" s="138"/>
      <c r="LIP48" s="138"/>
      <c r="LIQ48" s="138"/>
      <c r="LIR48" s="138"/>
      <c r="LIS48" s="138"/>
      <c r="LIT48" s="138"/>
      <c r="LIU48" s="138"/>
      <c r="LIV48" s="138"/>
      <c r="LIW48" s="138"/>
      <c r="LIX48" s="138"/>
      <c r="LIY48" s="138"/>
      <c r="LIZ48" s="138"/>
      <c r="LJA48" s="138"/>
      <c r="LJB48" s="138"/>
      <c r="LJC48" s="138"/>
      <c r="LJD48" s="138"/>
      <c r="LJE48" s="138"/>
      <c r="LJF48" s="138"/>
      <c r="LJG48" s="138"/>
      <c r="LJH48" s="138"/>
      <c r="LJI48" s="138"/>
      <c r="LJJ48" s="138"/>
      <c r="LJK48" s="138"/>
      <c r="LJL48" s="138"/>
      <c r="LJM48" s="138"/>
      <c r="LJN48" s="138"/>
      <c r="LJO48" s="138"/>
      <c r="LJP48" s="138"/>
      <c r="LJQ48" s="138"/>
      <c r="LJR48" s="138"/>
      <c r="LJS48" s="138"/>
      <c r="LJT48" s="138"/>
      <c r="LJU48" s="138"/>
      <c r="LJV48" s="138"/>
      <c r="LJW48" s="138"/>
      <c r="LJX48" s="138"/>
      <c r="LJY48" s="138"/>
      <c r="LJZ48" s="138"/>
      <c r="LKA48" s="138"/>
      <c r="LKB48" s="138"/>
      <c r="LKC48" s="138"/>
      <c r="LKD48" s="138"/>
      <c r="LKE48" s="138"/>
      <c r="LKF48" s="138"/>
      <c r="LKG48" s="138"/>
      <c r="LKH48" s="138"/>
      <c r="LKI48" s="138"/>
      <c r="LKJ48" s="138"/>
      <c r="LKK48" s="138"/>
      <c r="LKL48" s="138"/>
      <c r="LKM48" s="138"/>
      <c r="LKN48" s="138"/>
      <c r="LKO48" s="138"/>
      <c r="LKP48" s="138"/>
      <c r="LKQ48" s="138"/>
      <c r="LKR48" s="138"/>
      <c r="LKS48" s="138"/>
      <c r="LKT48" s="138"/>
      <c r="LKU48" s="138"/>
      <c r="LKV48" s="138"/>
      <c r="LKW48" s="138"/>
      <c r="LKX48" s="138"/>
      <c r="LKY48" s="138"/>
      <c r="LKZ48" s="138"/>
      <c r="LLA48" s="138"/>
      <c r="LLB48" s="138"/>
      <c r="LLC48" s="138"/>
      <c r="LLD48" s="138"/>
      <c r="LLE48" s="138"/>
      <c r="LLF48" s="138"/>
      <c r="LLG48" s="138"/>
      <c r="LLH48" s="138"/>
      <c r="LLI48" s="138"/>
      <c r="LLJ48" s="138"/>
      <c r="LLK48" s="138"/>
      <c r="LLL48" s="138"/>
      <c r="LLM48" s="138"/>
      <c r="LLN48" s="138"/>
      <c r="LLO48" s="138"/>
      <c r="LLP48" s="138"/>
      <c r="LLQ48" s="138"/>
      <c r="LLR48" s="138"/>
      <c r="LLS48" s="138"/>
      <c r="LLT48" s="138"/>
      <c r="LLU48" s="138"/>
      <c r="LLV48" s="138"/>
      <c r="LLW48" s="138"/>
      <c r="LLX48" s="138"/>
      <c r="LLY48" s="138"/>
      <c r="LLZ48" s="138"/>
      <c r="LMA48" s="138"/>
      <c r="LMB48" s="138"/>
      <c r="LMC48" s="138"/>
      <c r="LMD48" s="138"/>
      <c r="LME48" s="138"/>
      <c r="LMF48" s="138"/>
      <c r="LMG48" s="138"/>
      <c r="LMH48" s="138"/>
      <c r="LMI48" s="138"/>
      <c r="LMJ48" s="138"/>
      <c r="LMK48" s="138"/>
      <c r="LML48" s="138"/>
      <c r="LMM48" s="138"/>
      <c r="LMN48" s="138"/>
      <c r="LMO48" s="138"/>
      <c r="LMP48" s="138"/>
      <c r="LMQ48" s="138"/>
      <c r="LMR48" s="138"/>
      <c r="LMS48" s="138"/>
      <c r="LMT48" s="138"/>
      <c r="LMU48" s="138"/>
      <c r="LMV48" s="138"/>
      <c r="LMW48" s="138"/>
      <c r="LMX48" s="138"/>
      <c r="LMY48" s="138"/>
      <c r="LMZ48" s="138"/>
      <c r="LNA48" s="138"/>
      <c r="LNB48" s="138"/>
      <c r="LNC48" s="138"/>
      <c r="LND48" s="138"/>
      <c r="LNE48" s="138"/>
      <c r="LNF48" s="138"/>
      <c r="LNG48" s="138"/>
      <c r="LNH48" s="138"/>
      <c r="LNI48" s="138"/>
      <c r="LNJ48" s="138"/>
      <c r="LNK48" s="138"/>
      <c r="LNL48" s="138"/>
      <c r="LNM48" s="138"/>
      <c r="LNN48" s="138"/>
      <c r="LNO48" s="138"/>
      <c r="LNP48" s="138"/>
      <c r="LNQ48" s="138"/>
      <c r="LNR48" s="138"/>
      <c r="LNS48" s="138"/>
      <c r="LNT48" s="138"/>
      <c r="LNU48" s="138"/>
      <c r="LNV48" s="138"/>
      <c r="LNW48" s="138"/>
      <c r="LNX48" s="138"/>
      <c r="LNY48" s="138"/>
      <c r="LNZ48" s="138"/>
      <c r="LOA48" s="138"/>
      <c r="LOB48" s="138"/>
      <c r="LOC48" s="138"/>
      <c r="LOD48" s="138"/>
      <c r="LOE48" s="138"/>
      <c r="LOF48" s="138"/>
      <c r="LOG48" s="138"/>
      <c r="LOH48" s="138"/>
      <c r="LOI48" s="138"/>
      <c r="LOJ48" s="138"/>
      <c r="LOK48" s="138"/>
      <c r="LOL48" s="138"/>
      <c r="LOM48" s="138"/>
      <c r="LON48" s="138"/>
      <c r="LOO48" s="138"/>
      <c r="LOP48" s="138"/>
      <c r="LOQ48" s="138"/>
      <c r="LOR48" s="138"/>
      <c r="LOS48" s="138"/>
      <c r="LOT48" s="138"/>
      <c r="LOU48" s="138"/>
      <c r="LOV48" s="138"/>
      <c r="LOW48" s="138"/>
      <c r="LOX48" s="138"/>
      <c r="LOY48" s="138"/>
      <c r="LOZ48" s="138"/>
      <c r="LPA48" s="138"/>
      <c r="LPB48" s="138"/>
      <c r="LPC48" s="138"/>
      <c r="LPD48" s="138"/>
      <c r="LPE48" s="138"/>
      <c r="LPF48" s="138"/>
      <c r="LPG48" s="138"/>
      <c r="LPH48" s="138"/>
      <c r="LPI48" s="138"/>
      <c r="LPJ48" s="138"/>
      <c r="LPK48" s="138"/>
      <c r="LPL48" s="138"/>
      <c r="LPM48" s="138"/>
      <c r="LPN48" s="138"/>
      <c r="LPO48" s="138"/>
      <c r="LPP48" s="138"/>
      <c r="LPQ48" s="138"/>
      <c r="LPR48" s="138"/>
      <c r="LPS48" s="138"/>
      <c r="LPT48" s="138"/>
      <c r="LPU48" s="138"/>
      <c r="LPV48" s="138"/>
      <c r="LPW48" s="138"/>
      <c r="LPX48" s="138"/>
      <c r="LPY48" s="138"/>
      <c r="LPZ48" s="138"/>
      <c r="LQA48" s="138"/>
      <c r="LQB48" s="138"/>
      <c r="LQC48" s="138"/>
      <c r="LQD48" s="138"/>
      <c r="LQE48" s="138"/>
      <c r="LQF48" s="138"/>
      <c r="LQG48" s="138"/>
      <c r="LQH48" s="138"/>
      <c r="LQI48" s="138"/>
      <c r="LQJ48" s="138"/>
      <c r="LQK48" s="138"/>
      <c r="LQL48" s="138"/>
      <c r="LQM48" s="138"/>
      <c r="LQN48" s="138"/>
      <c r="LQO48" s="138"/>
      <c r="LQP48" s="138"/>
      <c r="LQQ48" s="138"/>
      <c r="LQR48" s="138"/>
      <c r="LQS48" s="138"/>
      <c r="LQT48" s="138"/>
      <c r="LQU48" s="138"/>
      <c r="LQV48" s="138"/>
      <c r="LQW48" s="138"/>
      <c r="LQX48" s="138"/>
      <c r="LQY48" s="138"/>
      <c r="LQZ48" s="138"/>
      <c r="LRA48" s="138"/>
      <c r="LRB48" s="138"/>
      <c r="LRC48" s="138"/>
      <c r="LRD48" s="138"/>
      <c r="LRE48" s="138"/>
      <c r="LRF48" s="138"/>
      <c r="LRG48" s="138"/>
      <c r="LRH48" s="138"/>
      <c r="LRI48" s="138"/>
      <c r="LRJ48" s="138"/>
      <c r="LRK48" s="138"/>
      <c r="LRL48" s="138"/>
      <c r="LRM48" s="138"/>
      <c r="LRN48" s="138"/>
      <c r="LRO48" s="138"/>
      <c r="LRP48" s="138"/>
      <c r="LRQ48" s="138"/>
      <c r="LRR48" s="138"/>
      <c r="LRS48" s="138"/>
      <c r="LRT48" s="138"/>
      <c r="LRU48" s="138"/>
      <c r="LRV48" s="138"/>
      <c r="LRW48" s="138"/>
      <c r="LRX48" s="138"/>
      <c r="LRY48" s="138"/>
      <c r="LRZ48" s="138"/>
      <c r="LSA48" s="138"/>
      <c r="LSB48" s="138"/>
      <c r="LSC48" s="138"/>
      <c r="LSD48" s="138"/>
      <c r="LSE48" s="138"/>
      <c r="LSF48" s="138"/>
      <c r="LSG48" s="138"/>
      <c r="LSH48" s="138"/>
      <c r="LSI48" s="138"/>
      <c r="LSJ48" s="138"/>
      <c r="LSK48" s="138"/>
      <c r="LSL48" s="138"/>
      <c r="LSM48" s="138"/>
      <c r="LSN48" s="138"/>
      <c r="LSO48" s="138"/>
      <c r="LSP48" s="138"/>
      <c r="LSQ48" s="138"/>
      <c r="LSR48" s="138"/>
      <c r="LSS48" s="138"/>
      <c r="LST48" s="138"/>
      <c r="LSU48" s="138"/>
      <c r="LSV48" s="138"/>
      <c r="LSW48" s="138"/>
      <c r="LSX48" s="138"/>
      <c r="LSY48" s="138"/>
      <c r="LSZ48" s="138"/>
      <c r="LTA48" s="138"/>
      <c r="LTB48" s="138"/>
      <c r="LTC48" s="138"/>
      <c r="LTD48" s="138"/>
      <c r="LTE48" s="138"/>
      <c r="LTF48" s="138"/>
      <c r="LTG48" s="138"/>
      <c r="LTH48" s="138"/>
      <c r="LTI48" s="138"/>
      <c r="LTJ48" s="138"/>
      <c r="LTK48" s="138"/>
      <c r="LTL48" s="138"/>
      <c r="LTM48" s="138"/>
      <c r="LTN48" s="138"/>
      <c r="LTO48" s="138"/>
      <c r="LTP48" s="138"/>
      <c r="LTQ48" s="138"/>
      <c r="LTR48" s="138"/>
      <c r="LTS48" s="138"/>
      <c r="LTT48" s="138"/>
      <c r="LTU48" s="138"/>
      <c r="LTV48" s="138"/>
      <c r="LTW48" s="138"/>
      <c r="LTX48" s="138"/>
      <c r="LTY48" s="138"/>
      <c r="LTZ48" s="138"/>
      <c r="LUA48" s="138"/>
      <c r="LUB48" s="138"/>
      <c r="LUC48" s="138"/>
      <c r="LUD48" s="138"/>
      <c r="LUE48" s="138"/>
      <c r="LUF48" s="138"/>
      <c r="LUG48" s="138"/>
      <c r="LUH48" s="138"/>
      <c r="LUI48" s="138"/>
      <c r="LUJ48" s="138"/>
      <c r="LUK48" s="138"/>
      <c r="LUL48" s="138"/>
      <c r="LUM48" s="138"/>
      <c r="LUN48" s="138"/>
      <c r="LUO48" s="138"/>
      <c r="LUP48" s="138"/>
      <c r="LUQ48" s="138"/>
      <c r="LUR48" s="138"/>
      <c r="LUS48" s="138"/>
      <c r="LUT48" s="138"/>
      <c r="LUU48" s="138"/>
      <c r="LUV48" s="138"/>
      <c r="LUW48" s="138"/>
      <c r="LUX48" s="138"/>
      <c r="LUY48" s="138"/>
      <c r="LUZ48" s="138"/>
      <c r="LVA48" s="138"/>
      <c r="LVB48" s="138"/>
      <c r="LVC48" s="138"/>
      <c r="LVD48" s="138"/>
      <c r="LVE48" s="138"/>
      <c r="LVF48" s="138"/>
      <c r="LVG48" s="138"/>
      <c r="LVH48" s="138"/>
      <c r="LVI48" s="138"/>
      <c r="LVJ48" s="138"/>
      <c r="LVK48" s="138"/>
      <c r="LVL48" s="138"/>
      <c r="LVM48" s="138"/>
      <c r="LVN48" s="138"/>
      <c r="LVO48" s="138"/>
      <c r="LVP48" s="138"/>
      <c r="LVQ48" s="138"/>
      <c r="LVR48" s="138"/>
      <c r="LVS48" s="138"/>
      <c r="LVT48" s="138"/>
      <c r="LVU48" s="138"/>
      <c r="LVV48" s="138"/>
      <c r="LVW48" s="138"/>
      <c r="LVX48" s="138"/>
      <c r="LVY48" s="138"/>
      <c r="LVZ48" s="138"/>
      <c r="LWA48" s="138"/>
      <c r="LWB48" s="138"/>
      <c r="LWC48" s="138"/>
      <c r="LWD48" s="138"/>
      <c r="LWE48" s="138"/>
      <c r="LWF48" s="138"/>
      <c r="LWG48" s="138"/>
      <c r="LWH48" s="138"/>
      <c r="LWI48" s="138"/>
      <c r="LWJ48" s="138"/>
      <c r="LWK48" s="138"/>
      <c r="LWL48" s="138"/>
      <c r="LWM48" s="138"/>
      <c r="LWN48" s="138"/>
      <c r="LWO48" s="138"/>
      <c r="LWP48" s="138"/>
      <c r="LWQ48" s="138"/>
      <c r="LWR48" s="138"/>
      <c r="LWS48" s="138"/>
      <c r="LWT48" s="138"/>
      <c r="LWU48" s="138"/>
      <c r="LWV48" s="138"/>
      <c r="LWW48" s="138"/>
      <c r="LWX48" s="138"/>
      <c r="LWY48" s="138"/>
      <c r="LWZ48" s="138"/>
      <c r="LXA48" s="138"/>
      <c r="LXB48" s="138"/>
      <c r="LXC48" s="138"/>
      <c r="LXD48" s="138"/>
      <c r="LXE48" s="138"/>
      <c r="LXF48" s="138"/>
      <c r="LXG48" s="138"/>
      <c r="LXH48" s="138"/>
      <c r="LXI48" s="138"/>
      <c r="LXJ48" s="138"/>
      <c r="LXK48" s="138"/>
      <c r="LXL48" s="138"/>
      <c r="LXM48" s="138"/>
      <c r="LXN48" s="138"/>
      <c r="LXO48" s="138"/>
      <c r="LXP48" s="138"/>
      <c r="LXQ48" s="138"/>
      <c r="LXR48" s="138"/>
      <c r="LXS48" s="138"/>
      <c r="LXT48" s="138"/>
      <c r="LXU48" s="138"/>
      <c r="LXV48" s="138"/>
      <c r="LXW48" s="138"/>
      <c r="LXX48" s="138"/>
      <c r="LXY48" s="138"/>
      <c r="LXZ48" s="138"/>
      <c r="LYA48" s="138"/>
      <c r="LYB48" s="138"/>
      <c r="LYC48" s="138"/>
      <c r="LYD48" s="138"/>
      <c r="LYE48" s="138"/>
      <c r="LYF48" s="138"/>
      <c r="LYG48" s="138"/>
      <c r="LYH48" s="138"/>
      <c r="LYI48" s="138"/>
      <c r="LYJ48" s="138"/>
      <c r="LYK48" s="138"/>
      <c r="LYL48" s="138"/>
      <c r="LYM48" s="138"/>
      <c r="LYN48" s="138"/>
      <c r="LYO48" s="138"/>
      <c r="LYP48" s="138"/>
      <c r="LYQ48" s="138"/>
      <c r="LYR48" s="138"/>
      <c r="LYS48" s="138"/>
      <c r="LYT48" s="138"/>
      <c r="LYU48" s="138"/>
      <c r="LYV48" s="138"/>
      <c r="LYW48" s="138"/>
      <c r="LYX48" s="138"/>
      <c r="LYY48" s="138"/>
      <c r="LYZ48" s="138"/>
      <c r="LZA48" s="138"/>
      <c r="LZB48" s="138"/>
      <c r="LZC48" s="138"/>
      <c r="LZD48" s="138"/>
      <c r="LZE48" s="138"/>
      <c r="LZF48" s="138"/>
      <c r="LZG48" s="138"/>
      <c r="LZH48" s="138"/>
      <c r="LZI48" s="138"/>
      <c r="LZJ48" s="138"/>
      <c r="LZK48" s="138"/>
      <c r="LZL48" s="138"/>
      <c r="LZM48" s="138"/>
      <c r="LZN48" s="138"/>
      <c r="LZO48" s="138"/>
      <c r="LZP48" s="138"/>
      <c r="LZQ48" s="138"/>
      <c r="LZR48" s="138"/>
      <c r="LZS48" s="138"/>
      <c r="LZT48" s="138"/>
      <c r="LZU48" s="138"/>
      <c r="LZV48" s="138"/>
      <c r="LZW48" s="138"/>
      <c r="LZX48" s="138"/>
      <c r="LZY48" s="138"/>
      <c r="LZZ48" s="138"/>
      <c r="MAA48" s="138"/>
      <c r="MAB48" s="138"/>
      <c r="MAC48" s="138"/>
      <c r="MAD48" s="138"/>
      <c r="MAE48" s="138"/>
      <c r="MAF48" s="138"/>
      <c r="MAG48" s="138"/>
      <c r="MAH48" s="138"/>
      <c r="MAI48" s="138"/>
      <c r="MAJ48" s="138"/>
      <c r="MAK48" s="138"/>
      <c r="MAL48" s="138"/>
      <c r="MAM48" s="138"/>
      <c r="MAN48" s="138"/>
      <c r="MAO48" s="138"/>
      <c r="MAP48" s="138"/>
      <c r="MAQ48" s="138"/>
      <c r="MAR48" s="138"/>
      <c r="MAS48" s="138"/>
      <c r="MAT48" s="138"/>
      <c r="MAU48" s="138"/>
      <c r="MAV48" s="138"/>
      <c r="MAW48" s="138"/>
      <c r="MAX48" s="138"/>
      <c r="MAY48" s="138"/>
      <c r="MAZ48" s="138"/>
      <c r="MBA48" s="138"/>
      <c r="MBB48" s="138"/>
      <c r="MBC48" s="138"/>
      <c r="MBD48" s="138"/>
      <c r="MBE48" s="138"/>
      <c r="MBF48" s="138"/>
      <c r="MBG48" s="138"/>
      <c r="MBH48" s="138"/>
      <c r="MBI48" s="138"/>
      <c r="MBJ48" s="138"/>
      <c r="MBK48" s="138"/>
      <c r="MBL48" s="138"/>
      <c r="MBM48" s="138"/>
      <c r="MBN48" s="138"/>
      <c r="MBO48" s="138"/>
      <c r="MBP48" s="138"/>
      <c r="MBQ48" s="138"/>
      <c r="MBR48" s="138"/>
      <c r="MBS48" s="138"/>
      <c r="MBT48" s="138"/>
      <c r="MBU48" s="138"/>
      <c r="MBV48" s="138"/>
      <c r="MBW48" s="138"/>
      <c r="MBX48" s="138"/>
      <c r="MBY48" s="138"/>
      <c r="MBZ48" s="138"/>
      <c r="MCA48" s="138"/>
      <c r="MCB48" s="138"/>
      <c r="MCC48" s="138"/>
      <c r="MCD48" s="138"/>
      <c r="MCE48" s="138"/>
      <c r="MCF48" s="138"/>
      <c r="MCG48" s="138"/>
      <c r="MCH48" s="138"/>
      <c r="MCI48" s="138"/>
      <c r="MCJ48" s="138"/>
      <c r="MCK48" s="138"/>
      <c r="MCL48" s="138"/>
      <c r="MCM48" s="138"/>
      <c r="MCN48" s="138"/>
      <c r="MCO48" s="138"/>
      <c r="MCP48" s="138"/>
      <c r="MCQ48" s="138"/>
      <c r="MCR48" s="138"/>
      <c r="MCS48" s="138"/>
      <c r="MCT48" s="138"/>
      <c r="MCU48" s="138"/>
      <c r="MCV48" s="138"/>
      <c r="MCW48" s="138"/>
      <c r="MCX48" s="138"/>
      <c r="MCY48" s="138"/>
      <c r="MCZ48" s="138"/>
      <c r="MDA48" s="138"/>
      <c r="MDB48" s="138"/>
      <c r="MDC48" s="138"/>
      <c r="MDD48" s="138"/>
      <c r="MDE48" s="138"/>
      <c r="MDF48" s="138"/>
      <c r="MDG48" s="138"/>
      <c r="MDH48" s="138"/>
      <c r="MDI48" s="138"/>
      <c r="MDJ48" s="138"/>
      <c r="MDK48" s="138"/>
      <c r="MDL48" s="138"/>
      <c r="MDM48" s="138"/>
      <c r="MDN48" s="138"/>
      <c r="MDO48" s="138"/>
      <c r="MDP48" s="138"/>
      <c r="MDQ48" s="138"/>
      <c r="MDR48" s="138"/>
      <c r="MDS48" s="138"/>
      <c r="MDT48" s="138"/>
      <c r="MDU48" s="138"/>
      <c r="MDV48" s="138"/>
      <c r="MDW48" s="138"/>
      <c r="MDX48" s="138"/>
      <c r="MDY48" s="138"/>
      <c r="MDZ48" s="138"/>
      <c r="MEA48" s="138"/>
      <c r="MEB48" s="138"/>
      <c r="MEC48" s="138"/>
      <c r="MED48" s="138"/>
      <c r="MEE48" s="138"/>
      <c r="MEF48" s="138"/>
      <c r="MEG48" s="138"/>
      <c r="MEH48" s="138"/>
      <c r="MEI48" s="138"/>
      <c r="MEJ48" s="138"/>
      <c r="MEK48" s="138"/>
      <c r="MEL48" s="138"/>
      <c r="MEM48" s="138"/>
      <c r="MEN48" s="138"/>
      <c r="MEO48" s="138"/>
      <c r="MEP48" s="138"/>
      <c r="MEQ48" s="138"/>
      <c r="MER48" s="138"/>
      <c r="MES48" s="138"/>
      <c r="MET48" s="138"/>
      <c r="MEU48" s="138"/>
      <c r="MEV48" s="138"/>
      <c r="MEW48" s="138"/>
      <c r="MEX48" s="138"/>
      <c r="MEY48" s="138"/>
      <c r="MEZ48" s="138"/>
      <c r="MFA48" s="138"/>
      <c r="MFB48" s="138"/>
      <c r="MFC48" s="138"/>
      <c r="MFD48" s="138"/>
      <c r="MFE48" s="138"/>
      <c r="MFF48" s="138"/>
      <c r="MFG48" s="138"/>
      <c r="MFH48" s="138"/>
      <c r="MFI48" s="138"/>
      <c r="MFJ48" s="138"/>
      <c r="MFK48" s="138"/>
      <c r="MFL48" s="138"/>
      <c r="MFM48" s="138"/>
      <c r="MFN48" s="138"/>
      <c r="MFO48" s="138"/>
      <c r="MFP48" s="138"/>
      <c r="MFQ48" s="138"/>
      <c r="MFR48" s="138"/>
      <c r="MFS48" s="138"/>
      <c r="MFT48" s="138"/>
      <c r="MFU48" s="138"/>
      <c r="MFV48" s="138"/>
      <c r="MFW48" s="138"/>
      <c r="MFX48" s="138"/>
      <c r="MFY48" s="138"/>
      <c r="MFZ48" s="138"/>
      <c r="MGA48" s="138"/>
      <c r="MGB48" s="138"/>
      <c r="MGC48" s="138"/>
      <c r="MGD48" s="138"/>
      <c r="MGE48" s="138"/>
      <c r="MGF48" s="138"/>
      <c r="MGG48" s="138"/>
      <c r="MGH48" s="138"/>
      <c r="MGI48" s="138"/>
      <c r="MGJ48" s="138"/>
      <c r="MGK48" s="138"/>
      <c r="MGL48" s="138"/>
      <c r="MGM48" s="138"/>
      <c r="MGN48" s="138"/>
      <c r="MGO48" s="138"/>
      <c r="MGP48" s="138"/>
      <c r="MGQ48" s="138"/>
      <c r="MGR48" s="138"/>
      <c r="MGS48" s="138"/>
      <c r="MGT48" s="138"/>
      <c r="MGU48" s="138"/>
      <c r="MGV48" s="138"/>
      <c r="MGW48" s="138"/>
      <c r="MGX48" s="138"/>
      <c r="MGY48" s="138"/>
      <c r="MGZ48" s="138"/>
      <c r="MHA48" s="138"/>
      <c r="MHB48" s="138"/>
      <c r="MHC48" s="138"/>
      <c r="MHD48" s="138"/>
      <c r="MHE48" s="138"/>
      <c r="MHF48" s="138"/>
      <c r="MHG48" s="138"/>
      <c r="MHH48" s="138"/>
      <c r="MHI48" s="138"/>
      <c r="MHJ48" s="138"/>
      <c r="MHK48" s="138"/>
      <c r="MHL48" s="138"/>
      <c r="MHM48" s="138"/>
      <c r="MHN48" s="138"/>
      <c r="MHO48" s="138"/>
      <c r="MHP48" s="138"/>
      <c r="MHQ48" s="138"/>
      <c r="MHR48" s="138"/>
      <c r="MHS48" s="138"/>
      <c r="MHT48" s="138"/>
      <c r="MHU48" s="138"/>
      <c r="MHV48" s="138"/>
      <c r="MHW48" s="138"/>
      <c r="MHX48" s="138"/>
      <c r="MHY48" s="138"/>
      <c r="MHZ48" s="138"/>
      <c r="MIA48" s="138"/>
      <c r="MIB48" s="138"/>
      <c r="MIC48" s="138"/>
      <c r="MID48" s="138"/>
      <c r="MIE48" s="138"/>
      <c r="MIF48" s="138"/>
      <c r="MIG48" s="138"/>
      <c r="MIH48" s="138"/>
      <c r="MII48" s="138"/>
      <c r="MIJ48" s="138"/>
      <c r="MIK48" s="138"/>
      <c r="MIL48" s="138"/>
      <c r="MIM48" s="138"/>
      <c r="MIN48" s="138"/>
      <c r="MIO48" s="138"/>
      <c r="MIP48" s="138"/>
      <c r="MIQ48" s="138"/>
      <c r="MIR48" s="138"/>
      <c r="MIS48" s="138"/>
      <c r="MIT48" s="138"/>
      <c r="MIU48" s="138"/>
      <c r="MIV48" s="138"/>
      <c r="MIW48" s="138"/>
      <c r="MIX48" s="138"/>
      <c r="MIY48" s="138"/>
      <c r="MIZ48" s="138"/>
      <c r="MJA48" s="138"/>
      <c r="MJB48" s="138"/>
      <c r="MJC48" s="138"/>
      <c r="MJD48" s="138"/>
      <c r="MJE48" s="138"/>
      <c r="MJF48" s="138"/>
      <c r="MJG48" s="138"/>
      <c r="MJH48" s="138"/>
      <c r="MJI48" s="138"/>
      <c r="MJJ48" s="138"/>
      <c r="MJK48" s="138"/>
      <c r="MJL48" s="138"/>
      <c r="MJM48" s="138"/>
      <c r="MJN48" s="138"/>
      <c r="MJO48" s="138"/>
      <c r="MJP48" s="138"/>
      <c r="MJQ48" s="138"/>
      <c r="MJR48" s="138"/>
      <c r="MJS48" s="138"/>
      <c r="MJT48" s="138"/>
      <c r="MJU48" s="138"/>
      <c r="MJV48" s="138"/>
      <c r="MJW48" s="138"/>
      <c r="MJX48" s="138"/>
      <c r="MJY48" s="138"/>
      <c r="MJZ48" s="138"/>
      <c r="MKA48" s="138"/>
      <c r="MKB48" s="138"/>
      <c r="MKC48" s="138"/>
      <c r="MKD48" s="138"/>
      <c r="MKE48" s="138"/>
      <c r="MKF48" s="138"/>
      <c r="MKG48" s="138"/>
      <c r="MKH48" s="138"/>
      <c r="MKI48" s="138"/>
      <c r="MKJ48" s="138"/>
      <c r="MKK48" s="138"/>
      <c r="MKL48" s="138"/>
      <c r="MKM48" s="138"/>
      <c r="MKN48" s="138"/>
      <c r="MKO48" s="138"/>
      <c r="MKP48" s="138"/>
      <c r="MKQ48" s="138"/>
      <c r="MKR48" s="138"/>
      <c r="MKS48" s="138"/>
      <c r="MKT48" s="138"/>
      <c r="MKU48" s="138"/>
      <c r="MKV48" s="138"/>
      <c r="MKW48" s="138"/>
      <c r="MKX48" s="138"/>
      <c r="MKY48" s="138"/>
      <c r="MKZ48" s="138"/>
      <c r="MLA48" s="138"/>
      <c r="MLB48" s="138"/>
      <c r="MLC48" s="138"/>
      <c r="MLD48" s="138"/>
      <c r="MLE48" s="138"/>
      <c r="MLF48" s="138"/>
      <c r="MLG48" s="138"/>
      <c r="MLH48" s="138"/>
      <c r="MLI48" s="138"/>
      <c r="MLJ48" s="138"/>
      <c r="MLK48" s="138"/>
      <c r="MLL48" s="138"/>
      <c r="MLM48" s="138"/>
      <c r="MLN48" s="138"/>
      <c r="MLO48" s="138"/>
      <c r="MLP48" s="138"/>
      <c r="MLQ48" s="138"/>
      <c r="MLR48" s="138"/>
      <c r="MLS48" s="138"/>
      <c r="MLT48" s="138"/>
      <c r="MLU48" s="138"/>
      <c r="MLV48" s="138"/>
      <c r="MLW48" s="138"/>
      <c r="MLX48" s="138"/>
      <c r="MLY48" s="138"/>
      <c r="MLZ48" s="138"/>
      <c r="MMA48" s="138"/>
      <c r="MMB48" s="138"/>
      <c r="MMC48" s="138"/>
      <c r="MMD48" s="138"/>
      <c r="MME48" s="138"/>
      <c r="MMF48" s="138"/>
      <c r="MMG48" s="138"/>
      <c r="MMH48" s="138"/>
      <c r="MMI48" s="138"/>
      <c r="MMJ48" s="138"/>
      <c r="MMK48" s="138"/>
      <c r="MML48" s="138"/>
      <c r="MMM48" s="138"/>
      <c r="MMN48" s="138"/>
      <c r="MMO48" s="138"/>
      <c r="MMP48" s="138"/>
      <c r="MMQ48" s="138"/>
      <c r="MMR48" s="138"/>
      <c r="MMS48" s="138"/>
      <c r="MMT48" s="138"/>
      <c r="MMU48" s="138"/>
      <c r="MMV48" s="138"/>
      <c r="MMW48" s="138"/>
      <c r="MMX48" s="138"/>
      <c r="MMY48" s="138"/>
      <c r="MMZ48" s="138"/>
      <c r="MNA48" s="138"/>
      <c r="MNB48" s="138"/>
      <c r="MNC48" s="138"/>
      <c r="MND48" s="138"/>
      <c r="MNE48" s="138"/>
      <c r="MNF48" s="138"/>
      <c r="MNG48" s="138"/>
      <c r="MNH48" s="138"/>
      <c r="MNI48" s="138"/>
      <c r="MNJ48" s="138"/>
      <c r="MNK48" s="138"/>
      <c r="MNL48" s="138"/>
      <c r="MNM48" s="138"/>
      <c r="MNN48" s="138"/>
      <c r="MNO48" s="138"/>
      <c r="MNP48" s="138"/>
      <c r="MNQ48" s="138"/>
      <c r="MNR48" s="138"/>
      <c r="MNS48" s="138"/>
      <c r="MNT48" s="138"/>
      <c r="MNU48" s="138"/>
      <c r="MNV48" s="138"/>
      <c r="MNW48" s="138"/>
      <c r="MNX48" s="138"/>
      <c r="MNY48" s="138"/>
      <c r="MNZ48" s="138"/>
      <c r="MOA48" s="138"/>
      <c r="MOB48" s="138"/>
      <c r="MOC48" s="138"/>
      <c r="MOD48" s="138"/>
      <c r="MOE48" s="138"/>
      <c r="MOF48" s="138"/>
      <c r="MOG48" s="138"/>
      <c r="MOH48" s="138"/>
      <c r="MOI48" s="138"/>
      <c r="MOJ48" s="138"/>
      <c r="MOK48" s="138"/>
      <c r="MOL48" s="138"/>
      <c r="MOM48" s="138"/>
      <c r="MON48" s="138"/>
      <c r="MOO48" s="138"/>
      <c r="MOP48" s="138"/>
      <c r="MOQ48" s="138"/>
      <c r="MOR48" s="138"/>
      <c r="MOS48" s="138"/>
      <c r="MOT48" s="138"/>
      <c r="MOU48" s="138"/>
      <c r="MOV48" s="138"/>
      <c r="MOW48" s="138"/>
      <c r="MOX48" s="138"/>
      <c r="MOY48" s="138"/>
      <c r="MOZ48" s="138"/>
      <c r="MPA48" s="138"/>
      <c r="MPB48" s="138"/>
      <c r="MPC48" s="138"/>
      <c r="MPD48" s="138"/>
      <c r="MPE48" s="138"/>
      <c r="MPF48" s="138"/>
      <c r="MPG48" s="138"/>
      <c r="MPH48" s="138"/>
      <c r="MPI48" s="138"/>
      <c r="MPJ48" s="138"/>
      <c r="MPK48" s="138"/>
      <c r="MPL48" s="138"/>
      <c r="MPM48" s="138"/>
      <c r="MPN48" s="138"/>
      <c r="MPO48" s="138"/>
      <c r="MPP48" s="138"/>
      <c r="MPQ48" s="138"/>
      <c r="MPR48" s="138"/>
      <c r="MPS48" s="138"/>
      <c r="MPT48" s="138"/>
      <c r="MPU48" s="138"/>
      <c r="MPV48" s="138"/>
      <c r="MPW48" s="138"/>
      <c r="MPX48" s="138"/>
      <c r="MPY48" s="138"/>
      <c r="MPZ48" s="138"/>
      <c r="MQA48" s="138"/>
      <c r="MQB48" s="138"/>
      <c r="MQC48" s="138"/>
      <c r="MQD48" s="138"/>
      <c r="MQE48" s="138"/>
      <c r="MQF48" s="138"/>
      <c r="MQG48" s="138"/>
      <c r="MQH48" s="138"/>
      <c r="MQI48" s="138"/>
      <c r="MQJ48" s="138"/>
      <c r="MQK48" s="138"/>
      <c r="MQL48" s="138"/>
      <c r="MQM48" s="138"/>
      <c r="MQN48" s="138"/>
      <c r="MQO48" s="138"/>
      <c r="MQP48" s="138"/>
      <c r="MQQ48" s="138"/>
      <c r="MQR48" s="138"/>
      <c r="MQS48" s="138"/>
      <c r="MQT48" s="138"/>
      <c r="MQU48" s="138"/>
      <c r="MQV48" s="138"/>
      <c r="MQW48" s="138"/>
      <c r="MQX48" s="138"/>
      <c r="MQY48" s="138"/>
      <c r="MQZ48" s="138"/>
      <c r="MRA48" s="138"/>
      <c r="MRB48" s="138"/>
      <c r="MRC48" s="138"/>
      <c r="MRD48" s="138"/>
      <c r="MRE48" s="138"/>
      <c r="MRF48" s="138"/>
      <c r="MRG48" s="138"/>
      <c r="MRH48" s="138"/>
      <c r="MRI48" s="138"/>
      <c r="MRJ48" s="138"/>
      <c r="MRK48" s="138"/>
      <c r="MRL48" s="138"/>
      <c r="MRM48" s="138"/>
      <c r="MRN48" s="138"/>
      <c r="MRO48" s="138"/>
      <c r="MRP48" s="138"/>
      <c r="MRQ48" s="138"/>
      <c r="MRR48" s="138"/>
      <c r="MRS48" s="138"/>
      <c r="MRT48" s="138"/>
      <c r="MRU48" s="138"/>
      <c r="MRV48" s="138"/>
      <c r="MRW48" s="138"/>
      <c r="MRX48" s="138"/>
      <c r="MRY48" s="138"/>
      <c r="MRZ48" s="138"/>
      <c r="MSA48" s="138"/>
      <c r="MSB48" s="138"/>
      <c r="MSC48" s="138"/>
      <c r="MSD48" s="138"/>
      <c r="MSE48" s="138"/>
      <c r="MSF48" s="138"/>
      <c r="MSG48" s="138"/>
      <c r="MSH48" s="138"/>
      <c r="MSI48" s="138"/>
      <c r="MSJ48" s="138"/>
      <c r="MSK48" s="138"/>
      <c r="MSL48" s="138"/>
      <c r="MSM48" s="138"/>
      <c r="MSN48" s="138"/>
      <c r="MSO48" s="138"/>
      <c r="MSP48" s="138"/>
      <c r="MSQ48" s="138"/>
      <c r="MSR48" s="138"/>
      <c r="MSS48" s="138"/>
      <c r="MST48" s="138"/>
      <c r="MSU48" s="138"/>
      <c r="MSV48" s="138"/>
      <c r="MSW48" s="138"/>
      <c r="MSX48" s="138"/>
      <c r="MSY48" s="138"/>
      <c r="MSZ48" s="138"/>
      <c r="MTA48" s="138"/>
      <c r="MTB48" s="138"/>
      <c r="MTC48" s="138"/>
      <c r="MTD48" s="138"/>
      <c r="MTE48" s="138"/>
      <c r="MTF48" s="138"/>
      <c r="MTG48" s="138"/>
      <c r="MTH48" s="138"/>
      <c r="MTI48" s="138"/>
      <c r="MTJ48" s="138"/>
      <c r="MTK48" s="138"/>
      <c r="MTL48" s="138"/>
      <c r="MTM48" s="138"/>
      <c r="MTN48" s="138"/>
      <c r="MTO48" s="138"/>
      <c r="MTP48" s="138"/>
      <c r="MTQ48" s="138"/>
      <c r="MTR48" s="138"/>
      <c r="MTS48" s="138"/>
      <c r="MTT48" s="138"/>
      <c r="MTU48" s="138"/>
      <c r="MTV48" s="138"/>
      <c r="MTW48" s="138"/>
      <c r="MTX48" s="138"/>
      <c r="MTY48" s="138"/>
      <c r="MTZ48" s="138"/>
      <c r="MUA48" s="138"/>
      <c r="MUB48" s="138"/>
      <c r="MUC48" s="138"/>
      <c r="MUD48" s="138"/>
      <c r="MUE48" s="138"/>
      <c r="MUF48" s="138"/>
      <c r="MUG48" s="138"/>
      <c r="MUH48" s="138"/>
      <c r="MUI48" s="138"/>
      <c r="MUJ48" s="138"/>
      <c r="MUK48" s="138"/>
      <c r="MUL48" s="138"/>
      <c r="MUM48" s="138"/>
      <c r="MUN48" s="138"/>
      <c r="MUO48" s="138"/>
      <c r="MUP48" s="138"/>
      <c r="MUQ48" s="138"/>
      <c r="MUR48" s="138"/>
      <c r="MUS48" s="138"/>
      <c r="MUT48" s="138"/>
      <c r="MUU48" s="138"/>
      <c r="MUV48" s="138"/>
      <c r="MUW48" s="138"/>
      <c r="MUX48" s="138"/>
      <c r="MUY48" s="138"/>
      <c r="MUZ48" s="138"/>
      <c r="MVA48" s="138"/>
      <c r="MVB48" s="138"/>
      <c r="MVC48" s="138"/>
      <c r="MVD48" s="138"/>
      <c r="MVE48" s="138"/>
      <c r="MVF48" s="138"/>
      <c r="MVG48" s="138"/>
      <c r="MVH48" s="138"/>
      <c r="MVI48" s="138"/>
      <c r="MVJ48" s="138"/>
      <c r="MVK48" s="138"/>
      <c r="MVL48" s="138"/>
      <c r="MVM48" s="138"/>
      <c r="MVN48" s="138"/>
      <c r="MVO48" s="138"/>
      <c r="MVP48" s="138"/>
      <c r="MVQ48" s="138"/>
      <c r="MVR48" s="138"/>
      <c r="MVS48" s="138"/>
      <c r="MVT48" s="138"/>
      <c r="MVU48" s="138"/>
      <c r="MVV48" s="138"/>
      <c r="MVW48" s="138"/>
      <c r="MVX48" s="138"/>
      <c r="MVY48" s="138"/>
      <c r="MVZ48" s="138"/>
      <c r="MWA48" s="138"/>
      <c r="MWB48" s="138"/>
      <c r="MWC48" s="138"/>
      <c r="MWD48" s="138"/>
      <c r="MWE48" s="138"/>
      <c r="MWF48" s="138"/>
      <c r="MWG48" s="138"/>
      <c r="MWH48" s="138"/>
      <c r="MWI48" s="138"/>
      <c r="MWJ48" s="138"/>
      <c r="MWK48" s="138"/>
      <c r="MWL48" s="138"/>
      <c r="MWM48" s="138"/>
      <c r="MWN48" s="138"/>
      <c r="MWO48" s="138"/>
      <c r="MWP48" s="138"/>
      <c r="MWQ48" s="138"/>
      <c r="MWR48" s="138"/>
      <c r="MWS48" s="138"/>
      <c r="MWT48" s="138"/>
      <c r="MWU48" s="138"/>
      <c r="MWV48" s="138"/>
      <c r="MWW48" s="138"/>
      <c r="MWX48" s="138"/>
      <c r="MWY48" s="138"/>
      <c r="MWZ48" s="138"/>
      <c r="MXA48" s="138"/>
      <c r="MXB48" s="138"/>
      <c r="MXC48" s="138"/>
      <c r="MXD48" s="138"/>
      <c r="MXE48" s="138"/>
      <c r="MXF48" s="138"/>
      <c r="MXG48" s="138"/>
      <c r="MXH48" s="138"/>
      <c r="MXI48" s="138"/>
      <c r="MXJ48" s="138"/>
      <c r="MXK48" s="138"/>
      <c r="MXL48" s="138"/>
      <c r="MXM48" s="138"/>
      <c r="MXN48" s="138"/>
      <c r="MXO48" s="138"/>
      <c r="MXP48" s="138"/>
      <c r="MXQ48" s="138"/>
      <c r="MXR48" s="138"/>
      <c r="MXS48" s="138"/>
      <c r="MXT48" s="138"/>
      <c r="MXU48" s="138"/>
      <c r="MXV48" s="138"/>
      <c r="MXW48" s="138"/>
      <c r="MXX48" s="138"/>
      <c r="MXY48" s="138"/>
      <c r="MXZ48" s="138"/>
      <c r="MYA48" s="138"/>
      <c r="MYB48" s="138"/>
      <c r="MYC48" s="138"/>
      <c r="MYD48" s="138"/>
      <c r="MYE48" s="138"/>
      <c r="MYF48" s="138"/>
      <c r="MYG48" s="138"/>
      <c r="MYH48" s="138"/>
      <c r="MYI48" s="138"/>
      <c r="MYJ48" s="138"/>
      <c r="MYK48" s="138"/>
      <c r="MYL48" s="138"/>
      <c r="MYM48" s="138"/>
      <c r="MYN48" s="138"/>
      <c r="MYO48" s="138"/>
      <c r="MYP48" s="138"/>
      <c r="MYQ48" s="138"/>
      <c r="MYR48" s="138"/>
      <c r="MYS48" s="138"/>
      <c r="MYT48" s="138"/>
      <c r="MYU48" s="138"/>
      <c r="MYV48" s="138"/>
      <c r="MYW48" s="138"/>
      <c r="MYX48" s="138"/>
      <c r="MYY48" s="138"/>
      <c r="MYZ48" s="138"/>
      <c r="MZA48" s="138"/>
      <c r="MZB48" s="138"/>
      <c r="MZC48" s="138"/>
      <c r="MZD48" s="138"/>
      <c r="MZE48" s="138"/>
      <c r="MZF48" s="138"/>
      <c r="MZG48" s="138"/>
      <c r="MZH48" s="138"/>
      <c r="MZI48" s="138"/>
      <c r="MZJ48" s="138"/>
      <c r="MZK48" s="138"/>
      <c r="MZL48" s="138"/>
      <c r="MZM48" s="138"/>
      <c r="MZN48" s="138"/>
      <c r="MZO48" s="138"/>
      <c r="MZP48" s="138"/>
      <c r="MZQ48" s="138"/>
      <c r="MZR48" s="138"/>
      <c r="MZS48" s="138"/>
      <c r="MZT48" s="138"/>
      <c r="MZU48" s="138"/>
      <c r="MZV48" s="138"/>
      <c r="MZW48" s="138"/>
      <c r="MZX48" s="138"/>
      <c r="MZY48" s="138"/>
      <c r="MZZ48" s="138"/>
      <c r="NAA48" s="138"/>
      <c r="NAB48" s="138"/>
      <c r="NAC48" s="138"/>
      <c r="NAD48" s="138"/>
      <c r="NAE48" s="138"/>
      <c r="NAF48" s="138"/>
      <c r="NAG48" s="138"/>
      <c r="NAH48" s="138"/>
      <c r="NAI48" s="138"/>
      <c r="NAJ48" s="138"/>
      <c r="NAK48" s="138"/>
      <c r="NAL48" s="138"/>
      <c r="NAM48" s="138"/>
      <c r="NAN48" s="138"/>
      <c r="NAO48" s="138"/>
      <c r="NAP48" s="138"/>
      <c r="NAQ48" s="138"/>
      <c r="NAR48" s="138"/>
      <c r="NAS48" s="138"/>
      <c r="NAT48" s="138"/>
      <c r="NAU48" s="138"/>
      <c r="NAV48" s="138"/>
      <c r="NAW48" s="138"/>
      <c r="NAX48" s="138"/>
      <c r="NAY48" s="138"/>
      <c r="NAZ48" s="138"/>
      <c r="NBA48" s="138"/>
      <c r="NBB48" s="138"/>
      <c r="NBC48" s="138"/>
      <c r="NBD48" s="138"/>
      <c r="NBE48" s="138"/>
      <c r="NBF48" s="138"/>
      <c r="NBG48" s="138"/>
      <c r="NBH48" s="138"/>
      <c r="NBI48" s="138"/>
      <c r="NBJ48" s="138"/>
      <c r="NBK48" s="138"/>
      <c r="NBL48" s="138"/>
      <c r="NBM48" s="138"/>
      <c r="NBN48" s="138"/>
      <c r="NBO48" s="138"/>
      <c r="NBP48" s="138"/>
      <c r="NBQ48" s="138"/>
      <c r="NBR48" s="138"/>
      <c r="NBS48" s="138"/>
      <c r="NBT48" s="138"/>
      <c r="NBU48" s="138"/>
      <c r="NBV48" s="138"/>
      <c r="NBW48" s="138"/>
      <c r="NBX48" s="138"/>
      <c r="NBY48" s="138"/>
      <c r="NBZ48" s="138"/>
      <c r="NCA48" s="138"/>
      <c r="NCB48" s="138"/>
      <c r="NCC48" s="138"/>
      <c r="NCD48" s="138"/>
      <c r="NCE48" s="138"/>
      <c r="NCF48" s="138"/>
      <c r="NCG48" s="138"/>
      <c r="NCH48" s="138"/>
      <c r="NCI48" s="138"/>
      <c r="NCJ48" s="138"/>
      <c r="NCK48" s="138"/>
      <c r="NCL48" s="138"/>
      <c r="NCM48" s="138"/>
      <c r="NCN48" s="138"/>
      <c r="NCO48" s="138"/>
      <c r="NCP48" s="138"/>
      <c r="NCQ48" s="138"/>
      <c r="NCR48" s="138"/>
      <c r="NCS48" s="138"/>
      <c r="NCT48" s="138"/>
      <c r="NCU48" s="138"/>
      <c r="NCV48" s="138"/>
      <c r="NCW48" s="138"/>
      <c r="NCX48" s="138"/>
      <c r="NCY48" s="138"/>
      <c r="NCZ48" s="138"/>
      <c r="NDA48" s="138"/>
      <c r="NDB48" s="138"/>
      <c r="NDC48" s="138"/>
      <c r="NDD48" s="138"/>
      <c r="NDE48" s="138"/>
      <c r="NDF48" s="138"/>
      <c r="NDG48" s="138"/>
      <c r="NDH48" s="138"/>
      <c r="NDI48" s="138"/>
      <c r="NDJ48" s="138"/>
      <c r="NDK48" s="138"/>
      <c r="NDL48" s="138"/>
      <c r="NDM48" s="138"/>
      <c r="NDN48" s="138"/>
      <c r="NDO48" s="138"/>
      <c r="NDP48" s="138"/>
      <c r="NDQ48" s="138"/>
      <c r="NDR48" s="138"/>
      <c r="NDS48" s="138"/>
      <c r="NDT48" s="138"/>
      <c r="NDU48" s="138"/>
      <c r="NDV48" s="138"/>
      <c r="NDW48" s="138"/>
      <c r="NDX48" s="138"/>
      <c r="NDY48" s="138"/>
      <c r="NDZ48" s="138"/>
      <c r="NEA48" s="138"/>
      <c r="NEB48" s="138"/>
      <c r="NEC48" s="138"/>
      <c r="NED48" s="138"/>
      <c r="NEE48" s="138"/>
      <c r="NEF48" s="138"/>
      <c r="NEG48" s="138"/>
      <c r="NEH48" s="138"/>
      <c r="NEI48" s="138"/>
      <c r="NEJ48" s="138"/>
      <c r="NEK48" s="138"/>
      <c r="NEL48" s="138"/>
      <c r="NEM48" s="138"/>
      <c r="NEN48" s="138"/>
      <c r="NEO48" s="138"/>
      <c r="NEP48" s="138"/>
      <c r="NEQ48" s="138"/>
      <c r="NER48" s="138"/>
      <c r="NES48" s="138"/>
      <c r="NET48" s="138"/>
      <c r="NEU48" s="138"/>
      <c r="NEV48" s="138"/>
      <c r="NEW48" s="138"/>
      <c r="NEX48" s="138"/>
      <c r="NEY48" s="138"/>
      <c r="NEZ48" s="138"/>
      <c r="NFA48" s="138"/>
      <c r="NFB48" s="138"/>
      <c r="NFC48" s="138"/>
      <c r="NFD48" s="138"/>
      <c r="NFE48" s="138"/>
      <c r="NFF48" s="138"/>
      <c r="NFG48" s="138"/>
      <c r="NFH48" s="138"/>
      <c r="NFI48" s="138"/>
      <c r="NFJ48" s="138"/>
      <c r="NFK48" s="138"/>
      <c r="NFL48" s="138"/>
      <c r="NFM48" s="138"/>
      <c r="NFN48" s="138"/>
      <c r="NFO48" s="138"/>
      <c r="NFP48" s="138"/>
      <c r="NFQ48" s="138"/>
      <c r="NFR48" s="138"/>
      <c r="NFS48" s="138"/>
      <c r="NFT48" s="138"/>
      <c r="NFU48" s="138"/>
      <c r="NFV48" s="138"/>
      <c r="NFW48" s="138"/>
      <c r="NFX48" s="138"/>
      <c r="NFY48" s="138"/>
      <c r="NFZ48" s="138"/>
      <c r="NGA48" s="138"/>
      <c r="NGB48" s="138"/>
      <c r="NGC48" s="138"/>
      <c r="NGD48" s="138"/>
      <c r="NGE48" s="138"/>
      <c r="NGF48" s="138"/>
      <c r="NGG48" s="138"/>
      <c r="NGH48" s="138"/>
      <c r="NGI48" s="138"/>
      <c r="NGJ48" s="138"/>
      <c r="NGK48" s="138"/>
      <c r="NGL48" s="138"/>
      <c r="NGM48" s="138"/>
      <c r="NGN48" s="138"/>
      <c r="NGO48" s="138"/>
      <c r="NGP48" s="138"/>
      <c r="NGQ48" s="138"/>
      <c r="NGR48" s="138"/>
      <c r="NGS48" s="138"/>
      <c r="NGT48" s="138"/>
      <c r="NGU48" s="138"/>
      <c r="NGV48" s="138"/>
      <c r="NGW48" s="138"/>
      <c r="NGX48" s="138"/>
      <c r="NGY48" s="138"/>
      <c r="NGZ48" s="138"/>
      <c r="NHA48" s="138"/>
      <c r="NHB48" s="138"/>
      <c r="NHC48" s="138"/>
      <c r="NHD48" s="138"/>
      <c r="NHE48" s="138"/>
      <c r="NHF48" s="138"/>
      <c r="NHG48" s="138"/>
      <c r="NHH48" s="138"/>
      <c r="NHI48" s="138"/>
      <c r="NHJ48" s="138"/>
      <c r="NHK48" s="138"/>
      <c r="NHL48" s="138"/>
      <c r="NHM48" s="138"/>
      <c r="NHN48" s="138"/>
      <c r="NHO48" s="138"/>
      <c r="NHP48" s="138"/>
      <c r="NHQ48" s="138"/>
      <c r="NHR48" s="138"/>
      <c r="NHS48" s="138"/>
      <c r="NHT48" s="138"/>
      <c r="NHU48" s="138"/>
      <c r="NHV48" s="138"/>
      <c r="NHW48" s="138"/>
      <c r="NHX48" s="138"/>
      <c r="NHY48" s="138"/>
      <c r="NHZ48" s="138"/>
      <c r="NIA48" s="138"/>
      <c r="NIB48" s="138"/>
      <c r="NIC48" s="138"/>
      <c r="NID48" s="138"/>
      <c r="NIE48" s="138"/>
      <c r="NIF48" s="138"/>
      <c r="NIG48" s="138"/>
      <c r="NIH48" s="138"/>
      <c r="NII48" s="138"/>
      <c r="NIJ48" s="138"/>
      <c r="NIK48" s="138"/>
      <c r="NIL48" s="138"/>
      <c r="NIM48" s="138"/>
      <c r="NIN48" s="138"/>
      <c r="NIO48" s="138"/>
      <c r="NIP48" s="138"/>
      <c r="NIQ48" s="138"/>
      <c r="NIR48" s="138"/>
      <c r="NIS48" s="138"/>
      <c r="NIT48" s="138"/>
      <c r="NIU48" s="138"/>
      <c r="NIV48" s="138"/>
      <c r="NIW48" s="138"/>
      <c r="NIX48" s="138"/>
      <c r="NIY48" s="138"/>
      <c r="NIZ48" s="138"/>
      <c r="NJA48" s="138"/>
      <c r="NJB48" s="138"/>
      <c r="NJC48" s="138"/>
      <c r="NJD48" s="138"/>
      <c r="NJE48" s="138"/>
      <c r="NJF48" s="138"/>
      <c r="NJG48" s="138"/>
      <c r="NJH48" s="138"/>
      <c r="NJI48" s="138"/>
      <c r="NJJ48" s="138"/>
      <c r="NJK48" s="138"/>
      <c r="NJL48" s="138"/>
      <c r="NJM48" s="138"/>
      <c r="NJN48" s="138"/>
      <c r="NJO48" s="138"/>
      <c r="NJP48" s="138"/>
      <c r="NJQ48" s="138"/>
      <c r="NJR48" s="138"/>
      <c r="NJS48" s="138"/>
      <c r="NJT48" s="138"/>
      <c r="NJU48" s="138"/>
      <c r="NJV48" s="138"/>
      <c r="NJW48" s="138"/>
      <c r="NJX48" s="138"/>
      <c r="NJY48" s="138"/>
      <c r="NJZ48" s="138"/>
      <c r="NKA48" s="138"/>
      <c r="NKB48" s="138"/>
      <c r="NKC48" s="138"/>
      <c r="NKD48" s="138"/>
      <c r="NKE48" s="138"/>
      <c r="NKF48" s="138"/>
      <c r="NKG48" s="138"/>
      <c r="NKH48" s="138"/>
      <c r="NKI48" s="138"/>
      <c r="NKJ48" s="138"/>
      <c r="NKK48" s="138"/>
      <c r="NKL48" s="138"/>
      <c r="NKM48" s="138"/>
      <c r="NKN48" s="138"/>
      <c r="NKO48" s="138"/>
      <c r="NKP48" s="138"/>
      <c r="NKQ48" s="138"/>
      <c r="NKR48" s="138"/>
      <c r="NKS48" s="138"/>
      <c r="NKT48" s="138"/>
      <c r="NKU48" s="138"/>
      <c r="NKV48" s="138"/>
      <c r="NKW48" s="138"/>
      <c r="NKX48" s="138"/>
      <c r="NKY48" s="138"/>
      <c r="NKZ48" s="138"/>
      <c r="NLA48" s="138"/>
      <c r="NLB48" s="138"/>
      <c r="NLC48" s="138"/>
      <c r="NLD48" s="138"/>
      <c r="NLE48" s="138"/>
      <c r="NLF48" s="138"/>
      <c r="NLG48" s="138"/>
      <c r="NLH48" s="138"/>
      <c r="NLI48" s="138"/>
      <c r="NLJ48" s="138"/>
      <c r="NLK48" s="138"/>
      <c r="NLL48" s="138"/>
      <c r="NLM48" s="138"/>
      <c r="NLN48" s="138"/>
      <c r="NLO48" s="138"/>
      <c r="NLP48" s="138"/>
      <c r="NLQ48" s="138"/>
      <c r="NLR48" s="138"/>
      <c r="NLS48" s="138"/>
      <c r="NLT48" s="138"/>
      <c r="NLU48" s="138"/>
      <c r="NLV48" s="138"/>
      <c r="NLW48" s="138"/>
      <c r="NLX48" s="138"/>
      <c r="NLY48" s="138"/>
      <c r="NLZ48" s="138"/>
      <c r="NMA48" s="138"/>
      <c r="NMB48" s="138"/>
      <c r="NMC48" s="138"/>
      <c r="NMD48" s="138"/>
      <c r="NME48" s="138"/>
      <c r="NMF48" s="138"/>
      <c r="NMG48" s="138"/>
      <c r="NMH48" s="138"/>
      <c r="NMI48" s="138"/>
      <c r="NMJ48" s="138"/>
      <c r="NMK48" s="138"/>
      <c r="NML48" s="138"/>
      <c r="NMM48" s="138"/>
      <c r="NMN48" s="138"/>
      <c r="NMO48" s="138"/>
      <c r="NMP48" s="138"/>
      <c r="NMQ48" s="138"/>
      <c r="NMR48" s="138"/>
      <c r="NMS48" s="138"/>
      <c r="NMT48" s="138"/>
      <c r="NMU48" s="138"/>
      <c r="NMV48" s="138"/>
      <c r="NMW48" s="138"/>
      <c r="NMX48" s="138"/>
      <c r="NMY48" s="138"/>
      <c r="NMZ48" s="138"/>
      <c r="NNA48" s="138"/>
      <c r="NNB48" s="138"/>
      <c r="NNC48" s="138"/>
      <c r="NND48" s="138"/>
      <c r="NNE48" s="138"/>
      <c r="NNF48" s="138"/>
      <c r="NNG48" s="138"/>
      <c r="NNH48" s="138"/>
      <c r="NNI48" s="138"/>
      <c r="NNJ48" s="138"/>
      <c r="NNK48" s="138"/>
      <c r="NNL48" s="138"/>
      <c r="NNM48" s="138"/>
      <c r="NNN48" s="138"/>
      <c r="NNO48" s="138"/>
      <c r="NNP48" s="138"/>
      <c r="NNQ48" s="138"/>
      <c r="NNR48" s="138"/>
      <c r="NNS48" s="138"/>
      <c r="NNT48" s="138"/>
      <c r="NNU48" s="138"/>
      <c r="NNV48" s="138"/>
      <c r="NNW48" s="138"/>
      <c r="NNX48" s="138"/>
      <c r="NNY48" s="138"/>
      <c r="NNZ48" s="138"/>
      <c r="NOA48" s="138"/>
      <c r="NOB48" s="138"/>
      <c r="NOC48" s="138"/>
      <c r="NOD48" s="138"/>
      <c r="NOE48" s="138"/>
      <c r="NOF48" s="138"/>
      <c r="NOG48" s="138"/>
      <c r="NOH48" s="138"/>
      <c r="NOI48" s="138"/>
      <c r="NOJ48" s="138"/>
      <c r="NOK48" s="138"/>
      <c r="NOL48" s="138"/>
      <c r="NOM48" s="138"/>
      <c r="NON48" s="138"/>
      <c r="NOO48" s="138"/>
      <c r="NOP48" s="138"/>
      <c r="NOQ48" s="138"/>
      <c r="NOR48" s="138"/>
      <c r="NOS48" s="138"/>
      <c r="NOT48" s="138"/>
      <c r="NOU48" s="138"/>
      <c r="NOV48" s="138"/>
      <c r="NOW48" s="138"/>
      <c r="NOX48" s="138"/>
      <c r="NOY48" s="138"/>
      <c r="NOZ48" s="138"/>
      <c r="NPA48" s="138"/>
      <c r="NPB48" s="138"/>
      <c r="NPC48" s="138"/>
      <c r="NPD48" s="138"/>
      <c r="NPE48" s="138"/>
      <c r="NPF48" s="138"/>
      <c r="NPG48" s="138"/>
      <c r="NPH48" s="138"/>
      <c r="NPI48" s="138"/>
      <c r="NPJ48" s="138"/>
      <c r="NPK48" s="138"/>
      <c r="NPL48" s="138"/>
      <c r="NPM48" s="138"/>
      <c r="NPN48" s="138"/>
      <c r="NPO48" s="138"/>
      <c r="NPP48" s="138"/>
      <c r="NPQ48" s="138"/>
      <c r="NPR48" s="138"/>
      <c r="NPS48" s="138"/>
      <c r="NPT48" s="138"/>
      <c r="NPU48" s="138"/>
      <c r="NPV48" s="138"/>
      <c r="NPW48" s="138"/>
      <c r="NPX48" s="138"/>
      <c r="NPY48" s="138"/>
      <c r="NPZ48" s="138"/>
      <c r="NQA48" s="138"/>
      <c r="NQB48" s="138"/>
      <c r="NQC48" s="138"/>
      <c r="NQD48" s="138"/>
      <c r="NQE48" s="138"/>
      <c r="NQF48" s="138"/>
      <c r="NQG48" s="138"/>
      <c r="NQH48" s="138"/>
      <c r="NQI48" s="138"/>
      <c r="NQJ48" s="138"/>
      <c r="NQK48" s="138"/>
      <c r="NQL48" s="138"/>
      <c r="NQM48" s="138"/>
      <c r="NQN48" s="138"/>
      <c r="NQO48" s="138"/>
      <c r="NQP48" s="138"/>
      <c r="NQQ48" s="138"/>
      <c r="NQR48" s="138"/>
      <c r="NQS48" s="138"/>
      <c r="NQT48" s="138"/>
      <c r="NQU48" s="138"/>
      <c r="NQV48" s="138"/>
      <c r="NQW48" s="138"/>
      <c r="NQX48" s="138"/>
      <c r="NQY48" s="138"/>
      <c r="NQZ48" s="138"/>
      <c r="NRA48" s="138"/>
      <c r="NRB48" s="138"/>
      <c r="NRC48" s="138"/>
      <c r="NRD48" s="138"/>
      <c r="NRE48" s="138"/>
      <c r="NRF48" s="138"/>
      <c r="NRG48" s="138"/>
      <c r="NRH48" s="138"/>
      <c r="NRI48" s="138"/>
      <c r="NRJ48" s="138"/>
      <c r="NRK48" s="138"/>
      <c r="NRL48" s="138"/>
      <c r="NRM48" s="138"/>
      <c r="NRN48" s="138"/>
      <c r="NRO48" s="138"/>
      <c r="NRP48" s="138"/>
      <c r="NRQ48" s="138"/>
      <c r="NRR48" s="138"/>
      <c r="NRS48" s="138"/>
      <c r="NRT48" s="138"/>
      <c r="NRU48" s="138"/>
      <c r="NRV48" s="138"/>
      <c r="NRW48" s="138"/>
      <c r="NRX48" s="138"/>
      <c r="NRY48" s="138"/>
      <c r="NRZ48" s="138"/>
      <c r="NSA48" s="138"/>
      <c r="NSB48" s="138"/>
      <c r="NSC48" s="138"/>
      <c r="NSD48" s="138"/>
      <c r="NSE48" s="138"/>
      <c r="NSF48" s="138"/>
      <c r="NSG48" s="138"/>
      <c r="NSH48" s="138"/>
      <c r="NSI48" s="138"/>
      <c r="NSJ48" s="138"/>
      <c r="NSK48" s="138"/>
      <c r="NSL48" s="138"/>
      <c r="NSM48" s="138"/>
      <c r="NSN48" s="138"/>
      <c r="NSO48" s="138"/>
      <c r="NSP48" s="138"/>
      <c r="NSQ48" s="138"/>
      <c r="NSR48" s="138"/>
      <c r="NSS48" s="138"/>
      <c r="NST48" s="138"/>
      <c r="NSU48" s="138"/>
      <c r="NSV48" s="138"/>
      <c r="NSW48" s="138"/>
      <c r="NSX48" s="138"/>
      <c r="NSY48" s="138"/>
      <c r="NSZ48" s="138"/>
      <c r="NTA48" s="138"/>
      <c r="NTB48" s="138"/>
      <c r="NTC48" s="138"/>
      <c r="NTD48" s="138"/>
      <c r="NTE48" s="138"/>
      <c r="NTF48" s="138"/>
      <c r="NTG48" s="138"/>
      <c r="NTH48" s="138"/>
      <c r="NTI48" s="138"/>
      <c r="NTJ48" s="138"/>
      <c r="NTK48" s="138"/>
      <c r="NTL48" s="138"/>
      <c r="NTM48" s="138"/>
      <c r="NTN48" s="138"/>
      <c r="NTO48" s="138"/>
      <c r="NTP48" s="138"/>
      <c r="NTQ48" s="138"/>
      <c r="NTR48" s="138"/>
      <c r="NTS48" s="138"/>
      <c r="NTT48" s="138"/>
      <c r="NTU48" s="138"/>
      <c r="NTV48" s="138"/>
      <c r="NTW48" s="138"/>
      <c r="NTX48" s="138"/>
      <c r="NTY48" s="138"/>
      <c r="NTZ48" s="138"/>
      <c r="NUA48" s="138"/>
      <c r="NUB48" s="138"/>
      <c r="NUC48" s="138"/>
      <c r="NUD48" s="138"/>
      <c r="NUE48" s="138"/>
      <c r="NUF48" s="138"/>
      <c r="NUG48" s="138"/>
      <c r="NUH48" s="138"/>
      <c r="NUI48" s="138"/>
      <c r="NUJ48" s="138"/>
      <c r="NUK48" s="138"/>
      <c r="NUL48" s="138"/>
      <c r="NUM48" s="138"/>
      <c r="NUN48" s="138"/>
      <c r="NUO48" s="138"/>
      <c r="NUP48" s="138"/>
      <c r="NUQ48" s="138"/>
      <c r="NUR48" s="138"/>
      <c r="NUS48" s="138"/>
      <c r="NUT48" s="138"/>
      <c r="NUU48" s="138"/>
      <c r="NUV48" s="138"/>
      <c r="NUW48" s="138"/>
      <c r="NUX48" s="138"/>
      <c r="NUY48" s="138"/>
      <c r="NUZ48" s="138"/>
      <c r="NVA48" s="138"/>
      <c r="NVB48" s="138"/>
      <c r="NVC48" s="138"/>
      <c r="NVD48" s="138"/>
      <c r="NVE48" s="138"/>
      <c r="NVF48" s="138"/>
      <c r="NVG48" s="138"/>
      <c r="NVH48" s="138"/>
      <c r="NVI48" s="138"/>
      <c r="NVJ48" s="138"/>
      <c r="NVK48" s="138"/>
      <c r="NVL48" s="138"/>
      <c r="NVM48" s="138"/>
      <c r="NVN48" s="138"/>
      <c r="NVO48" s="138"/>
      <c r="NVP48" s="138"/>
      <c r="NVQ48" s="138"/>
      <c r="NVR48" s="138"/>
      <c r="NVS48" s="138"/>
      <c r="NVT48" s="138"/>
      <c r="NVU48" s="138"/>
      <c r="NVV48" s="138"/>
      <c r="NVW48" s="138"/>
      <c r="NVX48" s="138"/>
      <c r="NVY48" s="138"/>
      <c r="NVZ48" s="138"/>
      <c r="NWA48" s="138"/>
      <c r="NWB48" s="138"/>
      <c r="NWC48" s="138"/>
      <c r="NWD48" s="138"/>
      <c r="NWE48" s="138"/>
      <c r="NWF48" s="138"/>
      <c r="NWG48" s="138"/>
      <c r="NWH48" s="138"/>
      <c r="NWI48" s="138"/>
      <c r="NWJ48" s="138"/>
      <c r="NWK48" s="138"/>
      <c r="NWL48" s="138"/>
      <c r="NWM48" s="138"/>
      <c r="NWN48" s="138"/>
      <c r="NWO48" s="138"/>
      <c r="NWP48" s="138"/>
      <c r="NWQ48" s="138"/>
      <c r="NWR48" s="138"/>
      <c r="NWS48" s="138"/>
      <c r="NWT48" s="138"/>
      <c r="NWU48" s="138"/>
      <c r="NWV48" s="138"/>
      <c r="NWW48" s="138"/>
      <c r="NWX48" s="138"/>
      <c r="NWY48" s="138"/>
      <c r="NWZ48" s="138"/>
      <c r="NXA48" s="138"/>
      <c r="NXB48" s="138"/>
      <c r="NXC48" s="138"/>
      <c r="NXD48" s="138"/>
      <c r="NXE48" s="138"/>
      <c r="NXF48" s="138"/>
      <c r="NXG48" s="138"/>
      <c r="NXH48" s="138"/>
      <c r="NXI48" s="138"/>
      <c r="NXJ48" s="138"/>
      <c r="NXK48" s="138"/>
      <c r="NXL48" s="138"/>
      <c r="NXM48" s="138"/>
      <c r="NXN48" s="138"/>
      <c r="NXO48" s="138"/>
      <c r="NXP48" s="138"/>
      <c r="NXQ48" s="138"/>
      <c r="NXR48" s="138"/>
      <c r="NXS48" s="138"/>
      <c r="NXT48" s="138"/>
      <c r="NXU48" s="138"/>
      <c r="NXV48" s="138"/>
      <c r="NXW48" s="138"/>
      <c r="NXX48" s="138"/>
      <c r="NXY48" s="138"/>
      <c r="NXZ48" s="138"/>
      <c r="NYA48" s="138"/>
      <c r="NYB48" s="138"/>
      <c r="NYC48" s="138"/>
      <c r="NYD48" s="138"/>
      <c r="NYE48" s="138"/>
      <c r="NYF48" s="138"/>
      <c r="NYG48" s="138"/>
      <c r="NYH48" s="138"/>
      <c r="NYI48" s="138"/>
      <c r="NYJ48" s="138"/>
      <c r="NYK48" s="138"/>
      <c r="NYL48" s="138"/>
      <c r="NYM48" s="138"/>
      <c r="NYN48" s="138"/>
      <c r="NYO48" s="138"/>
      <c r="NYP48" s="138"/>
      <c r="NYQ48" s="138"/>
      <c r="NYR48" s="138"/>
      <c r="NYS48" s="138"/>
      <c r="NYT48" s="138"/>
      <c r="NYU48" s="138"/>
      <c r="NYV48" s="138"/>
      <c r="NYW48" s="138"/>
      <c r="NYX48" s="138"/>
      <c r="NYY48" s="138"/>
      <c r="NYZ48" s="138"/>
      <c r="NZA48" s="138"/>
      <c r="NZB48" s="138"/>
      <c r="NZC48" s="138"/>
      <c r="NZD48" s="138"/>
      <c r="NZE48" s="138"/>
      <c r="NZF48" s="138"/>
      <c r="NZG48" s="138"/>
      <c r="NZH48" s="138"/>
      <c r="NZI48" s="138"/>
      <c r="NZJ48" s="138"/>
      <c r="NZK48" s="138"/>
      <c r="NZL48" s="138"/>
      <c r="NZM48" s="138"/>
      <c r="NZN48" s="138"/>
      <c r="NZO48" s="138"/>
      <c r="NZP48" s="138"/>
      <c r="NZQ48" s="138"/>
      <c r="NZR48" s="138"/>
      <c r="NZS48" s="138"/>
      <c r="NZT48" s="138"/>
      <c r="NZU48" s="138"/>
      <c r="NZV48" s="138"/>
      <c r="NZW48" s="138"/>
      <c r="NZX48" s="138"/>
      <c r="NZY48" s="138"/>
      <c r="NZZ48" s="138"/>
      <c r="OAA48" s="138"/>
      <c r="OAB48" s="138"/>
      <c r="OAC48" s="138"/>
      <c r="OAD48" s="138"/>
      <c r="OAE48" s="138"/>
      <c r="OAF48" s="138"/>
      <c r="OAG48" s="138"/>
      <c r="OAH48" s="138"/>
      <c r="OAI48" s="138"/>
      <c r="OAJ48" s="138"/>
      <c r="OAK48" s="138"/>
      <c r="OAL48" s="138"/>
      <c r="OAM48" s="138"/>
      <c r="OAN48" s="138"/>
      <c r="OAO48" s="138"/>
      <c r="OAP48" s="138"/>
      <c r="OAQ48" s="138"/>
      <c r="OAR48" s="138"/>
      <c r="OAS48" s="138"/>
      <c r="OAT48" s="138"/>
      <c r="OAU48" s="138"/>
      <c r="OAV48" s="138"/>
      <c r="OAW48" s="138"/>
      <c r="OAX48" s="138"/>
      <c r="OAY48" s="138"/>
      <c r="OAZ48" s="138"/>
      <c r="OBA48" s="138"/>
      <c r="OBB48" s="138"/>
      <c r="OBC48" s="138"/>
      <c r="OBD48" s="138"/>
      <c r="OBE48" s="138"/>
      <c r="OBF48" s="138"/>
      <c r="OBG48" s="138"/>
      <c r="OBH48" s="138"/>
      <c r="OBI48" s="138"/>
      <c r="OBJ48" s="138"/>
      <c r="OBK48" s="138"/>
      <c r="OBL48" s="138"/>
      <c r="OBM48" s="138"/>
      <c r="OBN48" s="138"/>
      <c r="OBO48" s="138"/>
      <c r="OBP48" s="138"/>
      <c r="OBQ48" s="138"/>
      <c r="OBR48" s="138"/>
      <c r="OBS48" s="138"/>
      <c r="OBT48" s="138"/>
      <c r="OBU48" s="138"/>
      <c r="OBV48" s="138"/>
      <c r="OBW48" s="138"/>
      <c r="OBX48" s="138"/>
      <c r="OBY48" s="138"/>
      <c r="OBZ48" s="138"/>
      <c r="OCA48" s="138"/>
      <c r="OCB48" s="138"/>
      <c r="OCC48" s="138"/>
      <c r="OCD48" s="138"/>
      <c r="OCE48" s="138"/>
      <c r="OCF48" s="138"/>
      <c r="OCG48" s="138"/>
      <c r="OCH48" s="138"/>
      <c r="OCI48" s="138"/>
      <c r="OCJ48" s="138"/>
      <c r="OCK48" s="138"/>
      <c r="OCL48" s="138"/>
      <c r="OCM48" s="138"/>
      <c r="OCN48" s="138"/>
      <c r="OCO48" s="138"/>
      <c r="OCP48" s="138"/>
      <c r="OCQ48" s="138"/>
      <c r="OCR48" s="138"/>
      <c r="OCS48" s="138"/>
      <c r="OCT48" s="138"/>
      <c r="OCU48" s="138"/>
      <c r="OCV48" s="138"/>
      <c r="OCW48" s="138"/>
      <c r="OCX48" s="138"/>
      <c r="OCY48" s="138"/>
      <c r="OCZ48" s="138"/>
      <c r="ODA48" s="138"/>
      <c r="ODB48" s="138"/>
      <c r="ODC48" s="138"/>
      <c r="ODD48" s="138"/>
      <c r="ODE48" s="138"/>
      <c r="ODF48" s="138"/>
      <c r="ODG48" s="138"/>
      <c r="ODH48" s="138"/>
      <c r="ODI48" s="138"/>
      <c r="ODJ48" s="138"/>
      <c r="ODK48" s="138"/>
      <c r="ODL48" s="138"/>
      <c r="ODM48" s="138"/>
      <c r="ODN48" s="138"/>
      <c r="ODO48" s="138"/>
      <c r="ODP48" s="138"/>
      <c r="ODQ48" s="138"/>
      <c r="ODR48" s="138"/>
      <c r="ODS48" s="138"/>
      <c r="ODT48" s="138"/>
      <c r="ODU48" s="138"/>
      <c r="ODV48" s="138"/>
      <c r="ODW48" s="138"/>
      <c r="ODX48" s="138"/>
      <c r="ODY48" s="138"/>
      <c r="ODZ48" s="138"/>
      <c r="OEA48" s="138"/>
      <c r="OEB48" s="138"/>
      <c r="OEC48" s="138"/>
      <c r="OED48" s="138"/>
      <c r="OEE48" s="138"/>
      <c r="OEF48" s="138"/>
      <c r="OEG48" s="138"/>
      <c r="OEH48" s="138"/>
      <c r="OEI48" s="138"/>
      <c r="OEJ48" s="138"/>
      <c r="OEK48" s="138"/>
      <c r="OEL48" s="138"/>
      <c r="OEM48" s="138"/>
      <c r="OEN48" s="138"/>
      <c r="OEO48" s="138"/>
      <c r="OEP48" s="138"/>
      <c r="OEQ48" s="138"/>
      <c r="OER48" s="138"/>
      <c r="OES48" s="138"/>
      <c r="OET48" s="138"/>
      <c r="OEU48" s="138"/>
      <c r="OEV48" s="138"/>
      <c r="OEW48" s="138"/>
      <c r="OEX48" s="138"/>
      <c r="OEY48" s="138"/>
      <c r="OEZ48" s="138"/>
      <c r="OFA48" s="138"/>
      <c r="OFB48" s="138"/>
      <c r="OFC48" s="138"/>
      <c r="OFD48" s="138"/>
      <c r="OFE48" s="138"/>
      <c r="OFF48" s="138"/>
      <c r="OFG48" s="138"/>
      <c r="OFH48" s="138"/>
      <c r="OFI48" s="138"/>
      <c r="OFJ48" s="138"/>
      <c r="OFK48" s="138"/>
      <c r="OFL48" s="138"/>
      <c r="OFM48" s="138"/>
      <c r="OFN48" s="138"/>
      <c r="OFO48" s="138"/>
      <c r="OFP48" s="138"/>
      <c r="OFQ48" s="138"/>
      <c r="OFR48" s="138"/>
      <c r="OFS48" s="138"/>
      <c r="OFT48" s="138"/>
      <c r="OFU48" s="138"/>
      <c r="OFV48" s="138"/>
      <c r="OFW48" s="138"/>
      <c r="OFX48" s="138"/>
      <c r="OFY48" s="138"/>
      <c r="OFZ48" s="138"/>
      <c r="OGA48" s="138"/>
      <c r="OGB48" s="138"/>
      <c r="OGC48" s="138"/>
      <c r="OGD48" s="138"/>
      <c r="OGE48" s="138"/>
      <c r="OGF48" s="138"/>
      <c r="OGG48" s="138"/>
      <c r="OGH48" s="138"/>
      <c r="OGI48" s="138"/>
      <c r="OGJ48" s="138"/>
      <c r="OGK48" s="138"/>
      <c r="OGL48" s="138"/>
      <c r="OGM48" s="138"/>
      <c r="OGN48" s="138"/>
      <c r="OGO48" s="138"/>
      <c r="OGP48" s="138"/>
      <c r="OGQ48" s="138"/>
      <c r="OGR48" s="138"/>
      <c r="OGS48" s="138"/>
      <c r="OGT48" s="138"/>
      <c r="OGU48" s="138"/>
      <c r="OGV48" s="138"/>
      <c r="OGW48" s="138"/>
      <c r="OGX48" s="138"/>
      <c r="OGY48" s="138"/>
      <c r="OGZ48" s="138"/>
      <c r="OHA48" s="138"/>
      <c r="OHB48" s="138"/>
      <c r="OHC48" s="138"/>
      <c r="OHD48" s="138"/>
      <c r="OHE48" s="138"/>
      <c r="OHF48" s="138"/>
      <c r="OHG48" s="138"/>
      <c r="OHH48" s="138"/>
      <c r="OHI48" s="138"/>
      <c r="OHJ48" s="138"/>
      <c r="OHK48" s="138"/>
      <c r="OHL48" s="138"/>
      <c r="OHM48" s="138"/>
      <c r="OHN48" s="138"/>
      <c r="OHO48" s="138"/>
      <c r="OHP48" s="138"/>
      <c r="OHQ48" s="138"/>
      <c r="OHR48" s="138"/>
      <c r="OHS48" s="138"/>
      <c r="OHT48" s="138"/>
      <c r="OHU48" s="138"/>
      <c r="OHV48" s="138"/>
      <c r="OHW48" s="138"/>
      <c r="OHX48" s="138"/>
      <c r="OHY48" s="138"/>
      <c r="OHZ48" s="138"/>
      <c r="OIA48" s="138"/>
      <c r="OIB48" s="138"/>
      <c r="OIC48" s="138"/>
      <c r="OID48" s="138"/>
      <c r="OIE48" s="138"/>
      <c r="OIF48" s="138"/>
      <c r="OIG48" s="138"/>
      <c r="OIH48" s="138"/>
      <c r="OII48" s="138"/>
      <c r="OIJ48" s="138"/>
      <c r="OIK48" s="138"/>
      <c r="OIL48" s="138"/>
      <c r="OIM48" s="138"/>
      <c r="OIN48" s="138"/>
      <c r="OIO48" s="138"/>
      <c r="OIP48" s="138"/>
      <c r="OIQ48" s="138"/>
      <c r="OIR48" s="138"/>
      <c r="OIS48" s="138"/>
      <c r="OIT48" s="138"/>
      <c r="OIU48" s="138"/>
      <c r="OIV48" s="138"/>
      <c r="OIW48" s="138"/>
      <c r="OIX48" s="138"/>
      <c r="OIY48" s="138"/>
      <c r="OIZ48" s="138"/>
      <c r="OJA48" s="138"/>
      <c r="OJB48" s="138"/>
      <c r="OJC48" s="138"/>
      <c r="OJD48" s="138"/>
      <c r="OJE48" s="138"/>
      <c r="OJF48" s="138"/>
      <c r="OJG48" s="138"/>
      <c r="OJH48" s="138"/>
      <c r="OJI48" s="138"/>
      <c r="OJJ48" s="138"/>
      <c r="OJK48" s="138"/>
      <c r="OJL48" s="138"/>
      <c r="OJM48" s="138"/>
      <c r="OJN48" s="138"/>
      <c r="OJO48" s="138"/>
      <c r="OJP48" s="138"/>
      <c r="OJQ48" s="138"/>
      <c r="OJR48" s="138"/>
      <c r="OJS48" s="138"/>
      <c r="OJT48" s="138"/>
      <c r="OJU48" s="138"/>
      <c r="OJV48" s="138"/>
      <c r="OJW48" s="138"/>
      <c r="OJX48" s="138"/>
      <c r="OJY48" s="138"/>
      <c r="OJZ48" s="138"/>
      <c r="OKA48" s="138"/>
      <c r="OKB48" s="138"/>
      <c r="OKC48" s="138"/>
      <c r="OKD48" s="138"/>
      <c r="OKE48" s="138"/>
      <c r="OKF48" s="138"/>
      <c r="OKG48" s="138"/>
      <c r="OKH48" s="138"/>
      <c r="OKI48" s="138"/>
      <c r="OKJ48" s="138"/>
      <c r="OKK48" s="138"/>
      <c r="OKL48" s="138"/>
      <c r="OKM48" s="138"/>
      <c r="OKN48" s="138"/>
      <c r="OKO48" s="138"/>
      <c r="OKP48" s="138"/>
      <c r="OKQ48" s="138"/>
      <c r="OKR48" s="138"/>
      <c r="OKS48" s="138"/>
      <c r="OKT48" s="138"/>
      <c r="OKU48" s="138"/>
      <c r="OKV48" s="138"/>
      <c r="OKW48" s="138"/>
      <c r="OKX48" s="138"/>
      <c r="OKY48" s="138"/>
      <c r="OKZ48" s="138"/>
      <c r="OLA48" s="138"/>
      <c r="OLB48" s="138"/>
      <c r="OLC48" s="138"/>
      <c r="OLD48" s="138"/>
      <c r="OLE48" s="138"/>
      <c r="OLF48" s="138"/>
      <c r="OLG48" s="138"/>
      <c r="OLH48" s="138"/>
      <c r="OLI48" s="138"/>
      <c r="OLJ48" s="138"/>
      <c r="OLK48" s="138"/>
      <c r="OLL48" s="138"/>
      <c r="OLM48" s="138"/>
      <c r="OLN48" s="138"/>
      <c r="OLO48" s="138"/>
      <c r="OLP48" s="138"/>
      <c r="OLQ48" s="138"/>
      <c r="OLR48" s="138"/>
      <c r="OLS48" s="138"/>
      <c r="OLT48" s="138"/>
      <c r="OLU48" s="138"/>
      <c r="OLV48" s="138"/>
      <c r="OLW48" s="138"/>
      <c r="OLX48" s="138"/>
      <c r="OLY48" s="138"/>
      <c r="OLZ48" s="138"/>
      <c r="OMA48" s="138"/>
      <c r="OMB48" s="138"/>
      <c r="OMC48" s="138"/>
      <c r="OMD48" s="138"/>
      <c r="OME48" s="138"/>
      <c r="OMF48" s="138"/>
      <c r="OMG48" s="138"/>
      <c r="OMH48" s="138"/>
      <c r="OMI48" s="138"/>
      <c r="OMJ48" s="138"/>
      <c r="OMK48" s="138"/>
      <c r="OML48" s="138"/>
      <c r="OMM48" s="138"/>
      <c r="OMN48" s="138"/>
      <c r="OMO48" s="138"/>
      <c r="OMP48" s="138"/>
      <c r="OMQ48" s="138"/>
      <c r="OMR48" s="138"/>
      <c r="OMS48" s="138"/>
      <c r="OMT48" s="138"/>
      <c r="OMU48" s="138"/>
      <c r="OMV48" s="138"/>
      <c r="OMW48" s="138"/>
      <c r="OMX48" s="138"/>
      <c r="OMY48" s="138"/>
      <c r="OMZ48" s="138"/>
      <c r="ONA48" s="138"/>
      <c r="ONB48" s="138"/>
      <c r="ONC48" s="138"/>
      <c r="OND48" s="138"/>
      <c r="ONE48" s="138"/>
      <c r="ONF48" s="138"/>
      <c r="ONG48" s="138"/>
      <c r="ONH48" s="138"/>
      <c r="ONI48" s="138"/>
      <c r="ONJ48" s="138"/>
      <c r="ONK48" s="138"/>
      <c r="ONL48" s="138"/>
      <c r="ONM48" s="138"/>
      <c r="ONN48" s="138"/>
      <c r="ONO48" s="138"/>
      <c r="ONP48" s="138"/>
      <c r="ONQ48" s="138"/>
      <c r="ONR48" s="138"/>
      <c r="ONS48" s="138"/>
      <c r="ONT48" s="138"/>
      <c r="ONU48" s="138"/>
      <c r="ONV48" s="138"/>
      <c r="ONW48" s="138"/>
      <c r="ONX48" s="138"/>
      <c r="ONY48" s="138"/>
      <c r="ONZ48" s="138"/>
      <c r="OOA48" s="138"/>
      <c r="OOB48" s="138"/>
      <c r="OOC48" s="138"/>
      <c r="OOD48" s="138"/>
      <c r="OOE48" s="138"/>
      <c r="OOF48" s="138"/>
      <c r="OOG48" s="138"/>
      <c r="OOH48" s="138"/>
      <c r="OOI48" s="138"/>
      <c r="OOJ48" s="138"/>
      <c r="OOK48" s="138"/>
      <c r="OOL48" s="138"/>
      <c r="OOM48" s="138"/>
      <c r="OON48" s="138"/>
      <c r="OOO48" s="138"/>
      <c r="OOP48" s="138"/>
      <c r="OOQ48" s="138"/>
      <c r="OOR48" s="138"/>
      <c r="OOS48" s="138"/>
      <c r="OOT48" s="138"/>
      <c r="OOU48" s="138"/>
      <c r="OOV48" s="138"/>
      <c r="OOW48" s="138"/>
      <c r="OOX48" s="138"/>
      <c r="OOY48" s="138"/>
      <c r="OOZ48" s="138"/>
      <c r="OPA48" s="138"/>
      <c r="OPB48" s="138"/>
      <c r="OPC48" s="138"/>
      <c r="OPD48" s="138"/>
      <c r="OPE48" s="138"/>
      <c r="OPF48" s="138"/>
      <c r="OPG48" s="138"/>
      <c r="OPH48" s="138"/>
      <c r="OPI48" s="138"/>
      <c r="OPJ48" s="138"/>
      <c r="OPK48" s="138"/>
      <c r="OPL48" s="138"/>
      <c r="OPM48" s="138"/>
      <c r="OPN48" s="138"/>
      <c r="OPO48" s="138"/>
      <c r="OPP48" s="138"/>
      <c r="OPQ48" s="138"/>
      <c r="OPR48" s="138"/>
      <c r="OPS48" s="138"/>
      <c r="OPT48" s="138"/>
      <c r="OPU48" s="138"/>
      <c r="OPV48" s="138"/>
      <c r="OPW48" s="138"/>
      <c r="OPX48" s="138"/>
      <c r="OPY48" s="138"/>
      <c r="OPZ48" s="138"/>
      <c r="OQA48" s="138"/>
      <c r="OQB48" s="138"/>
      <c r="OQC48" s="138"/>
      <c r="OQD48" s="138"/>
      <c r="OQE48" s="138"/>
      <c r="OQF48" s="138"/>
      <c r="OQG48" s="138"/>
      <c r="OQH48" s="138"/>
      <c r="OQI48" s="138"/>
      <c r="OQJ48" s="138"/>
      <c r="OQK48" s="138"/>
      <c r="OQL48" s="138"/>
      <c r="OQM48" s="138"/>
      <c r="OQN48" s="138"/>
      <c r="OQO48" s="138"/>
      <c r="OQP48" s="138"/>
      <c r="OQQ48" s="138"/>
      <c r="OQR48" s="138"/>
      <c r="OQS48" s="138"/>
      <c r="OQT48" s="138"/>
      <c r="OQU48" s="138"/>
      <c r="OQV48" s="138"/>
      <c r="OQW48" s="138"/>
      <c r="OQX48" s="138"/>
      <c r="OQY48" s="138"/>
      <c r="OQZ48" s="138"/>
      <c r="ORA48" s="138"/>
      <c r="ORB48" s="138"/>
      <c r="ORC48" s="138"/>
      <c r="ORD48" s="138"/>
      <c r="ORE48" s="138"/>
      <c r="ORF48" s="138"/>
      <c r="ORG48" s="138"/>
      <c r="ORH48" s="138"/>
      <c r="ORI48" s="138"/>
      <c r="ORJ48" s="138"/>
      <c r="ORK48" s="138"/>
      <c r="ORL48" s="138"/>
      <c r="ORM48" s="138"/>
      <c r="ORN48" s="138"/>
      <c r="ORO48" s="138"/>
      <c r="ORP48" s="138"/>
      <c r="ORQ48" s="138"/>
      <c r="ORR48" s="138"/>
      <c r="ORS48" s="138"/>
      <c r="ORT48" s="138"/>
      <c r="ORU48" s="138"/>
      <c r="ORV48" s="138"/>
      <c r="ORW48" s="138"/>
      <c r="ORX48" s="138"/>
      <c r="ORY48" s="138"/>
      <c r="ORZ48" s="138"/>
      <c r="OSA48" s="138"/>
      <c r="OSB48" s="138"/>
      <c r="OSC48" s="138"/>
      <c r="OSD48" s="138"/>
      <c r="OSE48" s="138"/>
      <c r="OSF48" s="138"/>
      <c r="OSG48" s="138"/>
      <c r="OSH48" s="138"/>
      <c r="OSI48" s="138"/>
      <c r="OSJ48" s="138"/>
      <c r="OSK48" s="138"/>
      <c r="OSL48" s="138"/>
      <c r="OSM48" s="138"/>
      <c r="OSN48" s="138"/>
      <c r="OSO48" s="138"/>
      <c r="OSP48" s="138"/>
      <c r="OSQ48" s="138"/>
      <c r="OSR48" s="138"/>
      <c r="OSS48" s="138"/>
      <c r="OST48" s="138"/>
      <c r="OSU48" s="138"/>
      <c r="OSV48" s="138"/>
      <c r="OSW48" s="138"/>
      <c r="OSX48" s="138"/>
      <c r="OSY48" s="138"/>
      <c r="OSZ48" s="138"/>
      <c r="OTA48" s="138"/>
      <c r="OTB48" s="138"/>
      <c r="OTC48" s="138"/>
      <c r="OTD48" s="138"/>
      <c r="OTE48" s="138"/>
      <c r="OTF48" s="138"/>
      <c r="OTG48" s="138"/>
      <c r="OTH48" s="138"/>
      <c r="OTI48" s="138"/>
      <c r="OTJ48" s="138"/>
      <c r="OTK48" s="138"/>
      <c r="OTL48" s="138"/>
      <c r="OTM48" s="138"/>
      <c r="OTN48" s="138"/>
      <c r="OTO48" s="138"/>
      <c r="OTP48" s="138"/>
      <c r="OTQ48" s="138"/>
      <c r="OTR48" s="138"/>
      <c r="OTS48" s="138"/>
      <c r="OTT48" s="138"/>
      <c r="OTU48" s="138"/>
      <c r="OTV48" s="138"/>
      <c r="OTW48" s="138"/>
      <c r="OTX48" s="138"/>
      <c r="OTY48" s="138"/>
      <c r="OTZ48" s="138"/>
      <c r="OUA48" s="138"/>
      <c r="OUB48" s="138"/>
      <c r="OUC48" s="138"/>
      <c r="OUD48" s="138"/>
      <c r="OUE48" s="138"/>
      <c r="OUF48" s="138"/>
      <c r="OUG48" s="138"/>
      <c r="OUH48" s="138"/>
      <c r="OUI48" s="138"/>
      <c r="OUJ48" s="138"/>
      <c r="OUK48" s="138"/>
      <c r="OUL48" s="138"/>
      <c r="OUM48" s="138"/>
      <c r="OUN48" s="138"/>
      <c r="OUO48" s="138"/>
      <c r="OUP48" s="138"/>
      <c r="OUQ48" s="138"/>
      <c r="OUR48" s="138"/>
      <c r="OUS48" s="138"/>
      <c r="OUT48" s="138"/>
      <c r="OUU48" s="138"/>
      <c r="OUV48" s="138"/>
      <c r="OUW48" s="138"/>
      <c r="OUX48" s="138"/>
      <c r="OUY48" s="138"/>
      <c r="OUZ48" s="138"/>
      <c r="OVA48" s="138"/>
      <c r="OVB48" s="138"/>
      <c r="OVC48" s="138"/>
      <c r="OVD48" s="138"/>
      <c r="OVE48" s="138"/>
      <c r="OVF48" s="138"/>
      <c r="OVG48" s="138"/>
      <c r="OVH48" s="138"/>
      <c r="OVI48" s="138"/>
      <c r="OVJ48" s="138"/>
      <c r="OVK48" s="138"/>
      <c r="OVL48" s="138"/>
      <c r="OVM48" s="138"/>
      <c r="OVN48" s="138"/>
      <c r="OVO48" s="138"/>
      <c r="OVP48" s="138"/>
      <c r="OVQ48" s="138"/>
      <c r="OVR48" s="138"/>
      <c r="OVS48" s="138"/>
      <c r="OVT48" s="138"/>
      <c r="OVU48" s="138"/>
      <c r="OVV48" s="138"/>
      <c r="OVW48" s="138"/>
      <c r="OVX48" s="138"/>
      <c r="OVY48" s="138"/>
      <c r="OVZ48" s="138"/>
      <c r="OWA48" s="138"/>
      <c r="OWB48" s="138"/>
      <c r="OWC48" s="138"/>
      <c r="OWD48" s="138"/>
      <c r="OWE48" s="138"/>
      <c r="OWF48" s="138"/>
      <c r="OWG48" s="138"/>
      <c r="OWH48" s="138"/>
      <c r="OWI48" s="138"/>
      <c r="OWJ48" s="138"/>
      <c r="OWK48" s="138"/>
      <c r="OWL48" s="138"/>
      <c r="OWM48" s="138"/>
      <c r="OWN48" s="138"/>
      <c r="OWO48" s="138"/>
      <c r="OWP48" s="138"/>
      <c r="OWQ48" s="138"/>
      <c r="OWR48" s="138"/>
      <c r="OWS48" s="138"/>
      <c r="OWT48" s="138"/>
      <c r="OWU48" s="138"/>
      <c r="OWV48" s="138"/>
      <c r="OWW48" s="138"/>
      <c r="OWX48" s="138"/>
      <c r="OWY48" s="138"/>
      <c r="OWZ48" s="138"/>
      <c r="OXA48" s="138"/>
      <c r="OXB48" s="138"/>
      <c r="OXC48" s="138"/>
      <c r="OXD48" s="138"/>
      <c r="OXE48" s="138"/>
      <c r="OXF48" s="138"/>
      <c r="OXG48" s="138"/>
      <c r="OXH48" s="138"/>
      <c r="OXI48" s="138"/>
      <c r="OXJ48" s="138"/>
      <c r="OXK48" s="138"/>
      <c r="OXL48" s="138"/>
      <c r="OXM48" s="138"/>
      <c r="OXN48" s="138"/>
      <c r="OXO48" s="138"/>
      <c r="OXP48" s="138"/>
      <c r="OXQ48" s="138"/>
      <c r="OXR48" s="138"/>
      <c r="OXS48" s="138"/>
      <c r="OXT48" s="138"/>
      <c r="OXU48" s="138"/>
      <c r="OXV48" s="138"/>
      <c r="OXW48" s="138"/>
      <c r="OXX48" s="138"/>
      <c r="OXY48" s="138"/>
      <c r="OXZ48" s="138"/>
      <c r="OYA48" s="138"/>
      <c r="OYB48" s="138"/>
      <c r="OYC48" s="138"/>
      <c r="OYD48" s="138"/>
      <c r="OYE48" s="138"/>
      <c r="OYF48" s="138"/>
      <c r="OYG48" s="138"/>
      <c r="OYH48" s="138"/>
      <c r="OYI48" s="138"/>
      <c r="OYJ48" s="138"/>
      <c r="OYK48" s="138"/>
      <c r="OYL48" s="138"/>
      <c r="OYM48" s="138"/>
      <c r="OYN48" s="138"/>
      <c r="OYO48" s="138"/>
      <c r="OYP48" s="138"/>
      <c r="OYQ48" s="138"/>
      <c r="OYR48" s="138"/>
      <c r="OYS48" s="138"/>
      <c r="OYT48" s="138"/>
      <c r="OYU48" s="138"/>
      <c r="OYV48" s="138"/>
      <c r="OYW48" s="138"/>
      <c r="OYX48" s="138"/>
      <c r="OYY48" s="138"/>
      <c r="OYZ48" s="138"/>
      <c r="OZA48" s="138"/>
      <c r="OZB48" s="138"/>
      <c r="OZC48" s="138"/>
      <c r="OZD48" s="138"/>
      <c r="OZE48" s="138"/>
      <c r="OZF48" s="138"/>
      <c r="OZG48" s="138"/>
      <c r="OZH48" s="138"/>
      <c r="OZI48" s="138"/>
      <c r="OZJ48" s="138"/>
      <c r="OZK48" s="138"/>
      <c r="OZL48" s="138"/>
      <c r="OZM48" s="138"/>
      <c r="OZN48" s="138"/>
      <c r="OZO48" s="138"/>
      <c r="OZP48" s="138"/>
      <c r="OZQ48" s="138"/>
      <c r="OZR48" s="138"/>
      <c r="OZS48" s="138"/>
      <c r="OZT48" s="138"/>
      <c r="OZU48" s="138"/>
      <c r="OZV48" s="138"/>
      <c r="OZW48" s="138"/>
      <c r="OZX48" s="138"/>
      <c r="OZY48" s="138"/>
      <c r="OZZ48" s="138"/>
      <c r="PAA48" s="138"/>
      <c r="PAB48" s="138"/>
      <c r="PAC48" s="138"/>
      <c r="PAD48" s="138"/>
      <c r="PAE48" s="138"/>
      <c r="PAF48" s="138"/>
      <c r="PAG48" s="138"/>
      <c r="PAH48" s="138"/>
      <c r="PAI48" s="138"/>
      <c r="PAJ48" s="138"/>
      <c r="PAK48" s="138"/>
      <c r="PAL48" s="138"/>
      <c r="PAM48" s="138"/>
      <c r="PAN48" s="138"/>
      <c r="PAO48" s="138"/>
      <c r="PAP48" s="138"/>
      <c r="PAQ48" s="138"/>
      <c r="PAR48" s="138"/>
      <c r="PAS48" s="138"/>
      <c r="PAT48" s="138"/>
      <c r="PAU48" s="138"/>
      <c r="PAV48" s="138"/>
      <c r="PAW48" s="138"/>
      <c r="PAX48" s="138"/>
      <c r="PAY48" s="138"/>
      <c r="PAZ48" s="138"/>
      <c r="PBA48" s="138"/>
      <c r="PBB48" s="138"/>
      <c r="PBC48" s="138"/>
      <c r="PBD48" s="138"/>
      <c r="PBE48" s="138"/>
      <c r="PBF48" s="138"/>
      <c r="PBG48" s="138"/>
      <c r="PBH48" s="138"/>
      <c r="PBI48" s="138"/>
      <c r="PBJ48" s="138"/>
      <c r="PBK48" s="138"/>
      <c r="PBL48" s="138"/>
      <c r="PBM48" s="138"/>
      <c r="PBN48" s="138"/>
      <c r="PBO48" s="138"/>
      <c r="PBP48" s="138"/>
      <c r="PBQ48" s="138"/>
      <c r="PBR48" s="138"/>
      <c r="PBS48" s="138"/>
      <c r="PBT48" s="138"/>
      <c r="PBU48" s="138"/>
      <c r="PBV48" s="138"/>
      <c r="PBW48" s="138"/>
      <c r="PBX48" s="138"/>
      <c r="PBY48" s="138"/>
      <c r="PBZ48" s="138"/>
      <c r="PCA48" s="138"/>
      <c r="PCB48" s="138"/>
      <c r="PCC48" s="138"/>
      <c r="PCD48" s="138"/>
      <c r="PCE48" s="138"/>
      <c r="PCF48" s="138"/>
      <c r="PCG48" s="138"/>
      <c r="PCH48" s="138"/>
      <c r="PCI48" s="138"/>
      <c r="PCJ48" s="138"/>
      <c r="PCK48" s="138"/>
      <c r="PCL48" s="138"/>
      <c r="PCM48" s="138"/>
      <c r="PCN48" s="138"/>
      <c r="PCO48" s="138"/>
      <c r="PCP48" s="138"/>
      <c r="PCQ48" s="138"/>
      <c r="PCR48" s="138"/>
      <c r="PCS48" s="138"/>
      <c r="PCT48" s="138"/>
      <c r="PCU48" s="138"/>
      <c r="PCV48" s="138"/>
      <c r="PCW48" s="138"/>
      <c r="PCX48" s="138"/>
      <c r="PCY48" s="138"/>
      <c r="PCZ48" s="138"/>
      <c r="PDA48" s="138"/>
      <c r="PDB48" s="138"/>
      <c r="PDC48" s="138"/>
      <c r="PDD48" s="138"/>
      <c r="PDE48" s="138"/>
      <c r="PDF48" s="138"/>
      <c r="PDG48" s="138"/>
      <c r="PDH48" s="138"/>
      <c r="PDI48" s="138"/>
      <c r="PDJ48" s="138"/>
      <c r="PDK48" s="138"/>
      <c r="PDL48" s="138"/>
      <c r="PDM48" s="138"/>
      <c r="PDN48" s="138"/>
      <c r="PDO48" s="138"/>
      <c r="PDP48" s="138"/>
      <c r="PDQ48" s="138"/>
      <c r="PDR48" s="138"/>
      <c r="PDS48" s="138"/>
      <c r="PDT48" s="138"/>
      <c r="PDU48" s="138"/>
      <c r="PDV48" s="138"/>
      <c r="PDW48" s="138"/>
      <c r="PDX48" s="138"/>
      <c r="PDY48" s="138"/>
      <c r="PDZ48" s="138"/>
      <c r="PEA48" s="138"/>
      <c r="PEB48" s="138"/>
      <c r="PEC48" s="138"/>
      <c r="PED48" s="138"/>
      <c r="PEE48" s="138"/>
      <c r="PEF48" s="138"/>
      <c r="PEG48" s="138"/>
      <c r="PEH48" s="138"/>
      <c r="PEI48" s="138"/>
      <c r="PEJ48" s="138"/>
      <c r="PEK48" s="138"/>
      <c r="PEL48" s="138"/>
      <c r="PEM48" s="138"/>
      <c r="PEN48" s="138"/>
      <c r="PEO48" s="138"/>
      <c r="PEP48" s="138"/>
      <c r="PEQ48" s="138"/>
      <c r="PER48" s="138"/>
      <c r="PES48" s="138"/>
      <c r="PET48" s="138"/>
      <c r="PEU48" s="138"/>
      <c r="PEV48" s="138"/>
      <c r="PEW48" s="138"/>
      <c r="PEX48" s="138"/>
      <c r="PEY48" s="138"/>
      <c r="PEZ48" s="138"/>
      <c r="PFA48" s="138"/>
      <c r="PFB48" s="138"/>
      <c r="PFC48" s="138"/>
      <c r="PFD48" s="138"/>
      <c r="PFE48" s="138"/>
      <c r="PFF48" s="138"/>
      <c r="PFG48" s="138"/>
      <c r="PFH48" s="138"/>
      <c r="PFI48" s="138"/>
      <c r="PFJ48" s="138"/>
      <c r="PFK48" s="138"/>
      <c r="PFL48" s="138"/>
      <c r="PFM48" s="138"/>
      <c r="PFN48" s="138"/>
      <c r="PFO48" s="138"/>
      <c r="PFP48" s="138"/>
      <c r="PFQ48" s="138"/>
      <c r="PFR48" s="138"/>
      <c r="PFS48" s="138"/>
      <c r="PFT48" s="138"/>
      <c r="PFU48" s="138"/>
      <c r="PFV48" s="138"/>
      <c r="PFW48" s="138"/>
      <c r="PFX48" s="138"/>
      <c r="PFY48" s="138"/>
      <c r="PFZ48" s="138"/>
      <c r="PGA48" s="138"/>
      <c r="PGB48" s="138"/>
      <c r="PGC48" s="138"/>
      <c r="PGD48" s="138"/>
      <c r="PGE48" s="138"/>
      <c r="PGF48" s="138"/>
      <c r="PGG48" s="138"/>
      <c r="PGH48" s="138"/>
      <c r="PGI48" s="138"/>
      <c r="PGJ48" s="138"/>
      <c r="PGK48" s="138"/>
      <c r="PGL48" s="138"/>
      <c r="PGM48" s="138"/>
      <c r="PGN48" s="138"/>
      <c r="PGO48" s="138"/>
      <c r="PGP48" s="138"/>
      <c r="PGQ48" s="138"/>
      <c r="PGR48" s="138"/>
      <c r="PGS48" s="138"/>
      <c r="PGT48" s="138"/>
      <c r="PGU48" s="138"/>
      <c r="PGV48" s="138"/>
      <c r="PGW48" s="138"/>
      <c r="PGX48" s="138"/>
      <c r="PGY48" s="138"/>
      <c r="PGZ48" s="138"/>
      <c r="PHA48" s="138"/>
      <c r="PHB48" s="138"/>
      <c r="PHC48" s="138"/>
      <c r="PHD48" s="138"/>
      <c r="PHE48" s="138"/>
      <c r="PHF48" s="138"/>
      <c r="PHG48" s="138"/>
      <c r="PHH48" s="138"/>
      <c r="PHI48" s="138"/>
      <c r="PHJ48" s="138"/>
      <c r="PHK48" s="138"/>
      <c r="PHL48" s="138"/>
      <c r="PHM48" s="138"/>
      <c r="PHN48" s="138"/>
      <c r="PHO48" s="138"/>
      <c r="PHP48" s="138"/>
      <c r="PHQ48" s="138"/>
      <c r="PHR48" s="138"/>
      <c r="PHS48" s="138"/>
      <c r="PHT48" s="138"/>
      <c r="PHU48" s="138"/>
      <c r="PHV48" s="138"/>
      <c r="PHW48" s="138"/>
      <c r="PHX48" s="138"/>
      <c r="PHY48" s="138"/>
      <c r="PHZ48" s="138"/>
      <c r="PIA48" s="138"/>
      <c r="PIB48" s="138"/>
      <c r="PIC48" s="138"/>
      <c r="PID48" s="138"/>
      <c r="PIE48" s="138"/>
      <c r="PIF48" s="138"/>
      <c r="PIG48" s="138"/>
      <c r="PIH48" s="138"/>
      <c r="PII48" s="138"/>
      <c r="PIJ48" s="138"/>
      <c r="PIK48" s="138"/>
      <c r="PIL48" s="138"/>
      <c r="PIM48" s="138"/>
      <c r="PIN48" s="138"/>
      <c r="PIO48" s="138"/>
      <c r="PIP48" s="138"/>
      <c r="PIQ48" s="138"/>
      <c r="PIR48" s="138"/>
      <c r="PIS48" s="138"/>
      <c r="PIT48" s="138"/>
      <c r="PIU48" s="138"/>
      <c r="PIV48" s="138"/>
      <c r="PIW48" s="138"/>
      <c r="PIX48" s="138"/>
      <c r="PIY48" s="138"/>
      <c r="PIZ48" s="138"/>
      <c r="PJA48" s="138"/>
      <c r="PJB48" s="138"/>
      <c r="PJC48" s="138"/>
      <c r="PJD48" s="138"/>
      <c r="PJE48" s="138"/>
      <c r="PJF48" s="138"/>
      <c r="PJG48" s="138"/>
      <c r="PJH48" s="138"/>
      <c r="PJI48" s="138"/>
      <c r="PJJ48" s="138"/>
      <c r="PJK48" s="138"/>
      <c r="PJL48" s="138"/>
      <c r="PJM48" s="138"/>
      <c r="PJN48" s="138"/>
      <c r="PJO48" s="138"/>
      <c r="PJP48" s="138"/>
      <c r="PJQ48" s="138"/>
      <c r="PJR48" s="138"/>
      <c r="PJS48" s="138"/>
      <c r="PJT48" s="138"/>
      <c r="PJU48" s="138"/>
      <c r="PJV48" s="138"/>
      <c r="PJW48" s="138"/>
      <c r="PJX48" s="138"/>
      <c r="PJY48" s="138"/>
      <c r="PJZ48" s="138"/>
      <c r="PKA48" s="138"/>
      <c r="PKB48" s="138"/>
      <c r="PKC48" s="138"/>
      <c r="PKD48" s="138"/>
      <c r="PKE48" s="138"/>
      <c r="PKF48" s="138"/>
      <c r="PKG48" s="138"/>
      <c r="PKH48" s="138"/>
      <c r="PKI48" s="138"/>
      <c r="PKJ48" s="138"/>
      <c r="PKK48" s="138"/>
      <c r="PKL48" s="138"/>
      <c r="PKM48" s="138"/>
      <c r="PKN48" s="138"/>
      <c r="PKO48" s="138"/>
      <c r="PKP48" s="138"/>
      <c r="PKQ48" s="138"/>
      <c r="PKR48" s="138"/>
      <c r="PKS48" s="138"/>
      <c r="PKT48" s="138"/>
      <c r="PKU48" s="138"/>
      <c r="PKV48" s="138"/>
      <c r="PKW48" s="138"/>
      <c r="PKX48" s="138"/>
      <c r="PKY48" s="138"/>
      <c r="PKZ48" s="138"/>
      <c r="PLA48" s="138"/>
      <c r="PLB48" s="138"/>
      <c r="PLC48" s="138"/>
      <c r="PLD48" s="138"/>
      <c r="PLE48" s="138"/>
      <c r="PLF48" s="138"/>
      <c r="PLG48" s="138"/>
      <c r="PLH48" s="138"/>
      <c r="PLI48" s="138"/>
      <c r="PLJ48" s="138"/>
      <c r="PLK48" s="138"/>
      <c r="PLL48" s="138"/>
      <c r="PLM48" s="138"/>
      <c r="PLN48" s="138"/>
      <c r="PLO48" s="138"/>
      <c r="PLP48" s="138"/>
      <c r="PLQ48" s="138"/>
      <c r="PLR48" s="138"/>
      <c r="PLS48" s="138"/>
      <c r="PLT48" s="138"/>
      <c r="PLU48" s="138"/>
      <c r="PLV48" s="138"/>
      <c r="PLW48" s="138"/>
      <c r="PLX48" s="138"/>
      <c r="PLY48" s="138"/>
      <c r="PLZ48" s="138"/>
      <c r="PMA48" s="138"/>
      <c r="PMB48" s="138"/>
      <c r="PMC48" s="138"/>
      <c r="PMD48" s="138"/>
      <c r="PME48" s="138"/>
      <c r="PMF48" s="138"/>
      <c r="PMG48" s="138"/>
      <c r="PMH48" s="138"/>
      <c r="PMI48" s="138"/>
      <c r="PMJ48" s="138"/>
      <c r="PMK48" s="138"/>
      <c r="PML48" s="138"/>
      <c r="PMM48" s="138"/>
      <c r="PMN48" s="138"/>
      <c r="PMO48" s="138"/>
      <c r="PMP48" s="138"/>
      <c r="PMQ48" s="138"/>
      <c r="PMR48" s="138"/>
      <c r="PMS48" s="138"/>
      <c r="PMT48" s="138"/>
      <c r="PMU48" s="138"/>
      <c r="PMV48" s="138"/>
      <c r="PMW48" s="138"/>
      <c r="PMX48" s="138"/>
      <c r="PMY48" s="138"/>
      <c r="PMZ48" s="138"/>
      <c r="PNA48" s="138"/>
      <c r="PNB48" s="138"/>
      <c r="PNC48" s="138"/>
      <c r="PND48" s="138"/>
      <c r="PNE48" s="138"/>
      <c r="PNF48" s="138"/>
      <c r="PNG48" s="138"/>
      <c r="PNH48" s="138"/>
      <c r="PNI48" s="138"/>
      <c r="PNJ48" s="138"/>
      <c r="PNK48" s="138"/>
      <c r="PNL48" s="138"/>
      <c r="PNM48" s="138"/>
      <c r="PNN48" s="138"/>
      <c r="PNO48" s="138"/>
      <c r="PNP48" s="138"/>
      <c r="PNQ48" s="138"/>
      <c r="PNR48" s="138"/>
      <c r="PNS48" s="138"/>
      <c r="PNT48" s="138"/>
      <c r="PNU48" s="138"/>
      <c r="PNV48" s="138"/>
      <c r="PNW48" s="138"/>
      <c r="PNX48" s="138"/>
      <c r="PNY48" s="138"/>
      <c r="PNZ48" s="138"/>
      <c r="POA48" s="138"/>
      <c r="POB48" s="138"/>
      <c r="POC48" s="138"/>
      <c r="POD48" s="138"/>
      <c r="POE48" s="138"/>
      <c r="POF48" s="138"/>
      <c r="POG48" s="138"/>
      <c r="POH48" s="138"/>
      <c r="POI48" s="138"/>
      <c r="POJ48" s="138"/>
      <c r="POK48" s="138"/>
      <c r="POL48" s="138"/>
      <c r="POM48" s="138"/>
      <c r="PON48" s="138"/>
      <c r="POO48" s="138"/>
      <c r="POP48" s="138"/>
      <c r="POQ48" s="138"/>
      <c r="POR48" s="138"/>
      <c r="POS48" s="138"/>
      <c r="POT48" s="138"/>
      <c r="POU48" s="138"/>
      <c r="POV48" s="138"/>
      <c r="POW48" s="138"/>
      <c r="POX48" s="138"/>
      <c r="POY48" s="138"/>
      <c r="POZ48" s="138"/>
      <c r="PPA48" s="138"/>
      <c r="PPB48" s="138"/>
      <c r="PPC48" s="138"/>
      <c r="PPD48" s="138"/>
      <c r="PPE48" s="138"/>
      <c r="PPF48" s="138"/>
      <c r="PPG48" s="138"/>
      <c r="PPH48" s="138"/>
      <c r="PPI48" s="138"/>
      <c r="PPJ48" s="138"/>
      <c r="PPK48" s="138"/>
      <c r="PPL48" s="138"/>
      <c r="PPM48" s="138"/>
      <c r="PPN48" s="138"/>
      <c r="PPO48" s="138"/>
      <c r="PPP48" s="138"/>
      <c r="PPQ48" s="138"/>
      <c r="PPR48" s="138"/>
      <c r="PPS48" s="138"/>
      <c r="PPT48" s="138"/>
      <c r="PPU48" s="138"/>
      <c r="PPV48" s="138"/>
      <c r="PPW48" s="138"/>
      <c r="PPX48" s="138"/>
      <c r="PPY48" s="138"/>
      <c r="PPZ48" s="138"/>
      <c r="PQA48" s="138"/>
      <c r="PQB48" s="138"/>
      <c r="PQC48" s="138"/>
      <c r="PQD48" s="138"/>
      <c r="PQE48" s="138"/>
      <c r="PQF48" s="138"/>
      <c r="PQG48" s="138"/>
      <c r="PQH48" s="138"/>
      <c r="PQI48" s="138"/>
      <c r="PQJ48" s="138"/>
      <c r="PQK48" s="138"/>
      <c r="PQL48" s="138"/>
      <c r="PQM48" s="138"/>
      <c r="PQN48" s="138"/>
      <c r="PQO48" s="138"/>
      <c r="PQP48" s="138"/>
      <c r="PQQ48" s="138"/>
      <c r="PQR48" s="138"/>
      <c r="PQS48" s="138"/>
      <c r="PQT48" s="138"/>
      <c r="PQU48" s="138"/>
      <c r="PQV48" s="138"/>
      <c r="PQW48" s="138"/>
      <c r="PQX48" s="138"/>
      <c r="PQY48" s="138"/>
      <c r="PQZ48" s="138"/>
      <c r="PRA48" s="138"/>
      <c r="PRB48" s="138"/>
      <c r="PRC48" s="138"/>
      <c r="PRD48" s="138"/>
      <c r="PRE48" s="138"/>
      <c r="PRF48" s="138"/>
      <c r="PRG48" s="138"/>
      <c r="PRH48" s="138"/>
      <c r="PRI48" s="138"/>
      <c r="PRJ48" s="138"/>
      <c r="PRK48" s="138"/>
      <c r="PRL48" s="138"/>
      <c r="PRM48" s="138"/>
      <c r="PRN48" s="138"/>
      <c r="PRO48" s="138"/>
      <c r="PRP48" s="138"/>
      <c r="PRQ48" s="138"/>
      <c r="PRR48" s="138"/>
      <c r="PRS48" s="138"/>
      <c r="PRT48" s="138"/>
      <c r="PRU48" s="138"/>
      <c r="PRV48" s="138"/>
      <c r="PRW48" s="138"/>
      <c r="PRX48" s="138"/>
      <c r="PRY48" s="138"/>
      <c r="PRZ48" s="138"/>
      <c r="PSA48" s="138"/>
      <c r="PSB48" s="138"/>
      <c r="PSC48" s="138"/>
      <c r="PSD48" s="138"/>
      <c r="PSE48" s="138"/>
      <c r="PSF48" s="138"/>
      <c r="PSG48" s="138"/>
      <c r="PSH48" s="138"/>
      <c r="PSI48" s="138"/>
      <c r="PSJ48" s="138"/>
      <c r="PSK48" s="138"/>
      <c r="PSL48" s="138"/>
      <c r="PSM48" s="138"/>
      <c r="PSN48" s="138"/>
      <c r="PSO48" s="138"/>
      <c r="PSP48" s="138"/>
      <c r="PSQ48" s="138"/>
      <c r="PSR48" s="138"/>
      <c r="PSS48" s="138"/>
      <c r="PST48" s="138"/>
      <c r="PSU48" s="138"/>
      <c r="PSV48" s="138"/>
      <c r="PSW48" s="138"/>
      <c r="PSX48" s="138"/>
      <c r="PSY48" s="138"/>
      <c r="PSZ48" s="138"/>
      <c r="PTA48" s="138"/>
      <c r="PTB48" s="138"/>
      <c r="PTC48" s="138"/>
      <c r="PTD48" s="138"/>
      <c r="PTE48" s="138"/>
      <c r="PTF48" s="138"/>
      <c r="PTG48" s="138"/>
      <c r="PTH48" s="138"/>
      <c r="PTI48" s="138"/>
      <c r="PTJ48" s="138"/>
      <c r="PTK48" s="138"/>
      <c r="PTL48" s="138"/>
      <c r="PTM48" s="138"/>
      <c r="PTN48" s="138"/>
      <c r="PTO48" s="138"/>
      <c r="PTP48" s="138"/>
      <c r="PTQ48" s="138"/>
      <c r="PTR48" s="138"/>
      <c r="PTS48" s="138"/>
      <c r="PTT48" s="138"/>
      <c r="PTU48" s="138"/>
      <c r="PTV48" s="138"/>
      <c r="PTW48" s="138"/>
      <c r="PTX48" s="138"/>
      <c r="PTY48" s="138"/>
      <c r="PTZ48" s="138"/>
      <c r="PUA48" s="138"/>
      <c r="PUB48" s="138"/>
      <c r="PUC48" s="138"/>
      <c r="PUD48" s="138"/>
      <c r="PUE48" s="138"/>
      <c r="PUF48" s="138"/>
      <c r="PUG48" s="138"/>
      <c r="PUH48" s="138"/>
      <c r="PUI48" s="138"/>
      <c r="PUJ48" s="138"/>
      <c r="PUK48" s="138"/>
      <c r="PUL48" s="138"/>
      <c r="PUM48" s="138"/>
      <c r="PUN48" s="138"/>
      <c r="PUO48" s="138"/>
      <c r="PUP48" s="138"/>
      <c r="PUQ48" s="138"/>
      <c r="PUR48" s="138"/>
      <c r="PUS48" s="138"/>
      <c r="PUT48" s="138"/>
      <c r="PUU48" s="138"/>
      <c r="PUV48" s="138"/>
      <c r="PUW48" s="138"/>
      <c r="PUX48" s="138"/>
      <c r="PUY48" s="138"/>
      <c r="PUZ48" s="138"/>
      <c r="PVA48" s="138"/>
      <c r="PVB48" s="138"/>
      <c r="PVC48" s="138"/>
      <c r="PVD48" s="138"/>
      <c r="PVE48" s="138"/>
      <c r="PVF48" s="138"/>
      <c r="PVG48" s="138"/>
      <c r="PVH48" s="138"/>
      <c r="PVI48" s="138"/>
      <c r="PVJ48" s="138"/>
      <c r="PVK48" s="138"/>
      <c r="PVL48" s="138"/>
      <c r="PVM48" s="138"/>
      <c r="PVN48" s="138"/>
      <c r="PVO48" s="138"/>
      <c r="PVP48" s="138"/>
      <c r="PVQ48" s="138"/>
      <c r="PVR48" s="138"/>
      <c r="PVS48" s="138"/>
      <c r="PVT48" s="138"/>
      <c r="PVU48" s="138"/>
      <c r="PVV48" s="138"/>
      <c r="PVW48" s="138"/>
      <c r="PVX48" s="138"/>
      <c r="PVY48" s="138"/>
      <c r="PVZ48" s="138"/>
      <c r="PWA48" s="138"/>
      <c r="PWB48" s="138"/>
      <c r="PWC48" s="138"/>
      <c r="PWD48" s="138"/>
      <c r="PWE48" s="138"/>
      <c r="PWF48" s="138"/>
      <c r="PWG48" s="138"/>
      <c r="PWH48" s="138"/>
      <c r="PWI48" s="138"/>
      <c r="PWJ48" s="138"/>
      <c r="PWK48" s="138"/>
      <c r="PWL48" s="138"/>
      <c r="PWM48" s="138"/>
      <c r="PWN48" s="138"/>
      <c r="PWO48" s="138"/>
      <c r="PWP48" s="138"/>
      <c r="PWQ48" s="138"/>
      <c r="PWR48" s="138"/>
      <c r="PWS48" s="138"/>
      <c r="PWT48" s="138"/>
      <c r="PWU48" s="138"/>
      <c r="PWV48" s="138"/>
      <c r="PWW48" s="138"/>
      <c r="PWX48" s="138"/>
      <c r="PWY48" s="138"/>
      <c r="PWZ48" s="138"/>
      <c r="PXA48" s="138"/>
      <c r="PXB48" s="138"/>
      <c r="PXC48" s="138"/>
      <c r="PXD48" s="138"/>
      <c r="PXE48" s="138"/>
      <c r="PXF48" s="138"/>
      <c r="PXG48" s="138"/>
      <c r="PXH48" s="138"/>
      <c r="PXI48" s="138"/>
      <c r="PXJ48" s="138"/>
      <c r="PXK48" s="138"/>
      <c r="PXL48" s="138"/>
      <c r="PXM48" s="138"/>
      <c r="PXN48" s="138"/>
      <c r="PXO48" s="138"/>
      <c r="PXP48" s="138"/>
      <c r="PXQ48" s="138"/>
      <c r="PXR48" s="138"/>
      <c r="PXS48" s="138"/>
      <c r="PXT48" s="138"/>
      <c r="PXU48" s="138"/>
      <c r="PXV48" s="138"/>
      <c r="PXW48" s="138"/>
      <c r="PXX48" s="138"/>
      <c r="PXY48" s="138"/>
      <c r="PXZ48" s="138"/>
      <c r="PYA48" s="138"/>
      <c r="PYB48" s="138"/>
      <c r="PYC48" s="138"/>
      <c r="PYD48" s="138"/>
      <c r="PYE48" s="138"/>
      <c r="PYF48" s="138"/>
      <c r="PYG48" s="138"/>
      <c r="PYH48" s="138"/>
      <c r="PYI48" s="138"/>
      <c r="PYJ48" s="138"/>
      <c r="PYK48" s="138"/>
      <c r="PYL48" s="138"/>
      <c r="PYM48" s="138"/>
      <c r="PYN48" s="138"/>
      <c r="PYO48" s="138"/>
      <c r="PYP48" s="138"/>
      <c r="PYQ48" s="138"/>
      <c r="PYR48" s="138"/>
      <c r="PYS48" s="138"/>
      <c r="PYT48" s="138"/>
      <c r="PYU48" s="138"/>
      <c r="PYV48" s="138"/>
      <c r="PYW48" s="138"/>
      <c r="PYX48" s="138"/>
      <c r="PYY48" s="138"/>
      <c r="PYZ48" s="138"/>
      <c r="PZA48" s="138"/>
      <c r="PZB48" s="138"/>
      <c r="PZC48" s="138"/>
      <c r="PZD48" s="138"/>
      <c r="PZE48" s="138"/>
      <c r="PZF48" s="138"/>
      <c r="PZG48" s="138"/>
      <c r="PZH48" s="138"/>
      <c r="PZI48" s="138"/>
      <c r="PZJ48" s="138"/>
      <c r="PZK48" s="138"/>
      <c r="PZL48" s="138"/>
      <c r="PZM48" s="138"/>
      <c r="PZN48" s="138"/>
      <c r="PZO48" s="138"/>
      <c r="PZP48" s="138"/>
      <c r="PZQ48" s="138"/>
      <c r="PZR48" s="138"/>
      <c r="PZS48" s="138"/>
      <c r="PZT48" s="138"/>
      <c r="PZU48" s="138"/>
      <c r="PZV48" s="138"/>
      <c r="PZW48" s="138"/>
      <c r="PZX48" s="138"/>
      <c r="PZY48" s="138"/>
      <c r="PZZ48" s="138"/>
      <c r="QAA48" s="138"/>
      <c r="QAB48" s="138"/>
      <c r="QAC48" s="138"/>
      <c r="QAD48" s="138"/>
      <c r="QAE48" s="138"/>
      <c r="QAF48" s="138"/>
      <c r="QAG48" s="138"/>
      <c r="QAH48" s="138"/>
      <c r="QAI48" s="138"/>
      <c r="QAJ48" s="138"/>
      <c r="QAK48" s="138"/>
      <c r="QAL48" s="138"/>
      <c r="QAM48" s="138"/>
      <c r="QAN48" s="138"/>
      <c r="QAO48" s="138"/>
      <c r="QAP48" s="138"/>
      <c r="QAQ48" s="138"/>
      <c r="QAR48" s="138"/>
      <c r="QAS48" s="138"/>
      <c r="QAT48" s="138"/>
      <c r="QAU48" s="138"/>
      <c r="QAV48" s="138"/>
      <c r="QAW48" s="138"/>
      <c r="QAX48" s="138"/>
      <c r="QAY48" s="138"/>
      <c r="QAZ48" s="138"/>
      <c r="QBA48" s="138"/>
      <c r="QBB48" s="138"/>
      <c r="QBC48" s="138"/>
      <c r="QBD48" s="138"/>
      <c r="QBE48" s="138"/>
      <c r="QBF48" s="138"/>
      <c r="QBG48" s="138"/>
      <c r="QBH48" s="138"/>
      <c r="QBI48" s="138"/>
      <c r="QBJ48" s="138"/>
      <c r="QBK48" s="138"/>
      <c r="QBL48" s="138"/>
      <c r="QBM48" s="138"/>
      <c r="QBN48" s="138"/>
      <c r="QBO48" s="138"/>
      <c r="QBP48" s="138"/>
      <c r="QBQ48" s="138"/>
      <c r="QBR48" s="138"/>
      <c r="QBS48" s="138"/>
      <c r="QBT48" s="138"/>
      <c r="QBU48" s="138"/>
      <c r="QBV48" s="138"/>
      <c r="QBW48" s="138"/>
      <c r="QBX48" s="138"/>
      <c r="QBY48" s="138"/>
      <c r="QBZ48" s="138"/>
      <c r="QCA48" s="138"/>
      <c r="QCB48" s="138"/>
      <c r="QCC48" s="138"/>
      <c r="QCD48" s="138"/>
      <c r="QCE48" s="138"/>
      <c r="QCF48" s="138"/>
      <c r="QCG48" s="138"/>
      <c r="QCH48" s="138"/>
      <c r="QCI48" s="138"/>
      <c r="QCJ48" s="138"/>
      <c r="QCK48" s="138"/>
      <c r="QCL48" s="138"/>
      <c r="QCM48" s="138"/>
      <c r="QCN48" s="138"/>
      <c r="QCO48" s="138"/>
      <c r="QCP48" s="138"/>
      <c r="QCQ48" s="138"/>
      <c r="QCR48" s="138"/>
      <c r="QCS48" s="138"/>
      <c r="QCT48" s="138"/>
      <c r="QCU48" s="138"/>
      <c r="QCV48" s="138"/>
      <c r="QCW48" s="138"/>
      <c r="QCX48" s="138"/>
      <c r="QCY48" s="138"/>
      <c r="QCZ48" s="138"/>
      <c r="QDA48" s="138"/>
      <c r="QDB48" s="138"/>
      <c r="QDC48" s="138"/>
      <c r="QDD48" s="138"/>
      <c r="QDE48" s="138"/>
      <c r="QDF48" s="138"/>
      <c r="QDG48" s="138"/>
      <c r="QDH48" s="138"/>
      <c r="QDI48" s="138"/>
      <c r="QDJ48" s="138"/>
      <c r="QDK48" s="138"/>
      <c r="QDL48" s="138"/>
      <c r="QDM48" s="138"/>
      <c r="QDN48" s="138"/>
      <c r="QDO48" s="138"/>
      <c r="QDP48" s="138"/>
      <c r="QDQ48" s="138"/>
      <c r="QDR48" s="138"/>
      <c r="QDS48" s="138"/>
      <c r="QDT48" s="138"/>
      <c r="QDU48" s="138"/>
      <c r="QDV48" s="138"/>
      <c r="QDW48" s="138"/>
      <c r="QDX48" s="138"/>
      <c r="QDY48" s="138"/>
      <c r="QDZ48" s="138"/>
      <c r="QEA48" s="138"/>
      <c r="QEB48" s="138"/>
      <c r="QEC48" s="138"/>
      <c r="QED48" s="138"/>
      <c r="QEE48" s="138"/>
      <c r="QEF48" s="138"/>
      <c r="QEG48" s="138"/>
      <c r="QEH48" s="138"/>
      <c r="QEI48" s="138"/>
      <c r="QEJ48" s="138"/>
      <c r="QEK48" s="138"/>
      <c r="QEL48" s="138"/>
      <c r="QEM48" s="138"/>
      <c r="QEN48" s="138"/>
      <c r="QEO48" s="138"/>
      <c r="QEP48" s="138"/>
      <c r="QEQ48" s="138"/>
      <c r="QER48" s="138"/>
      <c r="QES48" s="138"/>
      <c r="QET48" s="138"/>
      <c r="QEU48" s="138"/>
      <c r="QEV48" s="138"/>
      <c r="QEW48" s="138"/>
      <c r="QEX48" s="138"/>
      <c r="QEY48" s="138"/>
      <c r="QEZ48" s="138"/>
      <c r="QFA48" s="138"/>
      <c r="QFB48" s="138"/>
      <c r="QFC48" s="138"/>
      <c r="QFD48" s="138"/>
      <c r="QFE48" s="138"/>
      <c r="QFF48" s="138"/>
      <c r="QFG48" s="138"/>
      <c r="QFH48" s="138"/>
      <c r="QFI48" s="138"/>
      <c r="QFJ48" s="138"/>
      <c r="QFK48" s="138"/>
      <c r="QFL48" s="138"/>
      <c r="QFM48" s="138"/>
      <c r="QFN48" s="138"/>
      <c r="QFO48" s="138"/>
      <c r="QFP48" s="138"/>
      <c r="QFQ48" s="138"/>
      <c r="QFR48" s="138"/>
      <c r="QFS48" s="138"/>
      <c r="QFT48" s="138"/>
      <c r="QFU48" s="138"/>
      <c r="QFV48" s="138"/>
      <c r="QFW48" s="138"/>
      <c r="QFX48" s="138"/>
      <c r="QFY48" s="138"/>
      <c r="QFZ48" s="138"/>
      <c r="QGA48" s="138"/>
      <c r="QGB48" s="138"/>
      <c r="QGC48" s="138"/>
      <c r="QGD48" s="138"/>
      <c r="QGE48" s="138"/>
      <c r="QGF48" s="138"/>
      <c r="QGG48" s="138"/>
      <c r="QGH48" s="138"/>
      <c r="QGI48" s="138"/>
      <c r="QGJ48" s="138"/>
      <c r="QGK48" s="138"/>
      <c r="QGL48" s="138"/>
      <c r="QGM48" s="138"/>
      <c r="QGN48" s="138"/>
      <c r="QGO48" s="138"/>
      <c r="QGP48" s="138"/>
      <c r="QGQ48" s="138"/>
      <c r="QGR48" s="138"/>
      <c r="QGS48" s="138"/>
      <c r="QGT48" s="138"/>
      <c r="QGU48" s="138"/>
      <c r="QGV48" s="138"/>
      <c r="QGW48" s="138"/>
      <c r="QGX48" s="138"/>
      <c r="QGY48" s="138"/>
      <c r="QGZ48" s="138"/>
      <c r="QHA48" s="138"/>
      <c r="QHB48" s="138"/>
      <c r="QHC48" s="138"/>
      <c r="QHD48" s="138"/>
      <c r="QHE48" s="138"/>
      <c r="QHF48" s="138"/>
      <c r="QHG48" s="138"/>
      <c r="QHH48" s="138"/>
      <c r="QHI48" s="138"/>
      <c r="QHJ48" s="138"/>
      <c r="QHK48" s="138"/>
      <c r="QHL48" s="138"/>
      <c r="QHM48" s="138"/>
      <c r="QHN48" s="138"/>
      <c r="QHO48" s="138"/>
      <c r="QHP48" s="138"/>
      <c r="QHQ48" s="138"/>
      <c r="QHR48" s="138"/>
      <c r="QHS48" s="138"/>
      <c r="QHT48" s="138"/>
      <c r="QHU48" s="138"/>
      <c r="QHV48" s="138"/>
      <c r="QHW48" s="138"/>
      <c r="QHX48" s="138"/>
      <c r="QHY48" s="138"/>
      <c r="QHZ48" s="138"/>
      <c r="QIA48" s="138"/>
      <c r="QIB48" s="138"/>
      <c r="QIC48" s="138"/>
      <c r="QID48" s="138"/>
      <c r="QIE48" s="138"/>
      <c r="QIF48" s="138"/>
      <c r="QIG48" s="138"/>
      <c r="QIH48" s="138"/>
      <c r="QII48" s="138"/>
      <c r="QIJ48" s="138"/>
      <c r="QIK48" s="138"/>
      <c r="QIL48" s="138"/>
      <c r="QIM48" s="138"/>
      <c r="QIN48" s="138"/>
      <c r="QIO48" s="138"/>
      <c r="QIP48" s="138"/>
      <c r="QIQ48" s="138"/>
      <c r="QIR48" s="138"/>
      <c r="QIS48" s="138"/>
      <c r="QIT48" s="138"/>
      <c r="QIU48" s="138"/>
      <c r="QIV48" s="138"/>
      <c r="QIW48" s="138"/>
      <c r="QIX48" s="138"/>
      <c r="QIY48" s="138"/>
      <c r="QIZ48" s="138"/>
      <c r="QJA48" s="138"/>
      <c r="QJB48" s="138"/>
      <c r="QJC48" s="138"/>
      <c r="QJD48" s="138"/>
      <c r="QJE48" s="138"/>
      <c r="QJF48" s="138"/>
      <c r="QJG48" s="138"/>
      <c r="QJH48" s="138"/>
      <c r="QJI48" s="138"/>
      <c r="QJJ48" s="138"/>
      <c r="QJK48" s="138"/>
      <c r="QJL48" s="138"/>
      <c r="QJM48" s="138"/>
      <c r="QJN48" s="138"/>
      <c r="QJO48" s="138"/>
      <c r="QJP48" s="138"/>
      <c r="QJQ48" s="138"/>
      <c r="QJR48" s="138"/>
      <c r="QJS48" s="138"/>
      <c r="QJT48" s="138"/>
      <c r="QJU48" s="138"/>
      <c r="QJV48" s="138"/>
      <c r="QJW48" s="138"/>
      <c r="QJX48" s="138"/>
      <c r="QJY48" s="138"/>
      <c r="QJZ48" s="138"/>
      <c r="QKA48" s="138"/>
      <c r="QKB48" s="138"/>
      <c r="QKC48" s="138"/>
      <c r="QKD48" s="138"/>
      <c r="QKE48" s="138"/>
      <c r="QKF48" s="138"/>
      <c r="QKG48" s="138"/>
      <c r="QKH48" s="138"/>
      <c r="QKI48" s="138"/>
      <c r="QKJ48" s="138"/>
      <c r="QKK48" s="138"/>
      <c r="QKL48" s="138"/>
      <c r="QKM48" s="138"/>
      <c r="QKN48" s="138"/>
      <c r="QKO48" s="138"/>
      <c r="QKP48" s="138"/>
      <c r="QKQ48" s="138"/>
      <c r="QKR48" s="138"/>
      <c r="QKS48" s="138"/>
      <c r="QKT48" s="138"/>
      <c r="QKU48" s="138"/>
      <c r="QKV48" s="138"/>
      <c r="QKW48" s="138"/>
      <c r="QKX48" s="138"/>
      <c r="QKY48" s="138"/>
      <c r="QKZ48" s="138"/>
      <c r="QLA48" s="138"/>
      <c r="QLB48" s="138"/>
      <c r="QLC48" s="138"/>
      <c r="QLD48" s="138"/>
      <c r="QLE48" s="138"/>
      <c r="QLF48" s="138"/>
      <c r="QLG48" s="138"/>
      <c r="QLH48" s="138"/>
      <c r="QLI48" s="138"/>
      <c r="QLJ48" s="138"/>
      <c r="QLK48" s="138"/>
      <c r="QLL48" s="138"/>
      <c r="QLM48" s="138"/>
      <c r="QLN48" s="138"/>
      <c r="QLO48" s="138"/>
      <c r="QLP48" s="138"/>
      <c r="QLQ48" s="138"/>
      <c r="QLR48" s="138"/>
      <c r="QLS48" s="138"/>
      <c r="QLT48" s="138"/>
      <c r="QLU48" s="138"/>
      <c r="QLV48" s="138"/>
      <c r="QLW48" s="138"/>
      <c r="QLX48" s="138"/>
      <c r="QLY48" s="138"/>
      <c r="QLZ48" s="138"/>
      <c r="QMA48" s="138"/>
      <c r="QMB48" s="138"/>
      <c r="QMC48" s="138"/>
      <c r="QMD48" s="138"/>
      <c r="QME48" s="138"/>
      <c r="QMF48" s="138"/>
      <c r="QMG48" s="138"/>
      <c r="QMH48" s="138"/>
      <c r="QMI48" s="138"/>
      <c r="QMJ48" s="138"/>
      <c r="QMK48" s="138"/>
      <c r="QML48" s="138"/>
      <c r="QMM48" s="138"/>
      <c r="QMN48" s="138"/>
      <c r="QMO48" s="138"/>
      <c r="QMP48" s="138"/>
      <c r="QMQ48" s="138"/>
      <c r="QMR48" s="138"/>
      <c r="QMS48" s="138"/>
      <c r="QMT48" s="138"/>
      <c r="QMU48" s="138"/>
      <c r="QMV48" s="138"/>
      <c r="QMW48" s="138"/>
      <c r="QMX48" s="138"/>
      <c r="QMY48" s="138"/>
      <c r="QMZ48" s="138"/>
      <c r="QNA48" s="138"/>
      <c r="QNB48" s="138"/>
      <c r="QNC48" s="138"/>
      <c r="QND48" s="138"/>
      <c r="QNE48" s="138"/>
      <c r="QNF48" s="138"/>
      <c r="QNG48" s="138"/>
      <c r="QNH48" s="138"/>
      <c r="QNI48" s="138"/>
      <c r="QNJ48" s="138"/>
      <c r="QNK48" s="138"/>
      <c r="QNL48" s="138"/>
      <c r="QNM48" s="138"/>
      <c r="QNN48" s="138"/>
      <c r="QNO48" s="138"/>
      <c r="QNP48" s="138"/>
      <c r="QNQ48" s="138"/>
      <c r="QNR48" s="138"/>
      <c r="QNS48" s="138"/>
      <c r="QNT48" s="138"/>
      <c r="QNU48" s="138"/>
      <c r="QNV48" s="138"/>
      <c r="QNW48" s="138"/>
      <c r="QNX48" s="138"/>
      <c r="QNY48" s="138"/>
      <c r="QNZ48" s="138"/>
      <c r="QOA48" s="138"/>
      <c r="QOB48" s="138"/>
      <c r="QOC48" s="138"/>
      <c r="QOD48" s="138"/>
      <c r="QOE48" s="138"/>
      <c r="QOF48" s="138"/>
      <c r="QOG48" s="138"/>
      <c r="QOH48" s="138"/>
      <c r="QOI48" s="138"/>
      <c r="QOJ48" s="138"/>
      <c r="QOK48" s="138"/>
      <c r="QOL48" s="138"/>
      <c r="QOM48" s="138"/>
      <c r="QON48" s="138"/>
      <c r="QOO48" s="138"/>
      <c r="QOP48" s="138"/>
      <c r="QOQ48" s="138"/>
      <c r="QOR48" s="138"/>
      <c r="QOS48" s="138"/>
      <c r="QOT48" s="138"/>
      <c r="QOU48" s="138"/>
      <c r="QOV48" s="138"/>
      <c r="QOW48" s="138"/>
      <c r="QOX48" s="138"/>
      <c r="QOY48" s="138"/>
      <c r="QOZ48" s="138"/>
      <c r="QPA48" s="138"/>
      <c r="QPB48" s="138"/>
      <c r="QPC48" s="138"/>
      <c r="QPD48" s="138"/>
      <c r="QPE48" s="138"/>
      <c r="QPF48" s="138"/>
      <c r="QPG48" s="138"/>
      <c r="QPH48" s="138"/>
      <c r="QPI48" s="138"/>
      <c r="QPJ48" s="138"/>
      <c r="QPK48" s="138"/>
      <c r="QPL48" s="138"/>
      <c r="QPM48" s="138"/>
      <c r="QPN48" s="138"/>
      <c r="QPO48" s="138"/>
      <c r="QPP48" s="138"/>
      <c r="QPQ48" s="138"/>
      <c r="QPR48" s="138"/>
      <c r="QPS48" s="138"/>
      <c r="QPT48" s="138"/>
      <c r="QPU48" s="138"/>
      <c r="QPV48" s="138"/>
      <c r="QPW48" s="138"/>
      <c r="QPX48" s="138"/>
      <c r="QPY48" s="138"/>
      <c r="QPZ48" s="138"/>
      <c r="QQA48" s="138"/>
      <c r="QQB48" s="138"/>
      <c r="QQC48" s="138"/>
      <c r="QQD48" s="138"/>
      <c r="QQE48" s="138"/>
      <c r="QQF48" s="138"/>
      <c r="QQG48" s="138"/>
      <c r="QQH48" s="138"/>
      <c r="QQI48" s="138"/>
      <c r="QQJ48" s="138"/>
      <c r="QQK48" s="138"/>
      <c r="QQL48" s="138"/>
      <c r="QQM48" s="138"/>
      <c r="QQN48" s="138"/>
      <c r="QQO48" s="138"/>
      <c r="QQP48" s="138"/>
      <c r="QQQ48" s="138"/>
      <c r="QQR48" s="138"/>
      <c r="QQS48" s="138"/>
      <c r="QQT48" s="138"/>
      <c r="QQU48" s="138"/>
      <c r="QQV48" s="138"/>
      <c r="QQW48" s="138"/>
      <c r="QQX48" s="138"/>
      <c r="QQY48" s="138"/>
      <c r="QQZ48" s="138"/>
      <c r="QRA48" s="138"/>
      <c r="QRB48" s="138"/>
      <c r="QRC48" s="138"/>
      <c r="QRD48" s="138"/>
      <c r="QRE48" s="138"/>
      <c r="QRF48" s="138"/>
      <c r="QRG48" s="138"/>
      <c r="QRH48" s="138"/>
      <c r="QRI48" s="138"/>
      <c r="QRJ48" s="138"/>
      <c r="QRK48" s="138"/>
      <c r="QRL48" s="138"/>
      <c r="QRM48" s="138"/>
      <c r="QRN48" s="138"/>
      <c r="QRO48" s="138"/>
      <c r="QRP48" s="138"/>
      <c r="QRQ48" s="138"/>
      <c r="QRR48" s="138"/>
      <c r="QRS48" s="138"/>
      <c r="QRT48" s="138"/>
      <c r="QRU48" s="138"/>
      <c r="QRV48" s="138"/>
      <c r="QRW48" s="138"/>
      <c r="QRX48" s="138"/>
      <c r="QRY48" s="138"/>
      <c r="QRZ48" s="138"/>
      <c r="QSA48" s="138"/>
      <c r="QSB48" s="138"/>
      <c r="QSC48" s="138"/>
      <c r="QSD48" s="138"/>
      <c r="QSE48" s="138"/>
      <c r="QSF48" s="138"/>
      <c r="QSG48" s="138"/>
      <c r="QSH48" s="138"/>
      <c r="QSI48" s="138"/>
      <c r="QSJ48" s="138"/>
      <c r="QSK48" s="138"/>
      <c r="QSL48" s="138"/>
      <c r="QSM48" s="138"/>
      <c r="QSN48" s="138"/>
      <c r="QSO48" s="138"/>
      <c r="QSP48" s="138"/>
      <c r="QSQ48" s="138"/>
      <c r="QSR48" s="138"/>
      <c r="QSS48" s="138"/>
      <c r="QST48" s="138"/>
      <c r="QSU48" s="138"/>
      <c r="QSV48" s="138"/>
      <c r="QSW48" s="138"/>
      <c r="QSX48" s="138"/>
      <c r="QSY48" s="138"/>
      <c r="QSZ48" s="138"/>
      <c r="QTA48" s="138"/>
      <c r="QTB48" s="138"/>
      <c r="QTC48" s="138"/>
      <c r="QTD48" s="138"/>
      <c r="QTE48" s="138"/>
      <c r="QTF48" s="138"/>
      <c r="QTG48" s="138"/>
      <c r="QTH48" s="138"/>
      <c r="QTI48" s="138"/>
      <c r="QTJ48" s="138"/>
      <c r="QTK48" s="138"/>
      <c r="QTL48" s="138"/>
      <c r="QTM48" s="138"/>
      <c r="QTN48" s="138"/>
      <c r="QTO48" s="138"/>
      <c r="QTP48" s="138"/>
      <c r="QTQ48" s="138"/>
      <c r="QTR48" s="138"/>
      <c r="QTS48" s="138"/>
      <c r="QTT48" s="138"/>
      <c r="QTU48" s="138"/>
      <c r="QTV48" s="138"/>
      <c r="QTW48" s="138"/>
      <c r="QTX48" s="138"/>
      <c r="QTY48" s="138"/>
      <c r="QTZ48" s="138"/>
      <c r="QUA48" s="138"/>
      <c r="QUB48" s="138"/>
      <c r="QUC48" s="138"/>
      <c r="QUD48" s="138"/>
      <c r="QUE48" s="138"/>
      <c r="QUF48" s="138"/>
      <c r="QUG48" s="138"/>
      <c r="QUH48" s="138"/>
      <c r="QUI48" s="138"/>
      <c r="QUJ48" s="138"/>
      <c r="QUK48" s="138"/>
      <c r="QUL48" s="138"/>
      <c r="QUM48" s="138"/>
      <c r="QUN48" s="138"/>
      <c r="QUO48" s="138"/>
      <c r="QUP48" s="138"/>
      <c r="QUQ48" s="138"/>
      <c r="QUR48" s="138"/>
      <c r="QUS48" s="138"/>
      <c r="QUT48" s="138"/>
      <c r="QUU48" s="138"/>
      <c r="QUV48" s="138"/>
      <c r="QUW48" s="138"/>
      <c r="QUX48" s="138"/>
      <c r="QUY48" s="138"/>
      <c r="QUZ48" s="138"/>
      <c r="QVA48" s="138"/>
      <c r="QVB48" s="138"/>
      <c r="QVC48" s="138"/>
      <c r="QVD48" s="138"/>
      <c r="QVE48" s="138"/>
      <c r="QVF48" s="138"/>
      <c r="QVG48" s="138"/>
      <c r="QVH48" s="138"/>
      <c r="QVI48" s="138"/>
      <c r="QVJ48" s="138"/>
      <c r="QVK48" s="138"/>
      <c r="QVL48" s="138"/>
      <c r="QVM48" s="138"/>
      <c r="QVN48" s="138"/>
      <c r="QVO48" s="138"/>
      <c r="QVP48" s="138"/>
      <c r="QVQ48" s="138"/>
      <c r="QVR48" s="138"/>
      <c r="QVS48" s="138"/>
      <c r="QVT48" s="138"/>
      <c r="QVU48" s="138"/>
      <c r="QVV48" s="138"/>
      <c r="QVW48" s="138"/>
      <c r="QVX48" s="138"/>
      <c r="QVY48" s="138"/>
      <c r="QVZ48" s="138"/>
      <c r="QWA48" s="138"/>
      <c r="QWB48" s="138"/>
      <c r="QWC48" s="138"/>
      <c r="QWD48" s="138"/>
      <c r="QWE48" s="138"/>
      <c r="QWF48" s="138"/>
      <c r="QWG48" s="138"/>
      <c r="QWH48" s="138"/>
      <c r="QWI48" s="138"/>
      <c r="QWJ48" s="138"/>
      <c r="QWK48" s="138"/>
      <c r="QWL48" s="138"/>
      <c r="QWM48" s="138"/>
      <c r="QWN48" s="138"/>
      <c r="QWO48" s="138"/>
      <c r="QWP48" s="138"/>
      <c r="QWQ48" s="138"/>
      <c r="QWR48" s="138"/>
      <c r="QWS48" s="138"/>
      <c r="QWT48" s="138"/>
      <c r="QWU48" s="138"/>
      <c r="QWV48" s="138"/>
      <c r="QWW48" s="138"/>
      <c r="QWX48" s="138"/>
      <c r="QWY48" s="138"/>
      <c r="QWZ48" s="138"/>
      <c r="QXA48" s="138"/>
      <c r="QXB48" s="138"/>
      <c r="QXC48" s="138"/>
      <c r="QXD48" s="138"/>
      <c r="QXE48" s="138"/>
      <c r="QXF48" s="138"/>
      <c r="QXG48" s="138"/>
      <c r="QXH48" s="138"/>
      <c r="QXI48" s="138"/>
      <c r="QXJ48" s="138"/>
      <c r="QXK48" s="138"/>
      <c r="QXL48" s="138"/>
      <c r="QXM48" s="138"/>
      <c r="QXN48" s="138"/>
      <c r="QXO48" s="138"/>
      <c r="QXP48" s="138"/>
      <c r="QXQ48" s="138"/>
      <c r="QXR48" s="138"/>
      <c r="QXS48" s="138"/>
      <c r="QXT48" s="138"/>
      <c r="QXU48" s="138"/>
      <c r="QXV48" s="138"/>
      <c r="QXW48" s="138"/>
      <c r="QXX48" s="138"/>
      <c r="QXY48" s="138"/>
      <c r="QXZ48" s="138"/>
      <c r="QYA48" s="138"/>
      <c r="QYB48" s="138"/>
      <c r="QYC48" s="138"/>
      <c r="QYD48" s="138"/>
      <c r="QYE48" s="138"/>
      <c r="QYF48" s="138"/>
      <c r="QYG48" s="138"/>
      <c r="QYH48" s="138"/>
      <c r="QYI48" s="138"/>
      <c r="QYJ48" s="138"/>
      <c r="QYK48" s="138"/>
      <c r="QYL48" s="138"/>
      <c r="QYM48" s="138"/>
      <c r="QYN48" s="138"/>
      <c r="QYO48" s="138"/>
      <c r="QYP48" s="138"/>
      <c r="QYQ48" s="138"/>
      <c r="QYR48" s="138"/>
      <c r="QYS48" s="138"/>
      <c r="QYT48" s="138"/>
      <c r="QYU48" s="138"/>
      <c r="QYV48" s="138"/>
      <c r="QYW48" s="138"/>
      <c r="QYX48" s="138"/>
      <c r="QYY48" s="138"/>
      <c r="QYZ48" s="138"/>
      <c r="QZA48" s="138"/>
      <c r="QZB48" s="138"/>
      <c r="QZC48" s="138"/>
      <c r="QZD48" s="138"/>
      <c r="QZE48" s="138"/>
      <c r="QZF48" s="138"/>
      <c r="QZG48" s="138"/>
      <c r="QZH48" s="138"/>
      <c r="QZI48" s="138"/>
      <c r="QZJ48" s="138"/>
      <c r="QZK48" s="138"/>
      <c r="QZL48" s="138"/>
      <c r="QZM48" s="138"/>
      <c r="QZN48" s="138"/>
      <c r="QZO48" s="138"/>
      <c r="QZP48" s="138"/>
      <c r="QZQ48" s="138"/>
      <c r="QZR48" s="138"/>
      <c r="QZS48" s="138"/>
      <c r="QZT48" s="138"/>
      <c r="QZU48" s="138"/>
      <c r="QZV48" s="138"/>
      <c r="QZW48" s="138"/>
      <c r="QZX48" s="138"/>
      <c r="QZY48" s="138"/>
      <c r="QZZ48" s="138"/>
      <c r="RAA48" s="138"/>
      <c r="RAB48" s="138"/>
      <c r="RAC48" s="138"/>
      <c r="RAD48" s="138"/>
      <c r="RAE48" s="138"/>
      <c r="RAF48" s="138"/>
      <c r="RAG48" s="138"/>
      <c r="RAH48" s="138"/>
      <c r="RAI48" s="138"/>
      <c r="RAJ48" s="138"/>
      <c r="RAK48" s="138"/>
      <c r="RAL48" s="138"/>
      <c r="RAM48" s="138"/>
      <c r="RAN48" s="138"/>
      <c r="RAO48" s="138"/>
      <c r="RAP48" s="138"/>
      <c r="RAQ48" s="138"/>
      <c r="RAR48" s="138"/>
      <c r="RAS48" s="138"/>
      <c r="RAT48" s="138"/>
      <c r="RAU48" s="138"/>
      <c r="RAV48" s="138"/>
      <c r="RAW48" s="138"/>
      <c r="RAX48" s="138"/>
      <c r="RAY48" s="138"/>
      <c r="RAZ48" s="138"/>
      <c r="RBA48" s="138"/>
      <c r="RBB48" s="138"/>
      <c r="RBC48" s="138"/>
      <c r="RBD48" s="138"/>
      <c r="RBE48" s="138"/>
      <c r="RBF48" s="138"/>
      <c r="RBG48" s="138"/>
      <c r="RBH48" s="138"/>
      <c r="RBI48" s="138"/>
      <c r="RBJ48" s="138"/>
      <c r="RBK48" s="138"/>
      <c r="RBL48" s="138"/>
      <c r="RBM48" s="138"/>
      <c r="RBN48" s="138"/>
      <c r="RBO48" s="138"/>
      <c r="RBP48" s="138"/>
      <c r="RBQ48" s="138"/>
      <c r="RBR48" s="138"/>
      <c r="RBS48" s="138"/>
      <c r="RBT48" s="138"/>
      <c r="RBU48" s="138"/>
      <c r="RBV48" s="138"/>
      <c r="RBW48" s="138"/>
      <c r="RBX48" s="138"/>
      <c r="RBY48" s="138"/>
      <c r="RBZ48" s="138"/>
      <c r="RCA48" s="138"/>
      <c r="RCB48" s="138"/>
      <c r="RCC48" s="138"/>
      <c r="RCD48" s="138"/>
      <c r="RCE48" s="138"/>
      <c r="RCF48" s="138"/>
      <c r="RCG48" s="138"/>
      <c r="RCH48" s="138"/>
      <c r="RCI48" s="138"/>
      <c r="RCJ48" s="138"/>
      <c r="RCK48" s="138"/>
      <c r="RCL48" s="138"/>
      <c r="RCM48" s="138"/>
      <c r="RCN48" s="138"/>
      <c r="RCO48" s="138"/>
      <c r="RCP48" s="138"/>
      <c r="RCQ48" s="138"/>
      <c r="RCR48" s="138"/>
      <c r="RCS48" s="138"/>
      <c r="RCT48" s="138"/>
      <c r="RCU48" s="138"/>
      <c r="RCV48" s="138"/>
      <c r="RCW48" s="138"/>
      <c r="RCX48" s="138"/>
      <c r="RCY48" s="138"/>
      <c r="RCZ48" s="138"/>
      <c r="RDA48" s="138"/>
      <c r="RDB48" s="138"/>
      <c r="RDC48" s="138"/>
      <c r="RDD48" s="138"/>
      <c r="RDE48" s="138"/>
      <c r="RDF48" s="138"/>
      <c r="RDG48" s="138"/>
      <c r="RDH48" s="138"/>
      <c r="RDI48" s="138"/>
      <c r="RDJ48" s="138"/>
      <c r="RDK48" s="138"/>
      <c r="RDL48" s="138"/>
      <c r="RDM48" s="138"/>
      <c r="RDN48" s="138"/>
      <c r="RDO48" s="138"/>
      <c r="RDP48" s="138"/>
      <c r="RDQ48" s="138"/>
      <c r="RDR48" s="138"/>
      <c r="RDS48" s="138"/>
      <c r="RDT48" s="138"/>
      <c r="RDU48" s="138"/>
      <c r="RDV48" s="138"/>
      <c r="RDW48" s="138"/>
      <c r="RDX48" s="138"/>
      <c r="RDY48" s="138"/>
      <c r="RDZ48" s="138"/>
      <c r="REA48" s="138"/>
      <c r="REB48" s="138"/>
      <c r="REC48" s="138"/>
      <c r="RED48" s="138"/>
      <c r="REE48" s="138"/>
      <c r="REF48" s="138"/>
      <c r="REG48" s="138"/>
      <c r="REH48" s="138"/>
      <c r="REI48" s="138"/>
      <c r="REJ48" s="138"/>
      <c r="REK48" s="138"/>
      <c r="REL48" s="138"/>
      <c r="REM48" s="138"/>
      <c r="REN48" s="138"/>
      <c r="REO48" s="138"/>
      <c r="REP48" s="138"/>
      <c r="REQ48" s="138"/>
      <c r="RER48" s="138"/>
      <c r="RES48" s="138"/>
      <c r="RET48" s="138"/>
      <c r="REU48" s="138"/>
      <c r="REV48" s="138"/>
      <c r="REW48" s="138"/>
      <c r="REX48" s="138"/>
      <c r="REY48" s="138"/>
      <c r="REZ48" s="138"/>
      <c r="RFA48" s="138"/>
      <c r="RFB48" s="138"/>
      <c r="RFC48" s="138"/>
      <c r="RFD48" s="138"/>
      <c r="RFE48" s="138"/>
      <c r="RFF48" s="138"/>
      <c r="RFG48" s="138"/>
      <c r="RFH48" s="138"/>
      <c r="RFI48" s="138"/>
      <c r="RFJ48" s="138"/>
      <c r="RFK48" s="138"/>
      <c r="RFL48" s="138"/>
      <c r="RFM48" s="138"/>
      <c r="RFN48" s="138"/>
      <c r="RFO48" s="138"/>
      <c r="RFP48" s="138"/>
      <c r="RFQ48" s="138"/>
      <c r="RFR48" s="138"/>
      <c r="RFS48" s="138"/>
      <c r="RFT48" s="138"/>
      <c r="RFU48" s="138"/>
      <c r="RFV48" s="138"/>
      <c r="RFW48" s="138"/>
      <c r="RFX48" s="138"/>
      <c r="RFY48" s="138"/>
      <c r="RFZ48" s="138"/>
      <c r="RGA48" s="138"/>
      <c r="RGB48" s="138"/>
      <c r="RGC48" s="138"/>
      <c r="RGD48" s="138"/>
      <c r="RGE48" s="138"/>
      <c r="RGF48" s="138"/>
      <c r="RGG48" s="138"/>
      <c r="RGH48" s="138"/>
      <c r="RGI48" s="138"/>
      <c r="RGJ48" s="138"/>
      <c r="RGK48" s="138"/>
      <c r="RGL48" s="138"/>
      <c r="RGM48" s="138"/>
      <c r="RGN48" s="138"/>
      <c r="RGO48" s="138"/>
      <c r="RGP48" s="138"/>
      <c r="RGQ48" s="138"/>
      <c r="RGR48" s="138"/>
      <c r="RGS48" s="138"/>
      <c r="RGT48" s="138"/>
      <c r="RGU48" s="138"/>
      <c r="RGV48" s="138"/>
      <c r="RGW48" s="138"/>
      <c r="RGX48" s="138"/>
      <c r="RGY48" s="138"/>
      <c r="RGZ48" s="138"/>
      <c r="RHA48" s="138"/>
      <c r="RHB48" s="138"/>
      <c r="RHC48" s="138"/>
      <c r="RHD48" s="138"/>
      <c r="RHE48" s="138"/>
      <c r="RHF48" s="138"/>
      <c r="RHG48" s="138"/>
      <c r="RHH48" s="138"/>
      <c r="RHI48" s="138"/>
      <c r="RHJ48" s="138"/>
      <c r="RHK48" s="138"/>
      <c r="RHL48" s="138"/>
      <c r="RHM48" s="138"/>
      <c r="RHN48" s="138"/>
      <c r="RHO48" s="138"/>
      <c r="RHP48" s="138"/>
      <c r="RHQ48" s="138"/>
      <c r="RHR48" s="138"/>
      <c r="RHS48" s="138"/>
      <c r="RHT48" s="138"/>
      <c r="RHU48" s="138"/>
      <c r="RHV48" s="138"/>
      <c r="RHW48" s="138"/>
      <c r="RHX48" s="138"/>
      <c r="RHY48" s="138"/>
      <c r="RHZ48" s="138"/>
      <c r="RIA48" s="138"/>
      <c r="RIB48" s="138"/>
      <c r="RIC48" s="138"/>
      <c r="RID48" s="138"/>
      <c r="RIE48" s="138"/>
      <c r="RIF48" s="138"/>
      <c r="RIG48" s="138"/>
      <c r="RIH48" s="138"/>
      <c r="RII48" s="138"/>
      <c r="RIJ48" s="138"/>
      <c r="RIK48" s="138"/>
      <c r="RIL48" s="138"/>
      <c r="RIM48" s="138"/>
      <c r="RIN48" s="138"/>
      <c r="RIO48" s="138"/>
      <c r="RIP48" s="138"/>
      <c r="RIQ48" s="138"/>
      <c r="RIR48" s="138"/>
      <c r="RIS48" s="138"/>
      <c r="RIT48" s="138"/>
      <c r="RIU48" s="138"/>
      <c r="RIV48" s="138"/>
      <c r="RIW48" s="138"/>
      <c r="RIX48" s="138"/>
      <c r="RIY48" s="138"/>
      <c r="RIZ48" s="138"/>
      <c r="RJA48" s="138"/>
      <c r="RJB48" s="138"/>
      <c r="RJC48" s="138"/>
      <c r="RJD48" s="138"/>
      <c r="RJE48" s="138"/>
      <c r="RJF48" s="138"/>
      <c r="RJG48" s="138"/>
      <c r="RJH48" s="138"/>
      <c r="RJI48" s="138"/>
      <c r="RJJ48" s="138"/>
      <c r="RJK48" s="138"/>
      <c r="RJL48" s="138"/>
      <c r="RJM48" s="138"/>
      <c r="RJN48" s="138"/>
      <c r="RJO48" s="138"/>
      <c r="RJP48" s="138"/>
      <c r="RJQ48" s="138"/>
      <c r="RJR48" s="138"/>
      <c r="RJS48" s="138"/>
      <c r="RJT48" s="138"/>
      <c r="RJU48" s="138"/>
      <c r="RJV48" s="138"/>
      <c r="RJW48" s="138"/>
      <c r="RJX48" s="138"/>
      <c r="RJY48" s="138"/>
      <c r="RJZ48" s="138"/>
      <c r="RKA48" s="138"/>
      <c r="RKB48" s="138"/>
      <c r="RKC48" s="138"/>
      <c r="RKD48" s="138"/>
      <c r="RKE48" s="138"/>
      <c r="RKF48" s="138"/>
      <c r="RKG48" s="138"/>
      <c r="RKH48" s="138"/>
      <c r="RKI48" s="138"/>
      <c r="RKJ48" s="138"/>
      <c r="RKK48" s="138"/>
      <c r="RKL48" s="138"/>
      <c r="RKM48" s="138"/>
      <c r="RKN48" s="138"/>
      <c r="RKO48" s="138"/>
      <c r="RKP48" s="138"/>
      <c r="RKQ48" s="138"/>
      <c r="RKR48" s="138"/>
      <c r="RKS48" s="138"/>
      <c r="RKT48" s="138"/>
      <c r="RKU48" s="138"/>
      <c r="RKV48" s="138"/>
      <c r="RKW48" s="138"/>
      <c r="RKX48" s="138"/>
      <c r="RKY48" s="138"/>
      <c r="RKZ48" s="138"/>
      <c r="RLA48" s="138"/>
      <c r="RLB48" s="138"/>
      <c r="RLC48" s="138"/>
      <c r="RLD48" s="138"/>
      <c r="RLE48" s="138"/>
      <c r="RLF48" s="138"/>
      <c r="RLG48" s="138"/>
      <c r="RLH48" s="138"/>
      <c r="RLI48" s="138"/>
      <c r="RLJ48" s="138"/>
      <c r="RLK48" s="138"/>
      <c r="RLL48" s="138"/>
      <c r="RLM48" s="138"/>
      <c r="RLN48" s="138"/>
      <c r="RLO48" s="138"/>
      <c r="RLP48" s="138"/>
      <c r="RLQ48" s="138"/>
      <c r="RLR48" s="138"/>
      <c r="RLS48" s="138"/>
      <c r="RLT48" s="138"/>
      <c r="RLU48" s="138"/>
      <c r="RLV48" s="138"/>
      <c r="RLW48" s="138"/>
      <c r="RLX48" s="138"/>
      <c r="RLY48" s="138"/>
      <c r="RLZ48" s="138"/>
      <c r="RMA48" s="138"/>
      <c r="RMB48" s="138"/>
      <c r="RMC48" s="138"/>
      <c r="RMD48" s="138"/>
      <c r="RME48" s="138"/>
      <c r="RMF48" s="138"/>
      <c r="RMG48" s="138"/>
      <c r="RMH48" s="138"/>
      <c r="RMI48" s="138"/>
      <c r="RMJ48" s="138"/>
      <c r="RMK48" s="138"/>
      <c r="RML48" s="138"/>
      <c r="RMM48" s="138"/>
      <c r="RMN48" s="138"/>
      <c r="RMO48" s="138"/>
      <c r="RMP48" s="138"/>
      <c r="RMQ48" s="138"/>
      <c r="RMR48" s="138"/>
      <c r="RMS48" s="138"/>
      <c r="RMT48" s="138"/>
      <c r="RMU48" s="138"/>
      <c r="RMV48" s="138"/>
      <c r="RMW48" s="138"/>
      <c r="RMX48" s="138"/>
      <c r="RMY48" s="138"/>
      <c r="RMZ48" s="138"/>
      <c r="RNA48" s="138"/>
      <c r="RNB48" s="138"/>
      <c r="RNC48" s="138"/>
      <c r="RND48" s="138"/>
      <c r="RNE48" s="138"/>
      <c r="RNF48" s="138"/>
      <c r="RNG48" s="138"/>
      <c r="RNH48" s="138"/>
      <c r="RNI48" s="138"/>
      <c r="RNJ48" s="138"/>
      <c r="RNK48" s="138"/>
      <c r="RNL48" s="138"/>
      <c r="RNM48" s="138"/>
      <c r="RNN48" s="138"/>
      <c r="RNO48" s="138"/>
      <c r="RNP48" s="138"/>
      <c r="RNQ48" s="138"/>
      <c r="RNR48" s="138"/>
      <c r="RNS48" s="138"/>
      <c r="RNT48" s="138"/>
      <c r="RNU48" s="138"/>
      <c r="RNV48" s="138"/>
      <c r="RNW48" s="138"/>
      <c r="RNX48" s="138"/>
      <c r="RNY48" s="138"/>
      <c r="RNZ48" s="138"/>
      <c r="ROA48" s="138"/>
      <c r="ROB48" s="138"/>
      <c r="ROC48" s="138"/>
      <c r="ROD48" s="138"/>
      <c r="ROE48" s="138"/>
      <c r="ROF48" s="138"/>
      <c r="ROG48" s="138"/>
      <c r="ROH48" s="138"/>
      <c r="ROI48" s="138"/>
      <c r="ROJ48" s="138"/>
      <c r="ROK48" s="138"/>
      <c r="ROL48" s="138"/>
      <c r="ROM48" s="138"/>
      <c r="RON48" s="138"/>
      <c r="ROO48" s="138"/>
      <c r="ROP48" s="138"/>
      <c r="ROQ48" s="138"/>
      <c r="ROR48" s="138"/>
      <c r="ROS48" s="138"/>
      <c r="ROT48" s="138"/>
      <c r="ROU48" s="138"/>
      <c r="ROV48" s="138"/>
      <c r="ROW48" s="138"/>
      <c r="ROX48" s="138"/>
      <c r="ROY48" s="138"/>
      <c r="ROZ48" s="138"/>
      <c r="RPA48" s="138"/>
      <c r="RPB48" s="138"/>
      <c r="RPC48" s="138"/>
      <c r="RPD48" s="138"/>
      <c r="RPE48" s="138"/>
      <c r="RPF48" s="138"/>
      <c r="RPG48" s="138"/>
      <c r="RPH48" s="138"/>
      <c r="RPI48" s="138"/>
      <c r="RPJ48" s="138"/>
      <c r="RPK48" s="138"/>
      <c r="RPL48" s="138"/>
      <c r="RPM48" s="138"/>
      <c r="RPN48" s="138"/>
      <c r="RPO48" s="138"/>
      <c r="RPP48" s="138"/>
      <c r="RPQ48" s="138"/>
      <c r="RPR48" s="138"/>
      <c r="RPS48" s="138"/>
      <c r="RPT48" s="138"/>
      <c r="RPU48" s="138"/>
      <c r="RPV48" s="138"/>
      <c r="RPW48" s="138"/>
      <c r="RPX48" s="138"/>
      <c r="RPY48" s="138"/>
      <c r="RPZ48" s="138"/>
      <c r="RQA48" s="138"/>
      <c r="RQB48" s="138"/>
      <c r="RQC48" s="138"/>
      <c r="RQD48" s="138"/>
      <c r="RQE48" s="138"/>
      <c r="RQF48" s="138"/>
      <c r="RQG48" s="138"/>
      <c r="RQH48" s="138"/>
      <c r="RQI48" s="138"/>
      <c r="RQJ48" s="138"/>
      <c r="RQK48" s="138"/>
      <c r="RQL48" s="138"/>
      <c r="RQM48" s="138"/>
      <c r="RQN48" s="138"/>
      <c r="RQO48" s="138"/>
      <c r="RQP48" s="138"/>
      <c r="RQQ48" s="138"/>
      <c r="RQR48" s="138"/>
      <c r="RQS48" s="138"/>
      <c r="RQT48" s="138"/>
      <c r="RQU48" s="138"/>
      <c r="RQV48" s="138"/>
      <c r="RQW48" s="138"/>
      <c r="RQX48" s="138"/>
      <c r="RQY48" s="138"/>
      <c r="RQZ48" s="138"/>
      <c r="RRA48" s="138"/>
      <c r="RRB48" s="138"/>
      <c r="RRC48" s="138"/>
      <c r="RRD48" s="138"/>
      <c r="RRE48" s="138"/>
      <c r="RRF48" s="138"/>
      <c r="RRG48" s="138"/>
      <c r="RRH48" s="138"/>
      <c r="RRI48" s="138"/>
      <c r="RRJ48" s="138"/>
      <c r="RRK48" s="138"/>
      <c r="RRL48" s="138"/>
      <c r="RRM48" s="138"/>
      <c r="RRN48" s="138"/>
      <c r="RRO48" s="138"/>
      <c r="RRP48" s="138"/>
      <c r="RRQ48" s="138"/>
      <c r="RRR48" s="138"/>
      <c r="RRS48" s="138"/>
      <c r="RRT48" s="138"/>
      <c r="RRU48" s="138"/>
      <c r="RRV48" s="138"/>
      <c r="RRW48" s="138"/>
      <c r="RRX48" s="138"/>
      <c r="RRY48" s="138"/>
      <c r="RRZ48" s="138"/>
      <c r="RSA48" s="138"/>
      <c r="RSB48" s="138"/>
      <c r="RSC48" s="138"/>
      <c r="RSD48" s="138"/>
      <c r="RSE48" s="138"/>
      <c r="RSF48" s="138"/>
      <c r="RSG48" s="138"/>
      <c r="RSH48" s="138"/>
      <c r="RSI48" s="138"/>
      <c r="RSJ48" s="138"/>
      <c r="RSK48" s="138"/>
      <c r="RSL48" s="138"/>
      <c r="RSM48" s="138"/>
      <c r="RSN48" s="138"/>
      <c r="RSO48" s="138"/>
      <c r="RSP48" s="138"/>
      <c r="RSQ48" s="138"/>
      <c r="RSR48" s="138"/>
      <c r="RSS48" s="138"/>
      <c r="RST48" s="138"/>
      <c r="RSU48" s="138"/>
      <c r="RSV48" s="138"/>
      <c r="RSW48" s="138"/>
      <c r="RSX48" s="138"/>
      <c r="RSY48" s="138"/>
      <c r="RSZ48" s="138"/>
      <c r="RTA48" s="138"/>
      <c r="RTB48" s="138"/>
      <c r="RTC48" s="138"/>
      <c r="RTD48" s="138"/>
      <c r="RTE48" s="138"/>
      <c r="RTF48" s="138"/>
      <c r="RTG48" s="138"/>
      <c r="RTH48" s="138"/>
      <c r="RTI48" s="138"/>
      <c r="RTJ48" s="138"/>
      <c r="RTK48" s="138"/>
      <c r="RTL48" s="138"/>
      <c r="RTM48" s="138"/>
      <c r="RTN48" s="138"/>
      <c r="RTO48" s="138"/>
      <c r="RTP48" s="138"/>
      <c r="RTQ48" s="138"/>
      <c r="RTR48" s="138"/>
      <c r="RTS48" s="138"/>
      <c r="RTT48" s="138"/>
      <c r="RTU48" s="138"/>
      <c r="RTV48" s="138"/>
      <c r="RTW48" s="138"/>
      <c r="RTX48" s="138"/>
      <c r="RTY48" s="138"/>
      <c r="RTZ48" s="138"/>
      <c r="RUA48" s="138"/>
      <c r="RUB48" s="138"/>
      <c r="RUC48" s="138"/>
      <c r="RUD48" s="138"/>
      <c r="RUE48" s="138"/>
      <c r="RUF48" s="138"/>
      <c r="RUG48" s="138"/>
      <c r="RUH48" s="138"/>
      <c r="RUI48" s="138"/>
      <c r="RUJ48" s="138"/>
      <c r="RUK48" s="138"/>
      <c r="RUL48" s="138"/>
      <c r="RUM48" s="138"/>
      <c r="RUN48" s="138"/>
      <c r="RUO48" s="138"/>
      <c r="RUP48" s="138"/>
      <c r="RUQ48" s="138"/>
      <c r="RUR48" s="138"/>
      <c r="RUS48" s="138"/>
      <c r="RUT48" s="138"/>
      <c r="RUU48" s="138"/>
      <c r="RUV48" s="138"/>
      <c r="RUW48" s="138"/>
      <c r="RUX48" s="138"/>
      <c r="RUY48" s="138"/>
      <c r="RUZ48" s="138"/>
      <c r="RVA48" s="138"/>
      <c r="RVB48" s="138"/>
      <c r="RVC48" s="138"/>
      <c r="RVD48" s="138"/>
      <c r="RVE48" s="138"/>
      <c r="RVF48" s="138"/>
      <c r="RVG48" s="138"/>
      <c r="RVH48" s="138"/>
      <c r="RVI48" s="138"/>
      <c r="RVJ48" s="138"/>
      <c r="RVK48" s="138"/>
      <c r="RVL48" s="138"/>
      <c r="RVM48" s="138"/>
      <c r="RVN48" s="138"/>
      <c r="RVO48" s="138"/>
      <c r="RVP48" s="138"/>
      <c r="RVQ48" s="138"/>
      <c r="RVR48" s="138"/>
      <c r="RVS48" s="138"/>
      <c r="RVT48" s="138"/>
      <c r="RVU48" s="138"/>
      <c r="RVV48" s="138"/>
      <c r="RVW48" s="138"/>
      <c r="RVX48" s="138"/>
      <c r="RVY48" s="138"/>
      <c r="RVZ48" s="138"/>
      <c r="RWA48" s="138"/>
      <c r="RWB48" s="138"/>
      <c r="RWC48" s="138"/>
      <c r="RWD48" s="138"/>
      <c r="RWE48" s="138"/>
      <c r="RWF48" s="138"/>
      <c r="RWG48" s="138"/>
      <c r="RWH48" s="138"/>
      <c r="RWI48" s="138"/>
      <c r="RWJ48" s="138"/>
      <c r="RWK48" s="138"/>
      <c r="RWL48" s="138"/>
      <c r="RWM48" s="138"/>
      <c r="RWN48" s="138"/>
      <c r="RWO48" s="138"/>
      <c r="RWP48" s="138"/>
      <c r="RWQ48" s="138"/>
      <c r="RWR48" s="138"/>
      <c r="RWS48" s="138"/>
      <c r="RWT48" s="138"/>
      <c r="RWU48" s="138"/>
      <c r="RWV48" s="138"/>
      <c r="RWW48" s="138"/>
      <c r="RWX48" s="138"/>
      <c r="RWY48" s="138"/>
      <c r="RWZ48" s="138"/>
      <c r="RXA48" s="138"/>
      <c r="RXB48" s="138"/>
      <c r="RXC48" s="138"/>
      <c r="RXD48" s="138"/>
      <c r="RXE48" s="138"/>
      <c r="RXF48" s="138"/>
      <c r="RXG48" s="138"/>
      <c r="RXH48" s="138"/>
      <c r="RXI48" s="138"/>
      <c r="RXJ48" s="138"/>
      <c r="RXK48" s="138"/>
      <c r="RXL48" s="138"/>
      <c r="RXM48" s="138"/>
      <c r="RXN48" s="138"/>
      <c r="RXO48" s="138"/>
      <c r="RXP48" s="138"/>
      <c r="RXQ48" s="138"/>
      <c r="RXR48" s="138"/>
      <c r="RXS48" s="138"/>
      <c r="RXT48" s="138"/>
      <c r="RXU48" s="138"/>
      <c r="RXV48" s="138"/>
      <c r="RXW48" s="138"/>
      <c r="RXX48" s="138"/>
      <c r="RXY48" s="138"/>
      <c r="RXZ48" s="138"/>
      <c r="RYA48" s="138"/>
      <c r="RYB48" s="138"/>
      <c r="RYC48" s="138"/>
      <c r="RYD48" s="138"/>
      <c r="RYE48" s="138"/>
      <c r="RYF48" s="138"/>
      <c r="RYG48" s="138"/>
      <c r="RYH48" s="138"/>
      <c r="RYI48" s="138"/>
      <c r="RYJ48" s="138"/>
      <c r="RYK48" s="138"/>
      <c r="RYL48" s="138"/>
      <c r="RYM48" s="138"/>
      <c r="RYN48" s="138"/>
      <c r="RYO48" s="138"/>
      <c r="RYP48" s="138"/>
      <c r="RYQ48" s="138"/>
      <c r="RYR48" s="138"/>
      <c r="RYS48" s="138"/>
      <c r="RYT48" s="138"/>
      <c r="RYU48" s="138"/>
      <c r="RYV48" s="138"/>
      <c r="RYW48" s="138"/>
      <c r="RYX48" s="138"/>
      <c r="RYY48" s="138"/>
      <c r="RYZ48" s="138"/>
      <c r="RZA48" s="138"/>
      <c r="RZB48" s="138"/>
      <c r="RZC48" s="138"/>
      <c r="RZD48" s="138"/>
      <c r="RZE48" s="138"/>
      <c r="RZF48" s="138"/>
      <c r="RZG48" s="138"/>
      <c r="RZH48" s="138"/>
      <c r="RZI48" s="138"/>
      <c r="RZJ48" s="138"/>
      <c r="RZK48" s="138"/>
      <c r="RZL48" s="138"/>
      <c r="RZM48" s="138"/>
      <c r="RZN48" s="138"/>
      <c r="RZO48" s="138"/>
      <c r="RZP48" s="138"/>
      <c r="RZQ48" s="138"/>
      <c r="RZR48" s="138"/>
      <c r="RZS48" s="138"/>
      <c r="RZT48" s="138"/>
      <c r="RZU48" s="138"/>
      <c r="RZV48" s="138"/>
      <c r="RZW48" s="138"/>
      <c r="RZX48" s="138"/>
      <c r="RZY48" s="138"/>
      <c r="RZZ48" s="138"/>
      <c r="SAA48" s="138"/>
      <c r="SAB48" s="138"/>
      <c r="SAC48" s="138"/>
      <c r="SAD48" s="138"/>
      <c r="SAE48" s="138"/>
      <c r="SAF48" s="138"/>
      <c r="SAG48" s="138"/>
      <c r="SAH48" s="138"/>
      <c r="SAI48" s="138"/>
      <c r="SAJ48" s="138"/>
      <c r="SAK48" s="138"/>
      <c r="SAL48" s="138"/>
      <c r="SAM48" s="138"/>
      <c r="SAN48" s="138"/>
      <c r="SAO48" s="138"/>
      <c r="SAP48" s="138"/>
      <c r="SAQ48" s="138"/>
      <c r="SAR48" s="138"/>
      <c r="SAS48" s="138"/>
      <c r="SAT48" s="138"/>
      <c r="SAU48" s="138"/>
      <c r="SAV48" s="138"/>
      <c r="SAW48" s="138"/>
      <c r="SAX48" s="138"/>
      <c r="SAY48" s="138"/>
      <c r="SAZ48" s="138"/>
      <c r="SBA48" s="138"/>
      <c r="SBB48" s="138"/>
      <c r="SBC48" s="138"/>
      <c r="SBD48" s="138"/>
      <c r="SBE48" s="138"/>
      <c r="SBF48" s="138"/>
      <c r="SBG48" s="138"/>
      <c r="SBH48" s="138"/>
      <c r="SBI48" s="138"/>
      <c r="SBJ48" s="138"/>
      <c r="SBK48" s="138"/>
      <c r="SBL48" s="138"/>
      <c r="SBM48" s="138"/>
      <c r="SBN48" s="138"/>
      <c r="SBO48" s="138"/>
      <c r="SBP48" s="138"/>
      <c r="SBQ48" s="138"/>
      <c r="SBR48" s="138"/>
      <c r="SBS48" s="138"/>
      <c r="SBT48" s="138"/>
      <c r="SBU48" s="138"/>
      <c r="SBV48" s="138"/>
      <c r="SBW48" s="138"/>
      <c r="SBX48" s="138"/>
      <c r="SBY48" s="138"/>
      <c r="SBZ48" s="138"/>
      <c r="SCA48" s="138"/>
      <c r="SCB48" s="138"/>
      <c r="SCC48" s="138"/>
      <c r="SCD48" s="138"/>
      <c r="SCE48" s="138"/>
      <c r="SCF48" s="138"/>
      <c r="SCG48" s="138"/>
      <c r="SCH48" s="138"/>
      <c r="SCI48" s="138"/>
      <c r="SCJ48" s="138"/>
      <c r="SCK48" s="138"/>
      <c r="SCL48" s="138"/>
      <c r="SCM48" s="138"/>
      <c r="SCN48" s="138"/>
      <c r="SCO48" s="138"/>
      <c r="SCP48" s="138"/>
      <c r="SCQ48" s="138"/>
      <c r="SCR48" s="138"/>
      <c r="SCS48" s="138"/>
      <c r="SCT48" s="138"/>
      <c r="SCU48" s="138"/>
      <c r="SCV48" s="138"/>
      <c r="SCW48" s="138"/>
      <c r="SCX48" s="138"/>
      <c r="SCY48" s="138"/>
      <c r="SCZ48" s="138"/>
      <c r="SDA48" s="138"/>
      <c r="SDB48" s="138"/>
      <c r="SDC48" s="138"/>
      <c r="SDD48" s="138"/>
      <c r="SDE48" s="138"/>
      <c r="SDF48" s="138"/>
      <c r="SDG48" s="138"/>
      <c r="SDH48" s="138"/>
      <c r="SDI48" s="138"/>
      <c r="SDJ48" s="138"/>
      <c r="SDK48" s="138"/>
      <c r="SDL48" s="138"/>
      <c r="SDM48" s="138"/>
      <c r="SDN48" s="138"/>
      <c r="SDO48" s="138"/>
      <c r="SDP48" s="138"/>
      <c r="SDQ48" s="138"/>
      <c r="SDR48" s="138"/>
      <c r="SDS48" s="138"/>
      <c r="SDT48" s="138"/>
      <c r="SDU48" s="138"/>
      <c r="SDV48" s="138"/>
      <c r="SDW48" s="138"/>
      <c r="SDX48" s="138"/>
      <c r="SDY48" s="138"/>
      <c r="SDZ48" s="138"/>
      <c r="SEA48" s="138"/>
      <c r="SEB48" s="138"/>
      <c r="SEC48" s="138"/>
      <c r="SED48" s="138"/>
      <c r="SEE48" s="138"/>
      <c r="SEF48" s="138"/>
      <c r="SEG48" s="138"/>
      <c r="SEH48" s="138"/>
      <c r="SEI48" s="138"/>
      <c r="SEJ48" s="138"/>
      <c r="SEK48" s="138"/>
      <c r="SEL48" s="138"/>
      <c r="SEM48" s="138"/>
      <c r="SEN48" s="138"/>
      <c r="SEO48" s="138"/>
      <c r="SEP48" s="138"/>
      <c r="SEQ48" s="138"/>
      <c r="SER48" s="138"/>
      <c r="SES48" s="138"/>
      <c r="SET48" s="138"/>
      <c r="SEU48" s="138"/>
      <c r="SEV48" s="138"/>
      <c r="SEW48" s="138"/>
      <c r="SEX48" s="138"/>
      <c r="SEY48" s="138"/>
      <c r="SEZ48" s="138"/>
      <c r="SFA48" s="138"/>
      <c r="SFB48" s="138"/>
      <c r="SFC48" s="138"/>
      <c r="SFD48" s="138"/>
      <c r="SFE48" s="138"/>
      <c r="SFF48" s="138"/>
      <c r="SFG48" s="138"/>
      <c r="SFH48" s="138"/>
      <c r="SFI48" s="138"/>
      <c r="SFJ48" s="138"/>
      <c r="SFK48" s="138"/>
      <c r="SFL48" s="138"/>
      <c r="SFM48" s="138"/>
      <c r="SFN48" s="138"/>
      <c r="SFO48" s="138"/>
      <c r="SFP48" s="138"/>
      <c r="SFQ48" s="138"/>
      <c r="SFR48" s="138"/>
      <c r="SFS48" s="138"/>
      <c r="SFT48" s="138"/>
      <c r="SFU48" s="138"/>
      <c r="SFV48" s="138"/>
      <c r="SFW48" s="138"/>
      <c r="SFX48" s="138"/>
      <c r="SFY48" s="138"/>
      <c r="SFZ48" s="138"/>
      <c r="SGA48" s="138"/>
      <c r="SGB48" s="138"/>
      <c r="SGC48" s="138"/>
      <c r="SGD48" s="138"/>
      <c r="SGE48" s="138"/>
      <c r="SGF48" s="138"/>
      <c r="SGG48" s="138"/>
      <c r="SGH48" s="138"/>
      <c r="SGI48" s="138"/>
      <c r="SGJ48" s="138"/>
      <c r="SGK48" s="138"/>
      <c r="SGL48" s="138"/>
      <c r="SGM48" s="138"/>
      <c r="SGN48" s="138"/>
      <c r="SGO48" s="138"/>
      <c r="SGP48" s="138"/>
      <c r="SGQ48" s="138"/>
      <c r="SGR48" s="138"/>
      <c r="SGS48" s="138"/>
      <c r="SGT48" s="138"/>
      <c r="SGU48" s="138"/>
      <c r="SGV48" s="138"/>
      <c r="SGW48" s="138"/>
      <c r="SGX48" s="138"/>
      <c r="SGY48" s="138"/>
      <c r="SGZ48" s="138"/>
      <c r="SHA48" s="138"/>
      <c r="SHB48" s="138"/>
      <c r="SHC48" s="138"/>
      <c r="SHD48" s="138"/>
      <c r="SHE48" s="138"/>
      <c r="SHF48" s="138"/>
      <c r="SHG48" s="138"/>
      <c r="SHH48" s="138"/>
      <c r="SHI48" s="138"/>
      <c r="SHJ48" s="138"/>
      <c r="SHK48" s="138"/>
      <c r="SHL48" s="138"/>
      <c r="SHM48" s="138"/>
      <c r="SHN48" s="138"/>
      <c r="SHO48" s="138"/>
      <c r="SHP48" s="138"/>
      <c r="SHQ48" s="138"/>
      <c r="SHR48" s="138"/>
      <c r="SHS48" s="138"/>
      <c r="SHT48" s="138"/>
      <c r="SHU48" s="138"/>
      <c r="SHV48" s="138"/>
      <c r="SHW48" s="138"/>
      <c r="SHX48" s="138"/>
      <c r="SHY48" s="138"/>
      <c r="SHZ48" s="138"/>
      <c r="SIA48" s="138"/>
      <c r="SIB48" s="138"/>
      <c r="SIC48" s="138"/>
      <c r="SID48" s="138"/>
      <c r="SIE48" s="138"/>
      <c r="SIF48" s="138"/>
      <c r="SIG48" s="138"/>
      <c r="SIH48" s="138"/>
      <c r="SII48" s="138"/>
      <c r="SIJ48" s="138"/>
      <c r="SIK48" s="138"/>
      <c r="SIL48" s="138"/>
      <c r="SIM48" s="138"/>
      <c r="SIN48" s="138"/>
      <c r="SIO48" s="138"/>
      <c r="SIP48" s="138"/>
      <c r="SIQ48" s="138"/>
      <c r="SIR48" s="138"/>
      <c r="SIS48" s="138"/>
      <c r="SIT48" s="138"/>
      <c r="SIU48" s="138"/>
      <c r="SIV48" s="138"/>
      <c r="SIW48" s="138"/>
      <c r="SIX48" s="138"/>
      <c r="SIY48" s="138"/>
      <c r="SIZ48" s="138"/>
      <c r="SJA48" s="138"/>
      <c r="SJB48" s="138"/>
      <c r="SJC48" s="138"/>
      <c r="SJD48" s="138"/>
      <c r="SJE48" s="138"/>
      <c r="SJF48" s="138"/>
      <c r="SJG48" s="138"/>
      <c r="SJH48" s="138"/>
      <c r="SJI48" s="138"/>
      <c r="SJJ48" s="138"/>
      <c r="SJK48" s="138"/>
      <c r="SJL48" s="138"/>
      <c r="SJM48" s="138"/>
      <c r="SJN48" s="138"/>
      <c r="SJO48" s="138"/>
      <c r="SJP48" s="138"/>
      <c r="SJQ48" s="138"/>
      <c r="SJR48" s="138"/>
      <c r="SJS48" s="138"/>
      <c r="SJT48" s="138"/>
      <c r="SJU48" s="138"/>
      <c r="SJV48" s="138"/>
      <c r="SJW48" s="138"/>
      <c r="SJX48" s="138"/>
      <c r="SJY48" s="138"/>
      <c r="SJZ48" s="138"/>
      <c r="SKA48" s="138"/>
      <c r="SKB48" s="138"/>
      <c r="SKC48" s="138"/>
      <c r="SKD48" s="138"/>
      <c r="SKE48" s="138"/>
      <c r="SKF48" s="138"/>
      <c r="SKG48" s="138"/>
      <c r="SKH48" s="138"/>
      <c r="SKI48" s="138"/>
      <c r="SKJ48" s="138"/>
      <c r="SKK48" s="138"/>
      <c r="SKL48" s="138"/>
      <c r="SKM48" s="138"/>
      <c r="SKN48" s="138"/>
      <c r="SKO48" s="138"/>
      <c r="SKP48" s="138"/>
      <c r="SKQ48" s="138"/>
      <c r="SKR48" s="138"/>
      <c r="SKS48" s="138"/>
      <c r="SKT48" s="138"/>
      <c r="SKU48" s="138"/>
      <c r="SKV48" s="138"/>
      <c r="SKW48" s="138"/>
      <c r="SKX48" s="138"/>
      <c r="SKY48" s="138"/>
      <c r="SKZ48" s="138"/>
      <c r="SLA48" s="138"/>
      <c r="SLB48" s="138"/>
      <c r="SLC48" s="138"/>
      <c r="SLD48" s="138"/>
      <c r="SLE48" s="138"/>
      <c r="SLF48" s="138"/>
      <c r="SLG48" s="138"/>
      <c r="SLH48" s="138"/>
      <c r="SLI48" s="138"/>
      <c r="SLJ48" s="138"/>
      <c r="SLK48" s="138"/>
      <c r="SLL48" s="138"/>
      <c r="SLM48" s="138"/>
      <c r="SLN48" s="138"/>
      <c r="SLO48" s="138"/>
      <c r="SLP48" s="138"/>
      <c r="SLQ48" s="138"/>
      <c r="SLR48" s="138"/>
      <c r="SLS48" s="138"/>
      <c r="SLT48" s="138"/>
      <c r="SLU48" s="138"/>
      <c r="SLV48" s="138"/>
      <c r="SLW48" s="138"/>
      <c r="SLX48" s="138"/>
      <c r="SLY48" s="138"/>
      <c r="SLZ48" s="138"/>
      <c r="SMA48" s="138"/>
      <c r="SMB48" s="138"/>
      <c r="SMC48" s="138"/>
      <c r="SMD48" s="138"/>
      <c r="SME48" s="138"/>
      <c r="SMF48" s="138"/>
      <c r="SMG48" s="138"/>
      <c r="SMH48" s="138"/>
      <c r="SMI48" s="138"/>
      <c r="SMJ48" s="138"/>
      <c r="SMK48" s="138"/>
      <c r="SML48" s="138"/>
      <c r="SMM48" s="138"/>
      <c r="SMN48" s="138"/>
      <c r="SMO48" s="138"/>
      <c r="SMP48" s="138"/>
      <c r="SMQ48" s="138"/>
      <c r="SMR48" s="138"/>
      <c r="SMS48" s="138"/>
      <c r="SMT48" s="138"/>
      <c r="SMU48" s="138"/>
      <c r="SMV48" s="138"/>
      <c r="SMW48" s="138"/>
      <c r="SMX48" s="138"/>
      <c r="SMY48" s="138"/>
      <c r="SMZ48" s="138"/>
      <c r="SNA48" s="138"/>
      <c r="SNB48" s="138"/>
      <c r="SNC48" s="138"/>
      <c r="SND48" s="138"/>
      <c r="SNE48" s="138"/>
      <c r="SNF48" s="138"/>
      <c r="SNG48" s="138"/>
      <c r="SNH48" s="138"/>
      <c r="SNI48" s="138"/>
      <c r="SNJ48" s="138"/>
      <c r="SNK48" s="138"/>
      <c r="SNL48" s="138"/>
      <c r="SNM48" s="138"/>
      <c r="SNN48" s="138"/>
      <c r="SNO48" s="138"/>
      <c r="SNP48" s="138"/>
      <c r="SNQ48" s="138"/>
      <c r="SNR48" s="138"/>
      <c r="SNS48" s="138"/>
      <c r="SNT48" s="138"/>
      <c r="SNU48" s="138"/>
      <c r="SNV48" s="138"/>
      <c r="SNW48" s="138"/>
      <c r="SNX48" s="138"/>
      <c r="SNY48" s="138"/>
      <c r="SNZ48" s="138"/>
      <c r="SOA48" s="138"/>
      <c r="SOB48" s="138"/>
      <c r="SOC48" s="138"/>
      <c r="SOD48" s="138"/>
      <c r="SOE48" s="138"/>
      <c r="SOF48" s="138"/>
      <c r="SOG48" s="138"/>
      <c r="SOH48" s="138"/>
      <c r="SOI48" s="138"/>
      <c r="SOJ48" s="138"/>
      <c r="SOK48" s="138"/>
      <c r="SOL48" s="138"/>
      <c r="SOM48" s="138"/>
      <c r="SON48" s="138"/>
      <c r="SOO48" s="138"/>
      <c r="SOP48" s="138"/>
      <c r="SOQ48" s="138"/>
      <c r="SOR48" s="138"/>
      <c r="SOS48" s="138"/>
      <c r="SOT48" s="138"/>
      <c r="SOU48" s="138"/>
      <c r="SOV48" s="138"/>
      <c r="SOW48" s="138"/>
      <c r="SOX48" s="138"/>
      <c r="SOY48" s="138"/>
      <c r="SOZ48" s="138"/>
      <c r="SPA48" s="138"/>
      <c r="SPB48" s="138"/>
      <c r="SPC48" s="138"/>
      <c r="SPD48" s="138"/>
      <c r="SPE48" s="138"/>
      <c r="SPF48" s="138"/>
      <c r="SPG48" s="138"/>
      <c r="SPH48" s="138"/>
      <c r="SPI48" s="138"/>
      <c r="SPJ48" s="138"/>
      <c r="SPK48" s="138"/>
      <c r="SPL48" s="138"/>
      <c r="SPM48" s="138"/>
      <c r="SPN48" s="138"/>
      <c r="SPO48" s="138"/>
      <c r="SPP48" s="138"/>
      <c r="SPQ48" s="138"/>
      <c r="SPR48" s="138"/>
      <c r="SPS48" s="138"/>
      <c r="SPT48" s="138"/>
      <c r="SPU48" s="138"/>
      <c r="SPV48" s="138"/>
      <c r="SPW48" s="138"/>
      <c r="SPX48" s="138"/>
      <c r="SPY48" s="138"/>
      <c r="SPZ48" s="138"/>
      <c r="SQA48" s="138"/>
      <c r="SQB48" s="138"/>
      <c r="SQC48" s="138"/>
      <c r="SQD48" s="138"/>
      <c r="SQE48" s="138"/>
      <c r="SQF48" s="138"/>
      <c r="SQG48" s="138"/>
      <c r="SQH48" s="138"/>
      <c r="SQI48" s="138"/>
      <c r="SQJ48" s="138"/>
      <c r="SQK48" s="138"/>
      <c r="SQL48" s="138"/>
      <c r="SQM48" s="138"/>
      <c r="SQN48" s="138"/>
      <c r="SQO48" s="138"/>
      <c r="SQP48" s="138"/>
      <c r="SQQ48" s="138"/>
      <c r="SQR48" s="138"/>
      <c r="SQS48" s="138"/>
      <c r="SQT48" s="138"/>
      <c r="SQU48" s="138"/>
      <c r="SQV48" s="138"/>
      <c r="SQW48" s="138"/>
      <c r="SQX48" s="138"/>
      <c r="SQY48" s="138"/>
      <c r="SQZ48" s="138"/>
      <c r="SRA48" s="138"/>
      <c r="SRB48" s="138"/>
      <c r="SRC48" s="138"/>
      <c r="SRD48" s="138"/>
      <c r="SRE48" s="138"/>
      <c r="SRF48" s="138"/>
      <c r="SRG48" s="138"/>
      <c r="SRH48" s="138"/>
      <c r="SRI48" s="138"/>
      <c r="SRJ48" s="138"/>
      <c r="SRK48" s="138"/>
      <c r="SRL48" s="138"/>
      <c r="SRM48" s="138"/>
      <c r="SRN48" s="138"/>
      <c r="SRO48" s="138"/>
      <c r="SRP48" s="138"/>
      <c r="SRQ48" s="138"/>
      <c r="SRR48" s="138"/>
      <c r="SRS48" s="138"/>
      <c r="SRT48" s="138"/>
      <c r="SRU48" s="138"/>
      <c r="SRV48" s="138"/>
      <c r="SRW48" s="138"/>
      <c r="SRX48" s="138"/>
      <c r="SRY48" s="138"/>
      <c r="SRZ48" s="138"/>
      <c r="SSA48" s="138"/>
      <c r="SSB48" s="138"/>
      <c r="SSC48" s="138"/>
      <c r="SSD48" s="138"/>
      <c r="SSE48" s="138"/>
      <c r="SSF48" s="138"/>
      <c r="SSG48" s="138"/>
      <c r="SSH48" s="138"/>
      <c r="SSI48" s="138"/>
      <c r="SSJ48" s="138"/>
      <c r="SSK48" s="138"/>
      <c r="SSL48" s="138"/>
      <c r="SSM48" s="138"/>
      <c r="SSN48" s="138"/>
      <c r="SSO48" s="138"/>
      <c r="SSP48" s="138"/>
      <c r="SSQ48" s="138"/>
      <c r="SSR48" s="138"/>
      <c r="SSS48" s="138"/>
      <c r="SST48" s="138"/>
      <c r="SSU48" s="138"/>
      <c r="SSV48" s="138"/>
      <c r="SSW48" s="138"/>
      <c r="SSX48" s="138"/>
      <c r="SSY48" s="138"/>
      <c r="SSZ48" s="138"/>
      <c r="STA48" s="138"/>
      <c r="STB48" s="138"/>
      <c r="STC48" s="138"/>
      <c r="STD48" s="138"/>
      <c r="STE48" s="138"/>
      <c r="STF48" s="138"/>
      <c r="STG48" s="138"/>
      <c r="STH48" s="138"/>
      <c r="STI48" s="138"/>
      <c r="STJ48" s="138"/>
      <c r="STK48" s="138"/>
      <c r="STL48" s="138"/>
      <c r="STM48" s="138"/>
      <c r="STN48" s="138"/>
      <c r="STO48" s="138"/>
      <c r="STP48" s="138"/>
      <c r="STQ48" s="138"/>
      <c r="STR48" s="138"/>
      <c r="STS48" s="138"/>
      <c r="STT48" s="138"/>
      <c r="STU48" s="138"/>
      <c r="STV48" s="138"/>
      <c r="STW48" s="138"/>
      <c r="STX48" s="138"/>
      <c r="STY48" s="138"/>
      <c r="STZ48" s="138"/>
      <c r="SUA48" s="138"/>
      <c r="SUB48" s="138"/>
      <c r="SUC48" s="138"/>
      <c r="SUD48" s="138"/>
      <c r="SUE48" s="138"/>
      <c r="SUF48" s="138"/>
      <c r="SUG48" s="138"/>
      <c r="SUH48" s="138"/>
      <c r="SUI48" s="138"/>
      <c r="SUJ48" s="138"/>
      <c r="SUK48" s="138"/>
      <c r="SUL48" s="138"/>
      <c r="SUM48" s="138"/>
      <c r="SUN48" s="138"/>
      <c r="SUO48" s="138"/>
      <c r="SUP48" s="138"/>
      <c r="SUQ48" s="138"/>
      <c r="SUR48" s="138"/>
      <c r="SUS48" s="138"/>
      <c r="SUT48" s="138"/>
      <c r="SUU48" s="138"/>
      <c r="SUV48" s="138"/>
      <c r="SUW48" s="138"/>
      <c r="SUX48" s="138"/>
      <c r="SUY48" s="138"/>
      <c r="SUZ48" s="138"/>
      <c r="SVA48" s="138"/>
      <c r="SVB48" s="138"/>
      <c r="SVC48" s="138"/>
      <c r="SVD48" s="138"/>
      <c r="SVE48" s="138"/>
      <c r="SVF48" s="138"/>
      <c r="SVG48" s="138"/>
      <c r="SVH48" s="138"/>
      <c r="SVI48" s="138"/>
      <c r="SVJ48" s="138"/>
      <c r="SVK48" s="138"/>
      <c r="SVL48" s="138"/>
      <c r="SVM48" s="138"/>
      <c r="SVN48" s="138"/>
      <c r="SVO48" s="138"/>
      <c r="SVP48" s="138"/>
      <c r="SVQ48" s="138"/>
      <c r="SVR48" s="138"/>
      <c r="SVS48" s="138"/>
      <c r="SVT48" s="138"/>
      <c r="SVU48" s="138"/>
      <c r="SVV48" s="138"/>
      <c r="SVW48" s="138"/>
      <c r="SVX48" s="138"/>
      <c r="SVY48" s="138"/>
      <c r="SVZ48" s="138"/>
      <c r="SWA48" s="138"/>
      <c r="SWB48" s="138"/>
      <c r="SWC48" s="138"/>
      <c r="SWD48" s="138"/>
      <c r="SWE48" s="138"/>
      <c r="SWF48" s="138"/>
      <c r="SWG48" s="138"/>
      <c r="SWH48" s="138"/>
      <c r="SWI48" s="138"/>
      <c r="SWJ48" s="138"/>
      <c r="SWK48" s="138"/>
      <c r="SWL48" s="138"/>
      <c r="SWM48" s="138"/>
      <c r="SWN48" s="138"/>
      <c r="SWO48" s="138"/>
      <c r="SWP48" s="138"/>
      <c r="SWQ48" s="138"/>
      <c r="SWR48" s="138"/>
      <c r="SWS48" s="138"/>
      <c r="SWT48" s="138"/>
      <c r="SWU48" s="138"/>
      <c r="SWV48" s="138"/>
      <c r="SWW48" s="138"/>
      <c r="SWX48" s="138"/>
      <c r="SWY48" s="138"/>
      <c r="SWZ48" s="138"/>
      <c r="SXA48" s="138"/>
      <c r="SXB48" s="138"/>
      <c r="SXC48" s="138"/>
      <c r="SXD48" s="138"/>
      <c r="SXE48" s="138"/>
      <c r="SXF48" s="138"/>
      <c r="SXG48" s="138"/>
      <c r="SXH48" s="138"/>
      <c r="SXI48" s="138"/>
      <c r="SXJ48" s="138"/>
      <c r="SXK48" s="138"/>
      <c r="SXL48" s="138"/>
      <c r="SXM48" s="138"/>
      <c r="SXN48" s="138"/>
      <c r="SXO48" s="138"/>
      <c r="SXP48" s="138"/>
      <c r="SXQ48" s="138"/>
      <c r="SXR48" s="138"/>
      <c r="SXS48" s="138"/>
      <c r="SXT48" s="138"/>
      <c r="SXU48" s="138"/>
      <c r="SXV48" s="138"/>
      <c r="SXW48" s="138"/>
      <c r="SXX48" s="138"/>
      <c r="SXY48" s="138"/>
      <c r="SXZ48" s="138"/>
      <c r="SYA48" s="138"/>
      <c r="SYB48" s="138"/>
      <c r="SYC48" s="138"/>
      <c r="SYD48" s="138"/>
      <c r="SYE48" s="138"/>
      <c r="SYF48" s="138"/>
      <c r="SYG48" s="138"/>
      <c r="SYH48" s="138"/>
      <c r="SYI48" s="138"/>
      <c r="SYJ48" s="138"/>
      <c r="SYK48" s="138"/>
      <c r="SYL48" s="138"/>
      <c r="SYM48" s="138"/>
      <c r="SYN48" s="138"/>
      <c r="SYO48" s="138"/>
      <c r="SYP48" s="138"/>
      <c r="SYQ48" s="138"/>
      <c r="SYR48" s="138"/>
      <c r="SYS48" s="138"/>
      <c r="SYT48" s="138"/>
      <c r="SYU48" s="138"/>
      <c r="SYV48" s="138"/>
      <c r="SYW48" s="138"/>
      <c r="SYX48" s="138"/>
      <c r="SYY48" s="138"/>
      <c r="SYZ48" s="138"/>
      <c r="SZA48" s="138"/>
      <c r="SZB48" s="138"/>
      <c r="SZC48" s="138"/>
      <c r="SZD48" s="138"/>
      <c r="SZE48" s="138"/>
      <c r="SZF48" s="138"/>
      <c r="SZG48" s="138"/>
      <c r="SZH48" s="138"/>
      <c r="SZI48" s="138"/>
      <c r="SZJ48" s="138"/>
      <c r="SZK48" s="138"/>
      <c r="SZL48" s="138"/>
      <c r="SZM48" s="138"/>
      <c r="SZN48" s="138"/>
      <c r="SZO48" s="138"/>
      <c r="SZP48" s="138"/>
      <c r="SZQ48" s="138"/>
      <c r="SZR48" s="138"/>
      <c r="SZS48" s="138"/>
      <c r="SZT48" s="138"/>
      <c r="SZU48" s="138"/>
      <c r="SZV48" s="138"/>
      <c r="SZW48" s="138"/>
      <c r="SZX48" s="138"/>
      <c r="SZY48" s="138"/>
      <c r="SZZ48" s="138"/>
      <c r="TAA48" s="138"/>
      <c r="TAB48" s="138"/>
      <c r="TAC48" s="138"/>
      <c r="TAD48" s="138"/>
      <c r="TAE48" s="138"/>
      <c r="TAF48" s="138"/>
      <c r="TAG48" s="138"/>
      <c r="TAH48" s="138"/>
      <c r="TAI48" s="138"/>
      <c r="TAJ48" s="138"/>
      <c r="TAK48" s="138"/>
      <c r="TAL48" s="138"/>
      <c r="TAM48" s="138"/>
      <c r="TAN48" s="138"/>
      <c r="TAO48" s="138"/>
      <c r="TAP48" s="138"/>
      <c r="TAQ48" s="138"/>
      <c r="TAR48" s="138"/>
      <c r="TAS48" s="138"/>
      <c r="TAT48" s="138"/>
      <c r="TAU48" s="138"/>
      <c r="TAV48" s="138"/>
      <c r="TAW48" s="138"/>
      <c r="TAX48" s="138"/>
      <c r="TAY48" s="138"/>
      <c r="TAZ48" s="138"/>
      <c r="TBA48" s="138"/>
      <c r="TBB48" s="138"/>
      <c r="TBC48" s="138"/>
      <c r="TBD48" s="138"/>
      <c r="TBE48" s="138"/>
      <c r="TBF48" s="138"/>
      <c r="TBG48" s="138"/>
      <c r="TBH48" s="138"/>
      <c r="TBI48" s="138"/>
      <c r="TBJ48" s="138"/>
      <c r="TBK48" s="138"/>
      <c r="TBL48" s="138"/>
      <c r="TBM48" s="138"/>
      <c r="TBN48" s="138"/>
      <c r="TBO48" s="138"/>
      <c r="TBP48" s="138"/>
      <c r="TBQ48" s="138"/>
      <c r="TBR48" s="138"/>
      <c r="TBS48" s="138"/>
      <c r="TBT48" s="138"/>
      <c r="TBU48" s="138"/>
      <c r="TBV48" s="138"/>
      <c r="TBW48" s="138"/>
      <c r="TBX48" s="138"/>
      <c r="TBY48" s="138"/>
      <c r="TBZ48" s="138"/>
      <c r="TCA48" s="138"/>
      <c r="TCB48" s="138"/>
      <c r="TCC48" s="138"/>
      <c r="TCD48" s="138"/>
      <c r="TCE48" s="138"/>
      <c r="TCF48" s="138"/>
      <c r="TCG48" s="138"/>
      <c r="TCH48" s="138"/>
      <c r="TCI48" s="138"/>
      <c r="TCJ48" s="138"/>
      <c r="TCK48" s="138"/>
      <c r="TCL48" s="138"/>
      <c r="TCM48" s="138"/>
      <c r="TCN48" s="138"/>
      <c r="TCO48" s="138"/>
      <c r="TCP48" s="138"/>
      <c r="TCQ48" s="138"/>
      <c r="TCR48" s="138"/>
      <c r="TCS48" s="138"/>
      <c r="TCT48" s="138"/>
      <c r="TCU48" s="138"/>
      <c r="TCV48" s="138"/>
      <c r="TCW48" s="138"/>
      <c r="TCX48" s="138"/>
      <c r="TCY48" s="138"/>
      <c r="TCZ48" s="138"/>
      <c r="TDA48" s="138"/>
      <c r="TDB48" s="138"/>
      <c r="TDC48" s="138"/>
      <c r="TDD48" s="138"/>
      <c r="TDE48" s="138"/>
      <c r="TDF48" s="138"/>
      <c r="TDG48" s="138"/>
      <c r="TDH48" s="138"/>
      <c r="TDI48" s="138"/>
      <c r="TDJ48" s="138"/>
      <c r="TDK48" s="138"/>
      <c r="TDL48" s="138"/>
      <c r="TDM48" s="138"/>
      <c r="TDN48" s="138"/>
      <c r="TDO48" s="138"/>
      <c r="TDP48" s="138"/>
      <c r="TDQ48" s="138"/>
      <c r="TDR48" s="138"/>
      <c r="TDS48" s="138"/>
      <c r="TDT48" s="138"/>
      <c r="TDU48" s="138"/>
      <c r="TDV48" s="138"/>
      <c r="TDW48" s="138"/>
      <c r="TDX48" s="138"/>
      <c r="TDY48" s="138"/>
      <c r="TDZ48" s="138"/>
      <c r="TEA48" s="138"/>
      <c r="TEB48" s="138"/>
      <c r="TEC48" s="138"/>
      <c r="TED48" s="138"/>
      <c r="TEE48" s="138"/>
      <c r="TEF48" s="138"/>
      <c r="TEG48" s="138"/>
      <c r="TEH48" s="138"/>
      <c r="TEI48" s="138"/>
      <c r="TEJ48" s="138"/>
      <c r="TEK48" s="138"/>
      <c r="TEL48" s="138"/>
      <c r="TEM48" s="138"/>
      <c r="TEN48" s="138"/>
      <c r="TEO48" s="138"/>
      <c r="TEP48" s="138"/>
      <c r="TEQ48" s="138"/>
      <c r="TER48" s="138"/>
      <c r="TES48" s="138"/>
      <c r="TET48" s="138"/>
      <c r="TEU48" s="138"/>
      <c r="TEV48" s="138"/>
      <c r="TEW48" s="138"/>
      <c r="TEX48" s="138"/>
      <c r="TEY48" s="138"/>
      <c r="TEZ48" s="138"/>
      <c r="TFA48" s="138"/>
      <c r="TFB48" s="138"/>
      <c r="TFC48" s="138"/>
      <c r="TFD48" s="138"/>
      <c r="TFE48" s="138"/>
      <c r="TFF48" s="138"/>
      <c r="TFG48" s="138"/>
      <c r="TFH48" s="138"/>
      <c r="TFI48" s="138"/>
      <c r="TFJ48" s="138"/>
      <c r="TFK48" s="138"/>
      <c r="TFL48" s="138"/>
      <c r="TFM48" s="138"/>
      <c r="TFN48" s="138"/>
      <c r="TFO48" s="138"/>
      <c r="TFP48" s="138"/>
      <c r="TFQ48" s="138"/>
      <c r="TFR48" s="138"/>
      <c r="TFS48" s="138"/>
      <c r="TFT48" s="138"/>
      <c r="TFU48" s="138"/>
      <c r="TFV48" s="138"/>
      <c r="TFW48" s="138"/>
      <c r="TFX48" s="138"/>
      <c r="TFY48" s="138"/>
      <c r="TFZ48" s="138"/>
      <c r="TGA48" s="138"/>
      <c r="TGB48" s="138"/>
      <c r="TGC48" s="138"/>
      <c r="TGD48" s="138"/>
      <c r="TGE48" s="138"/>
      <c r="TGF48" s="138"/>
      <c r="TGG48" s="138"/>
      <c r="TGH48" s="138"/>
      <c r="TGI48" s="138"/>
      <c r="TGJ48" s="138"/>
      <c r="TGK48" s="138"/>
      <c r="TGL48" s="138"/>
      <c r="TGM48" s="138"/>
      <c r="TGN48" s="138"/>
      <c r="TGO48" s="138"/>
      <c r="TGP48" s="138"/>
      <c r="TGQ48" s="138"/>
      <c r="TGR48" s="138"/>
      <c r="TGS48" s="138"/>
      <c r="TGT48" s="138"/>
      <c r="TGU48" s="138"/>
      <c r="TGV48" s="138"/>
      <c r="TGW48" s="138"/>
      <c r="TGX48" s="138"/>
      <c r="TGY48" s="138"/>
      <c r="TGZ48" s="138"/>
      <c r="THA48" s="138"/>
      <c r="THB48" s="138"/>
      <c r="THC48" s="138"/>
      <c r="THD48" s="138"/>
      <c r="THE48" s="138"/>
      <c r="THF48" s="138"/>
      <c r="THG48" s="138"/>
      <c r="THH48" s="138"/>
      <c r="THI48" s="138"/>
      <c r="THJ48" s="138"/>
      <c r="THK48" s="138"/>
      <c r="THL48" s="138"/>
      <c r="THM48" s="138"/>
      <c r="THN48" s="138"/>
      <c r="THO48" s="138"/>
      <c r="THP48" s="138"/>
      <c r="THQ48" s="138"/>
      <c r="THR48" s="138"/>
      <c r="THS48" s="138"/>
      <c r="THT48" s="138"/>
      <c r="THU48" s="138"/>
      <c r="THV48" s="138"/>
      <c r="THW48" s="138"/>
      <c r="THX48" s="138"/>
      <c r="THY48" s="138"/>
      <c r="THZ48" s="138"/>
      <c r="TIA48" s="138"/>
      <c r="TIB48" s="138"/>
      <c r="TIC48" s="138"/>
      <c r="TID48" s="138"/>
      <c r="TIE48" s="138"/>
      <c r="TIF48" s="138"/>
      <c r="TIG48" s="138"/>
      <c r="TIH48" s="138"/>
      <c r="TII48" s="138"/>
      <c r="TIJ48" s="138"/>
      <c r="TIK48" s="138"/>
      <c r="TIL48" s="138"/>
      <c r="TIM48" s="138"/>
      <c r="TIN48" s="138"/>
      <c r="TIO48" s="138"/>
      <c r="TIP48" s="138"/>
      <c r="TIQ48" s="138"/>
      <c r="TIR48" s="138"/>
      <c r="TIS48" s="138"/>
      <c r="TIT48" s="138"/>
      <c r="TIU48" s="138"/>
      <c r="TIV48" s="138"/>
      <c r="TIW48" s="138"/>
      <c r="TIX48" s="138"/>
      <c r="TIY48" s="138"/>
      <c r="TIZ48" s="138"/>
      <c r="TJA48" s="138"/>
      <c r="TJB48" s="138"/>
      <c r="TJC48" s="138"/>
      <c r="TJD48" s="138"/>
      <c r="TJE48" s="138"/>
      <c r="TJF48" s="138"/>
      <c r="TJG48" s="138"/>
      <c r="TJH48" s="138"/>
      <c r="TJI48" s="138"/>
      <c r="TJJ48" s="138"/>
      <c r="TJK48" s="138"/>
      <c r="TJL48" s="138"/>
      <c r="TJM48" s="138"/>
      <c r="TJN48" s="138"/>
      <c r="TJO48" s="138"/>
      <c r="TJP48" s="138"/>
      <c r="TJQ48" s="138"/>
      <c r="TJR48" s="138"/>
      <c r="TJS48" s="138"/>
      <c r="TJT48" s="138"/>
      <c r="TJU48" s="138"/>
      <c r="TJV48" s="138"/>
      <c r="TJW48" s="138"/>
      <c r="TJX48" s="138"/>
      <c r="TJY48" s="138"/>
      <c r="TJZ48" s="138"/>
      <c r="TKA48" s="138"/>
      <c r="TKB48" s="138"/>
      <c r="TKC48" s="138"/>
      <c r="TKD48" s="138"/>
      <c r="TKE48" s="138"/>
      <c r="TKF48" s="138"/>
      <c r="TKG48" s="138"/>
      <c r="TKH48" s="138"/>
      <c r="TKI48" s="138"/>
      <c r="TKJ48" s="138"/>
      <c r="TKK48" s="138"/>
      <c r="TKL48" s="138"/>
      <c r="TKM48" s="138"/>
      <c r="TKN48" s="138"/>
      <c r="TKO48" s="138"/>
      <c r="TKP48" s="138"/>
      <c r="TKQ48" s="138"/>
      <c r="TKR48" s="138"/>
      <c r="TKS48" s="138"/>
      <c r="TKT48" s="138"/>
      <c r="TKU48" s="138"/>
      <c r="TKV48" s="138"/>
      <c r="TKW48" s="138"/>
      <c r="TKX48" s="138"/>
      <c r="TKY48" s="138"/>
      <c r="TKZ48" s="138"/>
      <c r="TLA48" s="138"/>
      <c r="TLB48" s="138"/>
      <c r="TLC48" s="138"/>
      <c r="TLD48" s="138"/>
      <c r="TLE48" s="138"/>
      <c r="TLF48" s="138"/>
      <c r="TLG48" s="138"/>
      <c r="TLH48" s="138"/>
      <c r="TLI48" s="138"/>
      <c r="TLJ48" s="138"/>
      <c r="TLK48" s="138"/>
      <c r="TLL48" s="138"/>
      <c r="TLM48" s="138"/>
      <c r="TLN48" s="138"/>
      <c r="TLO48" s="138"/>
      <c r="TLP48" s="138"/>
      <c r="TLQ48" s="138"/>
      <c r="TLR48" s="138"/>
      <c r="TLS48" s="138"/>
      <c r="TLT48" s="138"/>
      <c r="TLU48" s="138"/>
      <c r="TLV48" s="138"/>
      <c r="TLW48" s="138"/>
      <c r="TLX48" s="138"/>
      <c r="TLY48" s="138"/>
      <c r="TLZ48" s="138"/>
      <c r="TMA48" s="138"/>
      <c r="TMB48" s="138"/>
      <c r="TMC48" s="138"/>
      <c r="TMD48" s="138"/>
      <c r="TME48" s="138"/>
      <c r="TMF48" s="138"/>
      <c r="TMG48" s="138"/>
      <c r="TMH48" s="138"/>
      <c r="TMI48" s="138"/>
      <c r="TMJ48" s="138"/>
      <c r="TMK48" s="138"/>
      <c r="TML48" s="138"/>
      <c r="TMM48" s="138"/>
      <c r="TMN48" s="138"/>
      <c r="TMO48" s="138"/>
      <c r="TMP48" s="138"/>
      <c r="TMQ48" s="138"/>
      <c r="TMR48" s="138"/>
      <c r="TMS48" s="138"/>
      <c r="TMT48" s="138"/>
      <c r="TMU48" s="138"/>
      <c r="TMV48" s="138"/>
      <c r="TMW48" s="138"/>
      <c r="TMX48" s="138"/>
      <c r="TMY48" s="138"/>
      <c r="TMZ48" s="138"/>
      <c r="TNA48" s="138"/>
      <c r="TNB48" s="138"/>
      <c r="TNC48" s="138"/>
      <c r="TND48" s="138"/>
      <c r="TNE48" s="138"/>
      <c r="TNF48" s="138"/>
      <c r="TNG48" s="138"/>
      <c r="TNH48" s="138"/>
      <c r="TNI48" s="138"/>
      <c r="TNJ48" s="138"/>
      <c r="TNK48" s="138"/>
      <c r="TNL48" s="138"/>
      <c r="TNM48" s="138"/>
      <c r="TNN48" s="138"/>
      <c r="TNO48" s="138"/>
      <c r="TNP48" s="138"/>
      <c r="TNQ48" s="138"/>
      <c r="TNR48" s="138"/>
      <c r="TNS48" s="138"/>
      <c r="TNT48" s="138"/>
      <c r="TNU48" s="138"/>
      <c r="TNV48" s="138"/>
      <c r="TNW48" s="138"/>
      <c r="TNX48" s="138"/>
      <c r="TNY48" s="138"/>
      <c r="TNZ48" s="138"/>
      <c r="TOA48" s="138"/>
      <c r="TOB48" s="138"/>
      <c r="TOC48" s="138"/>
      <c r="TOD48" s="138"/>
      <c r="TOE48" s="138"/>
      <c r="TOF48" s="138"/>
      <c r="TOG48" s="138"/>
      <c r="TOH48" s="138"/>
      <c r="TOI48" s="138"/>
      <c r="TOJ48" s="138"/>
      <c r="TOK48" s="138"/>
      <c r="TOL48" s="138"/>
      <c r="TOM48" s="138"/>
      <c r="TON48" s="138"/>
      <c r="TOO48" s="138"/>
      <c r="TOP48" s="138"/>
      <c r="TOQ48" s="138"/>
      <c r="TOR48" s="138"/>
      <c r="TOS48" s="138"/>
      <c r="TOT48" s="138"/>
      <c r="TOU48" s="138"/>
      <c r="TOV48" s="138"/>
      <c r="TOW48" s="138"/>
      <c r="TOX48" s="138"/>
      <c r="TOY48" s="138"/>
      <c r="TOZ48" s="138"/>
      <c r="TPA48" s="138"/>
      <c r="TPB48" s="138"/>
      <c r="TPC48" s="138"/>
      <c r="TPD48" s="138"/>
      <c r="TPE48" s="138"/>
      <c r="TPF48" s="138"/>
      <c r="TPG48" s="138"/>
      <c r="TPH48" s="138"/>
      <c r="TPI48" s="138"/>
      <c r="TPJ48" s="138"/>
      <c r="TPK48" s="138"/>
      <c r="TPL48" s="138"/>
      <c r="TPM48" s="138"/>
      <c r="TPN48" s="138"/>
      <c r="TPO48" s="138"/>
      <c r="TPP48" s="138"/>
      <c r="TPQ48" s="138"/>
      <c r="TPR48" s="138"/>
      <c r="TPS48" s="138"/>
      <c r="TPT48" s="138"/>
      <c r="TPU48" s="138"/>
      <c r="TPV48" s="138"/>
      <c r="TPW48" s="138"/>
      <c r="TPX48" s="138"/>
      <c r="TPY48" s="138"/>
      <c r="TPZ48" s="138"/>
      <c r="TQA48" s="138"/>
      <c r="TQB48" s="138"/>
      <c r="TQC48" s="138"/>
      <c r="TQD48" s="138"/>
      <c r="TQE48" s="138"/>
      <c r="TQF48" s="138"/>
      <c r="TQG48" s="138"/>
      <c r="TQH48" s="138"/>
      <c r="TQI48" s="138"/>
      <c r="TQJ48" s="138"/>
      <c r="TQK48" s="138"/>
      <c r="TQL48" s="138"/>
      <c r="TQM48" s="138"/>
      <c r="TQN48" s="138"/>
      <c r="TQO48" s="138"/>
      <c r="TQP48" s="138"/>
      <c r="TQQ48" s="138"/>
      <c r="TQR48" s="138"/>
      <c r="TQS48" s="138"/>
      <c r="TQT48" s="138"/>
      <c r="TQU48" s="138"/>
      <c r="TQV48" s="138"/>
      <c r="TQW48" s="138"/>
      <c r="TQX48" s="138"/>
      <c r="TQY48" s="138"/>
      <c r="TQZ48" s="138"/>
      <c r="TRA48" s="138"/>
      <c r="TRB48" s="138"/>
      <c r="TRC48" s="138"/>
      <c r="TRD48" s="138"/>
      <c r="TRE48" s="138"/>
      <c r="TRF48" s="138"/>
      <c r="TRG48" s="138"/>
      <c r="TRH48" s="138"/>
      <c r="TRI48" s="138"/>
      <c r="TRJ48" s="138"/>
      <c r="TRK48" s="138"/>
      <c r="TRL48" s="138"/>
      <c r="TRM48" s="138"/>
      <c r="TRN48" s="138"/>
      <c r="TRO48" s="138"/>
      <c r="TRP48" s="138"/>
      <c r="TRQ48" s="138"/>
      <c r="TRR48" s="138"/>
      <c r="TRS48" s="138"/>
      <c r="TRT48" s="138"/>
      <c r="TRU48" s="138"/>
      <c r="TRV48" s="138"/>
      <c r="TRW48" s="138"/>
      <c r="TRX48" s="138"/>
      <c r="TRY48" s="138"/>
      <c r="TRZ48" s="138"/>
      <c r="TSA48" s="138"/>
      <c r="TSB48" s="138"/>
      <c r="TSC48" s="138"/>
      <c r="TSD48" s="138"/>
      <c r="TSE48" s="138"/>
      <c r="TSF48" s="138"/>
      <c r="TSG48" s="138"/>
      <c r="TSH48" s="138"/>
      <c r="TSI48" s="138"/>
      <c r="TSJ48" s="138"/>
      <c r="TSK48" s="138"/>
      <c r="TSL48" s="138"/>
      <c r="TSM48" s="138"/>
      <c r="TSN48" s="138"/>
      <c r="TSO48" s="138"/>
      <c r="TSP48" s="138"/>
      <c r="TSQ48" s="138"/>
      <c r="TSR48" s="138"/>
      <c r="TSS48" s="138"/>
      <c r="TST48" s="138"/>
      <c r="TSU48" s="138"/>
      <c r="TSV48" s="138"/>
      <c r="TSW48" s="138"/>
      <c r="TSX48" s="138"/>
      <c r="TSY48" s="138"/>
      <c r="TSZ48" s="138"/>
      <c r="TTA48" s="138"/>
      <c r="TTB48" s="138"/>
      <c r="TTC48" s="138"/>
      <c r="TTD48" s="138"/>
      <c r="TTE48" s="138"/>
      <c r="TTF48" s="138"/>
      <c r="TTG48" s="138"/>
      <c r="TTH48" s="138"/>
      <c r="TTI48" s="138"/>
      <c r="TTJ48" s="138"/>
      <c r="TTK48" s="138"/>
      <c r="TTL48" s="138"/>
      <c r="TTM48" s="138"/>
      <c r="TTN48" s="138"/>
      <c r="TTO48" s="138"/>
      <c r="TTP48" s="138"/>
      <c r="TTQ48" s="138"/>
      <c r="TTR48" s="138"/>
      <c r="TTS48" s="138"/>
      <c r="TTT48" s="138"/>
      <c r="TTU48" s="138"/>
      <c r="TTV48" s="138"/>
      <c r="TTW48" s="138"/>
      <c r="TTX48" s="138"/>
      <c r="TTY48" s="138"/>
      <c r="TTZ48" s="138"/>
      <c r="TUA48" s="138"/>
      <c r="TUB48" s="138"/>
      <c r="TUC48" s="138"/>
      <c r="TUD48" s="138"/>
      <c r="TUE48" s="138"/>
      <c r="TUF48" s="138"/>
      <c r="TUG48" s="138"/>
      <c r="TUH48" s="138"/>
      <c r="TUI48" s="138"/>
      <c r="TUJ48" s="138"/>
      <c r="TUK48" s="138"/>
      <c r="TUL48" s="138"/>
      <c r="TUM48" s="138"/>
      <c r="TUN48" s="138"/>
      <c r="TUO48" s="138"/>
      <c r="TUP48" s="138"/>
      <c r="TUQ48" s="138"/>
      <c r="TUR48" s="138"/>
      <c r="TUS48" s="138"/>
      <c r="TUT48" s="138"/>
      <c r="TUU48" s="138"/>
      <c r="TUV48" s="138"/>
      <c r="TUW48" s="138"/>
      <c r="TUX48" s="138"/>
      <c r="TUY48" s="138"/>
      <c r="TUZ48" s="138"/>
      <c r="TVA48" s="138"/>
      <c r="TVB48" s="138"/>
      <c r="TVC48" s="138"/>
      <c r="TVD48" s="138"/>
      <c r="TVE48" s="138"/>
      <c r="TVF48" s="138"/>
      <c r="TVG48" s="138"/>
      <c r="TVH48" s="138"/>
      <c r="TVI48" s="138"/>
      <c r="TVJ48" s="138"/>
      <c r="TVK48" s="138"/>
      <c r="TVL48" s="138"/>
      <c r="TVM48" s="138"/>
      <c r="TVN48" s="138"/>
      <c r="TVO48" s="138"/>
      <c r="TVP48" s="138"/>
      <c r="TVQ48" s="138"/>
      <c r="TVR48" s="138"/>
      <c r="TVS48" s="138"/>
      <c r="TVT48" s="138"/>
      <c r="TVU48" s="138"/>
      <c r="TVV48" s="138"/>
      <c r="TVW48" s="138"/>
      <c r="TVX48" s="138"/>
      <c r="TVY48" s="138"/>
      <c r="TVZ48" s="138"/>
      <c r="TWA48" s="138"/>
      <c r="TWB48" s="138"/>
      <c r="TWC48" s="138"/>
      <c r="TWD48" s="138"/>
      <c r="TWE48" s="138"/>
      <c r="TWF48" s="138"/>
      <c r="TWG48" s="138"/>
      <c r="TWH48" s="138"/>
      <c r="TWI48" s="138"/>
      <c r="TWJ48" s="138"/>
      <c r="TWK48" s="138"/>
      <c r="TWL48" s="138"/>
      <c r="TWM48" s="138"/>
      <c r="TWN48" s="138"/>
      <c r="TWO48" s="138"/>
      <c r="TWP48" s="138"/>
      <c r="TWQ48" s="138"/>
      <c r="TWR48" s="138"/>
      <c r="TWS48" s="138"/>
      <c r="TWT48" s="138"/>
      <c r="TWU48" s="138"/>
      <c r="TWV48" s="138"/>
      <c r="TWW48" s="138"/>
      <c r="TWX48" s="138"/>
      <c r="TWY48" s="138"/>
      <c r="TWZ48" s="138"/>
      <c r="TXA48" s="138"/>
      <c r="TXB48" s="138"/>
      <c r="TXC48" s="138"/>
      <c r="TXD48" s="138"/>
      <c r="TXE48" s="138"/>
      <c r="TXF48" s="138"/>
      <c r="TXG48" s="138"/>
      <c r="TXH48" s="138"/>
      <c r="TXI48" s="138"/>
      <c r="TXJ48" s="138"/>
      <c r="TXK48" s="138"/>
      <c r="TXL48" s="138"/>
      <c r="TXM48" s="138"/>
      <c r="TXN48" s="138"/>
      <c r="TXO48" s="138"/>
      <c r="TXP48" s="138"/>
      <c r="TXQ48" s="138"/>
      <c r="TXR48" s="138"/>
      <c r="TXS48" s="138"/>
      <c r="TXT48" s="138"/>
      <c r="TXU48" s="138"/>
      <c r="TXV48" s="138"/>
      <c r="TXW48" s="138"/>
      <c r="TXX48" s="138"/>
      <c r="TXY48" s="138"/>
      <c r="TXZ48" s="138"/>
      <c r="TYA48" s="138"/>
      <c r="TYB48" s="138"/>
      <c r="TYC48" s="138"/>
      <c r="TYD48" s="138"/>
      <c r="TYE48" s="138"/>
      <c r="TYF48" s="138"/>
      <c r="TYG48" s="138"/>
      <c r="TYH48" s="138"/>
      <c r="TYI48" s="138"/>
      <c r="TYJ48" s="138"/>
      <c r="TYK48" s="138"/>
      <c r="TYL48" s="138"/>
      <c r="TYM48" s="138"/>
      <c r="TYN48" s="138"/>
      <c r="TYO48" s="138"/>
      <c r="TYP48" s="138"/>
      <c r="TYQ48" s="138"/>
      <c r="TYR48" s="138"/>
      <c r="TYS48" s="138"/>
      <c r="TYT48" s="138"/>
      <c r="TYU48" s="138"/>
      <c r="TYV48" s="138"/>
      <c r="TYW48" s="138"/>
      <c r="TYX48" s="138"/>
      <c r="TYY48" s="138"/>
      <c r="TYZ48" s="138"/>
      <c r="TZA48" s="138"/>
      <c r="TZB48" s="138"/>
      <c r="TZC48" s="138"/>
      <c r="TZD48" s="138"/>
      <c r="TZE48" s="138"/>
      <c r="TZF48" s="138"/>
      <c r="TZG48" s="138"/>
      <c r="TZH48" s="138"/>
      <c r="TZI48" s="138"/>
      <c r="TZJ48" s="138"/>
      <c r="TZK48" s="138"/>
      <c r="TZL48" s="138"/>
      <c r="TZM48" s="138"/>
      <c r="TZN48" s="138"/>
      <c r="TZO48" s="138"/>
      <c r="TZP48" s="138"/>
      <c r="TZQ48" s="138"/>
      <c r="TZR48" s="138"/>
      <c r="TZS48" s="138"/>
      <c r="TZT48" s="138"/>
      <c r="TZU48" s="138"/>
      <c r="TZV48" s="138"/>
      <c r="TZW48" s="138"/>
      <c r="TZX48" s="138"/>
      <c r="TZY48" s="138"/>
      <c r="TZZ48" s="138"/>
      <c r="UAA48" s="138"/>
      <c r="UAB48" s="138"/>
      <c r="UAC48" s="138"/>
      <c r="UAD48" s="138"/>
      <c r="UAE48" s="138"/>
      <c r="UAF48" s="138"/>
      <c r="UAG48" s="138"/>
      <c r="UAH48" s="138"/>
      <c r="UAI48" s="138"/>
      <c r="UAJ48" s="138"/>
      <c r="UAK48" s="138"/>
      <c r="UAL48" s="138"/>
      <c r="UAM48" s="138"/>
      <c r="UAN48" s="138"/>
      <c r="UAO48" s="138"/>
      <c r="UAP48" s="138"/>
      <c r="UAQ48" s="138"/>
      <c r="UAR48" s="138"/>
      <c r="UAS48" s="138"/>
      <c r="UAT48" s="138"/>
      <c r="UAU48" s="138"/>
      <c r="UAV48" s="138"/>
      <c r="UAW48" s="138"/>
      <c r="UAX48" s="138"/>
      <c r="UAY48" s="138"/>
      <c r="UAZ48" s="138"/>
      <c r="UBA48" s="138"/>
      <c r="UBB48" s="138"/>
      <c r="UBC48" s="138"/>
      <c r="UBD48" s="138"/>
      <c r="UBE48" s="138"/>
      <c r="UBF48" s="138"/>
      <c r="UBG48" s="138"/>
      <c r="UBH48" s="138"/>
      <c r="UBI48" s="138"/>
      <c r="UBJ48" s="138"/>
      <c r="UBK48" s="138"/>
      <c r="UBL48" s="138"/>
      <c r="UBM48" s="138"/>
      <c r="UBN48" s="138"/>
      <c r="UBO48" s="138"/>
      <c r="UBP48" s="138"/>
      <c r="UBQ48" s="138"/>
      <c r="UBR48" s="138"/>
      <c r="UBS48" s="138"/>
      <c r="UBT48" s="138"/>
      <c r="UBU48" s="138"/>
      <c r="UBV48" s="138"/>
      <c r="UBW48" s="138"/>
      <c r="UBX48" s="138"/>
      <c r="UBY48" s="138"/>
      <c r="UBZ48" s="138"/>
      <c r="UCA48" s="138"/>
      <c r="UCB48" s="138"/>
      <c r="UCC48" s="138"/>
      <c r="UCD48" s="138"/>
      <c r="UCE48" s="138"/>
      <c r="UCF48" s="138"/>
      <c r="UCG48" s="138"/>
      <c r="UCH48" s="138"/>
      <c r="UCI48" s="138"/>
      <c r="UCJ48" s="138"/>
      <c r="UCK48" s="138"/>
      <c r="UCL48" s="138"/>
      <c r="UCM48" s="138"/>
      <c r="UCN48" s="138"/>
      <c r="UCO48" s="138"/>
      <c r="UCP48" s="138"/>
      <c r="UCQ48" s="138"/>
      <c r="UCR48" s="138"/>
      <c r="UCS48" s="138"/>
      <c r="UCT48" s="138"/>
      <c r="UCU48" s="138"/>
      <c r="UCV48" s="138"/>
      <c r="UCW48" s="138"/>
      <c r="UCX48" s="138"/>
      <c r="UCY48" s="138"/>
      <c r="UCZ48" s="138"/>
      <c r="UDA48" s="138"/>
      <c r="UDB48" s="138"/>
      <c r="UDC48" s="138"/>
      <c r="UDD48" s="138"/>
      <c r="UDE48" s="138"/>
      <c r="UDF48" s="138"/>
      <c r="UDG48" s="138"/>
      <c r="UDH48" s="138"/>
      <c r="UDI48" s="138"/>
      <c r="UDJ48" s="138"/>
      <c r="UDK48" s="138"/>
      <c r="UDL48" s="138"/>
      <c r="UDM48" s="138"/>
      <c r="UDN48" s="138"/>
      <c r="UDO48" s="138"/>
      <c r="UDP48" s="138"/>
      <c r="UDQ48" s="138"/>
      <c r="UDR48" s="138"/>
      <c r="UDS48" s="138"/>
      <c r="UDT48" s="138"/>
      <c r="UDU48" s="138"/>
      <c r="UDV48" s="138"/>
      <c r="UDW48" s="138"/>
      <c r="UDX48" s="138"/>
      <c r="UDY48" s="138"/>
      <c r="UDZ48" s="138"/>
      <c r="UEA48" s="138"/>
      <c r="UEB48" s="138"/>
      <c r="UEC48" s="138"/>
      <c r="UED48" s="138"/>
      <c r="UEE48" s="138"/>
      <c r="UEF48" s="138"/>
      <c r="UEG48" s="138"/>
      <c r="UEH48" s="138"/>
      <c r="UEI48" s="138"/>
      <c r="UEJ48" s="138"/>
      <c r="UEK48" s="138"/>
      <c r="UEL48" s="138"/>
      <c r="UEM48" s="138"/>
      <c r="UEN48" s="138"/>
      <c r="UEO48" s="138"/>
      <c r="UEP48" s="138"/>
      <c r="UEQ48" s="138"/>
      <c r="UER48" s="138"/>
      <c r="UES48" s="138"/>
      <c r="UET48" s="138"/>
      <c r="UEU48" s="138"/>
      <c r="UEV48" s="138"/>
      <c r="UEW48" s="138"/>
      <c r="UEX48" s="138"/>
      <c r="UEY48" s="138"/>
      <c r="UEZ48" s="138"/>
      <c r="UFA48" s="138"/>
      <c r="UFB48" s="138"/>
      <c r="UFC48" s="138"/>
      <c r="UFD48" s="138"/>
      <c r="UFE48" s="138"/>
      <c r="UFF48" s="138"/>
      <c r="UFG48" s="138"/>
      <c r="UFH48" s="138"/>
      <c r="UFI48" s="138"/>
      <c r="UFJ48" s="138"/>
      <c r="UFK48" s="138"/>
      <c r="UFL48" s="138"/>
      <c r="UFM48" s="138"/>
      <c r="UFN48" s="138"/>
      <c r="UFO48" s="138"/>
      <c r="UFP48" s="138"/>
      <c r="UFQ48" s="138"/>
      <c r="UFR48" s="138"/>
      <c r="UFS48" s="138"/>
      <c r="UFT48" s="138"/>
      <c r="UFU48" s="138"/>
      <c r="UFV48" s="138"/>
      <c r="UFW48" s="138"/>
      <c r="UFX48" s="138"/>
      <c r="UFY48" s="138"/>
      <c r="UFZ48" s="138"/>
      <c r="UGA48" s="138"/>
      <c r="UGB48" s="138"/>
      <c r="UGC48" s="138"/>
      <c r="UGD48" s="138"/>
      <c r="UGE48" s="138"/>
      <c r="UGF48" s="138"/>
      <c r="UGG48" s="138"/>
      <c r="UGH48" s="138"/>
      <c r="UGI48" s="138"/>
      <c r="UGJ48" s="138"/>
      <c r="UGK48" s="138"/>
      <c r="UGL48" s="138"/>
      <c r="UGM48" s="138"/>
      <c r="UGN48" s="138"/>
      <c r="UGO48" s="138"/>
      <c r="UGP48" s="138"/>
      <c r="UGQ48" s="138"/>
      <c r="UGR48" s="138"/>
      <c r="UGS48" s="138"/>
      <c r="UGT48" s="138"/>
      <c r="UGU48" s="138"/>
      <c r="UGV48" s="138"/>
      <c r="UGW48" s="138"/>
      <c r="UGX48" s="138"/>
      <c r="UGY48" s="138"/>
      <c r="UGZ48" s="138"/>
      <c r="UHA48" s="138"/>
      <c r="UHB48" s="138"/>
      <c r="UHC48" s="138"/>
      <c r="UHD48" s="138"/>
      <c r="UHE48" s="138"/>
      <c r="UHF48" s="138"/>
      <c r="UHG48" s="138"/>
      <c r="UHH48" s="138"/>
      <c r="UHI48" s="138"/>
      <c r="UHJ48" s="138"/>
      <c r="UHK48" s="138"/>
      <c r="UHL48" s="138"/>
      <c r="UHM48" s="138"/>
      <c r="UHN48" s="138"/>
      <c r="UHO48" s="138"/>
      <c r="UHP48" s="138"/>
      <c r="UHQ48" s="138"/>
      <c r="UHR48" s="138"/>
      <c r="UHS48" s="138"/>
      <c r="UHT48" s="138"/>
      <c r="UHU48" s="138"/>
      <c r="UHV48" s="138"/>
      <c r="UHW48" s="138"/>
      <c r="UHX48" s="138"/>
      <c r="UHY48" s="138"/>
      <c r="UHZ48" s="138"/>
      <c r="UIA48" s="138"/>
      <c r="UIB48" s="138"/>
      <c r="UIC48" s="138"/>
      <c r="UID48" s="138"/>
      <c r="UIE48" s="138"/>
      <c r="UIF48" s="138"/>
      <c r="UIG48" s="138"/>
      <c r="UIH48" s="138"/>
      <c r="UII48" s="138"/>
      <c r="UIJ48" s="138"/>
      <c r="UIK48" s="138"/>
      <c r="UIL48" s="138"/>
      <c r="UIM48" s="138"/>
      <c r="UIN48" s="138"/>
      <c r="UIO48" s="138"/>
      <c r="UIP48" s="138"/>
      <c r="UIQ48" s="138"/>
      <c r="UIR48" s="138"/>
      <c r="UIS48" s="138"/>
      <c r="UIT48" s="138"/>
      <c r="UIU48" s="138"/>
      <c r="UIV48" s="138"/>
      <c r="UIW48" s="138"/>
      <c r="UIX48" s="138"/>
      <c r="UIY48" s="138"/>
      <c r="UIZ48" s="138"/>
      <c r="UJA48" s="138"/>
      <c r="UJB48" s="138"/>
      <c r="UJC48" s="138"/>
      <c r="UJD48" s="138"/>
      <c r="UJE48" s="138"/>
      <c r="UJF48" s="138"/>
      <c r="UJG48" s="138"/>
      <c r="UJH48" s="138"/>
      <c r="UJI48" s="138"/>
      <c r="UJJ48" s="138"/>
      <c r="UJK48" s="138"/>
      <c r="UJL48" s="138"/>
      <c r="UJM48" s="138"/>
      <c r="UJN48" s="138"/>
      <c r="UJO48" s="138"/>
      <c r="UJP48" s="138"/>
      <c r="UJQ48" s="138"/>
      <c r="UJR48" s="138"/>
      <c r="UJS48" s="138"/>
      <c r="UJT48" s="138"/>
      <c r="UJU48" s="138"/>
      <c r="UJV48" s="138"/>
      <c r="UJW48" s="138"/>
      <c r="UJX48" s="138"/>
      <c r="UJY48" s="138"/>
      <c r="UJZ48" s="138"/>
      <c r="UKA48" s="138"/>
      <c r="UKB48" s="138"/>
      <c r="UKC48" s="138"/>
      <c r="UKD48" s="138"/>
      <c r="UKE48" s="138"/>
      <c r="UKF48" s="138"/>
      <c r="UKG48" s="138"/>
      <c r="UKH48" s="138"/>
      <c r="UKI48" s="138"/>
      <c r="UKJ48" s="138"/>
      <c r="UKK48" s="138"/>
      <c r="UKL48" s="138"/>
      <c r="UKM48" s="138"/>
      <c r="UKN48" s="138"/>
      <c r="UKO48" s="138"/>
      <c r="UKP48" s="138"/>
      <c r="UKQ48" s="138"/>
      <c r="UKR48" s="138"/>
      <c r="UKS48" s="138"/>
      <c r="UKT48" s="138"/>
      <c r="UKU48" s="138"/>
      <c r="UKV48" s="138"/>
      <c r="UKW48" s="138"/>
      <c r="UKX48" s="138"/>
      <c r="UKY48" s="138"/>
      <c r="UKZ48" s="138"/>
      <c r="ULA48" s="138"/>
      <c r="ULB48" s="138"/>
      <c r="ULC48" s="138"/>
      <c r="ULD48" s="138"/>
      <c r="ULE48" s="138"/>
      <c r="ULF48" s="138"/>
      <c r="ULG48" s="138"/>
      <c r="ULH48" s="138"/>
      <c r="ULI48" s="138"/>
      <c r="ULJ48" s="138"/>
      <c r="ULK48" s="138"/>
      <c r="ULL48" s="138"/>
      <c r="ULM48" s="138"/>
      <c r="ULN48" s="138"/>
      <c r="ULO48" s="138"/>
      <c r="ULP48" s="138"/>
      <c r="ULQ48" s="138"/>
      <c r="ULR48" s="138"/>
      <c r="ULS48" s="138"/>
      <c r="ULT48" s="138"/>
      <c r="ULU48" s="138"/>
      <c r="ULV48" s="138"/>
      <c r="ULW48" s="138"/>
      <c r="ULX48" s="138"/>
      <c r="ULY48" s="138"/>
      <c r="ULZ48" s="138"/>
      <c r="UMA48" s="138"/>
      <c r="UMB48" s="138"/>
      <c r="UMC48" s="138"/>
      <c r="UMD48" s="138"/>
      <c r="UME48" s="138"/>
      <c r="UMF48" s="138"/>
      <c r="UMG48" s="138"/>
      <c r="UMH48" s="138"/>
      <c r="UMI48" s="138"/>
      <c r="UMJ48" s="138"/>
      <c r="UMK48" s="138"/>
      <c r="UML48" s="138"/>
      <c r="UMM48" s="138"/>
      <c r="UMN48" s="138"/>
      <c r="UMO48" s="138"/>
      <c r="UMP48" s="138"/>
      <c r="UMQ48" s="138"/>
      <c r="UMR48" s="138"/>
      <c r="UMS48" s="138"/>
      <c r="UMT48" s="138"/>
      <c r="UMU48" s="138"/>
      <c r="UMV48" s="138"/>
      <c r="UMW48" s="138"/>
      <c r="UMX48" s="138"/>
      <c r="UMY48" s="138"/>
      <c r="UMZ48" s="138"/>
      <c r="UNA48" s="138"/>
      <c r="UNB48" s="138"/>
      <c r="UNC48" s="138"/>
      <c r="UND48" s="138"/>
      <c r="UNE48" s="138"/>
      <c r="UNF48" s="138"/>
      <c r="UNG48" s="138"/>
      <c r="UNH48" s="138"/>
      <c r="UNI48" s="138"/>
      <c r="UNJ48" s="138"/>
      <c r="UNK48" s="138"/>
      <c r="UNL48" s="138"/>
      <c r="UNM48" s="138"/>
      <c r="UNN48" s="138"/>
      <c r="UNO48" s="138"/>
      <c r="UNP48" s="138"/>
      <c r="UNQ48" s="138"/>
      <c r="UNR48" s="138"/>
      <c r="UNS48" s="138"/>
      <c r="UNT48" s="138"/>
      <c r="UNU48" s="138"/>
      <c r="UNV48" s="138"/>
      <c r="UNW48" s="138"/>
      <c r="UNX48" s="138"/>
      <c r="UNY48" s="138"/>
      <c r="UNZ48" s="138"/>
      <c r="UOA48" s="138"/>
      <c r="UOB48" s="138"/>
      <c r="UOC48" s="138"/>
      <c r="UOD48" s="138"/>
      <c r="UOE48" s="138"/>
      <c r="UOF48" s="138"/>
      <c r="UOG48" s="138"/>
      <c r="UOH48" s="138"/>
      <c r="UOI48" s="138"/>
      <c r="UOJ48" s="138"/>
      <c r="UOK48" s="138"/>
      <c r="UOL48" s="138"/>
      <c r="UOM48" s="138"/>
      <c r="UON48" s="138"/>
      <c r="UOO48" s="138"/>
      <c r="UOP48" s="138"/>
      <c r="UOQ48" s="138"/>
      <c r="UOR48" s="138"/>
      <c r="UOS48" s="138"/>
      <c r="UOT48" s="138"/>
      <c r="UOU48" s="138"/>
      <c r="UOV48" s="138"/>
      <c r="UOW48" s="138"/>
      <c r="UOX48" s="138"/>
      <c r="UOY48" s="138"/>
      <c r="UOZ48" s="138"/>
      <c r="UPA48" s="138"/>
      <c r="UPB48" s="138"/>
      <c r="UPC48" s="138"/>
      <c r="UPD48" s="138"/>
      <c r="UPE48" s="138"/>
      <c r="UPF48" s="138"/>
      <c r="UPG48" s="138"/>
      <c r="UPH48" s="138"/>
      <c r="UPI48" s="138"/>
      <c r="UPJ48" s="138"/>
      <c r="UPK48" s="138"/>
      <c r="UPL48" s="138"/>
      <c r="UPM48" s="138"/>
      <c r="UPN48" s="138"/>
      <c r="UPO48" s="138"/>
      <c r="UPP48" s="138"/>
      <c r="UPQ48" s="138"/>
      <c r="UPR48" s="138"/>
      <c r="UPS48" s="138"/>
      <c r="UPT48" s="138"/>
      <c r="UPU48" s="138"/>
      <c r="UPV48" s="138"/>
      <c r="UPW48" s="138"/>
      <c r="UPX48" s="138"/>
      <c r="UPY48" s="138"/>
      <c r="UPZ48" s="138"/>
      <c r="UQA48" s="138"/>
      <c r="UQB48" s="138"/>
      <c r="UQC48" s="138"/>
      <c r="UQD48" s="138"/>
      <c r="UQE48" s="138"/>
      <c r="UQF48" s="138"/>
      <c r="UQG48" s="138"/>
      <c r="UQH48" s="138"/>
      <c r="UQI48" s="138"/>
      <c r="UQJ48" s="138"/>
      <c r="UQK48" s="138"/>
      <c r="UQL48" s="138"/>
      <c r="UQM48" s="138"/>
      <c r="UQN48" s="138"/>
      <c r="UQO48" s="138"/>
      <c r="UQP48" s="138"/>
      <c r="UQQ48" s="138"/>
      <c r="UQR48" s="138"/>
      <c r="UQS48" s="138"/>
      <c r="UQT48" s="138"/>
      <c r="UQU48" s="138"/>
      <c r="UQV48" s="138"/>
      <c r="UQW48" s="138"/>
      <c r="UQX48" s="138"/>
      <c r="UQY48" s="138"/>
      <c r="UQZ48" s="138"/>
      <c r="URA48" s="138"/>
      <c r="URB48" s="138"/>
      <c r="URC48" s="138"/>
      <c r="URD48" s="138"/>
      <c r="URE48" s="138"/>
      <c r="URF48" s="138"/>
      <c r="URG48" s="138"/>
      <c r="URH48" s="138"/>
      <c r="URI48" s="138"/>
      <c r="URJ48" s="138"/>
      <c r="URK48" s="138"/>
      <c r="URL48" s="138"/>
      <c r="URM48" s="138"/>
      <c r="URN48" s="138"/>
      <c r="URO48" s="138"/>
      <c r="URP48" s="138"/>
      <c r="URQ48" s="138"/>
      <c r="URR48" s="138"/>
      <c r="URS48" s="138"/>
      <c r="URT48" s="138"/>
      <c r="URU48" s="138"/>
      <c r="URV48" s="138"/>
      <c r="URW48" s="138"/>
      <c r="URX48" s="138"/>
      <c r="URY48" s="138"/>
      <c r="URZ48" s="138"/>
      <c r="USA48" s="138"/>
      <c r="USB48" s="138"/>
      <c r="USC48" s="138"/>
      <c r="USD48" s="138"/>
      <c r="USE48" s="138"/>
      <c r="USF48" s="138"/>
      <c r="USG48" s="138"/>
      <c r="USH48" s="138"/>
      <c r="USI48" s="138"/>
      <c r="USJ48" s="138"/>
      <c r="USK48" s="138"/>
      <c r="USL48" s="138"/>
      <c r="USM48" s="138"/>
      <c r="USN48" s="138"/>
      <c r="USO48" s="138"/>
      <c r="USP48" s="138"/>
      <c r="USQ48" s="138"/>
      <c r="USR48" s="138"/>
      <c r="USS48" s="138"/>
      <c r="UST48" s="138"/>
      <c r="USU48" s="138"/>
      <c r="USV48" s="138"/>
      <c r="USW48" s="138"/>
      <c r="USX48" s="138"/>
      <c r="USY48" s="138"/>
      <c r="USZ48" s="138"/>
      <c r="UTA48" s="138"/>
      <c r="UTB48" s="138"/>
      <c r="UTC48" s="138"/>
      <c r="UTD48" s="138"/>
      <c r="UTE48" s="138"/>
      <c r="UTF48" s="138"/>
      <c r="UTG48" s="138"/>
      <c r="UTH48" s="138"/>
      <c r="UTI48" s="138"/>
      <c r="UTJ48" s="138"/>
      <c r="UTK48" s="138"/>
      <c r="UTL48" s="138"/>
      <c r="UTM48" s="138"/>
      <c r="UTN48" s="138"/>
      <c r="UTO48" s="138"/>
      <c r="UTP48" s="138"/>
      <c r="UTQ48" s="138"/>
      <c r="UTR48" s="138"/>
      <c r="UTS48" s="138"/>
      <c r="UTT48" s="138"/>
      <c r="UTU48" s="138"/>
      <c r="UTV48" s="138"/>
      <c r="UTW48" s="138"/>
      <c r="UTX48" s="138"/>
      <c r="UTY48" s="138"/>
      <c r="UTZ48" s="138"/>
      <c r="UUA48" s="138"/>
      <c r="UUB48" s="138"/>
      <c r="UUC48" s="138"/>
      <c r="UUD48" s="138"/>
      <c r="UUE48" s="138"/>
      <c r="UUF48" s="138"/>
      <c r="UUG48" s="138"/>
      <c r="UUH48" s="138"/>
      <c r="UUI48" s="138"/>
      <c r="UUJ48" s="138"/>
      <c r="UUK48" s="138"/>
      <c r="UUL48" s="138"/>
      <c r="UUM48" s="138"/>
      <c r="UUN48" s="138"/>
      <c r="UUO48" s="138"/>
      <c r="UUP48" s="138"/>
      <c r="UUQ48" s="138"/>
      <c r="UUR48" s="138"/>
      <c r="UUS48" s="138"/>
      <c r="UUT48" s="138"/>
      <c r="UUU48" s="138"/>
      <c r="UUV48" s="138"/>
      <c r="UUW48" s="138"/>
      <c r="UUX48" s="138"/>
      <c r="UUY48" s="138"/>
      <c r="UUZ48" s="138"/>
      <c r="UVA48" s="138"/>
      <c r="UVB48" s="138"/>
      <c r="UVC48" s="138"/>
      <c r="UVD48" s="138"/>
      <c r="UVE48" s="138"/>
      <c r="UVF48" s="138"/>
      <c r="UVG48" s="138"/>
      <c r="UVH48" s="138"/>
      <c r="UVI48" s="138"/>
      <c r="UVJ48" s="138"/>
      <c r="UVK48" s="138"/>
      <c r="UVL48" s="138"/>
      <c r="UVM48" s="138"/>
      <c r="UVN48" s="138"/>
      <c r="UVO48" s="138"/>
      <c r="UVP48" s="138"/>
      <c r="UVQ48" s="138"/>
      <c r="UVR48" s="138"/>
      <c r="UVS48" s="138"/>
      <c r="UVT48" s="138"/>
      <c r="UVU48" s="138"/>
      <c r="UVV48" s="138"/>
      <c r="UVW48" s="138"/>
      <c r="UVX48" s="138"/>
      <c r="UVY48" s="138"/>
      <c r="UVZ48" s="138"/>
      <c r="UWA48" s="138"/>
      <c r="UWB48" s="138"/>
      <c r="UWC48" s="138"/>
      <c r="UWD48" s="138"/>
      <c r="UWE48" s="138"/>
      <c r="UWF48" s="138"/>
      <c r="UWG48" s="138"/>
      <c r="UWH48" s="138"/>
      <c r="UWI48" s="138"/>
      <c r="UWJ48" s="138"/>
      <c r="UWK48" s="138"/>
      <c r="UWL48" s="138"/>
      <c r="UWM48" s="138"/>
      <c r="UWN48" s="138"/>
      <c r="UWO48" s="138"/>
      <c r="UWP48" s="138"/>
      <c r="UWQ48" s="138"/>
      <c r="UWR48" s="138"/>
      <c r="UWS48" s="138"/>
      <c r="UWT48" s="138"/>
      <c r="UWU48" s="138"/>
      <c r="UWV48" s="138"/>
      <c r="UWW48" s="138"/>
      <c r="UWX48" s="138"/>
      <c r="UWY48" s="138"/>
      <c r="UWZ48" s="138"/>
      <c r="UXA48" s="138"/>
      <c r="UXB48" s="138"/>
      <c r="UXC48" s="138"/>
      <c r="UXD48" s="138"/>
      <c r="UXE48" s="138"/>
      <c r="UXF48" s="138"/>
      <c r="UXG48" s="138"/>
      <c r="UXH48" s="138"/>
      <c r="UXI48" s="138"/>
      <c r="UXJ48" s="138"/>
      <c r="UXK48" s="138"/>
      <c r="UXL48" s="138"/>
      <c r="UXM48" s="138"/>
      <c r="UXN48" s="138"/>
      <c r="UXO48" s="138"/>
      <c r="UXP48" s="138"/>
      <c r="UXQ48" s="138"/>
      <c r="UXR48" s="138"/>
      <c r="UXS48" s="138"/>
      <c r="UXT48" s="138"/>
      <c r="UXU48" s="138"/>
      <c r="UXV48" s="138"/>
      <c r="UXW48" s="138"/>
      <c r="UXX48" s="138"/>
      <c r="UXY48" s="138"/>
      <c r="UXZ48" s="138"/>
      <c r="UYA48" s="138"/>
      <c r="UYB48" s="138"/>
      <c r="UYC48" s="138"/>
      <c r="UYD48" s="138"/>
      <c r="UYE48" s="138"/>
      <c r="UYF48" s="138"/>
      <c r="UYG48" s="138"/>
      <c r="UYH48" s="138"/>
      <c r="UYI48" s="138"/>
      <c r="UYJ48" s="138"/>
      <c r="UYK48" s="138"/>
      <c r="UYL48" s="138"/>
      <c r="UYM48" s="138"/>
      <c r="UYN48" s="138"/>
      <c r="UYO48" s="138"/>
      <c r="UYP48" s="138"/>
      <c r="UYQ48" s="138"/>
      <c r="UYR48" s="138"/>
      <c r="UYS48" s="138"/>
      <c r="UYT48" s="138"/>
      <c r="UYU48" s="138"/>
      <c r="UYV48" s="138"/>
      <c r="UYW48" s="138"/>
      <c r="UYX48" s="138"/>
      <c r="UYY48" s="138"/>
      <c r="UYZ48" s="138"/>
      <c r="UZA48" s="138"/>
      <c r="UZB48" s="138"/>
      <c r="UZC48" s="138"/>
      <c r="UZD48" s="138"/>
      <c r="UZE48" s="138"/>
      <c r="UZF48" s="138"/>
      <c r="UZG48" s="138"/>
      <c r="UZH48" s="138"/>
      <c r="UZI48" s="138"/>
      <c r="UZJ48" s="138"/>
      <c r="UZK48" s="138"/>
      <c r="UZL48" s="138"/>
      <c r="UZM48" s="138"/>
      <c r="UZN48" s="138"/>
      <c r="UZO48" s="138"/>
      <c r="UZP48" s="138"/>
      <c r="UZQ48" s="138"/>
      <c r="UZR48" s="138"/>
      <c r="UZS48" s="138"/>
      <c r="UZT48" s="138"/>
      <c r="UZU48" s="138"/>
      <c r="UZV48" s="138"/>
      <c r="UZW48" s="138"/>
      <c r="UZX48" s="138"/>
      <c r="UZY48" s="138"/>
      <c r="UZZ48" s="138"/>
      <c r="VAA48" s="138"/>
      <c r="VAB48" s="138"/>
      <c r="VAC48" s="138"/>
      <c r="VAD48" s="138"/>
      <c r="VAE48" s="138"/>
      <c r="VAF48" s="138"/>
      <c r="VAG48" s="138"/>
      <c r="VAH48" s="138"/>
      <c r="VAI48" s="138"/>
      <c r="VAJ48" s="138"/>
      <c r="VAK48" s="138"/>
      <c r="VAL48" s="138"/>
      <c r="VAM48" s="138"/>
      <c r="VAN48" s="138"/>
      <c r="VAO48" s="138"/>
      <c r="VAP48" s="138"/>
      <c r="VAQ48" s="138"/>
      <c r="VAR48" s="138"/>
      <c r="VAS48" s="138"/>
      <c r="VAT48" s="138"/>
      <c r="VAU48" s="138"/>
      <c r="VAV48" s="138"/>
      <c r="VAW48" s="138"/>
      <c r="VAX48" s="138"/>
      <c r="VAY48" s="138"/>
      <c r="VAZ48" s="138"/>
      <c r="VBA48" s="138"/>
      <c r="VBB48" s="138"/>
      <c r="VBC48" s="138"/>
      <c r="VBD48" s="138"/>
      <c r="VBE48" s="138"/>
      <c r="VBF48" s="138"/>
      <c r="VBG48" s="138"/>
      <c r="VBH48" s="138"/>
      <c r="VBI48" s="138"/>
      <c r="VBJ48" s="138"/>
      <c r="VBK48" s="138"/>
      <c r="VBL48" s="138"/>
      <c r="VBM48" s="138"/>
      <c r="VBN48" s="138"/>
      <c r="VBO48" s="138"/>
      <c r="VBP48" s="138"/>
      <c r="VBQ48" s="138"/>
      <c r="VBR48" s="138"/>
      <c r="VBS48" s="138"/>
      <c r="VBT48" s="138"/>
      <c r="VBU48" s="138"/>
      <c r="VBV48" s="138"/>
      <c r="VBW48" s="138"/>
      <c r="VBX48" s="138"/>
      <c r="VBY48" s="138"/>
      <c r="VBZ48" s="138"/>
      <c r="VCA48" s="138"/>
      <c r="VCB48" s="138"/>
      <c r="VCC48" s="138"/>
      <c r="VCD48" s="138"/>
      <c r="VCE48" s="138"/>
      <c r="VCF48" s="138"/>
      <c r="VCG48" s="138"/>
      <c r="VCH48" s="138"/>
      <c r="VCI48" s="138"/>
      <c r="VCJ48" s="138"/>
      <c r="VCK48" s="138"/>
      <c r="VCL48" s="138"/>
      <c r="VCM48" s="138"/>
      <c r="VCN48" s="138"/>
      <c r="VCO48" s="138"/>
      <c r="VCP48" s="138"/>
      <c r="VCQ48" s="138"/>
      <c r="VCR48" s="138"/>
      <c r="VCS48" s="138"/>
      <c r="VCT48" s="138"/>
      <c r="VCU48" s="138"/>
      <c r="VCV48" s="138"/>
      <c r="VCW48" s="138"/>
      <c r="VCX48" s="138"/>
      <c r="VCY48" s="138"/>
      <c r="VCZ48" s="138"/>
      <c r="VDA48" s="138"/>
      <c r="VDB48" s="138"/>
      <c r="VDC48" s="138"/>
      <c r="VDD48" s="138"/>
      <c r="VDE48" s="138"/>
      <c r="VDF48" s="138"/>
      <c r="VDG48" s="138"/>
      <c r="VDH48" s="138"/>
      <c r="VDI48" s="138"/>
      <c r="VDJ48" s="138"/>
      <c r="VDK48" s="138"/>
      <c r="VDL48" s="138"/>
      <c r="VDM48" s="138"/>
      <c r="VDN48" s="138"/>
      <c r="VDO48" s="138"/>
      <c r="VDP48" s="138"/>
      <c r="VDQ48" s="138"/>
      <c r="VDR48" s="138"/>
      <c r="VDS48" s="138"/>
      <c r="VDT48" s="138"/>
      <c r="VDU48" s="138"/>
      <c r="VDV48" s="138"/>
      <c r="VDW48" s="138"/>
      <c r="VDX48" s="138"/>
      <c r="VDY48" s="138"/>
      <c r="VDZ48" s="138"/>
      <c r="VEA48" s="138"/>
      <c r="VEB48" s="138"/>
      <c r="VEC48" s="138"/>
      <c r="VED48" s="138"/>
      <c r="VEE48" s="138"/>
      <c r="VEF48" s="138"/>
      <c r="VEG48" s="138"/>
      <c r="VEH48" s="138"/>
      <c r="VEI48" s="138"/>
      <c r="VEJ48" s="138"/>
      <c r="VEK48" s="138"/>
      <c r="VEL48" s="138"/>
      <c r="VEM48" s="138"/>
      <c r="VEN48" s="138"/>
      <c r="VEO48" s="138"/>
      <c r="VEP48" s="138"/>
      <c r="VEQ48" s="138"/>
      <c r="VER48" s="138"/>
      <c r="VES48" s="138"/>
      <c r="VET48" s="138"/>
      <c r="VEU48" s="138"/>
      <c r="VEV48" s="138"/>
      <c r="VEW48" s="138"/>
      <c r="VEX48" s="138"/>
      <c r="VEY48" s="138"/>
      <c r="VEZ48" s="138"/>
      <c r="VFA48" s="138"/>
      <c r="VFB48" s="138"/>
      <c r="VFC48" s="138"/>
      <c r="VFD48" s="138"/>
      <c r="VFE48" s="138"/>
      <c r="VFF48" s="138"/>
      <c r="VFG48" s="138"/>
      <c r="VFH48" s="138"/>
      <c r="VFI48" s="138"/>
      <c r="VFJ48" s="138"/>
      <c r="VFK48" s="138"/>
      <c r="VFL48" s="138"/>
      <c r="VFM48" s="138"/>
      <c r="VFN48" s="138"/>
      <c r="VFO48" s="138"/>
      <c r="VFP48" s="138"/>
      <c r="VFQ48" s="138"/>
      <c r="VFR48" s="138"/>
      <c r="VFS48" s="138"/>
      <c r="VFT48" s="138"/>
      <c r="VFU48" s="138"/>
      <c r="VFV48" s="138"/>
      <c r="VFW48" s="138"/>
      <c r="VFX48" s="138"/>
      <c r="VFY48" s="138"/>
      <c r="VFZ48" s="138"/>
      <c r="VGA48" s="138"/>
      <c r="VGB48" s="138"/>
      <c r="VGC48" s="138"/>
      <c r="VGD48" s="138"/>
      <c r="VGE48" s="138"/>
      <c r="VGF48" s="138"/>
      <c r="VGG48" s="138"/>
      <c r="VGH48" s="138"/>
      <c r="VGI48" s="138"/>
      <c r="VGJ48" s="138"/>
      <c r="VGK48" s="138"/>
      <c r="VGL48" s="138"/>
      <c r="VGM48" s="138"/>
      <c r="VGN48" s="138"/>
      <c r="VGO48" s="138"/>
      <c r="VGP48" s="138"/>
      <c r="VGQ48" s="138"/>
      <c r="VGR48" s="138"/>
      <c r="VGS48" s="138"/>
      <c r="VGT48" s="138"/>
      <c r="VGU48" s="138"/>
      <c r="VGV48" s="138"/>
      <c r="VGW48" s="138"/>
      <c r="VGX48" s="138"/>
      <c r="VGY48" s="138"/>
      <c r="VGZ48" s="138"/>
      <c r="VHA48" s="138"/>
      <c r="VHB48" s="138"/>
      <c r="VHC48" s="138"/>
      <c r="VHD48" s="138"/>
      <c r="VHE48" s="138"/>
      <c r="VHF48" s="138"/>
      <c r="VHG48" s="138"/>
      <c r="VHH48" s="138"/>
      <c r="VHI48" s="138"/>
      <c r="VHJ48" s="138"/>
      <c r="VHK48" s="138"/>
      <c r="VHL48" s="138"/>
      <c r="VHM48" s="138"/>
      <c r="VHN48" s="138"/>
      <c r="VHO48" s="138"/>
      <c r="VHP48" s="138"/>
      <c r="VHQ48" s="138"/>
      <c r="VHR48" s="138"/>
      <c r="VHS48" s="138"/>
      <c r="VHT48" s="138"/>
      <c r="VHU48" s="138"/>
      <c r="VHV48" s="138"/>
      <c r="VHW48" s="138"/>
      <c r="VHX48" s="138"/>
      <c r="VHY48" s="138"/>
      <c r="VHZ48" s="138"/>
      <c r="VIA48" s="138"/>
      <c r="VIB48" s="138"/>
      <c r="VIC48" s="138"/>
      <c r="VID48" s="138"/>
      <c r="VIE48" s="138"/>
      <c r="VIF48" s="138"/>
      <c r="VIG48" s="138"/>
      <c r="VIH48" s="138"/>
      <c r="VII48" s="138"/>
      <c r="VIJ48" s="138"/>
      <c r="VIK48" s="138"/>
      <c r="VIL48" s="138"/>
      <c r="VIM48" s="138"/>
      <c r="VIN48" s="138"/>
      <c r="VIO48" s="138"/>
      <c r="VIP48" s="138"/>
      <c r="VIQ48" s="138"/>
      <c r="VIR48" s="138"/>
      <c r="VIS48" s="138"/>
      <c r="VIT48" s="138"/>
      <c r="VIU48" s="138"/>
      <c r="VIV48" s="138"/>
      <c r="VIW48" s="138"/>
      <c r="VIX48" s="138"/>
      <c r="VIY48" s="138"/>
      <c r="VIZ48" s="138"/>
      <c r="VJA48" s="138"/>
      <c r="VJB48" s="138"/>
      <c r="VJC48" s="138"/>
      <c r="VJD48" s="138"/>
      <c r="VJE48" s="138"/>
      <c r="VJF48" s="138"/>
      <c r="VJG48" s="138"/>
      <c r="VJH48" s="138"/>
      <c r="VJI48" s="138"/>
      <c r="VJJ48" s="138"/>
      <c r="VJK48" s="138"/>
      <c r="VJL48" s="138"/>
      <c r="VJM48" s="138"/>
      <c r="VJN48" s="138"/>
      <c r="VJO48" s="138"/>
      <c r="VJP48" s="138"/>
      <c r="VJQ48" s="138"/>
      <c r="VJR48" s="138"/>
      <c r="VJS48" s="138"/>
      <c r="VJT48" s="138"/>
      <c r="VJU48" s="138"/>
      <c r="VJV48" s="138"/>
      <c r="VJW48" s="138"/>
      <c r="VJX48" s="138"/>
      <c r="VJY48" s="138"/>
      <c r="VJZ48" s="138"/>
      <c r="VKA48" s="138"/>
      <c r="VKB48" s="138"/>
      <c r="VKC48" s="138"/>
      <c r="VKD48" s="138"/>
      <c r="VKE48" s="138"/>
      <c r="VKF48" s="138"/>
      <c r="VKG48" s="138"/>
      <c r="VKH48" s="138"/>
      <c r="VKI48" s="138"/>
      <c r="VKJ48" s="138"/>
      <c r="VKK48" s="138"/>
      <c r="VKL48" s="138"/>
      <c r="VKM48" s="138"/>
      <c r="VKN48" s="138"/>
      <c r="VKO48" s="138"/>
      <c r="VKP48" s="138"/>
      <c r="VKQ48" s="138"/>
      <c r="VKR48" s="138"/>
      <c r="VKS48" s="138"/>
      <c r="VKT48" s="138"/>
      <c r="VKU48" s="138"/>
      <c r="VKV48" s="138"/>
      <c r="VKW48" s="138"/>
      <c r="VKX48" s="138"/>
      <c r="VKY48" s="138"/>
      <c r="VKZ48" s="138"/>
      <c r="VLA48" s="138"/>
      <c r="VLB48" s="138"/>
      <c r="VLC48" s="138"/>
      <c r="VLD48" s="138"/>
      <c r="VLE48" s="138"/>
      <c r="VLF48" s="138"/>
      <c r="VLG48" s="138"/>
      <c r="VLH48" s="138"/>
      <c r="VLI48" s="138"/>
      <c r="VLJ48" s="138"/>
      <c r="VLK48" s="138"/>
      <c r="VLL48" s="138"/>
      <c r="VLM48" s="138"/>
      <c r="VLN48" s="138"/>
      <c r="VLO48" s="138"/>
      <c r="VLP48" s="138"/>
      <c r="VLQ48" s="138"/>
      <c r="VLR48" s="138"/>
      <c r="VLS48" s="138"/>
      <c r="VLT48" s="138"/>
      <c r="VLU48" s="138"/>
      <c r="VLV48" s="138"/>
      <c r="VLW48" s="138"/>
      <c r="VLX48" s="138"/>
      <c r="VLY48" s="138"/>
      <c r="VLZ48" s="138"/>
      <c r="VMA48" s="138"/>
      <c r="VMB48" s="138"/>
      <c r="VMC48" s="138"/>
      <c r="VMD48" s="138"/>
      <c r="VME48" s="138"/>
      <c r="VMF48" s="138"/>
      <c r="VMG48" s="138"/>
      <c r="VMH48" s="138"/>
      <c r="VMI48" s="138"/>
      <c r="VMJ48" s="138"/>
      <c r="VMK48" s="138"/>
      <c r="VML48" s="138"/>
      <c r="VMM48" s="138"/>
      <c r="VMN48" s="138"/>
      <c r="VMO48" s="138"/>
      <c r="VMP48" s="138"/>
      <c r="VMQ48" s="138"/>
      <c r="VMR48" s="138"/>
      <c r="VMS48" s="138"/>
      <c r="VMT48" s="138"/>
      <c r="VMU48" s="138"/>
      <c r="VMV48" s="138"/>
      <c r="VMW48" s="138"/>
      <c r="VMX48" s="138"/>
      <c r="VMY48" s="138"/>
      <c r="VMZ48" s="138"/>
      <c r="VNA48" s="138"/>
      <c r="VNB48" s="138"/>
      <c r="VNC48" s="138"/>
      <c r="VND48" s="138"/>
      <c r="VNE48" s="138"/>
      <c r="VNF48" s="138"/>
      <c r="VNG48" s="138"/>
      <c r="VNH48" s="138"/>
      <c r="VNI48" s="138"/>
      <c r="VNJ48" s="138"/>
      <c r="VNK48" s="138"/>
      <c r="VNL48" s="138"/>
      <c r="VNM48" s="138"/>
      <c r="VNN48" s="138"/>
      <c r="VNO48" s="138"/>
      <c r="VNP48" s="138"/>
      <c r="VNQ48" s="138"/>
      <c r="VNR48" s="138"/>
      <c r="VNS48" s="138"/>
      <c r="VNT48" s="138"/>
      <c r="VNU48" s="138"/>
      <c r="VNV48" s="138"/>
      <c r="VNW48" s="138"/>
      <c r="VNX48" s="138"/>
      <c r="VNY48" s="138"/>
      <c r="VNZ48" s="138"/>
      <c r="VOA48" s="138"/>
      <c r="VOB48" s="138"/>
      <c r="VOC48" s="138"/>
      <c r="VOD48" s="138"/>
      <c r="VOE48" s="138"/>
      <c r="VOF48" s="138"/>
      <c r="VOG48" s="138"/>
      <c r="VOH48" s="138"/>
      <c r="VOI48" s="138"/>
      <c r="VOJ48" s="138"/>
      <c r="VOK48" s="138"/>
      <c r="VOL48" s="138"/>
      <c r="VOM48" s="138"/>
      <c r="VON48" s="138"/>
      <c r="VOO48" s="138"/>
      <c r="VOP48" s="138"/>
      <c r="VOQ48" s="138"/>
      <c r="VOR48" s="138"/>
      <c r="VOS48" s="138"/>
      <c r="VOT48" s="138"/>
      <c r="VOU48" s="138"/>
      <c r="VOV48" s="138"/>
      <c r="VOW48" s="138"/>
      <c r="VOX48" s="138"/>
      <c r="VOY48" s="138"/>
      <c r="VOZ48" s="138"/>
      <c r="VPA48" s="138"/>
      <c r="VPB48" s="138"/>
      <c r="VPC48" s="138"/>
      <c r="VPD48" s="138"/>
      <c r="VPE48" s="138"/>
      <c r="VPF48" s="138"/>
      <c r="VPG48" s="138"/>
      <c r="VPH48" s="138"/>
      <c r="VPI48" s="138"/>
      <c r="VPJ48" s="138"/>
      <c r="VPK48" s="138"/>
      <c r="VPL48" s="138"/>
      <c r="VPM48" s="138"/>
      <c r="VPN48" s="138"/>
      <c r="VPO48" s="138"/>
      <c r="VPP48" s="138"/>
      <c r="VPQ48" s="138"/>
      <c r="VPR48" s="138"/>
      <c r="VPS48" s="138"/>
      <c r="VPT48" s="138"/>
      <c r="VPU48" s="138"/>
      <c r="VPV48" s="138"/>
      <c r="VPW48" s="138"/>
      <c r="VPX48" s="138"/>
      <c r="VPY48" s="138"/>
      <c r="VPZ48" s="138"/>
      <c r="VQA48" s="138"/>
      <c r="VQB48" s="138"/>
      <c r="VQC48" s="138"/>
      <c r="VQD48" s="138"/>
      <c r="VQE48" s="138"/>
      <c r="VQF48" s="138"/>
      <c r="VQG48" s="138"/>
      <c r="VQH48" s="138"/>
      <c r="VQI48" s="138"/>
      <c r="VQJ48" s="138"/>
      <c r="VQK48" s="138"/>
      <c r="VQL48" s="138"/>
      <c r="VQM48" s="138"/>
      <c r="VQN48" s="138"/>
      <c r="VQO48" s="138"/>
      <c r="VQP48" s="138"/>
      <c r="VQQ48" s="138"/>
      <c r="VQR48" s="138"/>
      <c r="VQS48" s="138"/>
      <c r="VQT48" s="138"/>
      <c r="VQU48" s="138"/>
      <c r="VQV48" s="138"/>
      <c r="VQW48" s="138"/>
      <c r="VQX48" s="138"/>
      <c r="VQY48" s="138"/>
      <c r="VQZ48" s="138"/>
      <c r="VRA48" s="138"/>
      <c r="VRB48" s="138"/>
      <c r="VRC48" s="138"/>
      <c r="VRD48" s="138"/>
      <c r="VRE48" s="138"/>
      <c r="VRF48" s="138"/>
      <c r="VRG48" s="138"/>
      <c r="VRH48" s="138"/>
      <c r="VRI48" s="138"/>
      <c r="VRJ48" s="138"/>
      <c r="VRK48" s="138"/>
      <c r="VRL48" s="138"/>
      <c r="VRM48" s="138"/>
      <c r="VRN48" s="138"/>
      <c r="VRO48" s="138"/>
      <c r="VRP48" s="138"/>
      <c r="VRQ48" s="138"/>
      <c r="VRR48" s="138"/>
      <c r="VRS48" s="138"/>
      <c r="VRT48" s="138"/>
      <c r="VRU48" s="138"/>
      <c r="VRV48" s="138"/>
      <c r="VRW48" s="138"/>
      <c r="VRX48" s="138"/>
      <c r="VRY48" s="138"/>
      <c r="VRZ48" s="138"/>
      <c r="VSA48" s="138"/>
      <c r="VSB48" s="138"/>
      <c r="VSC48" s="138"/>
      <c r="VSD48" s="138"/>
      <c r="VSE48" s="138"/>
      <c r="VSF48" s="138"/>
      <c r="VSG48" s="138"/>
      <c r="VSH48" s="138"/>
      <c r="VSI48" s="138"/>
      <c r="VSJ48" s="138"/>
      <c r="VSK48" s="138"/>
      <c r="VSL48" s="138"/>
      <c r="VSM48" s="138"/>
      <c r="VSN48" s="138"/>
      <c r="VSO48" s="138"/>
      <c r="VSP48" s="138"/>
      <c r="VSQ48" s="138"/>
      <c r="VSR48" s="138"/>
      <c r="VSS48" s="138"/>
      <c r="VST48" s="138"/>
      <c r="VSU48" s="138"/>
      <c r="VSV48" s="138"/>
      <c r="VSW48" s="138"/>
      <c r="VSX48" s="138"/>
      <c r="VSY48" s="138"/>
      <c r="VSZ48" s="138"/>
      <c r="VTA48" s="138"/>
      <c r="VTB48" s="138"/>
      <c r="VTC48" s="138"/>
      <c r="VTD48" s="138"/>
      <c r="VTE48" s="138"/>
      <c r="VTF48" s="138"/>
      <c r="VTG48" s="138"/>
      <c r="VTH48" s="138"/>
      <c r="VTI48" s="138"/>
      <c r="VTJ48" s="138"/>
      <c r="VTK48" s="138"/>
      <c r="VTL48" s="138"/>
      <c r="VTM48" s="138"/>
      <c r="VTN48" s="138"/>
      <c r="VTO48" s="138"/>
      <c r="VTP48" s="138"/>
      <c r="VTQ48" s="138"/>
      <c r="VTR48" s="138"/>
      <c r="VTS48" s="138"/>
      <c r="VTT48" s="138"/>
      <c r="VTU48" s="138"/>
      <c r="VTV48" s="138"/>
      <c r="VTW48" s="138"/>
      <c r="VTX48" s="138"/>
      <c r="VTY48" s="138"/>
      <c r="VTZ48" s="138"/>
      <c r="VUA48" s="138"/>
      <c r="VUB48" s="138"/>
      <c r="VUC48" s="138"/>
      <c r="VUD48" s="138"/>
      <c r="VUE48" s="138"/>
      <c r="VUF48" s="138"/>
      <c r="VUG48" s="138"/>
      <c r="VUH48" s="138"/>
      <c r="VUI48" s="138"/>
      <c r="VUJ48" s="138"/>
      <c r="VUK48" s="138"/>
      <c r="VUL48" s="138"/>
      <c r="VUM48" s="138"/>
      <c r="VUN48" s="138"/>
      <c r="VUO48" s="138"/>
      <c r="VUP48" s="138"/>
      <c r="VUQ48" s="138"/>
      <c r="VUR48" s="138"/>
      <c r="VUS48" s="138"/>
      <c r="VUT48" s="138"/>
      <c r="VUU48" s="138"/>
      <c r="VUV48" s="138"/>
      <c r="VUW48" s="138"/>
      <c r="VUX48" s="138"/>
      <c r="VUY48" s="138"/>
      <c r="VUZ48" s="138"/>
      <c r="VVA48" s="138"/>
      <c r="VVB48" s="138"/>
      <c r="VVC48" s="138"/>
      <c r="VVD48" s="138"/>
      <c r="VVE48" s="138"/>
      <c r="VVF48" s="138"/>
      <c r="VVG48" s="138"/>
      <c r="VVH48" s="138"/>
      <c r="VVI48" s="138"/>
      <c r="VVJ48" s="138"/>
      <c r="VVK48" s="138"/>
      <c r="VVL48" s="138"/>
      <c r="VVM48" s="138"/>
      <c r="VVN48" s="138"/>
      <c r="VVO48" s="138"/>
      <c r="VVP48" s="138"/>
      <c r="VVQ48" s="138"/>
      <c r="VVR48" s="138"/>
      <c r="VVS48" s="138"/>
      <c r="VVT48" s="138"/>
      <c r="VVU48" s="138"/>
      <c r="VVV48" s="138"/>
      <c r="VVW48" s="138"/>
      <c r="VVX48" s="138"/>
      <c r="VVY48" s="138"/>
      <c r="VVZ48" s="138"/>
      <c r="VWA48" s="138"/>
      <c r="VWB48" s="138"/>
      <c r="VWC48" s="138"/>
      <c r="VWD48" s="138"/>
      <c r="VWE48" s="138"/>
      <c r="VWF48" s="138"/>
      <c r="VWG48" s="138"/>
      <c r="VWH48" s="138"/>
      <c r="VWI48" s="138"/>
      <c r="VWJ48" s="138"/>
      <c r="VWK48" s="138"/>
      <c r="VWL48" s="138"/>
      <c r="VWM48" s="138"/>
      <c r="VWN48" s="138"/>
      <c r="VWO48" s="138"/>
      <c r="VWP48" s="138"/>
      <c r="VWQ48" s="138"/>
      <c r="VWR48" s="138"/>
      <c r="VWS48" s="138"/>
      <c r="VWT48" s="138"/>
      <c r="VWU48" s="138"/>
      <c r="VWV48" s="138"/>
      <c r="VWW48" s="138"/>
      <c r="VWX48" s="138"/>
      <c r="VWY48" s="138"/>
      <c r="VWZ48" s="138"/>
      <c r="VXA48" s="138"/>
      <c r="VXB48" s="138"/>
      <c r="VXC48" s="138"/>
      <c r="VXD48" s="138"/>
      <c r="VXE48" s="138"/>
      <c r="VXF48" s="138"/>
      <c r="VXG48" s="138"/>
      <c r="VXH48" s="138"/>
      <c r="VXI48" s="138"/>
      <c r="VXJ48" s="138"/>
      <c r="VXK48" s="138"/>
      <c r="VXL48" s="138"/>
      <c r="VXM48" s="138"/>
      <c r="VXN48" s="138"/>
      <c r="VXO48" s="138"/>
      <c r="VXP48" s="138"/>
      <c r="VXQ48" s="138"/>
      <c r="VXR48" s="138"/>
      <c r="VXS48" s="138"/>
      <c r="VXT48" s="138"/>
      <c r="VXU48" s="138"/>
      <c r="VXV48" s="138"/>
      <c r="VXW48" s="138"/>
      <c r="VXX48" s="138"/>
      <c r="VXY48" s="138"/>
      <c r="VXZ48" s="138"/>
      <c r="VYA48" s="138"/>
      <c r="VYB48" s="138"/>
      <c r="VYC48" s="138"/>
      <c r="VYD48" s="138"/>
      <c r="VYE48" s="138"/>
      <c r="VYF48" s="138"/>
      <c r="VYG48" s="138"/>
      <c r="VYH48" s="138"/>
      <c r="VYI48" s="138"/>
      <c r="VYJ48" s="138"/>
      <c r="VYK48" s="138"/>
      <c r="VYL48" s="138"/>
      <c r="VYM48" s="138"/>
      <c r="VYN48" s="138"/>
      <c r="VYO48" s="138"/>
      <c r="VYP48" s="138"/>
      <c r="VYQ48" s="138"/>
      <c r="VYR48" s="138"/>
      <c r="VYS48" s="138"/>
      <c r="VYT48" s="138"/>
      <c r="VYU48" s="138"/>
      <c r="VYV48" s="138"/>
      <c r="VYW48" s="138"/>
      <c r="VYX48" s="138"/>
      <c r="VYY48" s="138"/>
      <c r="VYZ48" s="138"/>
      <c r="VZA48" s="138"/>
      <c r="VZB48" s="138"/>
      <c r="VZC48" s="138"/>
      <c r="VZD48" s="138"/>
      <c r="VZE48" s="138"/>
      <c r="VZF48" s="138"/>
      <c r="VZG48" s="138"/>
      <c r="VZH48" s="138"/>
      <c r="VZI48" s="138"/>
      <c r="VZJ48" s="138"/>
      <c r="VZK48" s="138"/>
      <c r="VZL48" s="138"/>
      <c r="VZM48" s="138"/>
      <c r="VZN48" s="138"/>
      <c r="VZO48" s="138"/>
      <c r="VZP48" s="138"/>
      <c r="VZQ48" s="138"/>
      <c r="VZR48" s="138"/>
      <c r="VZS48" s="138"/>
      <c r="VZT48" s="138"/>
      <c r="VZU48" s="138"/>
      <c r="VZV48" s="138"/>
      <c r="VZW48" s="138"/>
      <c r="VZX48" s="138"/>
      <c r="VZY48" s="138"/>
      <c r="VZZ48" s="138"/>
      <c r="WAA48" s="138"/>
      <c r="WAB48" s="138"/>
      <c r="WAC48" s="138"/>
      <c r="WAD48" s="138"/>
      <c r="WAE48" s="138"/>
      <c r="WAF48" s="138"/>
      <c r="WAG48" s="138"/>
      <c r="WAH48" s="138"/>
      <c r="WAI48" s="138"/>
      <c r="WAJ48" s="138"/>
      <c r="WAK48" s="138"/>
      <c r="WAL48" s="138"/>
      <c r="WAM48" s="138"/>
      <c r="WAN48" s="138"/>
      <c r="WAO48" s="138"/>
      <c r="WAP48" s="138"/>
      <c r="WAQ48" s="138"/>
      <c r="WAR48" s="138"/>
      <c r="WAS48" s="138"/>
      <c r="WAT48" s="138"/>
      <c r="WAU48" s="138"/>
      <c r="WAV48" s="138"/>
      <c r="WAW48" s="138"/>
      <c r="WAX48" s="138"/>
      <c r="WAY48" s="138"/>
      <c r="WAZ48" s="138"/>
      <c r="WBA48" s="138"/>
      <c r="WBB48" s="138"/>
      <c r="WBC48" s="138"/>
      <c r="WBD48" s="138"/>
      <c r="WBE48" s="138"/>
      <c r="WBF48" s="138"/>
      <c r="WBG48" s="138"/>
      <c r="WBH48" s="138"/>
      <c r="WBI48" s="138"/>
      <c r="WBJ48" s="138"/>
      <c r="WBK48" s="138"/>
      <c r="WBL48" s="138"/>
      <c r="WBM48" s="138"/>
      <c r="WBN48" s="138"/>
      <c r="WBO48" s="138"/>
      <c r="WBP48" s="138"/>
      <c r="WBQ48" s="138"/>
      <c r="WBR48" s="138"/>
      <c r="WBS48" s="138"/>
      <c r="WBT48" s="138"/>
      <c r="WBU48" s="138"/>
      <c r="WBV48" s="138"/>
      <c r="WBW48" s="138"/>
      <c r="WBX48" s="138"/>
      <c r="WBY48" s="138"/>
      <c r="WBZ48" s="138"/>
      <c r="WCA48" s="138"/>
      <c r="WCB48" s="138"/>
      <c r="WCC48" s="138"/>
      <c r="WCD48" s="138"/>
      <c r="WCE48" s="138"/>
      <c r="WCF48" s="138"/>
      <c r="WCG48" s="138"/>
      <c r="WCH48" s="138"/>
      <c r="WCI48" s="138"/>
      <c r="WCJ48" s="138"/>
      <c r="WCK48" s="138"/>
      <c r="WCL48" s="138"/>
      <c r="WCM48" s="138"/>
      <c r="WCN48" s="138"/>
      <c r="WCO48" s="138"/>
      <c r="WCP48" s="138"/>
      <c r="WCQ48" s="138"/>
      <c r="WCR48" s="138"/>
      <c r="WCS48" s="138"/>
      <c r="WCT48" s="138"/>
      <c r="WCU48" s="138"/>
      <c r="WCV48" s="138"/>
      <c r="WCW48" s="138"/>
      <c r="WCX48" s="138"/>
      <c r="WCY48" s="138"/>
      <c r="WCZ48" s="138"/>
      <c r="WDA48" s="138"/>
      <c r="WDB48" s="138"/>
      <c r="WDC48" s="138"/>
      <c r="WDD48" s="138"/>
      <c r="WDE48" s="138"/>
      <c r="WDF48" s="138"/>
      <c r="WDG48" s="138"/>
      <c r="WDH48" s="138"/>
      <c r="WDI48" s="138"/>
      <c r="WDJ48" s="138"/>
      <c r="WDK48" s="138"/>
      <c r="WDL48" s="138"/>
      <c r="WDM48" s="138"/>
      <c r="WDN48" s="138"/>
      <c r="WDO48" s="138"/>
      <c r="WDP48" s="138"/>
      <c r="WDQ48" s="138"/>
      <c r="WDR48" s="138"/>
      <c r="WDS48" s="138"/>
      <c r="WDT48" s="138"/>
      <c r="WDU48" s="138"/>
      <c r="WDV48" s="138"/>
      <c r="WDW48" s="138"/>
      <c r="WDX48" s="138"/>
      <c r="WDY48" s="138"/>
      <c r="WDZ48" s="138"/>
      <c r="WEA48" s="138"/>
      <c r="WEB48" s="138"/>
      <c r="WEC48" s="138"/>
      <c r="WED48" s="138"/>
      <c r="WEE48" s="138"/>
      <c r="WEF48" s="138"/>
      <c r="WEG48" s="138"/>
      <c r="WEH48" s="138"/>
      <c r="WEI48" s="138"/>
      <c r="WEJ48" s="138"/>
      <c r="WEK48" s="138"/>
      <c r="WEL48" s="138"/>
      <c r="WEM48" s="138"/>
      <c r="WEN48" s="138"/>
      <c r="WEO48" s="138"/>
      <c r="WEP48" s="138"/>
      <c r="WEQ48" s="138"/>
      <c r="WER48" s="138"/>
      <c r="WES48" s="138"/>
      <c r="WET48" s="138"/>
      <c r="WEU48" s="138"/>
      <c r="WEV48" s="138"/>
      <c r="WEW48" s="138"/>
      <c r="WEX48" s="138"/>
      <c r="WEY48" s="138"/>
      <c r="WEZ48" s="138"/>
      <c r="WFA48" s="138"/>
      <c r="WFB48" s="138"/>
      <c r="WFC48" s="138"/>
      <c r="WFD48" s="138"/>
      <c r="WFE48" s="138"/>
      <c r="WFF48" s="138"/>
      <c r="WFG48" s="138"/>
      <c r="WFH48" s="138"/>
      <c r="WFI48" s="138"/>
      <c r="WFJ48" s="138"/>
      <c r="WFK48" s="138"/>
      <c r="WFL48" s="138"/>
      <c r="WFM48" s="138"/>
      <c r="WFN48" s="138"/>
      <c r="WFO48" s="138"/>
      <c r="WFP48" s="138"/>
      <c r="WFQ48" s="138"/>
      <c r="WFR48" s="138"/>
      <c r="WFS48" s="138"/>
      <c r="WFT48" s="138"/>
      <c r="WFU48" s="138"/>
      <c r="WFV48" s="138"/>
      <c r="WFW48" s="138"/>
      <c r="WFX48" s="138"/>
      <c r="WFY48" s="138"/>
      <c r="WFZ48" s="138"/>
      <c r="WGA48" s="138"/>
      <c r="WGB48" s="138"/>
      <c r="WGC48" s="138"/>
      <c r="WGD48" s="138"/>
      <c r="WGE48" s="138"/>
      <c r="WGF48" s="138"/>
      <c r="WGG48" s="138"/>
      <c r="WGH48" s="138"/>
      <c r="WGI48" s="138"/>
      <c r="WGJ48" s="138"/>
      <c r="WGK48" s="138"/>
      <c r="WGL48" s="138"/>
      <c r="WGM48" s="138"/>
      <c r="WGN48" s="138"/>
      <c r="WGO48" s="138"/>
      <c r="WGP48" s="138"/>
      <c r="WGQ48" s="138"/>
      <c r="WGR48" s="138"/>
      <c r="WGS48" s="138"/>
      <c r="WGT48" s="138"/>
      <c r="WGU48" s="138"/>
      <c r="WGV48" s="138"/>
      <c r="WGW48" s="138"/>
      <c r="WGX48" s="138"/>
      <c r="WGY48" s="138"/>
      <c r="WGZ48" s="138"/>
      <c r="WHA48" s="138"/>
      <c r="WHB48" s="138"/>
      <c r="WHC48" s="138"/>
      <c r="WHD48" s="138"/>
      <c r="WHE48" s="138"/>
      <c r="WHF48" s="138"/>
      <c r="WHG48" s="138"/>
      <c r="WHH48" s="138"/>
      <c r="WHI48" s="138"/>
      <c r="WHJ48" s="138"/>
      <c r="WHK48" s="138"/>
      <c r="WHL48" s="138"/>
      <c r="WHM48" s="138"/>
      <c r="WHN48" s="138"/>
      <c r="WHO48" s="138"/>
      <c r="WHP48" s="138"/>
      <c r="WHQ48" s="138"/>
      <c r="WHR48" s="138"/>
      <c r="WHS48" s="138"/>
      <c r="WHT48" s="138"/>
      <c r="WHU48" s="138"/>
      <c r="WHV48" s="138"/>
      <c r="WHW48" s="138"/>
      <c r="WHX48" s="138"/>
      <c r="WHY48" s="138"/>
      <c r="WHZ48" s="138"/>
      <c r="WIA48" s="138"/>
      <c r="WIB48" s="138"/>
      <c r="WIC48" s="138"/>
      <c r="WID48" s="138"/>
      <c r="WIE48" s="138"/>
      <c r="WIF48" s="138"/>
      <c r="WIG48" s="138"/>
      <c r="WIH48" s="138"/>
      <c r="WII48" s="138"/>
      <c r="WIJ48" s="138"/>
      <c r="WIK48" s="138"/>
      <c r="WIL48" s="138"/>
      <c r="WIM48" s="138"/>
      <c r="WIN48" s="138"/>
      <c r="WIO48" s="138"/>
      <c r="WIP48" s="138"/>
      <c r="WIQ48" s="138"/>
      <c r="WIR48" s="138"/>
      <c r="WIS48" s="138"/>
      <c r="WIT48" s="138"/>
      <c r="WIU48" s="138"/>
      <c r="WIV48" s="138"/>
      <c r="WIW48" s="138"/>
      <c r="WIX48" s="138"/>
      <c r="WIY48" s="138"/>
      <c r="WIZ48" s="138"/>
      <c r="WJA48" s="138"/>
      <c r="WJB48" s="138"/>
      <c r="WJC48" s="138"/>
      <c r="WJD48" s="138"/>
      <c r="WJE48" s="138"/>
      <c r="WJF48" s="138"/>
      <c r="WJG48" s="138"/>
      <c r="WJH48" s="138"/>
      <c r="WJI48" s="138"/>
      <c r="WJJ48" s="138"/>
      <c r="WJK48" s="138"/>
      <c r="WJL48" s="138"/>
      <c r="WJM48" s="138"/>
      <c r="WJN48" s="138"/>
      <c r="WJO48" s="138"/>
      <c r="WJP48" s="138"/>
      <c r="WJQ48" s="138"/>
      <c r="WJR48" s="138"/>
      <c r="WJS48" s="138"/>
      <c r="WJT48" s="138"/>
      <c r="WJU48" s="138"/>
      <c r="WJV48" s="138"/>
      <c r="WJW48" s="138"/>
      <c r="WJX48" s="138"/>
      <c r="WJY48" s="138"/>
      <c r="WJZ48" s="138"/>
      <c r="WKA48" s="138"/>
      <c r="WKB48" s="138"/>
      <c r="WKC48" s="138"/>
      <c r="WKD48" s="138"/>
      <c r="WKE48" s="138"/>
      <c r="WKF48" s="138"/>
      <c r="WKG48" s="138"/>
      <c r="WKH48" s="138"/>
      <c r="WKI48" s="138"/>
      <c r="WKJ48" s="138"/>
      <c r="WKK48" s="138"/>
      <c r="WKL48" s="138"/>
      <c r="WKM48" s="138"/>
      <c r="WKN48" s="138"/>
      <c r="WKO48" s="138"/>
      <c r="WKP48" s="138"/>
      <c r="WKQ48" s="138"/>
      <c r="WKR48" s="138"/>
      <c r="WKS48" s="138"/>
      <c r="WKT48" s="138"/>
      <c r="WKU48" s="138"/>
      <c r="WKV48" s="138"/>
      <c r="WKW48" s="138"/>
      <c r="WKX48" s="138"/>
      <c r="WKY48" s="138"/>
      <c r="WKZ48" s="138"/>
      <c r="WLA48" s="138"/>
      <c r="WLB48" s="138"/>
      <c r="WLC48" s="138"/>
      <c r="WLD48" s="138"/>
      <c r="WLE48" s="138"/>
      <c r="WLF48" s="138"/>
      <c r="WLG48" s="138"/>
      <c r="WLH48" s="138"/>
      <c r="WLI48" s="138"/>
      <c r="WLJ48" s="138"/>
      <c r="WLK48" s="138"/>
      <c r="WLL48" s="138"/>
      <c r="WLM48" s="138"/>
      <c r="WLN48" s="138"/>
      <c r="WLO48" s="138"/>
      <c r="WLP48" s="138"/>
      <c r="WLQ48" s="138"/>
      <c r="WLR48" s="138"/>
      <c r="WLS48" s="138"/>
      <c r="WLT48" s="138"/>
      <c r="WLU48" s="138"/>
      <c r="WLV48" s="138"/>
      <c r="WLW48" s="138"/>
      <c r="WLX48" s="138"/>
      <c r="WLY48" s="138"/>
      <c r="WLZ48" s="138"/>
      <c r="WMA48" s="138"/>
      <c r="WMB48" s="138"/>
      <c r="WMC48" s="138"/>
      <c r="WMD48" s="138"/>
      <c r="WME48" s="138"/>
      <c r="WMF48" s="138"/>
      <c r="WMG48" s="138"/>
      <c r="WMH48" s="138"/>
      <c r="WMI48" s="138"/>
      <c r="WMJ48" s="138"/>
      <c r="WMK48" s="138"/>
      <c r="WML48" s="138"/>
      <c r="WMM48" s="138"/>
      <c r="WMN48" s="138"/>
      <c r="WMO48" s="138"/>
      <c r="WMP48" s="138"/>
      <c r="WMQ48" s="138"/>
      <c r="WMR48" s="138"/>
      <c r="WMS48" s="138"/>
      <c r="WMT48" s="138"/>
      <c r="WMU48" s="138"/>
      <c r="WMV48" s="138"/>
      <c r="WMW48" s="138"/>
      <c r="WMX48" s="138"/>
      <c r="WMY48" s="138"/>
      <c r="WMZ48" s="138"/>
      <c r="WNA48" s="138"/>
      <c r="WNB48" s="138"/>
      <c r="WNC48" s="138"/>
      <c r="WND48" s="138"/>
      <c r="WNE48" s="138"/>
      <c r="WNF48" s="138"/>
      <c r="WNG48" s="138"/>
      <c r="WNH48" s="138"/>
      <c r="WNI48" s="138"/>
      <c r="WNJ48" s="138"/>
      <c r="WNK48" s="138"/>
      <c r="WNL48" s="138"/>
      <c r="WNM48" s="138"/>
      <c r="WNN48" s="138"/>
      <c r="WNO48" s="138"/>
      <c r="WNP48" s="138"/>
      <c r="WNQ48" s="138"/>
      <c r="WNR48" s="138"/>
      <c r="WNS48" s="138"/>
      <c r="WNT48" s="138"/>
      <c r="WNU48" s="138"/>
      <c r="WNV48" s="138"/>
      <c r="WNW48" s="138"/>
      <c r="WNX48" s="138"/>
      <c r="WNY48" s="138"/>
      <c r="WNZ48" s="138"/>
      <c r="WOA48" s="138"/>
      <c r="WOB48" s="138"/>
      <c r="WOC48" s="138"/>
      <c r="WOD48" s="138"/>
      <c r="WOE48" s="138"/>
      <c r="WOF48" s="138"/>
      <c r="WOG48" s="138"/>
      <c r="WOH48" s="138"/>
      <c r="WOI48" s="138"/>
      <c r="WOJ48" s="138"/>
      <c r="WOK48" s="138"/>
      <c r="WOL48" s="138"/>
      <c r="WOM48" s="138"/>
      <c r="WON48" s="138"/>
      <c r="WOO48" s="138"/>
      <c r="WOP48" s="138"/>
      <c r="WOQ48" s="138"/>
      <c r="WOR48" s="138"/>
      <c r="WOS48" s="138"/>
      <c r="WOT48" s="138"/>
      <c r="WOU48" s="138"/>
      <c r="WOV48" s="138"/>
      <c r="WOW48" s="138"/>
      <c r="WOX48" s="138"/>
      <c r="WOY48" s="138"/>
      <c r="WOZ48" s="138"/>
      <c r="WPA48" s="138"/>
      <c r="WPB48" s="138"/>
      <c r="WPC48" s="138"/>
      <c r="WPD48" s="138"/>
      <c r="WPE48" s="138"/>
      <c r="WPF48" s="138"/>
      <c r="WPG48" s="138"/>
      <c r="WPH48" s="138"/>
      <c r="WPI48" s="138"/>
      <c r="WPJ48" s="138"/>
      <c r="WPK48" s="138"/>
      <c r="WPL48" s="138"/>
      <c r="WPM48" s="138"/>
      <c r="WPN48" s="138"/>
      <c r="WPO48" s="138"/>
      <c r="WPP48" s="138"/>
      <c r="WPQ48" s="138"/>
      <c r="WPR48" s="138"/>
      <c r="WPS48" s="138"/>
      <c r="WPT48" s="138"/>
      <c r="WPU48" s="138"/>
      <c r="WPV48" s="138"/>
      <c r="WPW48" s="138"/>
      <c r="WPX48" s="138"/>
      <c r="WPY48" s="138"/>
      <c r="WPZ48" s="138"/>
      <c r="WQA48" s="138"/>
      <c r="WQB48" s="138"/>
      <c r="WQC48" s="138"/>
      <c r="WQD48" s="138"/>
      <c r="WQE48" s="138"/>
      <c r="WQF48" s="138"/>
      <c r="WQG48" s="138"/>
      <c r="WQH48" s="138"/>
      <c r="WQI48" s="138"/>
      <c r="WQJ48" s="138"/>
      <c r="WQK48" s="138"/>
      <c r="WQL48" s="138"/>
      <c r="WQM48" s="138"/>
      <c r="WQN48" s="138"/>
      <c r="WQO48" s="138"/>
      <c r="WQP48" s="138"/>
      <c r="WQQ48" s="138"/>
      <c r="WQR48" s="138"/>
      <c r="WQS48" s="138"/>
      <c r="WQT48" s="138"/>
      <c r="WQU48" s="138"/>
      <c r="WQV48" s="138"/>
      <c r="WQW48" s="138"/>
      <c r="WQX48" s="138"/>
      <c r="WQY48" s="138"/>
      <c r="WQZ48" s="138"/>
      <c r="WRA48" s="138"/>
      <c r="WRB48" s="138"/>
      <c r="WRC48" s="138"/>
      <c r="WRD48" s="138"/>
      <c r="WRE48" s="138"/>
      <c r="WRF48" s="138"/>
      <c r="WRG48" s="138"/>
      <c r="WRH48" s="138"/>
      <c r="WRI48" s="138"/>
      <c r="WRJ48" s="138"/>
      <c r="WRK48" s="138"/>
      <c r="WRL48" s="138"/>
      <c r="WRM48" s="138"/>
      <c r="WRN48" s="138"/>
      <c r="WRO48" s="138"/>
      <c r="WRP48" s="138"/>
      <c r="WRQ48" s="138"/>
      <c r="WRR48" s="138"/>
      <c r="WRS48" s="138"/>
      <c r="WRT48" s="138"/>
      <c r="WRU48" s="138"/>
      <c r="WRV48" s="138"/>
      <c r="WRW48" s="138"/>
      <c r="WRX48" s="138"/>
      <c r="WRY48" s="138"/>
      <c r="WRZ48" s="138"/>
      <c r="WSA48" s="138"/>
      <c r="WSB48" s="138"/>
      <c r="WSC48" s="138"/>
      <c r="WSD48" s="138"/>
      <c r="WSE48" s="138"/>
      <c r="WSF48" s="138"/>
      <c r="WSG48" s="138"/>
      <c r="WSH48" s="138"/>
      <c r="WSI48" s="138"/>
      <c r="WSJ48" s="138"/>
      <c r="WSK48" s="138"/>
      <c r="WSL48" s="138"/>
      <c r="WSM48" s="138"/>
      <c r="WSN48" s="138"/>
      <c r="WSO48" s="138"/>
      <c r="WSP48" s="138"/>
      <c r="WSQ48" s="138"/>
      <c r="WSR48" s="138"/>
      <c r="WSS48" s="138"/>
      <c r="WST48" s="138"/>
      <c r="WSU48" s="138"/>
      <c r="WSV48" s="138"/>
      <c r="WSW48" s="138"/>
      <c r="WSX48" s="138"/>
      <c r="WSY48" s="138"/>
      <c r="WSZ48" s="138"/>
      <c r="WTA48" s="138"/>
      <c r="WTB48" s="138"/>
      <c r="WTC48" s="138"/>
      <c r="WTD48" s="138"/>
      <c r="WTE48" s="138"/>
      <c r="WTF48" s="138"/>
      <c r="WTG48" s="138"/>
      <c r="WTH48" s="138"/>
      <c r="WTI48" s="138"/>
      <c r="WTJ48" s="138"/>
      <c r="WTK48" s="138"/>
      <c r="WTL48" s="138"/>
      <c r="WTM48" s="138"/>
      <c r="WTN48" s="138"/>
      <c r="WTO48" s="138"/>
      <c r="WTP48" s="138"/>
      <c r="WTQ48" s="138"/>
      <c r="WTR48" s="138"/>
      <c r="WTS48" s="138"/>
      <c r="WTT48" s="138"/>
      <c r="WTU48" s="138"/>
      <c r="WTV48" s="138"/>
      <c r="WTW48" s="138"/>
      <c r="WTX48" s="138"/>
      <c r="WTY48" s="138"/>
      <c r="WTZ48" s="138"/>
      <c r="WUA48" s="138"/>
      <c r="WUB48" s="138"/>
      <c r="WUC48" s="138"/>
      <c r="WUD48" s="138"/>
      <c r="WUE48" s="138"/>
      <c r="WUF48" s="138"/>
      <c r="WUG48" s="138"/>
      <c r="WUH48" s="138"/>
      <c r="WUI48" s="138"/>
      <c r="WUJ48" s="138"/>
      <c r="WUK48" s="138"/>
      <c r="WUL48" s="138"/>
      <c r="WUM48" s="138"/>
      <c r="WUN48" s="138"/>
      <c r="WUO48" s="138"/>
      <c r="WUP48" s="138"/>
      <c r="WUQ48" s="138"/>
      <c r="WUR48" s="138"/>
      <c r="WUS48" s="138"/>
      <c r="WUT48" s="138"/>
      <c r="WUU48" s="138"/>
      <c r="WUV48" s="138"/>
      <c r="WUW48" s="138"/>
      <c r="WUX48" s="138"/>
      <c r="WUY48" s="138"/>
      <c r="WUZ48" s="138"/>
      <c r="WVA48" s="138"/>
      <c r="WVB48" s="138"/>
      <c r="WVC48" s="138"/>
      <c r="WVD48" s="138"/>
      <c r="WVE48" s="138"/>
      <c r="WVF48" s="138"/>
      <c r="WVG48" s="138"/>
      <c r="WVH48" s="138"/>
      <c r="WVI48" s="138"/>
      <c r="WVJ48" s="138"/>
      <c r="WVK48" s="138"/>
      <c r="WVL48" s="138"/>
      <c r="WVM48" s="138"/>
      <c r="WVN48" s="138"/>
      <c r="WVO48" s="138"/>
      <c r="WVP48" s="138"/>
      <c r="WVQ48" s="138"/>
      <c r="WVR48" s="138"/>
      <c r="WVS48" s="138"/>
      <c r="WVT48" s="138"/>
      <c r="WVU48" s="138"/>
      <c r="WVV48" s="138"/>
      <c r="WVW48" s="138"/>
      <c r="WVX48" s="138"/>
      <c r="WVY48" s="138"/>
      <c r="WVZ48" s="138"/>
      <c r="WWA48" s="138"/>
      <c r="WWB48" s="138"/>
      <c r="WWC48" s="138"/>
      <c r="WWD48" s="138"/>
      <c r="WWE48" s="138"/>
      <c r="WWF48" s="138"/>
      <c r="WWG48" s="138"/>
      <c r="WWH48" s="138"/>
      <c r="WWI48" s="138"/>
      <c r="WWJ48" s="138"/>
      <c r="WWK48" s="138"/>
      <c r="WWL48" s="138"/>
      <c r="WWM48" s="138"/>
      <c r="WWN48" s="138"/>
      <c r="WWO48" s="138"/>
      <c r="WWP48" s="138"/>
      <c r="WWQ48" s="138"/>
      <c r="WWR48" s="138"/>
      <c r="WWS48" s="138"/>
      <c r="WWT48" s="138"/>
      <c r="WWU48" s="138"/>
      <c r="WWV48" s="138"/>
      <c r="WWW48" s="138"/>
      <c r="WWX48" s="138"/>
      <c r="WWY48" s="138"/>
      <c r="WWZ48" s="138"/>
      <c r="WXA48" s="138"/>
      <c r="WXB48" s="138"/>
      <c r="WXC48" s="138"/>
      <c r="WXD48" s="138"/>
      <c r="WXE48" s="138"/>
      <c r="WXF48" s="138"/>
      <c r="WXG48" s="138"/>
      <c r="WXH48" s="138"/>
      <c r="WXI48" s="138"/>
      <c r="WXJ48" s="138"/>
      <c r="WXK48" s="138"/>
      <c r="WXL48" s="138"/>
      <c r="WXM48" s="138"/>
      <c r="WXN48" s="138"/>
      <c r="WXO48" s="138"/>
      <c r="WXP48" s="138"/>
      <c r="WXQ48" s="138"/>
      <c r="WXR48" s="138"/>
      <c r="WXS48" s="138"/>
      <c r="WXT48" s="138"/>
      <c r="WXU48" s="138"/>
      <c r="WXV48" s="138"/>
      <c r="WXW48" s="138"/>
      <c r="WXX48" s="138"/>
      <c r="WXY48" s="138"/>
      <c r="WXZ48" s="138"/>
      <c r="WYA48" s="138"/>
      <c r="WYB48" s="138"/>
      <c r="WYC48" s="138"/>
      <c r="WYD48" s="138"/>
      <c r="WYE48" s="138"/>
      <c r="WYF48" s="138"/>
      <c r="WYG48" s="138"/>
      <c r="WYH48" s="138"/>
      <c r="WYI48" s="138"/>
      <c r="WYJ48" s="138"/>
      <c r="WYK48" s="138"/>
      <c r="WYL48" s="138"/>
      <c r="WYM48" s="138"/>
      <c r="WYN48" s="138"/>
      <c r="WYO48" s="138"/>
      <c r="WYP48" s="138"/>
      <c r="WYQ48" s="138"/>
      <c r="WYR48" s="138"/>
      <c r="WYS48" s="138"/>
      <c r="WYT48" s="138"/>
      <c r="WYU48" s="138"/>
      <c r="WYV48" s="138"/>
      <c r="WYW48" s="138"/>
      <c r="WYX48" s="138"/>
      <c r="WYY48" s="138"/>
      <c r="WYZ48" s="138"/>
      <c r="WZA48" s="138"/>
      <c r="WZB48" s="138"/>
      <c r="WZC48" s="138"/>
      <c r="WZD48" s="138"/>
      <c r="WZE48" s="138"/>
      <c r="WZF48" s="138"/>
      <c r="WZG48" s="138"/>
      <c r="WZH48" s="138"/>
      <c r="WZI48" s="138"/>
      <c r="WZJ48" s="138"/>
      <c r="WZK48" s="138"/>
      <c r="WZL48" s="138"/>
      <c r="WZM48" s="138"/>
      <c r="WZN48" s="138"/>
      <c r="WZO48" s="138"/>
      <c r="WZP48" s="138"/>
      <c r="WZQ48" s="138"/>
      <c r="WZR48" s="138"/>
      <c r="WZS48" s="138"/>
      <c r="WZT48" s="138"/>
      <c r="WZU48" s="138"/>
      <c r="WZV48" s="138"/>
      <c r="WZW48" s="138"/>
      <c r="WZX48" s="138"/>
      <c r="WZY48" s="138"/>
      <c r="WZZ48" s="138"/>
      <c r="XAA48" s="138"/>
      <c r="XAB48" s="138"/>
      <c r="XAC48" s="138"/>
      <c r="XAD48" s="138"/>
      <c r="XAE48" s="138"/>
      <c r="XAF48" s="138"/>
      <c r="XAG48" s="138"/>
      <c r="XAH48" s="138"/>
      <c r="XAI48" s="138"/>
      <c r="XAJ48" s="138"/>
      <c r="XAK48" s="138"/>
      <c r="XAL48" s="138"/>
      <c r="XAM48" s="138"/>
      <c r="XAN48" s="138"/>
      <c r="XAO48" s="138"/>
      <c r="XAP48" s="138"/>
      <c r="XAQ48" s="138"/>
      <c r="XAR48" s="138"/>
      <c r="XAS48" s="138"/>
      <c r="XAT48" s="138"/>
      <c r="XAU48" s="138"/>
      <c r="XAV48" s="138"/>
      <c r="XAW48" s="138"/>
      <c r="XAX48" s="138"/>
      <c r="XAY48" s="138"/>
      <c r="XAZ48" s="138"/>
      <c r="XBA48" s="138"/>
      <c r="XBB48" s="138"/>
      <c r="XBC48" s="138"/>
      <c r="XBD48" s="138"/>
      <c r="XBE48" s="138"/>
      <c r="XBF48" s="138"/>
      <c r="XBG48" s="138"/>
      <c r="XBH48" s="138"/>
      <c r="XBI48" s="138"/>
      <c r="XBJ48" s="138"/>
      <c r="XBK48" s="138"/>
      <c r="XBL48" s="138"/>
      <c r="XBM48" s="138"/>
      <c r="XBN48" s="138"/>
      <c r="XBO48" s="138"/>
      <c r="XBP48" s="138"/>
      <c r="XBQ48" s="138"/>
      <c r="XBR48" s="138"/>
      <c r="XBS48" s="138"/>
      <c r="XBT48" s="138"/>
      <c r="XBU48" s="138"/>
      <c r="XBV48" s="138"/>
      <c r="XBW48" s="138"/>
      <c r="XBX48" s="138"/>
      <c r="XBY48" s="138"/>
      <c r="XBZ48" s="138"/>
      <c r="XCA48" s="138"/>
      <c r="XCB48" s="138"/>
      <c r="XCC48" s="138"/>
      <c r="XCD48" s="138"/>
      <c r="XCE48" s="138"/>
      <c r="XCF48" s="138"/>
      <c r="XCG48" s="138"/>
      <c r="XCH48" s="138"/>
      <c r="XCI48" s="138"/>
      <c r="XCJ48" s="138"/>
      <c r="XCK48" s="138"/>
      <c r="XCL48" s="138"/>
      <c r="XCM48" s="138"/>
      <c r="XCN48" s="138"/>
      <c r="XCO48" s="138"/>
      <c r="XCP48" s="138"/>
      <c r="XCQ48" s="138"/>
      <c r="XCR48" s="138"/>
      <c r="XCS48" s="138"/>
      <c r="XCT48" s="138"/>
      <c r="XCU48" s="138"/>
      <c r="XCV48" s="138"/>
      <c r="XCW48" s="138"/>
      <c r="XCX48" s="138"/>
      <c r="XCY48" s="138"/>
      <c r="XCZ48" s="138"/>
      <c r="XDA48" s="138"/>
      <c r="XDB48" s="138"/>
      <c r="XDC48" s="138"/>
      <c r="XDD48" s="138"/>
      <c r="XDE48" s="138"/>
      <c r="XDF48" s="138"/>
      <c r="XDG48" s="138"/>
      <c r="XDH48" s="138"/>
      <c r="XDI48" s="138"/>
      <c r="XDJ48" s="138"/>
      <c r="XDK48" s="138"/>
      <c r="XDL48" s="138"/>
      <c r="XDM48" s="138"/>
      <c r="XDN48" s="138"/>
      <c r="XDO48" s="138"/>
      <c r="XDP48" s="138"/>
      <c r="XDQ48" s="138"/>
      <c r="XDR48" s="138"/>
      <c r="XDS48" s="138"/>
      <c r="XDT48" s="138"/>
      <c r="XDU48" s="138"/>
      <c r="XDV48" s="138"/>
      <c r="XDW48" s="138"/>
      <c r="XDX48" s="138"/>
      <c r="XDY48" s="138"/>
      <c r="XDZ48" s="138"/>
      <c r="XEA48" s="138"/>
      <c r="XEB48" s="138"/>
      <c r="XEC48" s="138"/>
      <c r="XED48" s="138"/>
      <c r="XEE48" s="138"/>
      <c r="XEF48" s="138"/>
      <c r="XEG48" s="138"/>
      <c r="XEH48" s="138"/>
      <c r="XEI48" s="138"/>
      <c r="XEJ48" s="138"/>
      <c r="XEK48" s="138"/>
      <c r="XEL48" s="138"/>
      <c r="XEM48" s="138"/>
      <c r="XEN48" s="138"/>
      <c r="XEO48" s="138"/>
      <c r="XEP48" s="138"/>
      <c r="XEQ48" s="138"/>
      <c r="XER48" s="138"/>
      <c r="XES48" s="138"/>
      <c r="XET48" s="138"/>
      <c r="XEU48" s="138"/>
      <c r="XEV48" s="138"/>
      <c r="XEW48" s="138"/>
      <c r="XEX48" s="138"/>
    </row>
    <row r="49" spans="2:15" collapsed="1">
      <c r="B49" s="47" t="s">
        <v>1138</v>
      </c>
    </row>
    <row r="50" spans="2:15" hidden="1" outlineLevel="1">
      <c r="B50" s="311" t="s">
        <v>544</v>
      </c>
      <c r="K50" s="311" t="s">
        <v>632</v>
      </c>
    </row>
    <row r="51" spans="2:15" s="31" customFormat="1" hidden="1" outlineLevel="1">
      <c r="B51" s="391" t="s">
        <v>346</v>
      </c>
      <c r="C51" s="391" t="s">
        <v>347</v>
      </c>
      <c r="D51" s="391" t="s">
        <v>348</v>
      </c>
      <c r="E51" s="391" t="s">
        <v>349</v>
      </c>
      <c r="F51" s="391" t="s">
        <v>350</v>
      </c>
      <c r="G51" s="391" t="s">
        <v>351</v>
      </c>
      <c r="H51" s="391" t="s">
        <v>352</v>
      </c>
      <c r="I51" s="391" t="s">
        <v>385</v>
      </c>
      <c r="J51" s="339"/>
      <c r="K51" s="480" t="s">
        <v>629</v>
      </c>
      <c r="L51" s="481" t="s">
        <v>16</v>
      </c>
      <c r="M51" s="481" t="s">
        <v>50</v>
      </c>
      <c r="N51" s="482" t="s">
        <v>4</v>
      </c>
      <c r="O51" s="483" t="s">
        <v>815</v>
      </c>
    </row>
    <row r="52" spans="2:15" hidden="1" outlineLevel="1">
      <c r="B52" s="417" t="s">
        <v>562</v>
      </c>
      <c r="C52" s="128">
        <v>1</v>
      </c>
      <c r="D52" s="128" t="s">
        <v>415</v>
      </c>
      <c r="E52" s="128" t="s">
        <v>416</v>
      </c>
      <c r="F52" s="128" t="s">
        <v>417</v>
      </c>
      <c r="G52" s="128" t="s">
        <v>161</v>
      </c>
      <c r="H52" s="128" t="s">
        <v>433</v>
      </c>
      <c r="I52" s="374">
        <v>3.120119635764592E-2</v>
      </c>
      <c r="K52" s="7"/>
      <c r="L52" s="968" t="s">
        <v>11</v>
      </c>
      <c r="M52" s="968" t="str">
        <f>_xlfn.XLOOKUP($G52,Countries!$C$14:$C$56,Countries!$B$14:$B$56)</f>
        <v>Switzerland</v>
      </c>
      <c r="N52" s="960" t="s">
        <v>429</v>
      </c>
      <c r="O52" s="647">
        <f>I52/kWhtoGJ/1000</f>
        <v>8.6669989882349786E-3</v>
      </c>
    </row>
    <row r="53" spans="2:15" hidden="1" outlineLevel="1">
      <c r="B53" s="186" t="s">
        <v>611</v>
      </c>
      <c r="C53" s="55">
        <v>1</v>
      </c>
      <c r="D53" s="55" t="s">
        <v>415</v>
      </c>
      <c r="E53" s="55" t="s">
        <v>416</v>
      </c>
      <c r="F53" s="55" t="s">
        <v>417</v>
      </c>
      <c r="G53" s="55" t="s">
        <v>201</v>
      </c>
      <c r="H53" s="55" t="s">
        <v>433</v>
      </c>
      <c r="I53" s="377">
        <v>5.1027452007875618E-2</v>
      </c>
      <c r="K53" s="7"/>
      <c r="L53" s="969" t="s">
        <v>11</v>
      </c>
      <c r="M53" s="969" t="str">
        <f>_xlfn.XLOOKUP($G53,Countries!$C$14:$C$56,Countries!$B$14:$B$56)</f>
        <v>Iceland</v>
      </c>
      <c r="N53" s="961" t="s">
        <v>429</v>
      </c>
      <c r="O53" s="650">
        <f>I53/kWhtoMJ</f>
        <v>1.4174292224409893E-2</v>
      </c>
    </row>
    <row r="54" spans="2:15" hidden="1" outlineLevel="1">
      <c r="B54" s="186" t="s">
        <v>563</v>
      </c>
      <c r="C54" s="55">
        <v>1</v>
      </c>
      <c r="D54" s="55" t="s">
        <v>415</v>
      </c>
      <c r="E54" s="55" t="s">
        <v>416</v>
      </c>
      <c r="F54" s="55" t="s">
        <v>417</v>
      </c>
      <c r="G54" s="55" t="s">
        <v>185</v>
      </c>
      <c r="H54" s="55" t="s">
        <v>433</v>
      </c>
      <c r="I54" s="377">
        <v>2.7645017366050802E-2</v>
      </c>
      <c r="K54" s="7"/>
      <c r="L54" s="969" t="s">
        <v>11</v>
      </c>
      <c r="M54" s="969" t="str">
        <f>_xlfn.XLOOKUP($G54,Countries!$C$14:$C$56,Countries!$B$14:$B$56)</f>
        <v>Norway</v>
      </c>
      <c r="N54" s="961" t="s">
        <v>429</v>
      </c>
      <c r="O54" s="650">
        <f>I54/kWhtoGJ/1000</f>
        <v>7.6791714905696676E-3</v>
      </c>
    </row>
    <row r="55" spans="2:15" hidden="1" outlineLevel="1">
      <c r="B55" s="186" t="s">
        <v>564</v>
      </c>
      <c r="C55" s="55">
        <v>1</v>
      </c>
      <c r="D55" s="55" t="s">
        <v>415</v>
      </c>
      <c r="E55" s="55" t="s">
        <v>416</v>
      </c>
      <c r="F55" s="55" t="s">
        <v>417</v>
      </c>
      <c r="G55" s="55" t="s">
        <v>164</v>
      </c>
      <c r="H55" s="55" t="s">
        <v>433</v>
      </c>
      <c r="I55" s="377">
        <v>0.71760433215016317</v>
      </c>
      <c r="K55" s="7"/>
      <c r="L55" s="969" t="s">
        <v>11</v>
      </c>
      <c r="M55" s="969" t="str">
        <f>_xlfn.XLOOKUP($G55,Countries!$C$14:$C$56,Countries!$B$14:$B$56)</f>
        <v>Greece</v>
      </c>
      <c r="N55" s="961" t="s">
        <v>429</v>
      </c>
      <c r="O55" s="650">
        <f t="shared" ref="O55:O72" si="0">I55/kWhtoMJ</f>
        <v>0.19933453670837864</v>
      </c>
    </row>
    <row r="56" spans="2:15" hidden="1" outlineLevel="1">
      <c r="B56" s="186" t="s">
        <v>612</v>
      </c>
      <c r="C56" s="55">
        <v>1</v>
      </c>
      <c r="D56" s="55" t="s">
        <v>415</v>
      </c>
      <c r="E56" s="55" t="s">
        <v>418</v>
      </c>
      <c r="F56" s="55" t="s">
        <v>419</v>
      </c>
      <c r="G56" s="55" t="s">
        <v>166</v>
      </c>
      <c r="H56" s="55" t="s">
        <v>433</v>
      </c>
      <c r="I56" s="377">
        <v>1.0545383927068059</v>
      </c>
      <c r="K56" s="7"/>
      <c r="L56" s="969" t="s">
        <v>11</v>
      </c>
      <c r="M56" s="969" t="str">
        <f>_xlfn.XLOOKUP($G56,Countries!$C$14:$C$56,Countries!$B$14:$B$56)</f>
        <v>Germany</v>
      </c>
      <c r="N56" s="961" t="s">
        <v>193</v>
      </c>
      <c r="O56" s="650">
        <f t="shared" si="0"/>
        <v>0.29292733130744608</v>
      </c>
    </row>
    <row r="57" spans="2:15" hidden="1" outlineLevel="1">
      <c r="B57" s="186" t="s">
        <v>565</v>
      </c>
      <c r="C57" s="55">
        <v>1</v>
      </c>
      <c r="D57" s="55" t="s">
        <v>415</v>
      </c>
      <c r="E57" s="55" t="s">
        <v>418</v>
      </c>
      <c r="F57" s="55" t="s">
        <v>419</v>
      </c>
      <c r="G57" s="55" t="s">
        <v>566</v>
      </c>
      <c r="H57" s="55" t="s">
        <v>433</v>
      </c>
      <c r="I57" s="377">
        <v>1.0955325602092389</v>
      </c>
      <c r="K57" s="7"/>
      <c r="L57" s="969" t="s">
        <v>11</v>
      </c>
      <c r="M57" s="969" t="s">
        <v>566</v>
      </c>
      <c r="N57" s="961" t="s">
        <v>193</v>
      </c>
      <c r="O57" s="650">
        <f t="shared" si="0"/>
        <v>0.30431460005812194</v>
      </c>
    </row>
    <row r="58" spans="2:15" hidden="1" outlineLevel="1">
      <c r="B58" s="186" t="s">
        <v>613</v>
      </c>
      <c r="C58" s="55">
        <v>1</v>
      </c>
      <c r="D58" s="55" t="s">
        <v>415</v>
      </c>
      <c r="E58" s="55" t="s">
        <v>418</v>
      </c>
      <c r="F58" s="55" t="s">
        <v>420</v>
      </c>
      <c r="G58" s="55" t="s">
        <v>161</v>
      </c>
      <c r="H58" s="55" t="s">
        <v>433</v>
      </c>
      <c r="I58" s="377">
        <v>0.43494980012412032</v>
      </c>
      <c r="K58" s="7"/>
      <c r="L58" s="969" t="s">
        <v>11</v>
      </c>
      <c r="M58" s="969" t="str">
        <f>_xlfn.XLOOKUP($G58,Countries!$C$14:$C$56,Countries!$B$14:$B$56)</f>
        <v>Switzerland</v>
      </c>
      <c r="N58" s="961" t="s">
        <v>430</v>
      </c>
      <c r="O58" s="650">
        <f t="shared" si="0"/>
        <v>0.12081938892336676</v>
      </c>
    </row>
    <row r="59" spans="2:15" hidden="1" outlineLevel="1">
      <c r="B59" s="186" t="s">
        <v>614</v>
      </c>
      <c r="C59" s="55">
        <v>1</v>
      </c>
      <c r="D59" s="55" t="s">
        <v>415</v>
      </c>
      <c r="E59" s="55" t="s">
        <v>418</v>
      </c>
      <c r="F59" s="55" t="s">
        <v>420</v>
      </c>
      <c r="G59" s="55" t="s">
        <v>566</v>
      </c>
      <c r="H59" s="55" t="s">
        <v>433</v>
      </c>
      <c r="I59" s="377">
        <v>0.47046381868236292</v>
      </c>
      <c r="K59" s="7"/>
      <c r="L59" s="969" t="s">
        <v>11</v>
      </c>
      <c r="M59" s="969" t="s">
        <v>566</v>
      </c>
      <c r="N59" s="961" t="s">
        <v>430</v>
      </c>
      <c r="O59" s="650">
        <f t="shared" si="0"/>
        <v>0.13068439407843413</v>
      </c>
    </row>
    <row r="60" spans="2:15" hidden="1" outlineLevel="1">
      <c r="B60" s="186" t="s">
        <v>567</v>
      </c>
      <c r="C60" s="55">
        <v>1</v>
      </c>
      <c r="D60" s="55" t="s">
        <v>415</v>
      </c>
      <c r="E60" s="55" t="s">
        <v>418</v>
      </c>
      <c r="F60" s="55" t="s">
        <v>420</v>
      </c>
      <c r="G60" s="55" t="s">
        <v>185</v>
      </c>
      <c r="H60" s="55" t="s">
        <v>433</v>
      </c>
      <c r="I60" s="377">
        <v>0.34428050597728033</v>
      </c>
      <c r="K60" s="7"/>
      <c r="L60" s="969" t="s">
        <v>11</v>
      </c>
      <c r="M60" s="969" t="str">
        <f>_xlfn.XLOOKUP($G60,Countries!$C$14:$C$56,Countries!$B$14:$B$56)</f>
        <v>Norway</v>
      </c>
      <c r="N60" s="961" t="s">
        <v>430</v>
      </c>
      <c r="O60" s="650">
        <f t="shared" si="0"/>
        <v>9.5633473882577869E-2</v>
      </c>
    </row>
    <row r="61" spans="2:15" hidden="1" outlineLevel="1">
      <c r="B61" s="186" t="s">
        <v>568</v>
      </c>
      <c r="C61" s="55">
        <v>1</v>
      </c>
      <c r="D61" s="55" t="s">
        <v>415</v>
      </c>
      <c r="E61" s="55" t="s">
        <v>418</v>
      </c>
      <c r="F61" s="55" t="s">
        <v>420</v>
      </c>
      <c r="G61" s="55" t="s">
        <v>164</v>
      </c>
      <c r="H61" s="55" t="s">
        <v>433</v>
      </c>
      <c r="I61" s="377">
        <v>0.56972043407909556</v>
      </c>
      <c r="K61" s="7"/>
      <c r="L61" s="969" t="s">
        <v>11</v>
      </c>
      <c r="M61" s="969" t="str">
        <f>_xlfn.XLOOKUP($G61,Countries!$C$14:$C$56,Countries!$B$14:$B$56)</f>
        <v>Greece</v>
      </c>
      <c r="N61" s="961" t="s">
        <v>430</v>
      </c>
      <c r="O61" s="650">
        <f t="shared" si="0"/>
        <v>0.15825567613308208</v>
      </c>
    </row>
    <row r="62" spans="2:15" hidden="1" outlineLevel="1">
      <c r="B62" s="186" t="s">
        <v>615</v>
      </c>
      <c r="C62" s="55">
        <v>1</v>
      </c>
      <c r="D62" s="55" t="s">
        <v>415</v>
      </c>
      <c r="E62" s="55" t="s">
        <v>418</v>
      </c>
      <c r="F62" s="55" t="s">
        <v>421</v>
      </c>
      <c r="G62" s="55" t="s">
        <v>566</v>
      </c>
      <c r="H62" s="55" t="s">
        <v>433</v>
      </c>
      <c r="I62" s="377">
        <v>0.66199979188899238</v>
      </c>
      <c r="K62" s="7"/>
      <c r="L62" s="969" t="s">
        <v>11</v>
      </c>
      <c r="M62" s="969" t="s">
        <v>566</v>
      </c>
      <c r="N62" s="961" t="s">
        <v>194</v>
      </c>
      <c r="O62" s="650">
        <f t="shared" si="0"/>
        <v>0.18388883108027565</v>
      </c>
    </row>
    <row r="63" spans="2:15" hidden="1" outlineLevel="1">
      <c r="B63" s="186" t="s">
        <v>569</v>
      </c>
      <c r="C63" s="55">
        <v>1</v>
      </c>
      <c r="D63" s="55" t="s">
        <v>415</v>
      </c>
      <c r="E63" s="55" t="s">
        <v>418</v>
      </c>
      <c r="F63" s="55" t="s">
        <v>421</v>
      </c>
      <c r="G63" s="55" t="s">
        <v>164</v>
      </c>
      <c r="H63" s="55" t="s">
        <v>433</v>
      </c>
      <c r="I63" s="377">
        <v>0.87471553342197994</v>
      </c>
      <c r="K63" s="7"/>
      <c r="L63" s="969" t="s">
        <v>11</v>
      </c>
      <c r="M63" s="969" t="str">
        <f>_xlfn.XLOOKUP($G63,Countries!$C$14:$C$56,Countries!$B$14:$B$56)</f>
        <v>Greece</v>
      </c>
      <c r="N63" s="961" t="s">
        <v>194</v>
      </c>
      <c r="O63" s="650">
        <f t="shared" si="0"/>
        <v>0.24297653706166109</v>
      </c>
    </row>
    <row r="64" spans="2:15" hidden="1" outlineLevel="1">
      <c r="B64" s="186" t="s">
        <v>570</v>
      </c>
      <c r="C64" s="55">
        <v>1</v>
      </c>
      <c r="D64" s="55" t="s">
        <v>415</v>
      </c>
      <c r="E64" s="55" t="s">
        <v>418</v>
      </c>
      <c r="F64" s="55" t="s">
        <v>421</v>
      </c>
      <c r="G64" s="55" t="s">
        <v>185</v>
      </c>
      <c r="H64" s="55" t="s">
        <v>433</v>
      </c>
      <c r="I64" s="377">
        <v>0.47679024679597531</v>
      </c>
      <c r="K64" s="7"/>
      <c r="L64" s="969" t="s">
        <v>11</v>
      </c>
      <c r="M64" s="969" t="str">
        <f>_xlfn.XLOOKUP($G64,Countries!$C$14:$C$56,Countries!$B$14:$B$56)</f>
        <v>Norway</v>
      </c>
      <c r="N64" s="961" t="s">
        <v>194</v>
      </c>
      <c r="O64" s="650">
        <f t="shared" si="0"/>
        <v>0.13244173522110425</v>
      </c>
    </row>
    <row r="65" spans="2:15" hidden="1" outlineLevel="1">
      <c r="B65" s="186" t="s">
        <v>571</v>
      </c>
      <c r="C65" s="55">
        <v>1</v>
      </c>
      <c r="D65" s="55" t="s">
        <v>415</v>
      </c>
      <c r="E65" s="55" t="s">
        <v>418</v>
      </c>
      <c r="F65" s="55" t="s">
        <v>421</v>
      </c>
      <c r="G65" s="55" t="s">
        <v>166</v>
      </c>
      <c r="H65" s="55" t="s">
        <v>433</v>
      </c>
      <c r="I65" s="377">
        <v>0.73155104148841188</v>
      </c>
      <c r="K65" s="7"/>
      <c r="L65" s="969" t="s">
        <v>11</v>
      </c>
      <c r="M65" s="969" t="str">
        <f>_xlfn.XLOOKUP($G65,Countries!$C$14:$C$56,Countries!$B$14:$B$56)</f>
        <v>Germany</v>
      </c>
      <c r="N65" s="961" t="s">
        <v>194</v>
      </c>
      <c r="O65" s="650">
        <f t="shared" si="0"/>
        <v>0.20320862263566997</v>
      </c>
    </row>
    <row r="66" spans="2:15" hidden="1" outlineLevel="1">
      <c r="B66" s="186" t="s">
        <v>572</v>
      </c>
      <c r="C66" s="55">
        <v>1</v>
      </c>
      <c r="D66" s="55" t="s">
        <v>415</v>
      </c>
      <c r="E66" s="55" t="s">
        <v>418</v>
      </c>
      <c r="F66" s="55" t="s">
        <v>422</v>
      </c>
      <c r="G66" s="55" t="s">
        <v>166</v>
      </c>
      <c r="H66" s="55" t="s">
        <v>433</v>
      </c>
      <c r="I66" s="377">
        <v>1.956968538599076E-2</v>
      </c>
      <c r="K66" s="7"/>
      <c r="L66" s="969" t="s">
        <v>11</v>
      </c>
      <c r="M66" s="969" t="str">
        <f>_xlfn.XLOOKUP($G66,Countries!$C$14:$C$56,Countries!$B$14:$B$56)</f>
        <v>Germany</v>
      </c>
      <c r="N66" s="961" t="s">
        <v>39</v>
      </c>
      <c r="O66" s="650">
        <f t="shared" si="0"/>
        <v>5.4360237183307663E-3</v>
      </c>
    </row>
    <row r="67" spans="2:15" hidden="1" outlineLevel="1">
      <c r="B67" s="186" t="s">
        <v>616</v>
      </c>
      <c r="C67" s="55">
        <v>1</v>
      </c>
      <c r="D67" s="55" t="s">
        <v>415</v>
      </c>
      <c r="E67" s="55" t="s">
        <v>418</v>
      </c>
      <c r="F67" s="55" t="s">
        <v>422</v>
      </c>
      <c r="G67" s="55" t="s">
        <v>566</v>
      </c>
      <c r="H67" s="55" t="s">
        <v>433</v>
      </c>
      <c r="I67" s="377">
        <v>1.474792800629241E-2</v>
      </c>
      <c r="K67" s="7"/>
      <c r="L67" s="969" t="s">
        <v>11</v>
      </c>
      <c r="M67" s="969" t="s">
        <v>566</v>
      </c>
      <c r="N67" s="961" t="s">
        <v>39</v>
      </c>
      <c r="O67" s="650">
        <f t="shared" si="0"/>
        <v>4.0966466684145579E-3</v>
      </c>
    </row>
    <row r="68" spans="2:15" hidden="1" outlineLevel="1">
      <c r="B68" s="186" t="s">
        <v>573</v>
      </c>
      <c r="C68" s="55">
        <v>1</v>
      </c>
      <c r="D68" s="55" t="s">
        <v>415</v>
      </c>
      <c r="E68" s="55" t="s">
        <v>418</v>
      </c>
      <c r="F68" s="55" t="s">
        <v>422</v>
      </c>
      <c r="G68" s="55" t="s">
        <v>161</v>
      </c>
      <c r="H68" s="55" t="s">
        <v>433</v>
      </c>
      <c r="I68" s="377">
        <v>1.8602372786369711E-2</v>
      </c>
      <c r="K68" s="7"/>
      <c r="L68" s="969" t="s">
        <v>11</v>
      </c>
      <c r="M68" s="969" t="str">
        <f>_xlfn.XLOOKUP($G68,Countries!$C$14:$C$56,Countries!$B$14:$B$56)</f>
        <v>Switzerland</v>
      </c>
      <c r="N68" s="961" t="s">
        <v>39</v>
      </c>
      <c r="O68" s="650">
        <f t="shared" si="0"/>
        <v>5.1673257739915865E-3</v>
      </c>
    </row>
    <row r="69" spans="2:15" hidden="1" outlineLevel="1">
      <c r="B69" s="186" t="s">
        <v>574</v>
      </c>
      <c r="C69" s="55">
        <v>1</v>
      </c>
      <c r="D69" s="55" t="s">
        <v>415</v>
      </c>
      <c r="E69" s="55" t="s">
        <v>418</v>
      </c>
      <c r="F69" s="55" t="s">
        <v>422</v>
      </c>
      <c r="G69" s="55" t="s">
        <v>185</v>
      </c>
      <c r="H69" s="55" t="s">
        <v>433</v>
      </c>
      <c r="I69" s="377">
        <v>1.4309523039502959E-2</v>
      </c>
      <c r="K69" s="7"/>
      <c r="L69" s="969" t="s">
        <v>11</v>
      </c>
      <c r="M69" s="969" t="str">
        <f>_xlfn.XLOOKUP($G69,Countries!$C$14:$C$56,Countries!$B$14:$B$56)</f>
        <v>Norway</v>
      </c>
      <c r="N69" s="961" t="s">
        <v>39</v>
      </c>
      <c r="O69" s="650">
        <f t="shared" si="0"/>
        <v>3.9748675109730442E-3</v>
      </c>
    </row>
    <row r="70" spans="2:15" hidden="1" outlineLevel="1">
      <c r="B70" s="186" t="s">
        <v>575</v>
      </c>
      <c r="C70" s="55">
        <v>1</v>
      </c>
      <c r="D70" s="55" t="s">
        <v>415</v>
      </c>
      <c r="E70" s="55" t="s">
        <v>418</v>
      </c>
      <c r="F70" s="55" t="s">
        <v>422</v>
      </c>
      <c r="G70" s="55" t="s">
        <v>164</v>
      </c>
      <c r="H70" s="55" t="s">
        <v>433</v>
      </c>
      <c r="I70" s="377">
        <v>1.4388267589745389E-2</v>
      </c>
      <c r="K70" s="7"/>
      <c r="L70" s="969" t="s">
        <v>11</v>
      </c>
      <c r="M70" s="969" t="str">
        <f>_xlfn.XLOOKUP($G70,Countries!$C$14:$C$56,Countries!$B$14:$B$56)</f>
        <v>Greece</v>
      </c>
      <c r="N70" s="961" t="s">
        <v>39</v>
      </c>
      <c r="O70" s="650">
        <f t="shared" si="0"/>
        <v>3.9967409971514972E-3</v>
      </c>
    </row>
    <row r="71" spans="2:15" hidden="1" outlineLevel="1">
      <c r="C71" s="55">
        <v>1</v>
      </c>
      <c r="D71" s="55" t="s">
        <v>415</v>
      </c>
      <c r="E71" s="55" t="s">
        <v>418</v>
      </c>
      <c r="F71" s="55" t="s">
        <v>783</v>
      </c>
      <c r="G71" s="55" t="s">
        <v>161</v>
      </c>
      <c r="H71" s="55" t="s">
        <v>386</v>
      </c>
      <c r="I71" s="377">
        <v>2.0385344000884799E-2</v>
      </c>
      <c r="K71" s="7"/>
      <c r="L71" s="969" t="s">
        <v>11</v>
      </c>
      <c r="M71" s="969" t="str">
        <f>_xlfn.XLOOKUP($G71,Countries!$C$14:$C$56,Countries!$B$14:$B$56)</f>
        <v>Switzerland</v>
      </c>
      <c r="N71" s="961" t="s">
        <v>784</v>
      </c>
      <c r="O71" s="650">
        <f t="shared" si="0"/>
        <v>5.6625955558013332E-3</v>
      </c>
    </row>
    <row r="72" spans="2:15" hidden="1" outlineLevel="1">
      <c r="C72" s="55">
        <v>1</v>
      </c>
      <c r="D72" s="55" t="s">
        <v>415</v>
      </c>
      <c r="E72" s="55" t="s">
        <v>418</v>
      </c>
      <c r="F72" s="55" t="s">
        <v>783</v>
      </c>
      <c r="G72" s="55" t="s">
        <v>201</v>
      </c>
      <c r="H72" s="55" t="s">
        <v>386</v>
      </c>
      <c r="I72" s="377">
        <v>2.3992111674118369E-2</v>
      </c>
      <c r="K72" s="7"/>
      <c r="L72" s="969" t="s">
        <v>11</v>
      </c>
      <c r="M72" s="969" t="str">
        <f>_xlfn.XLOOKUP($G72,Countries!$C$14:$C$56,Countries!$B$14:$B$56)</f>
        <v>Iceland</v>
      </c>
      <c r="N72" s="961" t="s">
        <v>784</v>
      </c>
      <c r="O72" s="650">
        <f t="shared" si="0"/>
        <v>6.6644754650328798E-3</v>
      </c>
    </row>
    <row r="73" spans="2:15" hidden="1" outlineLevel="1">
      <c r="B73" s="186" t="s">
        <v>597</v>
      </c>
      <c r="C73" s="55">
        <v>1</v>
      </c>
      <c r="D73" s="55" t="s">
        <v>423</v>
      </c>
      <c r="E73" s="55" t="s">
        <v>424</v>
      </c>
      <c r="F73" s="55" t="s">
        <v>598</v>
      </c>
      <c r="G73" s="55" t="s">
        <v>502</v>
      </c>
      <c r="H73" s="55" t="s">
        <v>433</v>
      </c>
      <c r="I73" s="418">
        <v>7.565610563513625E-2</v>
      </c>
      <c r="K73" s="7"/>
      <c r="L73" s="969" t="s">
        <v>37</v>
      </c>
      <c r="M73" s="969" t="s">
        <v>502</v>
      </c>
      <c r="N73" s="961" t="s">
        <v>821</v>
      </c>
      <c r="O73" s="650">
        <f>I73</f>
        <v>7.565610563513625E-2</v>
      </c>
    </row>
    <row r="74" spans="2:15" hidden="1" outlineLevel="1">
      <c r="B74" s="186" t="s">
        <v>599</v>
      </c>
      <c r="C74" s="55">
        <v>1</v>
      </c>
      <c r="D74" s="55" t="s">
        <v>423</v>
      </c>
      <c r="E74" s="55" t="s">
        <v>424</v>
      </c>
      <c r="F74" s="55" t="s">
        <v>598</v>
      </c>
      <c r="G74" s="55" t="s">
        <v>566</v>
      </c>
      <c r="H74" s="55" t="s">
        <v>433</v>
      </c>
      <c r="I74" s="418">
        <v>7.4026366609388314E-2</v>
      </c>
      <c r="K74" s="7"/>
      <c r="L74" s="969" t="s">
        <v>37</v>
      </c>
      <c r="M74" s="969" t="s">
        <v>566</v>
      </c>
      <c r="N74" s="961" t="s">
        <v>821</v>
      </c>
      <c r="O74" s="650">
        <f t="shared" ref="O74:O83" si="1">I74</f>
        <v>7.4026366609388314E-2</v>
      </c>
    </row>
    <row r="75" spans="2:15" hidden="1" outlineLevel="1">
      <c r="B75" s="186" t="s">
        <v>576</v>
      </c>
      <c r="C75" s="55">
        <v>1</v>
      </c>
      <c r="D75" s="55" t="s">
        <v>423</v>
      </c>
      <c r="E75" s="55" t="s">
        <v>425</v>
      </c>
      <c r="F75" s="55" t="s">
        <v>426</v>
      </c>
      <c r="G75" s="55" t="s">
        <v>161</v>
      </c>
      <c r="H75" s="55" t="s">
        <v>433</v>
      </c>
      <c r="I75" s="418">
        <v>2.4817488606181462E-4</v>
      </c>
      <c r="K75" s="7"/>
      <c r="L75" s="969" t="s">
        <v>37</v>
      </c>
      <c r="M75" s="969" t="str">
        <f>_xlfn.XLOOKUP($G75,Countries!$C$14:$C$56,Countries!$B$14:$B$56)</f>
        <v>Switzerland</v>
      </c>
      <c r="N75" s="961" t="s">
        <v>431</v>
      </c>
      <c r="O75" s="650">
        <f t="shared" si="1"/>
        <v>2.4817488606181462E-4</v>
      </c>
    </row>
    <row r="76" spans="2:15" hidden="1" outlineLevel="1">
      <c r="B76" s="186" t="s">
        <v>578</v>
      </c>
      <c r="C76" s="55">
        <v>1</v>
      </c>
      <c r="D76" s="55" t="s">
        <v>423</v>
      </c>
      <c r="E76" s="55" t="s">
        <v>425</v>
      </c>
      <c r="F76" s="55" t="s">
        <v>426</v>
      </c>
      <c r="G76" s="55" t="s">
        <v>566</v>
      </c>
      <c r="H76" s="55" t="s">
        <v>433</v>
      </c>
      <c r="I76" s="418">
        <v>3.5292161561922201E-4</v>
      </c>
      <c r="K76" s="7"/>
      <c r="L76" s="969" t="s">
        <v>37</v>
      </c>
      <c r="M76" s="969" t="s">
        <v>566</v>
      </c>
      <c r="N76" s="961" t="s">
        <v>431</v>
      </c>
      <c r="O76" s="650">
        <f t="shared" si="1"/>
        <v>3.5292161561922201E-4</v>
      </c>
    </row>
    <row r="77" spans="2:15" hidden="1" outlineLevel="1">
      <c r="B77" s="186" t="s">
        <v>577</v>
      </c>
      <c r="C77" s="55">
        <v>1</v>
      </c>
      <c r="D77" s="55" t="s">
        <v>423</v>
      </c>
      <c r="E77" s="55" t="s">
        <v>425</v>
      </c>
      <c r="F77" s="55" t="s">
        <v>426</v>
      </c>
      <c r="G77" s="55" t="s">
        <v>185</v>
      </c>
      <c r="H77" s="55" t="s">
        <v>433</v>
      </c>
      <c r="I77" s="308">
        <v>0</v>
      </c>
      <c r="K77" s="7"/>
      <c r="L77" s="969" t="s">
        <v>37</v>
      </c>
      <c r="M77" s="969" t="str">
        <f>_xlfn.XLOOKUP($G77,Countries!$C$14:$C$56,Countries!$B$14:$B$56)</f>
        <v>Norway</v>
      </c>
      <c r="N77" s="961" t="s">
        <v>431</v>
      </c>
      <c r="O77" s="650">
        <f t="shared" si="1"/>
        <v>0</v>
      </c>
    </row>
    <row r="78" spans="2:15" hidden="1" outlineLevel="1">
      <c r="B78" s="186" t="s">
        <v>819</v>
      </c>
      <c r="C78" s="55">
        <v>1</v>
      </c>
      <c r="D78" s="55" t="s">
        <v>423</v>
      </c>
      <c r="E78" s="55" t="s">
        <v>424</v>
      </c>
      <c r="F78" s="55" t="s">
        <v>728</v>
      </c>
      <c r="G78" s="55" t="s">
        <v>502</v>
      </c>
      <c r="H78" s="55" t="s">
        <v>795</v>
      </c>
      <c r="I78" s="604">
        <v>5.52595979206119E-2</v>
      </c>
      <c r="K78" s="7"/>
      <c r="L78" s="969" t="s">
        <v>37</v>
      </c>
      <c r="M78" s="969" t="s">
        <v>502</v>
      </c>
      <c r="N78" s="961" t="s">
        <v>14</v>
      </c>
      <c r="O78" s="650">
        <f t="shared" si="1"/>
        <v>5.52595979206119E-2</v>
      </c>
    </row>
    <row r="79" spans="2:15" hidden="1" outlineLevel="1">
      <c r="B79" s="186" t="s">
        <v>820</v>
      </c>
      <c r="C79" s="55">
        <v>1</v>
      </c>
      <c r="D79" s="55" t="s">
        <v>423</v>
      </c>
      <c r="E79" s="55" t="s">
        <v>424</v>
      </c>
      <c r="F79" s="55" t="s">
        <v>728</v>
      </c>
      <c r="G79" s="55" t="s">
        <v>566</v>
      </c>
      <c r="H79" s="55" t="s">
        <v>795</v>
      </c>
      <c r="I79" s="604">
        <v>3.8086542125447299E-2</v>
      </c>
      <c r="K79" s="7"/>
      <c r="L79" s="969" t="s">
        <v>37</v>
      </c>
      <c r="M79" s="969" t="s">
        <v>566</v>
      </c>
      <c r="N79" s="961" t="s">
        <v>14</v>
      </c>
      <c r="O79" s="650">
        <f t="shared" si="1"/>
        <v>3.8086542125447299E-2</v>
      </c>
    </row>
    <row r="80" spans="2:15" hidden="1" outlineLevel="1">
      <c r="B80" s="186" t="s">
        <v>579</v>
      </c>
      <c r="C80" s="55">
        <v>1</v>
      </c>
      <c r="D80" s="55" t="s">
        <v>423</v>
      </c>
      <c r="E80" s="55" t="s">
        <v>425</v>
      </c>
      <c r="F80" s="55" t="s">
        <v>427</v>
      </c>
      <c r="G80" s="55" t="s">
        <v>566</v>
      </c>
      <c r="H80" s="55" t="s">
        <v>433</v>
      </c>
      <c r="I80" s="418">
        <v>2.9420562479215932E-3</v>
      </c>
      <c r="K80" s="7"/>
      <c r="L80" s="969" t="s">
        <v>37</v>
      </c>
      <c r="M80" s="969" t="s">
        <v>566</v>
      </c>
      <c r="N80" s="961" t="s">
        <v>299</v>
      </c>
      <c r="O80" s="650">
        <f t="shared" si="1"/>
        <v>2.9420562479215932E-3</v>
      </c>
    </row>
    <row r="81" spans="2:20" hidden="1" outlineLevel="1">
      <c r="B81" s="186" t="s">
        <v>580</v>
      </c>
      <c r="C81" s="55">
        <v>1</v>
      </c>
      <c r="D81" s="55" t="s">
        <v>423</v>
      </c>
      <c r="E81" s="55" t="s">
        <v>425</v>
      </c>
      <c r="F81" s="55" t="s">
        <v>427</v>
      </c>
      <c r="G81" s="55" t="s">
        <v>185</v>
      </c>
      <c r="H81" s="55" t="s">
        <v>433</v>
      </c>
      <c r="I81" s="418">
        <v>2.5482612928948221E-3</v>
      </c>
      <c r="K81" s="7"/>
      <c r="L81" s="969" t="s">
        <v>37</v>
      </c>
      <c r="M81" s="969" t="str">
        <f>_xlfn.XLOOKUP($G81,Countries!$C$14:$C$56,Countries!$B$14:$B$56)</f>
        <v>Norway</v>
      </c>
      <c r="N81" s="961" t="s">
        <v>299</v>
      </c>
      <c r="O81" s="650">
        <f t="shared" si="1"/>
        <v>2.5482612928948221E-3</v>
      </c>
    </row>
    <row r="82" spans="2:20" hidden="1" outlineLevel="1">
      <c r="B82" s="186" t="s">
        <v>581</v>
      </c>
      <c r="C82" s="55">
        <v>1</v>
      </c>
      <c r="D82" s="55" t="s">
        <v>423</v>
      </c>
      <c r="E82" s="55" t="s">
        <v>425</v>
      </c>
      <c r="F82" s="55" t="s">
        <v>427</v>
      </c>
      <c r="G82" s="55" t="s">
        <v>161</v>
      </c>
      <c r="H82" s="55" t="s">
        <v>433</v>
      </c>
      <c r="I82" s="418">
        <v>2.6050298618129201E-3</v>
      </c>
      <c r="K82" s="7"/>
      <c r="L82" s="969" t="s">
        <v>37</v>
      </c>
      <c r="M82" s="969" t="str">
        <f>_xlfn.XLOOKUP($G82,Countries!$C$14:$C$56,Countries!$B$14:$B$56)</f>
        <v>Switzerland</v>
      </c>
      <c r="N82" s="961" t="s">
        <v>299</v>
      </c>
      <c r="O82" s="650">
        <f t="shared" si="1"/>
        <v>2.6050298618129201E-3</v>
      </c>
    </row>
    <row r="83" spans="2:20" hidden="1" outlineLevel="1">
      <c r="B83" s="419" t="s">
        <v>428</v>
      </c>
      <c r="C83" s="343">
        <v>1</v>
      </c>
      <c r="D83" s="343" t="s">
        <v>423</v>
      </c>
      <c r="E83" s="343" t="s">
        <v>425</v>
      </c>
      <c r="F83" s="343" t="s">
        <v>427</v>
      </c>
      <c r="G83" s="343" t="s">
        <v>161</v>
      </c>
      <c r="H83" s="343" t="s">
        <v>386</v>
      </c>
      <c r="I83" s="441">
        <v>2.6050298618129218E-3</v>
      </c>
      <c r="K83" s="7"/>
      <c r="L83" s="969" t="s">
        <v>37</v>
      </c>
      <c r="M83" s="969" t="str">
        <f>_xlfn.XLOOKUP($G83,Countries!$C$14:$C$56,Countries!$B$14:$B$56)</f>
        <v>Switzerland</v>
      </c>
      <c r="N83" s="961" t="s">
        <v>299</v>
      </c>
      <c r="O83" s="652">
        <f t="shared" si="1"/>
        <v>2.6050298618129218E-3</v>
      </c>
    </row>
    <row r="84" spans="2:20" hidden="1" outlineLevel="1">
      <c r="B84" s="186" t="s">
        <v>624</v>
      </c>
      <c r="C84" s="55">
        <v>1</v>
      </c>
      <c r="D84" s="55" t="s">
        <v>354</v>
      </c>
      <c r="E84" s="55" t="s">
        <v>625</v>
      </c>
      <c r="F84" s="55" t="s">
        <v>626</v>
      </c>
      <c r="G84" s="55" t="s">
        <v>161</v>
      </c>
      <c r="H84" s="55" t="s">
        <v>433</v>
      </c>
      <c r="I84" s="418">
        <v>0.91743510820120544</v>
      </c>
      <c r="K84" s="186">
        <v>42.6</v>
      </c>
      <c r="L84" s="969" t="s">
        <v>23</v>
      </c>
      <c r="M84" s="969" t="str">
        <f>_xlfn.XLOOKUP($G84,Countries!$C$14:$C$56,Countries!$B$14:$B$56)</f>
        <v>Switzerland</v>
      </c>
      <c r="N84" s="961" t="s">
        <v>628</v>
      </c>
      <c r="O84" s="650">
        <f>I84/K84</f>
        <v>2.1536035403784164E-2</v>
      </c>
    </row>
    <row r="85" spans="2:20" hidden="1" outlineLevel="1">
      <c r="B85" s="419" t="s">
        <v>627</v>
      </c>
      <c r="C85" s="343">
        <v>1</v>
      </c>
      <c r="D85" s="343" t="s">
        <v>354</v>
      </c>
      <c r="E85" s="343" t="s">
        <v>625</v>
      </c>
      <c r="F85" s="343" t="s">
        <v>626</v>
      </c>
      <c r="G85" s="343" t="s">
        <v>502</v>
      </c>
      <c r="H85" s="343" t="s">
        <v>433</v>
      </c>
      <c r="I85" s="420">
        <v>0.85483654910282236</v>
      </c>
      <c r="K85" s="419">
        <v>42.6</v>
      </c>
      <c r="L85" s="970" t="s">
        <v>23</v>
      </c>
      <c r="M85" s="970" t="s">
        <v>502</v>
      </c>
      <c r="N85" s="119" t="s">
        <v>628</v>
      </c>
      <c r="O85" s="652">
        <f>I85/K85</f>
        <v>2.0066585659690665E-2</v>
      </c>
    </row>
    <row r="86" spans="2:20" hidden="1" outlineLevel="1"/>
    <row r="87" spans="2:20" hidden="1" outlineLevel="1">
      <c r="B87" s="311" t="s">
        <v>634</v>
      </c>
      <c r="M87" s="311" t="s">
        <v>633</v>
      </c>
      <c r="O87" s="311" t="s">
        <v>618</v>
      </c>
    </row>
    <row r="88" spans="2:20" hidden="1" outlineLevel="1">
      <c r="C88" s="1"/>
      <c r="D88" s="5" t="s">
        <v>24</v>
      </c>
      <c r="E88" s="4"/>
      <c r="F88" s="4"/>
      <c r="G88" s="6"/>
      <c r="I88" s="5"/>
      <c r="J88" s="4"/>
      <c r="K88" s="6"/>
      <c r="P88" s="1"/>
      <c r="Q88" s="5" t="s">
        <v>24</v>
      </c>
      <c r="R88" s="4"/>
      <c r="S88" s="4"/>
      <c r="T88" s="6"/>
    </row>
    <row r="89" spans="2:20" hidden="1" outlineLevel="1">
      <c r="C89" s="1"/>
      <c r="D89" s="9" t="s">
        <v>54</v>
      </c>
      <c r="E89" s="3" t="s">
        <v>234</v>
      </c>
      <c r="F89" s="3" t="s">
        <v>243</v>
      </c>
      <c r="G89" s="10" t="s">
        <v>232</v>
      </c>
      <c r="I89" s="9" t="s">
        <v>231</v>
      </c>
      <c r="J89" s="3" t="s">
        <v>566</v>
      </c>
      <c r="K89" s="10" t="s">
        <v>502</v>
      </c>
      <c r="M89" s="484" t="s">
        <v>378</v>
      </c>
      <c r="P89" s="1"/>
      <c r="Q89" s="9" t="str">
        <f>D89</f>
        <v>Switzerland</v>
      </c>
      <c r="R89" s="3" t="str">
        <f t="shared" ref="R89:T90" si="2">E89</f>
        <v>Iceland</v>
      </c>
      <c r="S89" s="3" t="str">
        <f t="shared" si="2"/>
        <v>Norway</v>
      </c>
      <c r="T89" s="10" t="str">
        <f t="shared" si="2"/>
        <v>Greece</v>
      </c>
    </row>
    <row r="90" spans="2:20" hidden="1" outlineLevel="1">
      <c r="B90" s="5" t="s">
        <v>11</v>
      </c>
      <c r="C90" s="392" t="s">
        <v>429</v>
      </c>
      <c r="D90" s="428" cm="1">
        <f t="array" ref="D90">_xlfn.XLOOKUP(1,($L$52:$L$85=$B90)*($N$52:$N$85=$C90)*($M$52:$M$85=D$89),$O$52:$O$85)</f>
        <v>8.6669989882349786E-3</v>
      </c>
      <c r="E90" s="429" cm="1">
        <f t="array" ref="E90">_xlfn.XLOOKUP(1,($L$52:$L$85=$B90)*($N$52:$N$85=$C90)*($M$52:$M$85=E$89),$O$52:$O$85)</f>
        <v>1.4174292224409893E-2</v>
      </c>
      <c r="F90" s="429" cm="1">
        <f t="array" ref="F90">_xlfn.XLOOKUP(1,($L$52:$L$85=$B90)*($N$52:$N$85=$C90)*($M$52:$M$85=F$89),$O$52:$O$85)</f>
        <v>7.6791714905696676E-3</v>
      </c>
      <c r="G90" s="421" cm="1">
        <f t="array" ref="G90">_xlfn.XLOOKUP(1,($L$52:$L$85=$B90)*($N$52:$N$85=$C90)*($M$52:$M$85=G$89),$O$52:$O$85)</f>
        <v>0.19933453670837864</v>
      </c>
      <c r="H90" s="321"/>
      <c r="I90" s="428" t="e" cm="1">
        <f t="array" ref="I90">_xlfn.XLOOKUP(1,($L$52:$L$85=$B90)*($N$52:$N$85=$C90)*($M$52:$M$85=I$89),$O$52:$O$85)</f>
        <v>#N/A</v>
      </c>
      <c r="J90" s="331" t="e" cm="1">
        <f t="array" ref="J90">_xlfn.XLOOKUP(1,($L$52:$L$85=$B90)*($N$52:$N$85=$C90)*($G$52:$G$85=J$89),$O$52:$O$85)</f>
        <v>#N/A</v>
      </c>
      <c r="K90" s="395" t="e" cm="1">
        <f t="array" ref="K90">_xlfn.XLOOKUP(1,($L$52:$L$85=$B90)*($N$52:$N$85=$C90)*($G$52:$G$85=K$89),$O$52:$O$85)</f>
        <v>#N/A</v>
      </c>
      <c r="M90" s="311" t="s">
        <v>617</v>
      </c>
      <c r="O90" s="5" t="str">
        <f>B90</f>
        <v>Electricity</v>
      </c>
      <c r="P90" s="6" t="str">
        <f t="shared" ref="P90:P100" si="3">C90</f>
        <v>Country mix, medium voltage</v>
      </c>
      <c r="Q90" s="398">
        <f>D90</f>
        <v>8.6669989882349786E-3</v>
      </c>
      <c r="R90" s="399">
        <f t="shared" si="2"/>
        <v>1.4174292224409893E-2</v>
      </c>
      <c r="S90" s="399">
        <f t="shared" si="2"/>
        <v>7.6791714905696676E-3</v>
      </c>
      <c r="T90" s="336">
        <f t="shared" si="2"/>
        <v>0.19933453670837864</v>
      </c>
    </row>
    <row r="91" spans="2:20" hidden="1" outlineLevel="1">
      <c r="B91" s="7" t="s">
        <v>11</v>
      </c>
      <c r="C91" s="393" t="s">
        <v>193</v>
      </c>
      <c r="D91" s="430" t="e" cm="1">
        <f t="array" ref="D91">_xlfn.XLOOKUP(1,($L$52:$L$85=$B91)*($N$52:$N$85=$C91)*($M$52:$M$85=D$89),$O$52:$O$85)</f>
        <v>#N/A</v>
      </c>
      <c r="E91" s="431" t="e" cm="1">
        <f t="array" ref="E91">_xlfn.XLOOKUP(1,($L$52:$L$85=$B91)*($N$52:$N$85=$C91)*($M$52:$M$85=E$89),$O$52:$O$85)</f>
        <v>#N/A</v>
      </c>
      <c r="F91" s="431" t="e" cm="1">
        <f t="array" ref="F91">_xlfn.XLOOKUP(1,($L$52:$L$85=$B91)*($N$52:$N$85=$C91)*($M$52:$M$85=F$89),$O$52:$O$85)</f>
        <v>#N/A</v>
      </c>
      <c r="G91" s="422" t="e" cm="1">
        <f t="array" ref="G91">_xlfn.XLOOKUP(1,($L$52:$L$85=$B91)*($N$52:$N$85=$C91)*($M$52:$M$85=G$89),$O$52:$O$85)</f>
        <v>#N/A</v>
      </c>
      <c r="H91" s="321"/>
      <c r="I91" s="430" cm="1">
        <f t="array" ref="I91">_xlfn.XLOOKUP(1,($L$52:$L$85=$B91)*($N$52:$N$85=$C91)*($M$52:$M$85=I$89),$O$52:$O$85)</f>
        <v>0.29292733130744608</v>
      </c>
      <c r="J91" s="17" cm="1">
        <f t="array" ref="J91">_xlfn.XLOOKUP(1,($L$52:$L$85=$B91)*($N$52:$N$85=$C91)*($G$52:$G$85=J$89),$O$52:$O$85)</f>
        <v>0.30431460005812194</v>
      </c>
      <c r="K91" s="396" t="e" cm="1">
        <f t="array" ref="K91">_xlfn.XLOOKUP(1,($L$52:$L$85=$B91)*($N$52:$N$85=$C91)*($G$52:$G$85=K$89),$O$52:$O$85)</f>
        <v>#N/A</v>
      </c>
      <c r="M91" s="311" t="s">
        <v>621</v>
      </c>
      <c r="O91" s="7" t="str">
        <f t="shared" ref="O91:O100" si="4">B91</f>
        <v>Electricity</v>
      </c>
      <c r="P91" s="8" t="str">
        <f t="shared" si="3"/>
        <v>Coal</v>
      </c>
      <c r="Q91" s="23">
        <f>_xlfn.IFNA(D91,$I$91)</f>
        <v>0.29292733130744608</v>
      </c>
      <c r="R91" s="321">
        <f>_xlfn.IFNA(E91,$I$91)</f>
        <v>0.29292733130744608</v>
      </c>
      <c r="S91" s="321">
        <f>_xlfn.IFNA(F91,$I$91)</f>
        <v>0.29292733130744608</v>
      </c>
      <c r="T91" s="397">
        <f>_xlfn.IFNA(G91,$I$91)</f>
        <v>0.29292733130744608</v>
      </c>
    </row>
    <row r="92" spans="2:20" hidden="1" outlineLevel="1">
      <c r="B92" s="7" t="s">
        <v>11</v>
      </c>
      <c r="C92" s="393" t="s">
        <v>430</v>
      </c>
      <c r="D92" s="430" cm="1">
        <f t="array" ref="D92">_xlfn.XLOOKUP(1,($L$52:$L$85=$B92)*($N$52:$N$85=$C92)*($M$52:$M$85=D$89),$O$52:$O$85)</f>
        <v>0.12081938892336676</v>
      </c>
      <c r="E92" s="431" t="e" cm="1">
        <f t="array" ref="E92">_xlfn.XLOOKUP(1,($L$52:$L$85=$B92)*($N$52:$N$85=$C92)*($M$52:$M$85=E$89),$O$52:$O$85)</f>
        <v>#N/A</v>
      </c>
      <c r="F92" s="431" cm="1">
        <f t="array" ref="F92">_xlfn.XLOOKUP(1,($L$52:$L$85=$B92)*($N$52:$N$85=$C92)*($M$52:$M$85=F$89),$O$52:$O$85)</f>
        <v>9.5633473882577869E-2</v>
      </c>
      <c r="G92" s="422" cm="1">
        <f t="array" ref="G92">_xlfn.XLOOKUP(1,($L$52:$L$85=$B92)*($N$52:$N$85=$C92)*($M$52:$M$85=G$89),$O$52:$O$85)</f>
        <v>0.15825567613308208</v>
      </c>
      <c r="H92" s="321"/>
      <c r="I92" s="430" t="e" cm="1">
        <f t="array" ref="I92">_xlfn.XLOOKUP(1,($L$52:$L$85=$B92)*($N$52:$N$85=$C92)*($M$52:$M$85=I$89),$O$52:$O$85)</f>
        <v>#N/A</v>
      </c>
      <c r="J92" s="17" cm="1">
        <f t="array" ref="J92">_xlfn.XLOOKUP(1,($L$52:$L$85=$B92)*($N$52:$N$85=$C92)*($G$52:$G$85=J$89),$O$52:$O$85)</f>
        <v>0.13068439407843413</v>
      </c>
      <c r="K92" s="396" t="e" cm="1">
        <f t="array" ref="K92">_xlfn.XLOOKUP(1,($L$52:$L$85=$B92)*($N$52:$N$85=$C92)*($G$52:$G$85=K$89),$O$52:$O$85)</f>
        <v>#N/A</v>
      </c>
      <c r="M92" s="311" t="s">
        <v>619</v>
      </c>
      <c r="O92" s="7" t="str">
        <f t="shared" si="4"/>
        <v>Electricity</v>
      </c>
      <c r="P92" s="8" t="str">
        <f t="shared" si="3"/>
        <v>Natural gas, combined cycle</v>
      </c>
      <c r="Q92" s="23">
        <f>D92</f>
        <v>0.12081938892336676</v>
      </c>
      <c r="R92" s="321">
        <f>$F92</f>
        <v>9.5633473882577869E-2</v>
      </c>
      <c r="S92" s="321">
        <f t="shared" ref="S92:T95" si="5">F92</f>
        <v>9.5633473882577869E-2</v>
      </c>
      <c r="T92" s="397">
        <f t="shared" si="5"/>
        <v>0.15825567613308208</v>
      </c>
    </row>
    <row r="93" spans="2:20" hidden="1" outlineLevel="1">
      <c r="B93" s="7" t="s">
        <v>11</v>
      </c>
      <c r="C93" s="393" t="s">
        <v>194</v>
      </c>
      <c r="D93" s="430" t="e" cm="1">
        <f t="array" ref="D93">_xlfn.XLOOKUP(1,($L$52:$L$85=$B93)*($N$52:$N$85=$C93)*($M$52:$M$85=D$89),$O$52:$O$85)</f>
        <v>#N/A</v>
      </c>
      <c r="E93" s="431" t="e" cm="1">
        <f t="array" ref="E93">_xlfn.XLOOKUP(1,($L$52:$L$85=$B93)*($N$52:$N$85=$C93)*($M$52:$M$85=E$89),$O$52:$O$85)</f>
        <v>#N/A</v>
      </c>
      <c r="F93" s="431" cm="1">
        <f t="array" ref="F93">_xlfn.XLOOKUP(1,($L$52:$L$85=$B93)*($N$52:$N$85=$C93)*($M$52:$M$85=F$89),$O$52:$O$85)</f>
        <v>0.13244173522110425</v>
      </c>
      <c r="G93" s="422" cm="1">
        <f t="array" ref="G93">_xlfn.XLOOKUP(1,($L$52:$L$85=$B93)*($N$52:$N$85=$C93)*($M$52:$M$85=G$89),$O$52:$O$85)</f>
        <v>0.24297653706166109</v>
      </c>
      <c r="H93" s="321"/>
      <c r="I93" s="430" cm="1">
        <f t="array" ref="I93">_xlfn.XLOOKUP(1,($L$52:$L$85=$B93)*($N$52:$N$85=$C93)*($M$52:$M$85=I$89),$O$52:$O$85)</f>
        <v>0.20320862263566997</v>
      </c>
      <c r="J93" s="17" cm="1">
        <f t="array" ref="J93">_xlfn.XLOOKUP(1,($L$52:$L$85=$B93)*($N$52:$N$85=$C93)*($G$52:$G$85=J$89),$O$52:$O$85)</f>
        <v>0.18388883108027565</v>
      </c>
      <c r="K93" s="396" t="e" cm="1">
        <f t="array" ref="K93">_xlfn.XLOOKUP(1,($L$52:$L$85=$B93)*($N$52:$N$85=$C93)*($G$52:$G$85=K$89),$O$52:$O$85)</f>
        <v>#N/A</v>
      </c>
      <c r="M93" s="311" t="s">
        <v>620</v>
      </c>
      <c r="O93" s="7" t="str">
        <f t="shared" si="4"/>
        <v>Electricity</v>
      </c>
      <c r="P93" s="8" t="str">
        <f t="shared" si="3"/>
        <v>Natural gas, conventional</v>
      </c>
      <c r="Q93" s="23">
        <f>$I93</f>
        <v>0.20320862263566997</v>
      </c>
      <c r="R93" s="321">
        <f>$F93</f>
        <v>0.13244173522110425</v>
      </c>
      <c r="S93" s="321">
        <f t="shared" si="5"/>
        <v>0.13244173522110425</v>
      </c>
      <c r="T93" s="397">
        <f t="shared" si="5"/>
        <v>0.24297653706166109</v>
      </c>
    </row>
    <row r="94" spans="2:20" hidden="1" outlineLevel="1">
      <c r="B94" s="7" t="s">
        <v>11</v>
      </c>
      <c r="C94" s="393" t="s">
        <v>784</v>
      </c>
      <c r="D94" s="430" cm="1">
        <f t="array" ref="D94">_xlfn.XLOOKUP(1,($L$52:$L$85=$B94)*($N$52:$N$85=$C94)*($M$52:$M$85=D$89),$O$52:$O$85)</f>
        <v>5.6625955558013332E-3</v>
      </c>
      <c r="E94" s="431" cm="1">
        <f t="array" ref="E94">_xlfn.XLOOKUP(1,($L$52:$L$85=$B94)*($N$52:$N$85=$C94)*($M$52:$M$85=E$89),$O$52:$O$85)</f>
        <v>6.6644754650328798E-3</v>
      </c>
      <c r="F94" s="431" t="e" cm="1">
        <f t="array" ref="F94">_xlfn.XLOOKUP(1,($L$52:$L$85=$B94)*($N$52:$N$85=$C94)*($M$52:$M$85=F$89),$O$52:$O$85)</f>
        <v>#N/A</v>
      </c>
      <c r="G94" s="422" t="e" cm="1">
        <f t="array" ref="G94">_xlfn.XLOOKUP(1,($L$52:$L$85=$B94)*($N$52:$N$85=$C94)*($M$52:$M$85=G$89),$O$52:$O$85)</f>
        <v>#N/A</v>
      </c>
      <c r="H94" s="321"/>
      <c r="I94" s="430" t="e" cm="1">
        <f t="array" ref="I94">_xlfn.XLOOKUP(1,($L$52:$L$85=$B94)*($N$52:$N$85=$C94)*($M$52:$M$85=I$89),$O$52:$O$85)</f>
        <v>#N/A</v>
      </c>
      <c r="J94" s="17" t="e" cm="1">
        <f t="array" ref="J94">_xlfn.XLOOKUP(1,($L$52:$L$85=$B94)*($N$52:$N$85=$C94)*($G$52:$G$85=J$89),$O$52:$O$85)</f>
        <v>#N/A</v>
      </c>
      <c r="K94" s="396" t="e" cm="1">
        <f t="array" ref="K94">_xlfn.XLOOKUP(1,($L$52:$L$85=$B94)*($N$52:$N$85=$C94)*($G$52:$G$85=K$89),$O$52:$O$85)</f>
        <v>#N/A</v>
      </c>
      <c r="M94" s="311" t="s">
        <v>785</v>
      </c>
      <c r="O94" s="7" t="str">
        <f t="shared" si="4"/>
        <v>Electricity</v>
      </c>
      <c r="P94" s="8" t="str">
        <f t="shared" si="3"/>
        <v>Geothermal</v>
      </c>
      <c r="Q94" s="23"/>
      <c r="R94" s="321">
        <f>E94</f>
        <v>6.6644754650328798E-3</v>
      </c>
      <c r="S94" s="321"/>
      <c r="T94" s="397"/>
    </row>
    <row r="95" spans="2:20" hidden="1" outlineLevel="1">
      <c r="B95" s="9" t="s">
        <v>11</v>
      </c>
      <c r="C95" s="394" t="s">
        <v>39</v>
      </c>
      <c r="D95" s="432" cm="1">
        <f t="array" ref="D95">_xlfn.XLOOKUP(1,($L$52:$L$85=$B95)*($N$52:$N$85=$C95)*($M$52:$M$85=D$89),$O$52:$O$85)</f>
        <v>5.1673257739915865E-3</v>
      </c>
      <c r="E95" s="433" t="e" cm="1">
        <f t="array" ref="E95">_xlfn.XLOOKUP(1,($L$52:$L$85=$B95)*($N$52:$N$85=$C95)*($M$52:$M$85=E$89),$O$52:$O$85)</f>
        <v>#N/A</v>
      </c>
      <c r="F95" s="433" cm="1">
        <f t="array" ref="F95">_xlfn.XLOOKUP(1,($L$52:$L$85=$B95)*($N$52:$N$85=$C95)*($M$52:$M$85=F$89),$O$52:$O$85)</f>
        <v>3.9748675109730442E-3</v>
      </c>
      <c r="G95" s="427" cm="1">
        <f t="array" ref="G95">_xlfn.XLOOKUP(1,($L$52:$L$85=$B95)*($N$52:$N$85=$C95)*($M$52:$M$85=G$89),$O$52:$O$85)</f>
        <v>3.9967409971514972E-3</v>
      </c>
      <c r="H95" s="321"/>
      <c r="I95" s="430" cm="1">
        <f t="array" ref="I95">_xlfn.XLOOKUP(1,($L$52:$L$85=$B95)*($N$52:$N$85=$C95)*($M$52:$M$85=I$89),$O$52:$O$85)</f>
        <v>5.4360237183307663E-3</v>
      </c>
      <c r="J95" s="17" cm="1">
        <f t="array" ref="J95">_xlfn.XLOOKUP(1,($L$52:$L$85=$B95)*($N$52:$N$85=$C95)*($G$52:$G$85=J$89),$O$52:$O$85)</f>
        <v>4.0966466684145579E-3</v>
      </c>
      <c r="K95" s="396" t="e" cm="1">
        <f t="array" ref="K95">_xlfn.XLOOKUP(1,($L$52:$L$85=$B95)*($N$52:$N$85=$C95)*($G$52:$G$85=K$89),$O$52:$O$85)</f>
        <v>#N/A</v>
      </c>
      <c r="M95" s="311" t="s">
        <v>619</v>
      </c>
      <c r="O95" s="9" t="str">
        <f t="shared" si="4"/>
        <v>Electricity</v>
      </c>
      <c r="P95" s="10" t="str">
        <f t="shared" si="3"/>
        <v>Wind onshore</v>
      </c>
      <c r="Q95" s="24">
        <f>D95</f>
        <v>5.1673257739915865E-3</v>
      </c>
      <c r="R95" s="400">
        <f>S95</f>
        <v>3.9748675109730442E-3</v>
      </c>
      <c r="S95" s="400">
        <f t="shared" si="5"/>
        <v>3.9748675109730442E-3</v>
      </c>
      <c r="T95" s="337">
        <f t="shared" si="5"/>
        <v>3.9967409971514972E-3</v>
      </c>
    </row>
    <row r="96" spans="2:20" hidden="1" outlineLevel="1">
      <c r="B96" s="5" t="s">
        <v>37</v>
      </c>
      <c r="C96" s="392" t="s">
        <v>821</v>
      </c>
      <c r="D96" s="438" t="e" cm="1">
        <f t="array" ref="D96">_xlfn.XLOOKUP(1,($L$52:$L$85=$B96)*($N$52:$N$85=$C96)*($M$52:$M$85=D$89),$O$52:$O$85)</f>
        <v>#N/A</v>
      </c>
      <c r="E96" s="436" t="e" cm="1">
        <f t="array" ref="E96">_xlfn.XLOOKUP(1,($L$52:$L$85=$B96)*($N$52:$N$85=$C96)*($M$52:$M$85=E$89),$O$52:$O$85)</f>
        <v>#N/A</v>
      </c>
      <c r="F96" s="436" t="e" cm="1">
        <f t="array" ref="F96">_xlfn.XLOOKUP(1,($L$52:$L$85=$B96)*($N$52:$N$85=$C96)*($M$52:$M$85=F$89),$O$52:$O$85)</f>
        <v>#N/A</v>
      </c>
      <c r="G96" s="437" t="e" cm="1">
        <f t="array" ref="G96">_xlfn.XLOOKUP(1,($L$52:$L$85=$B96)*($N$52:$N$85=$C96)*($M$52:$M$85=G$89),$O$52:$O$85)</f>
        <v>#N/A</v>
      </c>
      <c r="H96" s="17"/>
      <c r="I96" s="438" t="e" cm="1">
        <f t="array" ref="I96">_xlfn.XLOOKUP(1,($L$52:$L$85=$B96)*($N$52:$N$85=$C96)*($M$52:$M$85=I$89),$O$52:$O$85)</f>
        <v>#N/A</v>
      </c>
      <c r="J96" s="331" cm="1">
        <f t="array" ref="J96">_xlfn.XLOOKUP(1,($L$52:$L$85=$B96)*($N$52:$N$85=$C96)*($G$52:$G$85=J$89),$O$52:$O$85)</f>
        <v>7.4026366609388314E-2</v>
      </c>
      <c r="K96" s="395" cm="1">
        <f t="array" ref="K96">_xlfn.XLOOKUP(1,($L$52:$L$85=$B96)*($N$52:$N$85=$C96)*($G$52:$G$85=K$89),$O$52:$O$85)</f>
        <v>7.565610563513625E-2</v>
      </c>
      <c r="M96" s="311" t="s">
        <v>622</v>
      </c>
      <c r="O96" s="5" t="str">
        <f t="shared" si="4"/>
        <v>Heat</v>
      </c>
      <c r="P96" s="6" t="str">
        <f t="shared" si="3"/>
        <v>Natural gas at furnace</v>
      </c>
      <c r="Q96" s="602">
        <f>_xlfn.IFNA(D96,$K96)</f>
        <v>7.565610563513625E-2</v>
      </c>
      <c r="R96" s="346">
        <f>_xlfn.IFNA(E96,$K$96)</f>
        <v>7.565610563513625E-2</v>
      </c>
      <c r="S96" s="346">
        <f>_xlfn.IFNA(F96,$K$96)</f>
        <v>7.565610563513625E-2</v>
      </c>
      <c r="T96" s="319">
        <f>_xlfn.IFNA(G96,$K$96)</f>
        <v>7.565610563513625E-2</v>
      </c>
    </row>
    <row r="97" spans="2:20" hidden="1" outlineLevel="1">
      <c r="B97" s="7" t="s">
        <v>37</v>
      </c>
      <c r="C97" s="393" t="s">
        <v>14</v>
      </c>
      <c r="D97" s="439" t="e" cm="1">
        <f t="array" ref="D97">_xlfn.XLOOKUP(1,($L$52:$L$85=$B97)*($N$52:$N$85=$C97)*($M$52:$M$85=D$89),$O$52:$O$85)</f>
        <v>#N/A</v>
      </c>
      <c r="E97" s="434" t="e" cm="1">
        <f t="array" ref="E97">_xlfn.XLOOKUP(1,($L$52:$L$85=$B97)*($N$52:$N$85=$C97)*($M$52:$M$85=E$89),$O$52:$O$85)</f>
        <v>#N/A</v>
      </c>
      <c r="F97" s="434" t="e" cm="1">
        <f t="array" ref="F97">_xlfn.XLOOKUP(1,($L$52:$L$85=$B97)*($N$52:$N$85=$C97)*($M$52:$M$85=F$89),$O$52:$O$85)</f>
        <v>#N/A</v>
      </c>
      <c r="G97" s="425" t="e" cm="1">
        <f t="array" ref="G97">_xlfn.XLOOKUP(1,($L$52:$L$85=$B97)*($N$52:$N$85=$C97)*($M$52:$M$85=G$89),$O$52:$O$85)</f>
        <v>#N/A</v>
      </c>
      <c r="H97" s="17"/>
      <c r="I97" s="439" t="e" cm="1">
        <f t="array" ref="I97">_xlfn.XLOOKUP(1,($L$52:$L$85=$B97)*($N$52:$N$85=$C97)*($M$52:$M$85=I$89),$O$52:$O$85)</f>
        <v>#N/A</v>
      </c>
      <c r="J97" s="17" cm="1">
        <f t="array" ref="J97">_xlfn.XLOOKUP(1,($L$52:$L$85=$B97)*($N$52:$N$85=$C97)*($G$52:$G$85=J$89),$O$52:$O$85)</f>
        <v>3.8086542125447299E-2</v>
      </c>
      <c r="K97" s="396" cm="1">
        <f t="array" ref="K97">_xlfn.XLOOKUP(1,($L$52:$L$85=$B97)*($N$52:$N$85=$C97)*($G$52:$G$85=K$89),$O$52:$O$85)</f>
        <v>5.52595979206119E-2</v>
      </c>
      <c r="M97" s="311" t="s">
        <v>622</v>
      </c>
      <c r="O97" s="7" t="str">
        <f t="shared" si="4"/>
        <v>Heat</v>
      </c>
      <c r="P97" s="8" t="str">
        <f t="shared" si="3"/>
        <v>Natural gas</v>
      </c>
      <c r="Q97" s="303">
        <f>_xlfn.IFNA(D97,$K97)</f>
        <v>5.52595979206119E-2</v>
      </c>
      <c r="R97" s="13">
        <f>_xlfn.IFNA(E97,$K97)</f>
        <v>5.52595979206119E-2</v>
      </c>
      <c r="S97" s="13">
        <f>_xlfn.IFNA(F97,$K97)</f>
        <v>5.52595979206119E-2</v>
      </c>
      <c r="T97" s="601">
        <f>_xlfn.IFNA(G97,$K97)</f>
        <v>5.52595979206119E-2</v>
      </c>
    </row>
    <row r="98" spans="2:20" hidden="1" outlineLevel="1">
      <c r="B98" s="7" t="s">
        <v>37</v>
      </c>
      <c r="C98" s="393" t="s">
        <v>431</v>
      </c>
      <c r="D98" s="117" cm="1">
        <f t="array" ref="D98">_xlfn.XLOOKUP(1,($L$52:$L$85=$B98)*($N$52:$N$85=$C98)*($M$52:$M$85=D$89),$O$52:$O$85)</f>
        <v>2.4817488606181462E-4</v>
      </c>
      <c r="E98" s="434" t="e" cm="1">
        <f t="array" ref="E98">_xlfn.XLOOKUP(1,($L$52:$L$85=$B98)*($N$52:$N$85=$C98)*($M$52:$M$85=E$89),$O$52:$O$85)</f>
        <v>#N/A</v>
      </c>
      <c r="F98" s="424" cm="1">
        <f t="array" ref="F98">_xlfn.XLOOKUP(1,($L$52:$L$85=$B98)*($N$52:$N$85=$C98)*($M$52:$M$85=F$89),$O$52:$O$85)</f>
        <v>0</v>
      </c>
      <c r="G98" s="425" t="e" cm="1">
        <f t="array" ref="G98">_xlfn.XLOOKUP(1,($L$52:$L$85=$B98)*($N$52:$N$85=$C98)*($M$52:$M$85=G$89),$O$52:$O$85)</f>
        <v>#N/A</v>
      </c>
      <c r="H98" s="17"/>
      <c r="I98" s="439" t="e" cm="1">
        <f t="array" ref="I98">_xlfn.XLOOKUP(1,($L$52:$L$85=$B98)*($N$52:$N$85=$C98)*($M$52:$M$85=I$89),$O$52:$O$85)</f>
        <v>#N/A</v>
      </c>
      <c r="J98" s="17" cm="1">
        <f t="array" ref="J98">_xlfn.XLOOKUP(1,($L$52:$L$85=$B98)*($N$52:$N$85=$C98)*($G$52:$G$85=J$89),$O$52:$O$85)</f>
        <v>3.5292161561922201E-4</v>
      </c>
      <c r="K98" s="396" t="e" cm="1">
        <f t="array" ref="K98">_xlfn.XLOOKUP(1,($L$52:$L$85=$B98)*($N$52:$N$85=$C98)*($G$52:$G$85=K$89),$O$52:$O$85)</f>
        <v>#N/A</v>
      </c>
      <c r="M98" s="311" t="s">
        <v>623</v>
      </c>
      <c r="O98" s="7" t="str">
        <f t="shared" si="4"/>
        <v>Heat</v>
      </c>
      <c r="P98" s="8" t="str">
        <f t="shared" si="3"/>
        <v>Municipal waste</v>
      </c>
      <c r="Q98" s="303">
        <f>_xlfn.IFNA(D98,$J$91)</f>
        <v>2.4817488606181462E-4</v>
      </c>
      <c r="R98" s="17">
        <f>F98</f>
        <v>0</v>
      </c>
      <c r="S98" s="13">
        <f>_xlfn.IFNA(F98,$J$91)</f>
        <v>0</v>
      </c>
      <c r="T98" s="396">
        <f>J98</f>
        <v>3.5292161561922201E-4</v>
      </c>
    </row>
    <row r="99" spans="2:20" hidden="1" outlineLevel="1">
      <c r="B99" s="9" t="s">
        <v>37</v>
      </c>
      <c r="C99" s="394" t="s">
        <v>299</v>
      </c>
      <c r="D99" s="118" cm="1">
        <f t="array" ref="D99">_xlfn.XLOOKUP(1,($L$52:$L$85=$B99)*($N$52:$N$85=$C99)*($M$52:$M$85=D$89),$O$52:$O$85)</f>
        <v>2.6050298618129201E-3</v>
      </c>
      <c r="E99" s="125" t="e" cm="1">
        <f t="array" ref="E99">_xlfn.XLOOKUP(1,($L$52:$L$85=$B99)*($N$52:$N$85=$C99)*($M$52:$M$85=E$89),$O$52:$O$85)</f>
        <v>#N/A</v>
      </c>
      <c r="F99" s="435" cm="1">
        <f t="array" ref="F99">_xlfn.XLOOKUP(1,($L$52:$L$85=$B99)*($N$52:$N$85=$C99)*($M$52:$M$85=F$89),$O$52:$O$85)</f>
        <v>2.5482612928948221E-3</v>
      </c>
      <c r="G99" s="423" t="e" cm="1">
        <f t="array" ref="G99">_xlfn.XLOOKUP(1,($L$52:$L$85=$B99)*($N$52:$N$85=$C99)*($M$52:$M$85=G$89),$O$52:$O$85)</f>
        <v>#N/A</v>
      </c>
      <c r="H99" s="13"/>
      <c r="I99" s="118" t="e" cm="1">
        <f t="array" ref="I99">_xlfn.XLOOKUP(1,($L$52:$L$85=$B99)*($N$52:$N$85=$C99)*($M$52:$M$85=I$89),$O$52:$O$85)</f>
        <v>#N/A</v>
      </c>
      <c r="J99" s="34" cm="1">
        <f t="array" ref="J99">_xlfn.XLOOKUP(1,($L$52:$L$85=$B99)*($N$52:$N$85=$C99)*($G$52:$G$85=J$89),$O$52:$O$85)</f>
        <v>2.9420562479215932E-3</v>
      </c>
      <c r="K99" s="334" t="e" cm="1">
        <f t="array" ref="K99">_xlfn.XLOOKUP(1,($L$52:$L$85=$B99)*($N$52:$N$85=$C99)*($G$52:$G$85=K$89),$O$52:$O$85)</f>
        <v>#N/A</v>
      </c>
      <c r="M99" s="311" t="s">
        <v>630</v>
      </c>
      <c r="O99" s="9" t="str">
        <f t="shared" si="4"/>
        <v>Heat</v>
      </c>
      <c r="P99" s="10" t="str">
        <f t="shared" si="3"/>
        <v>Wood chips</v>
      </c>
      <c r="Q99" s="347">
        <f>D99</f>
        <v>2.6050298618129201E-3</v>
      </c>
      <c r="R99" s="3">
        <f>S99</f>
        <v>2.5482612928948221E-3</v>
      </c>
      <c r="S99" s="34">
        <f>F99</f>
        <v>2.5482612928948221E-3</v>
      </c>
      <c r="T99" s="334">
        <f>J99</f>
        <v>2.9420562479215932E-3</v>
      </c>
    </row>
    <row r="100" spans="2:20" hidden="1" outlineLevel="1">
      <c r="B100" s="9" t="s">
        <v>23</v>
      </c>
      <c r="C100" s="394" t="s">
        <v>628</v>
      </c>
      <c r="D100" s="118" cm="1">
        <f t="array" ref="D100">_xlfn.XLOOKUP(1,($L$52:$L$85=$B100)*($N$52:$N$85=$C100)*($M$52:$M$85=D$89),$O$52:$O$85)</f>
        <v>2.1536035403784164E-2</v>
      </c>
      <c r="E100" s="440" t="e" cm="1">
        <f t="array" ref="E100">_xlfn.XLOOKUP(1,($L$52:$L$85=$B100)*($N$52:$N$85=$C100)*($M$52:$M$85=E$89),$O$52:$O$85)</f>
        <v>#N/A</v>
      </c>
      <c r="F100" s="440" t="e" cm="1">
        <f t="array" ref="F100">_xlfn.XLOOKUP(1,($L$52:$L$85=$B100)*($N$52:$N$85=$C100)*($M$52:$M$85=F$89),$O$52:$O$85)</f>
        <v>#N/A</v>
      </c>
      <c r="G100" s="426" t="e" cm="1">
        <f t="array" ref="G100">_xlfn.XLOOKUP(1,($L$52:$L$85=$B100)*($N$52:$N$85=$C100)*($M$52:$M$85=G$89),$O$52:$O$85)</f>
        <v>#N/A</v>
      </c>
      <c r="H100" s="17"/>
      <c r="I100" s="335" t="e" cm="1">
        <f t="array" ref="I100">_xlfn.XLOOKUP(1,($L$52:$L$85=$B100)*($N$52:$N$85=$C100)*($M$52:$M$85=I$89),$O$52:$O$85)</f>
        <v>#N/A</v>
      </c>
      <c r="J100" s="330" t="e" cm="1">
        <f t="array" ref="J100">_xlfn.XLOOKUP(1,($L$52:$L$85=$B100)*($N$52:$N$85=$C100)*($G$52:$G$85=J$89),$O$52:$O$85)</f>
        <v>#N/A</v>
      </c>
      <c r="K100" s="389" cm="1">
        <f t="array" ref="K100">_xlfn.XLOOKUP(1,($L$52:$L$85=$B100)*($N$52:$N$85=$C100)*($G$52:$G$85=K$89),$O$52:$O$85)</f>
        <v>2.0066585659690665E-2</v>
      </c>
      <c r="M100" s="311" t="s">
        <v>631</v>
      </c>
      <c r="O100" s="9" t="str">
        <f t="shared" si="4"/>
        <v>Fuel</v>
      </c>
      <c r="P100" s="10" t="str">
        <f t="shared" si="3"/>
        <v>Light fuel oil</v>
      </c>
      <c r="Q100" s="385">
        <f>D100</f>
        <v>2.1536035403784164E-2</v>
      </c>
      <c r="R100" s="37">
        <f>$K$100</f>
        <v>2.0066585659690665E-2</v>
      </c>
      <c r="S100" s="37">
        <f>$K$100</f>
        <v>2.0066585659690665E-2</v>
      </c>
      <c r="T100" s="388">
        <f>$K$100</f>
        <v>2.0066585659690665E-2</v>
      </c>
    </row>
    <row r="101" spans="2:20" hidden="1" outlineLevel="1"/>
    <row r="102" spans="2:20" collapsed="1">
      <c r="B102" t="s">
        <v>789</v>
      </c>
    </row>
    <row r="103" spans="2:20" ht="29" outlineLevel="1">
      <c r="B103" s="527"/>
      <c r="C103" s="28" t="s">
        <v>786</v>
      </c>
      <c r="D103" t="s">
        <v>788</v>
      </c>
    </row>
    <row r="104" spans="2:20" outlineLevel="1">
      <c r="B104" s="528" t="s">
        <v>54</v>
      </c>
      <c r="C104" s="15" t="b">
        <v>0</v>
      </c>
      <c r="D104" s="139" t="s">
        <v>791</v>
      </c>
    </row>
    <row r="105" spans="2:20" outlineLevel="1">
      <c r="B105" s="529" t="s">
        <v>243</v>
      </c>
      <c r="C105" s="16" t="b">
        <v>0</v>
      </c>
      <c r="D105" s="139" t="s">
        <v>787</v>
      </c>
    </row>
    <row r="106" spans="2:20" outlineLevel="1">
      <c r="B106" s="7" t="s">
        <v>232</v>
      </c>
      <c r="C106" s="16" t="b">
        <v>0</v>
      </c>
      <c r="D106" s="139" t="s">
        <v>790</v>
      </c>
    </row>
    <row r="107" spans="2:20" outlineLevel="1">
      <c r="B107" s="9" t="s">
        <v>234</v>
      </c>
      <c r="C107" s="14" t="b">
        <v>1</v>
      </c>
    </row>
  </sheetData>
  <sheetProtection algorithmName="SHA-512" hashValue="GqxJGndoVZrQAf9nJ0Io4FeLkRhT1VmCs4reB252Nolgzi2n4PbtWi+jkJaCQokMVNGJP3mV2kLY2xDUngTq8g==" saltValue="og3geu5Ab85qMIVTPmZmgA==" spinCount="100000" sheet="1" objects="1" scenarios="1"/>
  <mergeCells count="1">
    <mergeCell ref="J39:M39"/>
  </mergeCells>
  <conditionalFormatting sqref="B52:I85 K52:O85">
    <cfRule type="expression" dxfId="1" priority="3">
      <formula>$F52&lt;&gt;$F53</formula>
    </cfRule>
  </conditionalFormatting>
  <hyperlinks>
    <hyperlink ref="D105" r:id="rId1" xr:uid="{2BD249AB-8ECC-4C91-9C0F-E63FCF3213D3}"/>
    <hyperlink ref="D106" r:id="rId2" xr:uid="{8B366804-87AC-4246-80CE-65ED0ECDBF6B}"/>
    <hyperlink ref="D104" r:id="rId3" xr:uid="{58C872C4-C6BB-4B94-A4AF-33E6E9B8FF6C}"/>
  </hyperlinks>
  <pageMargins left="0.7" right="0.7" top="0.75" bottom="0.75" header="0.3" footer="0.3"/>
  <pageSetup paperSize="9" orientation="portrait" r:id="rId4"/>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4BAFBC2-5141-45C0-B51F-5892366158B3}">
  <sheetPr codeName="Sheet19">
    <tabColor theme="9" tint="0.79998168889431442"/>
  </sheetPr>
  <dimension ref="A1:AD43"/>
  <sheetViews>
    <sheetView showGridLines="0" zoomScaleNormal="100" workbookViewId="0">
      <selection activeCell="M12" sqref="M12"/>
    </sheetView>
  </sheetViews>
  <sheetFormatPr defaultRowHeight="14.5"/>
  <cols>
    <col min="1" max="1" width="28.26953125" customWidth="1"/>
    <col min="4" max="4" width="16.26953125" customWidth="1"/>
  </cols>
  <sheetData>
    <row r="1" spans="1:30">
      <c r="A1" s="132" t="s">
        <v>635</v>
      </c>
      <c r="B1" s="131"/>
      <c r="C1" s="131"/>
      <c r="D1" s="131"/>
      <c r="E1" s="131"/>
      <c r="F1" s="131"/>
      <c r="G1" s="131"/>
      <c r="H1" s="131"/>
      <c r="I1" s="131"/>
      <c r="J1" s="131"/>
      <c r="K1" s="131"/>
      <c r="L1" s="131"/>
      <c r="M1" s="131"/>
      <c r="N1" s="131"/>
      <c r="O1" s="131"/>
      <c r="P1" s="131"/>
      <c r="Q1" s="131"/>
      <c r="R1" s="131"/>
      <c r="S1" s="131"/>
      <c r="T1" s="131"/>
      <c r="U1" s="131"/>
      <c r="V1" s="131"/>
      <c r="W1" s="131"/>
      <c r="X1" s="131"/>
      <c r="Y1" s="274"/>
    </row>
    <row r="2" spans="1:30">
      <c r="A2" s="52"/>
      <c r="B2" s="1"/>
      <c r="C2" s="1"/>
      <c r="D2" s="1"/>
      <c r="E2" s="1"/>
      <c r="F2" s="1"/>
      <c r="G2" s="1"/>
      <c r="H2" s="1"/>
      <c r="I2" s="1"/>
      <c r="J2" s="1"/>
      <c r="L2" s="1"/>
      <c r="M2" s="104"/>
      <c r="N2" s="104"/>
      <c r="T2" s="51"/>
      <c r="U2" s="1"/>
      <c r="V2" s="1"/>
      <c r="W2" s="1"/>
      <c r="X2" s="1"/>
      <c r="AA2" s="1"/>
      <c r="AD2" s="1"/>
    </row>
    <row r="3" spans="1:30">
      <c r="A3" s="52"/>
      <c r="B3" s="21" t="str">
        <f>EcoInvent_biomass!K26</f>
        <v>Emission intensity [kg CO2/kg dry]</v>
      </c>
      <c r="C3" s="38"/>
      <c r="D3" s="38"/>
      <c r="E3" s="39"/>
      <c r="F3" s="1"/>
      <c r="G3" s="1"/>
      <c r="H3" s="1"/>
      <c r="I3" s="1"/>
      <c r="J3" s="1"/>
      <c r="L3" s="1"/>
      <c r="M3" s="104"/>
      <c r="N3" s="104"/>
      <c r="T3" s="51"/>
      <c r="U3" s="1"/>
      <c r="V3" s="1"/>
      <c r="W3" s="1"/>
      <c r="X3" s="1"/>
      <c r="AA3" s="1"/>
      <c r="AD3" s="1"/>
    </row>
    <row r="4" spans="1:30">
      <c r="A4" s="364" t="s">
        <v>46</v>
      </c>
      <c r="B4" s="9" t="s">
        <v>54</v>
      </c>
      <c r="C4" s="3" t="s">
        <v>234</v>
      </c>
      <c r="D4" s="3" t="s">
        <v>243</v>
      </c>
      <c r="E4" s="10" t="s">
        <v>232</v>
      </c>
      <c r="F4" s="1"/>
      <c r="H4" s="1"/>
      <c r="J4" s="1"/>
      <c r="K4" s="104"/>
      <c r="L4" s="104"/>
      <c r="R4" s="51"/>
      <c r="U4" s="1"/>
      <c r="V4" s="1"/>
      <c r="Y4" s="1"/>
      <c r="AB4" s="1"/>
    </row>
    <row r="5" spans="1:30">
      <c r="A5" s="361" t="str">
        <f>Biomass!B9</f>
        <v>Spruce</v>
      </c>
      <c r="B5" s="372" cm="1">
        <f t="array" ref="B5">_xlfn.XLOOKUP($A5,EcoInvent_biomass!$J$29:$J$33,_xlfn.XLOOKUP(B$4,EcoInvent_biomass!$K$28:$N$28,EcoInvent_biomass!$K$29:$N$33))</f>
        <v>4.826695554073706E-2</v>
      </c>
      <c r="C5" s="373" cm="1">
        <f t="array" ref="C5">_xlfn.XLOOKUP($A5,EcoInvent_biomass!$J$29:$J$33,_xlfn.XLOOKUP(C$4,EcoInvent_biomass!$K$28:$N$28,EcoInvent_biomass!$K$29:$N$33))</f>
        <v>4.5558365049612699E-2</v>
      </c>
      <c r="D5" s="373" cm="1">
        <f t="array" ref="D5">_xlfn.XLOOKUP($A5,EcoInvent_biomass!$J$29:$J$33,_xlfn.XLOOKUP(D$4,EcoInvent_biomass!$K$28:$N$28,EcoInvent_biomass!$K$29:$N$33))</f>
        <v>4.5558365049612699E-2</v>
      </c>
      <c r="E5" s="374" cm="1">
        <f t="array" ref="E5">_xlfn.XLOOKUP($A5,EcoInvent_biomass!$J$29:$J$33,_xlfn.XLOOKUP(E$4,EcoInvent_biomass!$K$28:$N$28,EcoInvent_biomass!$K$29:$N$33))</f>
        <v>4.6912660295174879E-2</v>
      </c>
      <c r="F5" t="s">
        <v>34</v>
      </c>
      <c r="G5" s="1"/>
      <c r="H5" s="1"/>
      <c r="I5" s="1"/>
      <c r="J5" s="1"/>
      <c r="L5" s="1"/>
      <c r="M5" s="104"/>
      <c r="N5" s="35"/>
      <c r="O5" s="453"/>
      <c r="P5" s="17"/>
      <c r="Q5" s="17"/>
      <c r="S5" s="13"/>
      <c r="T5" s="454"/>
      <c r="U5" s="1"/>
      <c r="X5" s="1"/>
      <c r="AA5" s="1"/>
      <c r="AD5" s="1"/>
    </row>
    <row r="6" spans="1:30">
      <c r="A6" s="362" t="str">
        <f>Biomass!B10</f>
        <v>Oak</v>
      </c>
      <c r="B6" s="375" cm="1">
        <f t="array" ref="B6">_xlfn.XLOOKUP($A6,EcoInvent_biomass!$J$29:$J$33,_xlfn.XLOOKUP(B$4,EcoInvent_biomass!$K$28:$N$28,EcoInvent_biomass!$K$29:$N$33))</f>
        <v>3.5968031093051557E-2</v>
      </c>
      <c r="C6" s="376" cm="1">
        <f t="array" ref="C6">_xlfn.XLOOKUP($A6,EcoInvent_biomass!$J$29:$J$33,_xlfn.XLOOKUP(C$4,EcoInvent_biomass!$K$28:$N$28,EcoInvent_biomass!$K$29:$N$33))</f>
        <v>3.5968031093051557E-2</v>
      </c>
      <c r="D6" s="376" cm="1">
        <f t="array" ref="D6">_xlfn.XLOOKUP($A6,EcoInvent_biomass!$J$29:$J$33,_xlfn.XLOOKUP(D$4,EcoInvent_biomass!$K$28:$N$28,EcoInvent_biomass!$K$29:$N$33))</f>
        <v>3.5968031093051557E-2</v>
      </c>
      <c r="E6" s="377" cm="1">
        <f t="array" ref="E6">_xlfn.XLOOKUP($A6,EcoInvent_biomass!$J$29:$J$33,_xlfn.XLOOKUP(E$4,EcoInvent_biomass!$K$28:$N$28,EcoInvent_biomass!$K$29:$N$33))</f>
        <v>3.5968031093051557E-2</v>
      </c>
      <c r="F6" t="s">
        <v>34</v>
      </c>
      <c r="G6" s="1"/>
      <c r="H6" s="1"/>
      <c r="I6" s="1"/>
      <c r="J6" s="1"/>
      <c r="L6" s="1"/>
      <c r="M6" s="104"/>
      <c r="N6" s="35"/>
      <c r="O6" s="453"/>
      <c r="P6" s="17"/>
      <c r="Q6" s="17"/>
      <c r="S6" s="13"/>
      <c r="T6" s="454"/>
      <c r="U6" s="1"/>
      <c r="V6" s="13"/>
      <c r="W6" s="13"/>
      <c r="X6" s="1"/>
      <c r="AA6" s="1"/>
      <c r="AD6" s="1"/>
    </row>
    <row r="7" spans="1:30">
      <c r="A7" s="362" t="str">
        <f>Biomass!B11</f>
        <v>Pine</v>
      </c>
      <c r="B7" s="375" cm="1">
        <f t="array" ref="B7">_xlfn.XLOOKUP($A7,EcoInvent_biomass!$J$29:$J$33,_xlfn.XLOOKUP(B$4,EcoInvent_biomass!$K$28:$N$28,EcoInvent_biomass!$K$29:$N$33))</f>
        <v>4.5257804253714562E-2</v>
      </c>
      <c r="C7" s="376" cm="1">
        <f t="array" ref="C7">_xlfn.XLOOKUP($A7,EcoInvent_biomass!$J$29:$J$33,_xlfn.XLOOKUP(C$4,EcoInvent_biomass!$K$28:$N$28,EcoInvent_biomass!$K$29:$N$33))</f>
        <v>4.2725976928756758E-2</v>
      </c>
      <c r="D7" s="376" cm="1">
        <f t="array" ref="D7">_xlfn.XLOOKUP($A7,EcoInvent_biomass!$J$29:$J$33,_xlfn.XLOOKUP(D$4,EcoInvent_biomass!$K$28:$N$28,EcoInvent_biomass!$K$29:$N$33))</f>
        <v>4.2725976928756758E-2</v>
      </c>
      <c r="E7" s="377" cm="1">
        <f t="array" ref="E7">_xlfn.XLOOKUP($A7,EcoInvent_biomass!$J$29:$J$33,_xlfn.XLOOKUP(E$4,EcoInvent_biomass!$K$28:$N$28,EcoInvent_biomass!$K$29:$N$33))</f>
        <v>4.3991890591235663E-2</v>
      </c>
      <c r="F7" t="s">
        <v>34</v>
      </c>
      <c r="G7" s="1"/>
      <c r="H7" s="1"/>
      <c r="I7" s="1"/>
      <c r="J7" s="1"/>
      <c r="L7" s="1"/>
      <c r="M7" s="104"/>
      <c r="N7" s="35"/>
      <c r="O7" s="453"/>
      <c r="P7" s="17"/>
      <c r="Q7" s="17"/>
      <c r="S7" s="13"/>
      <c r="T7" s="454"/>
      <c r="U7" s="1"/>
      <c r="V7" s="1"/>
      <c r="W7" s="1"/>
      <c r="X7" s="1"/>
      <c r="AA7" s="1"/>
      <c r="AD7" s="1"/>
    </row>
    <row r="8" spans="1:30">
      <c r="A8" s="362" t="str">
        <f>Biomass!B12</f>
        <v>Birch</v>
      </c>
      <c r="B8" s="375" cm="1">
        <f t="array" ref="B8">_xlfn.XLOOKUP($A8,EcoInvent_biomass!$J$29:$J$33,_xlfn.XLOOKUP(B$4,EcoInvent_biomass!$K$28:$N$28,EcoInvent_biomass!$K$29:$N$33))</f>
        <v>3.097168047147637E-2</v>
      </c>
      <c r="C8" s="376" cm="1">
        <f t="array" ref="C8">_xlfn.XLOOKUP($A8,EcoInvent_biomass!$J$29:$J$33,_xlfn.XLOOKUP(C$4,EcoInvent_biomass!$K$28:$N$28,EcoInvent_biomass!$K$29:$N$33))</f>
        <v>3.097168047147637E-2</v>
      </c>
      <c r="D8" s="376" cm="1">
        <f t="array" ref="D8">_xlfn.XLOOKUP($A8,EcoInvent_biomass!$J$29:$J$33,_xlfn.XLOOKUP(D$4,EcoInvent_biomass!$K$28:$N$28,EcoInvent_biomass!$K$29:$N$33))</f>
        <v>3.097168047147637E-2</v>
      </c>
      <c r="E8" s="377" cm="1">
        <f t="array" ref="E8">_xlfn.XLOOKUP($A8,EcoInvent_biomass!$J$29:$J$33,_xlfn.XLOOKUP(E$4,EcoInvent_biomass!$K$28:$N$28,EcoInvent_biomass!$K$29:$N$33))</f>
        <v>3.097168047147637E-2</v>
      </c>
      <c r="F8" t="s">
        <v>34</v>
      </c>
      <c r="G8" s="1"/>
      <c r="H8" s="1"/>
      <c r="I8" s="1"/>
      <c r="J8" s="1"/>
      <c r="L8" s="1"/>
      <c r="M8" s="104"/>
      <c r="N8" s="35"/>
      <c r="O8" s="453"/>
      <c r="P8" s="17"/>
      <c r="Q8" s="17"/>
      <c r="S8" s="13"/>
      <c r="T8" s="454"/>
      <c r="U8" s="1"/>
      <c r="V8" s="1"/>
      <c r="W8" s="1"/>
      <c r="X8" s="1"/>
      <c r="AA8" s="1"/>
      <c r="AD8" s="1"/>
    </row>
    <row r="9" spans="1:30">
      <c r="A9" s="362" t="str">
        <f>Biomass!B13</f>
        <v>Beech</v>
      </c>
      <c r="B9" s="375" cm="1">
        <f t="array" ref="B9">_xlfn.XLOOKUP($A9,EcoInvent_biomass!$J$29:$J$33,_xlfn.XLOOKUP(B$4,EcoInvent_biomass!$K$28:$N$28,EcoInvent_biomass!$K$29:$N$33))</f>
        <v>3.7423214081625668E-2</v>
      </c>
      <c r="C9" s="376" cm="1">
        <f t="array" ref="C9">_xlfn.XLOOKUP($A9,EcoInvent_biomass!$J$29:$J$33,_xlfn.XLOOKUP(C$4,EcoInvent_biomass!$K$28:$N$28,EcoInvent_biomass!$K$29:$N$33))</f>
        <v>3.7423214081625668E-2</v>
      </c>
      <c r="D9" s="376" cm="1">
        <f t="array" ref="D9">_xlfn.XLOOKUP($A9,EcoInvent_biomass!$J$29:$J$33,_xlfn.XLOOKUP(D$4,EcoInvent_biomass!$K$28:$N$28,EcoInvent_biomass!$K$29:$N$33))</f>
        <v>3.7423214081625668E-2</v>
      </c>
      <c r="E9" s="377" cm="1">
        <f t="array" ref="E9">_xlfn.XLOOKUP($A9,EcoInvent_biomass!$J$29:$J$33,_xlfn.XLOOKUP(E$4,EcoInvent_biomass!$K$28:$N$28,EcoInvent_biomass!$K$29:$N$33))</f>
        <v>3.7423214081625668E-2</v>
      </c>
      <c r="F9" t="s">
        <v>34</v>
      </c>
      <c r="G9" s="1"/>
      <c r="H9" s="1"/>
      <c r="I9" s="1"/>
      <c r="J9" s="1"/>
      <c r="L9" s="1"/>
      <c r="M9" s="104"/>
      <c r="N9" s="35"/>
      <c r="O9" s="453"/>
      <c r="P9" s="17"/>
      <c r="Q9" s="17"/>
      <c r="S9" s="13"/>
      <c r="T9" s="454"/>
      <c r="U9" s="1"/>
      <c r="V9" s="1"/>
      <c r="W9" s="1"/>
      <c r="X9" s="1"/>
      <c r="AA9" s="1"/>
      <c r="AD9" s="1"/>
    </row>
    <row r="10" spans="1:30">
      <c r="A10" s="363" t="str">
        <f>Biomass!B14</f>
        <v>Municipal Solid Waste (MSW)</v>
      </c>
      <c r="B10" s="1457">
        <v>0</v>
      </c>
      <c r="C10" s="1458">
        <v>0</v>
      </c>
      <c r="D10" s="1458">
        <v>0</v>
      </c>
      <c r="E10" s="1459">
        <v>0</v>
      </c>
      <c r="F10" t="s">
        <v>849</v>
      </c>
      <c r="G10" s="1"/>
      <c r="H10" s="1"/>
      <c r="I10" s="1"/>
      <c r="J10" s="1"/>
      <c r="L10" s="1"/>
      <c r="M10" s="104"/>
      <c r="N10" s="35"/>
      <c r="O10" s="453"/>
      <c r="P10" s="17"/>
      <c r="Q10" s="17"/>
      <c r="S10" s="13"/>
      <c r="T10" s="454"/>
      <c r="U10" s="1"/>
      <c r="V10" s="1"/>
      <c r="W10" s="1"/>
      <c r="X10" s="1"/>
      <c r="AA10" s="1"/>
      <c r="AD10" s="1"/>
    </row>
    <row r="12" spans="1:30" collapsed="1">
      <c r="A12" t="s">
        <v>1117</v>
      </c>
    </row>
    <row r="13" spans="1:30">
      <c r="A13" s="311" t="s">
        <v>554</v>
      </c>
    </row>
    <row r="14" spans="1:30">
      <c r="A14" s="311" t="s">
        <v>544</v>
      </c>
    </row>
    <row r="15" spans="1:30">
      <c r="A15" s="297" t="s">
        <v>346</v>
      </c>
      <c r="B15" s="297" t="s">
        <v>347</v>
      </c>
      <c r="C15" s="297" t="s">
        <v>348</v>
      </c>
      <c r="D15" s="297" t="s">
        <v>349</v>
      </c>
      <c r="E15" s="297" t="s">
        <v>350</v>
      </c>
      <c r="F15" s="297" t="s">
        <v>351</v>
      </c>
      <c r="G15" s="297" t="s">
        <v>352</v>
      </c>
      <c r="H15" s="297" t="s">
        <v>385</v>
      </c>
      <c r="J15" s="350" t="s">
        <v>389</v>
      </c>
      <c r="K15" s="297" t="s">
        <v>50</v>
      </c>
    </row>
    <row r="16" spans="1:30">
      <c r="A16" s="5" t="s">
        <v>511</v>
      </c>
      <c r="B16" s="4">
        <v>1</v>
      </c>
      <c r="C16" s="4" t="s">
        <v>354</v>
      </c>
      <c r="D16" s="4" t="s">
        <v>512</v>
      </c>
      <c r="E16" s="4" t="s">
        <v>513</v>
      </c>
      <c r="F16" s="4" t="s">
        <v>502</v>
      </c>
      <c r="G16" s="4" t="s">
        <v>433</v>
      </c>
      <c r="H16" s="369">
        <v>4.5063673834615278E-2</v>
      </c>
      <c r="J16" s="7" t="s">
        <v>527</v>
      </c>
      <c r="K16" s="8" t="s">
        <v>195</v>
      </c>
    </row>
    <row r="17" spans="1:15">
      <c r="A17" s="7" t="s">
        <v>517</v>
      </c>
      <c r="B17">
        <v>1</v>
      </c>
      <c r="C17" t="s">
        <v>354</v>
      </c>
      <c r="D17" t="s">
        <v>512</v>
      </c>
      <c r="E17" t="s">
        <v>387</v>
      </c>
      <c r="F17" t="s">
        <v>189</v>
      </c>
      <c r="G17" t="s">
        <v>433</v>
      </c>
      <c r="H17" s="173">
        <v>4.5558365049612699E-2</v>
      </c>
      <c r="J17" s="7" t="s">
        <v>57</v>
      </c>
      <c r="K17" s="8" t="s">
        <v>189</v>
      </c>
    </row>
    <row r="18" spans="1:15">
      <c r="A18" s="7" t="s">
        <v>518</v>
      </c>
      <c r="B18">
        <v>1</v>
      </c>
      <c r="C18" t="s">
        <v>354</v>
      </c>
      <c r="D18" t="s">
        <v>512</v>
      </c>
      <c r="E18" t="s">
        <v>387</v>
      </c>
      <c r="F18" t="s">
        <v>166</v>
      </c>
      <c r="G18" t="s">
        <v>433</v>
      </c>
      <c r="H18" s="173">
        <v>4.826695554073706E-2</v>
      </c>
      <c r="J18" s="7" t="s">
        <v>57</v>
      </c>
      <c r="K18" s="8" t="s">
        <v>166</v>
      </c>
    </row>
    <row r="19" spans="1:15">
      <c r="A19" s="7" t="s">
        <v>519</v>
      </c>
      <c r="B19">
        <v>1</v>
      </c>
      <c r="C19" t="s">
        <v>354</v>
      </c>
      <c r="D19" t="s">
        <v>512</v>
      </c>
      <c r="E19" t="s">
        <v>388</v>
      </c>
      <c r="F19" t="s">
        <v>166</v>
      </c>
      <c r="G19" t="s">
        <v>433</v>
      </c>
      <c r="H19" s="173">
        <v>3.5968031093051557E-2</v>
      </c>
      <c r="J19" s="7" t="s">
        <v>49</v>
      </c>
      <c r="K19" s="8" t="s">
        <v>166</v>
      </c>
    </row>
    <row r="20" spans="1:15">
      <c r="A20" s="7" t="s">
        <v>520</v>
      </c>
      <c r="B20">
        <v>1</v>
      </c>
      <c r="C20" t="s">
        <v>354</v>
      </c>
      <c r="D20" t="s">
        <v>512</v>
      </c>
      <c r="E20" t="s">
        <v>521</v>
      </c>
      <c r="F20" t="s">
        <v>189</v>
      </c>
      <c r="G20" t="s">
        <v>433</v>
      </c>
      <c r="H20" s="173">
        <v>4.2725976928756758E-2</v>
      </c>
      <c r="J20" s="7" t="s">
        <v>528</v>
      </c>
      <c r="K20" s="8" t="s">
        <v>189</v>
      </c>
    </row>
    <row r="21" spans="1:15">
      <c r="A21" s="7" t="s">
        <v>522</v>
      </c>
      <c r="B21">
        <v>1</v>
      </c>
      <c r="C21" t="s">
        <v>354</v>
      </c>
      <c r="D21" t="s">
        <v>512</v>
      </c>
      <c r="E21" t="s">
        <v>521</v>
      </c>
      <c r="F21" t="s">
        <v>166</v>
      </c>
      <c r="G21" t="s">
        <v>433</v>
      </c>
      <c r="H21" s="173">
        <v>4.5257804253714562E-2</v>
      </c>
      <c r="J21" s="7" t="s">
        <v>528</v>
      </c>
      <c r="K21" s="8" t="s">
        <v>166</v>
      </c>
    </row>
    <row r="22" spans="1:15">
      <c r="A22" s="7" t="s">
        <v>523</v>
      </c>
      <c r="B22">
        <v>1</v>
      </c>
      <c r="C22" t="s">
        <v>354</v>
      </c>
      <c r="D22" t="s">
        <v>512</v>
      </c>
      <c r="E22" t="s">
        <v>524</v>
      </c>
      <c r="F22" t="s">
        <v>166</v>
      </c>
      <c r="G22" t="s">
        <v>433</v>
      </c>
      <c r="H22" s="173">
        <v>3.7423214081625668E-2</v>
      </c>
      <c r="J22" s="7" t="s">
        <v>529</v>
      </c>
      <c r="K22" s="8" t="s">
        <v>166</v>
      </c>
    </row>
    <row r="23" spans="1:15">
      <c r="A23" s="9" t="s">
        <v>525</v>
      </c>
      <c r="B23" s="3">
        <v>1</v>
      </c>
      <c r="C23" s="3" t="s">
        <v>354</v>
      </c>
      <c r="D23" s="3" t="s">
        <v>512</v>
      </c>
      <c r="E23" s="3" t="s">
        <v>526</v>
      </c>
      <c r="F23" s="3" t="s">
        <v>189</v>
      </c>
      <c r="G23" s="3" t="s">
        <v>433</v>
      </c>
      <c r="H23" s="367">
        <v>3.097168047147637E-2</v>
      </c>
      <c r="J23" s="9" t="s">
        <v>48</v>
      </c>
      <c r="K23" s="10" t="s">
        <v>189</v>
      </c>
    </row>
    <row r="25" spans="1:15">
      <c r="A25" s="311" t="s">
        <v>548</v>
      </c>
      <c r="F25" s="311" t="s">
        <v>549</v>
      </c>
      <c r="J25" s="381" t="s">
        <v>550</v>
      </c>
    </row>
    <row r="26" spans="1:15">
      <c r="A26" s="311"/>
      <c r="F26" s="311"/>
      <c r="J26" s="52"/>
      <c r="K26" s="21" t="s">
        <v>555</v>
      </c>
      <c r="L26" s="38"/>
      <c r="M26" s="38"/>
      <c r="N26" s="39"/>
    </row>
    <row r="27" spans="1:15">
      <c r="A27" s="311"/>
      <c r="F27" s="311"/>
      <c r="J27" s="52" t="s">
        <v>551</v>
      </c>
      <c r="K27" s="7" t="s">
        <v>166</v>
      </c>
      <c r="L27" t="s">
        <v>189</v>
      </c>
      <c r="M27" t="s">
        <v>189</v>
      </c>
      <c r="N27" s="8" t="s">
        <v>195</v>
      </c>
    </row>
    <row r="28" spans="1:15">
      <c r="A28" s="364" t="s">
        <v>46</v>
      </c>
      <c r="B28" s="18" t="s">
        <v>166</v>
      </c>
      <c r="C28" s="27" t="s">
        <v>189</v>
      </c>
      <c r="D28" s="2" t="s">
        <v>552</v>
      </c>
      <c r="F28" s="311" t="s">
        <v>545</v>
      </c>
      <c r="J28" s="364" t="s">
        <v>46</v>
      </c>
      <c r="K28" s="9" t="s">
        <v>54</v>
      </c>
      <c r="L28" s="3" t="s">
        <v>234</v>
      </c>
      <c r="M28" s="3" t="s">
        <v>243</v>
      </c>
      <c r="N28" s="10" t="s">
        <v>232</v>
      </c>
    </row>
    <row r="29" spans="1:15">
      <c r="A29" s="361" t="s">
        <v>57</v>
      </c>
      <c r="B29" s="365" cm="1">
        <f t="array" ref="B29">_xlfn.XLOOKUP(1,($J$16:$J$23=$A29)*($K$16:$K$23=B$28),$H$16:$H$23)</f>
        <v>4.826695554073706E-2</v>
      </c>
      <c r="C29" s="173" cm="1">
        <f t="array" ref="C29">_xlfn.XLOOKUP(1,($J$16:$J$23=$A29)*($K$16:$K$23=C$28),$H$16:$H$23)</f>
        <v>4.5558365049612699E-2</v>
      </c>
      <c r="D29" s="378">
        <f>AVERAGEIF($B29:$C29,"&lt;&gt;#N/A")/$H$16</f>
        <v>1.0410305308738348</v>
      </c>
      <c r="F29" s="311" t="s">
        <v>546</v>
      </c>
      <c r="J29" s="361" t="str">
        <f>A29</f>
        <v>Spruce</v>
      </c>
      <c r="K29" s="349" cm="1">
        <f t="array" ref="K29">_xlfn.IFNA(_xlfn.XLOOKUP($J29,$A$29:$A$33,_xlfn.XLOOKUP(K$27,$B$28:$C$28,$B$29:$C$33)),$H$16*_xlfn.XLOOKUP($J29,$A$29:$A$33,$D$29:$D$33))</f>
        <v>4.826695554073706E-2</v>
      </c>
      <c r="L29" s="368" cm="1">
        <f t="array" ref="L29">_xlfn.IFNA(_xlfn.XLOOKUP($J29,$A$29:$A$33,_xlfn.XLOOKUP(L$27,$B$28:$C$28,$B$29:$C$33)),$H$16*_xlfn.XLOOKUP($J29,$A$29:$A$33,$D$29:$D$33))</f>
        <v>4.5558365049612699E-2</v>
      </c>
      <c r="M29" s="368" cm="1">
        <f t="array" ref="M29">_xlfn.IFNA(_xlfn.XLOOKUP($J29,$A$29:$A$33,_xlfn.XLOOKUP(M$27,$B$28:$C$28,$B$29:$C$33)),$H$16*_xlfn.XLOOKUP($J29,$A$29:$A$33,$D$29:$D$33))</f>
        <v>4.5558365049612699E-2</v>
      </c>
      <c r="N29" s="369" cm="1">
        <f t="array" ref="N29">_xlfn.IFNA(_xlfn.XLOOKUP($J29,$A$29:$A$33,_xlfn.XLOOKUP(N$27,$B$28:$C$28,$B$29:$C$33)),$H$16*_xlfn.XLOOKUP($J29,$A$29:$A$33,$D$29:$D$33))</f>
        <v>4.6912660295174879E-2</v>
      </c>
      <c r="O29" s="520">
        <f>(MAX($K29:$N29)-MIN($K29:$N29))/MIN(K$29:N$29)</f>
        <v>5.9453197852353278E-2</v>
      </c>
    </row>
    <row r="30" spans="1:15">
      <c r="A30" s="362" t="s">
        <v>49</v>
      </c>
      <c r="B30" s="365" cm="1">
        <f t="array" ref="B30">_xlfn.XLOOKUP(1,($J$16:$J$23=$A30)*($K$16:$K$23=B$28),$H$16:$H$23)</f>
        <v>3.5968031093051557E-2</v>
      </c>
      <c r="C30" s="173" t="e" cm="1">
        <f t="array" ref="C30">_xlfn.XLOOKUP(1,($J$16:$J$23=$A30)*($K$16:$K$23=C$28),$H$16:$H$23)</f>
        <v>#N/A</v>
      </c>
      <c r="D30" s="379">
        <f>AVERAGEIF($B30:$C30,"&lt;&gt;#N/A")/$H$16</f>
        <v>0.79816020382747888</v>
      </c>
      <c r="F30" s="311" t="s">
        <v>547</v>
      </c>
      <c r="J30" s="362" t="str">
        <f>A30</f>
        <v>Oak</v>
      </c>
      <c r="K30" s="365" cm="1">
        <f t="array" ref="K30">_xlfn.IFNA(_xlfn.XLOOKUP($J30,$A$29:$A$33,_xlfn.XLOOKUP(K$27,$B$28:$C$28,$B$29:$C$33)),$H$16*_xlfn.XLOOKUP($J30,$A$29:$A$33,$D$29:$D$33))</f>
        <v>3.5968031093051557E-2</v>
      </c>
      <c r="L30" s="370" cm="1">
        <f t="array" ref="L30">_xlfn.IFNA(_xlfn.XLOOKUP($J30,$A$29:$A$33,_xlfn.XLOOKUP(L$27,$B$28:$C$28,$B$29:$C$33)),$H$16*_xlfn.XLOOKUP($J30,$A$29:$A$33,$D$29:$D$33))</f>
        <v>3.5968031093051557E-2</v>
      </c>
      <c r="M30" s="370" cm="1">
        <f t="array" ref="M30">_xlfn.IFNA(_xlfn.XLOOKUP($J30,$A$29:$A$33,_xlfn.XLOOKUP(M$27,$B$28:$C$28,$B$29:$C$33)),$H$16*_xlfn.XLOOKUP($J30,$A$29:$A$33,$D$29:$D$33))</f>
        <v>3.5968031093051557E-2</v>
      </c>
      <c r="N30" s="173" cm="1">
        <f t="array" ref="N30">_xlfn.IFNA(_xlfn.XLOOKUP($J30,$A$29:$A$33,_xlfn.XLOOKUP(N$27,$B$28:$C$28,$B$29:$C$33)),$H$16*_xlfn.XLOOKUP($J30,$A$29:$A$33,$D$29:$D$33))</f>
        <v>3.5968031093051557E-2</v>
      </c>
      <c r="O30" s="520">
        <f>(MAX($K30:$N30)-MIN($K30:$N30))/MIN(K$29:N$29)</f>
        <v>0</v>
      </c>
    </row>
    <row r="31" spans="1:15">
      <c r="A31" s="362" t="s">
        <v>528</v>
      </c>
      <c r="B31" s="365" cm="1">
        <f t="array" ref="B31">_xlfn.XLOOKUP(1,($J$16:$J$23=$A31)*($K$16:$K$23=B$28),$H$16:$H$23)</f>
        <v>4.5257804253714562E-2</v>
      </c>
      <c r="C31" s="173" cm="1">
        <f t="array" ref="C31">_xlfn.XLOOKUP(1,($J$16:$J$23=$A31)*($K$16:$K$23=C$28),$H$16:$H$23)</f>
        <v>4.2725976928756758E-2</v>
      </c>
      <c r="D31" s="379">
        <f>AVERAGEIF($B31:$C31,"&lt;&gt;#N/A")/$H$16</f>
        <v>0.9762162479847275</v>
      </c>
      <c r="F31" s="311" t="s">
        <v>553</v>
      </c>
      <c r="J31" s="362" t="str">
        <f>A31</f>
        <v>Pine</v>
      </c>
      <c r="K31" s="365" cm="1">
        <f t="array" ref="K31">_xlfn.IFNA(_xlfn.XLOOKUP($J31,$A$29:$A$33,_xlfn.XLOOKUP(K$27,$B$28:$C$28,$B$29:$C$33)),$H$16*_xlfn.XLOOKUP($J31,$A$29:$A$33,$D$29:$D$33))</f>
        <v>4.5257804253714562E-2</v>
      </c>
      <c r="L31" s="370" cm="1">
        <f t="array" ref="L31">_xlfn.IFNA(_xlfn.XLOOKUP($J31,$A$29:$A$33,_xlfn.XLOOKUP(L$27,$B$28:$C$28,$B$29:$C$33)),$H$16*_xlfn.XLOOKUP($J31,$A$29:$A$33,$D$29:$D$33))</f>
        <v>4.2725976928756758E-2</v>
      </c>
      <c r="M31" s="370" cm="1">
        <f t="array" ref="M31">_xlfn.IFNA(_xlfn.XLOOKUP($J31,$A$29:$A$33,_xlfn.XLOOKUP(M$27,$B$28:$C$28,$B$29:$C$33)),$H$16*_xlfn.XLOOKUP($J31,$A$29:$A$33,$D$29:$D$33))</f>
        <v>4.2725976928756758E-2</v>
      </c>
      <c r="N31" s="173" cm="1">
        <f t="array" ref="N31">_xlfn.IFNA(_xlfn.XLOOKUP($J31,$A$29:$A$33,_xlfn.XLOOKUP(N$27,$B$28:$C$28,$B$29:$C$33)),$H$16*_xlfn.XLOOKUP($J31,$A$29:$A$33,$D$29:$D$33))</f>
        <v>4.3991890591235663E-2</v>
      </c>
      <c r="O31" s="520">
        <f>(MAX($K31:$N31)-MIN($K31:$N31))/MIN(K$29:N$29)</f>
        <v>5.5573270072371214E-2</v>
      </c>
    </row>
    <row r="32" spans="1:15">
      <c r="A32" s="362" t="s">
        <v>529</v>
      </c>
      <c r="B32" s="365" cm="1">
        <f t="array" ref="B32">_xlfn.XLOOKUP(1,($J$16:$J$23=$A32)*($K$16:$K$23=B$28),$H$16:$H$23)</f>
        <v>3.7423214081625668E-2</v>
      </c>
      <c r="C32" s="173" t="e" cm="1">
        <f t="array" ref="C32">_xlfn.XLOOKUP(1,($J$16:$J$23=$A32)*($K$16:$K$23=C$28),$H$16:$H$23)</f>
        <v>#N/A</v>
      </c>
      <c r="D32" s="379">
        <f>AVERAGEIF($B32:$C32,"&lt;&gt;#N/A")/$H$16</f>
        <v>0.83045191164328336</v>
      </c>
      <c r="J32" s="362" t="str">
        <f>A32</f>
        <v>Beech</v>
      </c>
      <c r="K32" s="365" cm="1">
        <f t="array" ref="K32">_xlfn.IFNA(_xlfn.XLOOKUP($J32,$A$29:$A$33,_xlfn.XLOOKUP(K$27,$B$28:$C$28,$B$29:$C$33)),$H$16*_xlfn.XLOOKUP($J32,$A$29:$A$33,$D$29:$D$33))</f>
        <v>3.7423214081625668E-2</v>
      </c>
      <c r="L32" s="370" cm="1">
        <f t="array" ref="L32">_xlfn.IFNA(_xlfn.XLOOKUP($J32,$A$29:$A$33,_xlfn.XLOOKUP(L$27,$B$28:$C$28,$B$29:$C$33)),$H$16*_xlfn.XLOOKUP($J32,$A$29:$A$33,$D$29:$D$33))</f>
        <v>3.7423214081625668E-2</v>
      </c>
      <c r="M32" s="370" cm="1">
        <f t="array" ref="M32">_xlfn.IFNA(_xlfn.XLOOKUP($J32,$A$29:$A$33,_xlfn.XLOOKUP(M$27,$B$28:$C$28,$B$29:$C$33)),$H$16*_xlfn.XLOOKUP($J32,$A$29:$A$33,$D$29:$D$33))</f>
        <v>3.7423214081625668E-2</v>
      </c>
      <c r="N32" s="173" cm="1">
        <f t="array" ref="N32">_xlfn.IFNA(_xlfn.XLOOKUP($J32,$A$29:$A$33,_xlfn.XLOOKUP(N$27,$B$28:$C$28,$B$29:$C$33)),$H$16*_xlfn.XLOOKUP($J32,$A$29:$A$33,$D$29:$D$33))</f>
        <v>3.7423214081625668E-2</v>
      </c>
      <c r="O32" s="520">
        <f>(MAX($K32:$N32)-MIN($K32:$N32))/MIN(K$29:N$29)</f>
        <v>0</v>
      </c>
    </row>
    <row r="33" spans="1:15">
      <c r="A33" s="363" t="s">
        <v>48</v>
      </c>
      <c r="B33" s="366" t="e" cm="1">
        <f t="array" ref="B33">_xlfn.XLOOKUP(1,($J$16:$J$23=$A33)*($K$16:$K$23=B$28),$H$16:$H$23)</f>
        <v>#N/A</v>
      </c>
      <c r="C33" s="367" cm="1">
        <f t="array" ref="C33">_xlfn.XLOOKUP(1,($J$16:$J$23=$A33)*($K$16:$K$23=C$28),$H$16:$H$23)</f>
        <v>3.097168047147637E-2</v>
      </c>
      <c r="D33" s="380">
        <f>AVERAGEIF($B33:$C33,"&lt;&gt;#N/A")/$H$16</f>
        <v>0.68728707262401978</v>
      </c>
      <c r="J33" s="363" t="str">
        <f>A33</f>
        <v>Birch</v>
      </c>
      <c r="K33" s="366" cm="1">
        <f t="array" ref="K33">_xlfn.IFNA(_xlfn.XLOOKUP($J33,$A$29:$A$33,_xlfn.XLOOKUP(K$27,$B$28:$C$28,$B$29:$C$33)),$H$16*_xlfn.XLOOKUP($J33,$A$29:$A$33,$D$29:$D$33))</f>
        <v>3.097168047147637E-2</v>
      </c>
      <c r="L33" s="371" cm="1">
        <f t="array" ref="L33">_xlfn.IFNA(_xlfn.XLOOKUP($J33,$A$29:$A$33,_xlfn.XLOOKUP(L$27,$B$28:$C$28,$B$29:$C$33)),$H$16*_xlfn.XLOOKUP($J33,$A$29:$A$33,$D$29:$D$33))</f>
        <v>3.097168047147637E-2</v>
      </c>
      <c r="M33" s="371" cm="1">
        <f t="array" ref="M33">_xlfn.IFNA(_xlfn.XLOOKUP($J33,$A$29:$A$33,_xlfn.XLOOKUP(M$27,$B$28:$C$28,$B$29:$C$33)),$H$16*_xlfn.XLOOKUP($J33,$A$29:$A$33,$D$29:$D$33))</f>
        <v>3.097168047147637E-2</v>
      </c>
      <c r="N33" s="367" cm="1">
        <f t="array" ref="N33">_xlfn.IFNA(_xlfn.XLOOKUP($J33,$A$29:$A$33,_xlfn.XLOOKUP(N$27,$B$28:$C$28,$B$29:$C$33)),$H$16*_xlfn.XLOOKUP($J33,$A$29:$A$33,$D$29:$D$33))</f>
        <v>3.097168047147637E-2</v>
      </c>
      <c r="O33" s="520">
        <f>(MAX($K33:$N33)-MIN($K33:$N33))/MIN(K$29:N$29)</f>
        <v>0</v>
      </c>
    </row>
    <row r="34" spans="1:15">
      <c r="K34" s="520">
        <f>(MAX(K$29:K$33)-MIN(K$29:K$33))/MIN(K$29:K$33)</f>
        <v>0.55842223624865683</v>
      </c>
      <c r="L34" s="520">
        <f>(MAX(L$29:L$33)-MIN(L$29:L$33))/MIN(L$29:L$33)</f>
        <v>0.4709684575097583</v>
      </c>
      <c r="M34" s="520">
        <f>(MAX(M$29:M$33)-MIN(M$29:M$33))/MIN(M$29:M$33)</f>
        <v>0.4709684575097583</v>
      </c>
      <c r="N34" s="520">
        <f>(MAX(N$29:N$33)-MIN(N$29:N$33))/MIN(N$29:N$33)</f>
        <v>0.51469534687920759</v>
      </c>
    </row>
    <row r="35" spans="1:15">
      <c r="A35" s="381" t="s">
        <v>968</v>
      </c>
    </row>
    <row r="36" spans="1:15">
      <c r="A36" t="s">
        <v>967</v>
      </c>
    </row>
    <row r="37" spans="1:15">
      <c r="C37" s="18" t="s">
        <v>529</v>
      </c>
      <c r="D37" s="36" t="s">
        <v>49</v>
      </c>
      <c r="E37" s="36" t="s">
        <v>57</v>
      </c>
      <c r="F37" s="27" t="s">
        <v>528</v>
      </c>
      <c r="G37" s="716"/>
    </row>
    <row r="38" spans="1:15">
      <c r="A38" s="5" t="s">
        <v>530</v>
      </c>
      <c r="B38" s="6" t="s">
        <v>15</v>
      </c>
      <c r="C38" s="187">
        <v>0.8</v>
      </c>
      <c r="D38" s="351">
        <v>0.8</v>
      </c>
      <c r="E38" s="351">
        <v>0.8</v>
      </c>
      <c r="F38" s="352">
        <v>0.8</v>
      </c>
    </row>
    <row r="39" spans="1:15">
      <c r="A39" s="9" t="s">
        <v>533</v>
      </c>
      <c r="B39" s="10" t="s">
        <v>531</v>
      </c>
      <c r="C39" s="9">
        <v>19.600000000000001</v>
      </c>
      <c r="D39" s="3">
        <v>19.600000000000001</v>
      </c>
      <c r="E39" s="3">
        <v>20.399999999999999</v>
      </c>
      <c r="F39" s="10">
        <v>20.399999999999999</v>
      </c>
    </row>
    <row r="40" spans="1:15">
      <c r="A40" t="s">
        <v>532</v>
      </c>
    </row>
    <row r="41" spans="1:15">
      <c r="C41" s="18"/>
      <c r="D41" s="36"/>
      <c r="E41" s="36" t="s">
        <v>57</v>
      </c>
      <c r="F41" s="36" t="s">
        <v>528</v>
      </c>
      <c r="G41" s="27" t="s">
        <v>48</v>
      </c>
    </row>
    <row r="42" spans="1:15">
      <c r="A42" s="5" t="s">
        <v>530</v>
      </c>
      <c r="B42" s="4" t="s">
        <v>15</v>
      </c>
      <c r="C42" s="165"/>
      <c r="E42" s="294">
        <v>0.8</v>
      </c>
      <c r="F42" s="294">
        <v>0.8</v>
      </c>
      <c r="G42" s="353">
        <v>0.8</v>
      </c>
    </row>
    <row r="43" spans="1:15">
      <c r="A43" s="9" t="s">
        <v>533</v>
      </c>
      <c r="B43" s="3" t="s">
        <v>531</v>
      </c>
      <c r="C43" s="9"/>
      <c r="D43" s="3"/>
      <c r="E43" s="3">
        <v>20.399999999999999</v>
      </c>
      <c r="F43" s="3">
        <v>20.399999999999999</v>
      </c>
      <c r="G43" s="10">
        <v>19.600000000000001</v>
      </c>
    </row>
  </sheetData>
  <sheetProtection algorithmName="SHA-512" hashValue="C+JP1TRlQXqMMP7beK4JqZTAKPVwqMTs+CjkYmEg/rIobDYU48FZXJKjHfZ7XHHlZ/QgKac2CdK0yyilI/C0Tw==" saltValue="idf3n+e6yh2hXjJcZCr3YA==" spinCount="100000" sheet="1" objects="1" scenarios="1"/>
  <conditionalFormatting sqref="K29:N33">
    <cfRule type="expression" dxfId="0" priority="1">
      <formula>K29=$I$67</formula>
    </cfRule>
  </conditionalFormatting>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1DEBDF8-C9F1-4B43-AF44-E8A10969874E}">
  <sheetPr codeName="Sheet2">
    <tabColor theme="7"/>
  </sheetPr>
  <dimension ref="A1:T71"/>
  <sheetViews>
    <sheetView showGridLines="0" zoomScaleNormal="100" workbookViewId="0">
      <selection activeCell="M12" sqref="M12"/>
    </sheetView>
  </sheetViews>
  <sheetFormatPr defaultColWidth="0" defaultRowHeight="14.5" zeroHeight="1"/>
  <cols>
    <col min="1" max="1" width="3" customWidth="1"/>
    <col min="2" max="2" width="8.7265625" customWidth="1"/>
    <col min="3" max="3" width="2.7265625" customWidth="1"/>
    <col min="4" max="9" width="8.7265625" customWidth="1"/>
    <col min="10" max="10" width="4.08984375" customWidth="1"/>
    <col min="11" max="18" width="8.7265625" customWidth="1"/>
    <col min="19" max="19" width="13" customWidth="1"/>
    <col min="20" max="20" width="2.7265625" customWidth="1"/>
    <col min="21" max="16384" width="8.7265625" hidden="1"/>
  </cols>
  <sheetData>
    <row r="1" spans="2:19"/>
    <row r="2" spans="2:19">
      <c r="B2" s="132" t="s">
        <v>1227</v>
      </c>
      <c r="C2" s="172"/>
      <c r="D2" s="172"/>
      <c r="E2" s="172"/>
      <c r="F2" s="172"/>
      <c r="G2" s="172"/>
      <c r="H2" s="172"/>
      <c r="I2" s="172"/>
      <c r="J2" s="172"/>
      <c r="K2" s="172"/>
      <c r="L2" s="172"/>
      <c r="M2" s="172"/>
      <c r="N2" s="172"/>
      <c r="O2" s="172"/>
      <c r="P2" s="172"/>
      <c r="Q2" s="172"/>
      <c r="R2" s="172"/>
      <c r="S2" s="172"/>
    </row>
    <row r="3" spans="2:19"/>
    <row r="4" spans="2:19">
      <c r="B4" s="1475" t="s">
        <v>1228</v>
      </c>
      <c r="C4" s="1475"/>
      <c r="D4" s="1475"/>
      <c r="E4" s="1475"/>
      <c r="F4" s="1475"/>
      <c r="G4" s="1475"/>
      <c r="H4" s="1475"/>
      <c r="I4" s="1475"/>
      <c r="J4" s="1475"/>
      <c r="K4" s="1475"/>
      <c r="L4" s="1475"/>
      <c r="M4" s="1475"/>
      <c r="N4" s="1475"/>
      <c r="O4" s="1475"/>
      <c r="P4" s="1475"/>
      <c r="Q4" s="1475"/>
      <c r="R4" s="1475"/>
      <c r="S4" s="1475"/>
    </row>
    <row r="5" spans="2:19"/>
    <row r="6" spans="2:19">
      <c r="B6" s="1386" t="s">
        <v>1173</v>
      </c>
      <c r="C6" s="4"/>
      <c r="D6" s="1387" t="s">
        <v>1053</v>
      </c>
      <c r="E6" s="4"/>
      <c r="F6" s="4"/>
      <c r="G6" s="4"/>
      <c r="H6" s="4"/>
      <c r="I6" s="4"/>
      <c r="J6" s="4"/>
      <c r="K6" s="4"/>
      <c r="L6" s="4"/>
      <c r="M6" s="4"/>
      <c r="N6" s="4"/>
      <c r="O6" s="4"/>
      <c r="P6" s="4"/>
      <c r="Q6" s="4"/>
      <c r="R6" s="4"/>
      <c r="S6" s="6"/>
    </row>
    <row r="7" spans="2:19">
      <c r="B7" s="717"/>
      <c r="C7" s="3"/>
      <c r="D7" s="1388" t="s">
        <v>1232</v>
      </c>
      <c r="E7" s="3"/>
      <c r="F7" s="3"/>
      <c r="G7" s="3"/>
      <c r="H7" s="3"/>
      <c r="I7" s="3"/>
      <c r="J7" s="3"/>
      <c r="K7" s="3"/>
      <c r="L7" s="3"/>
      <c r="M7" s="3"/>
      <c r="N7" s="3"/>
      <c r="O7" s="3"/>
      <c r="P7" s="3"/>
      <c r="Q7" s="3"/>
      <c r="R7" s="3"/>
      <c r="S7" s="10"/>
    </row>
    <row r="8" spans="2:19"/>
    <row r="9" spans="2:19">
      <c r="B9" s="1386" t="s">
        <v>64</v>
      </c>
      <c r="C9" s="4"/>
      <c r="D9" s="4" t="s">
        <v>64</v>
      </c>
      <c r="E9" s="4"/>
      <c r="F9" s="4"/>
      <c r="G9" s="4"/>
      <c r="H9" s="4"/>
      <c r="I9" s="4"/>
      <c r="J9" s="4"/>
      <c r="K9" s="4"/>
      <c r="L9" s="4"/>
      <c r="M9" s="4"/>
      <c r="N9" s="4"/>
      <c r="O9" s="4"/>
      <c r="P9" s="4"/>
      <c r="Q9" s="4"/>
      <c r="R9" s="4"/>
      <c r="S9" s="6"/>
    </row>
    <row r="10" spans="2:19" ht="29.5" customHeight="1">
      <c r="B10" s="717"/>
      <c r="C10" s="3"/>
      <c r="D10" s="1465" t="s">
        <v>1233</v>
      </c>
      <c r="E10" s="1465"/>
      <c r="F10" s="1465"/>
      <c r="G10" s="1465"/>
      <c r="H10" s="1465"/>
      <c r="I10" s="1465"/>
      <c r="J10" s="1465"/>
      <c r="K10" s="1465"/>
      <c r="L10" s="1465"/>
      <c r="M10" s="1465"/>
      <c r="N10" s="1465"/>
      <c r="O10" s="1465"/>
      <c r="P10" s="1465"/>
      <c r="Q10" s="1465"/>
      <c r="R10" s="1465"/>
      <c r="S10" s="1466"/>
    </row>
    <row r="11" spans="2:19"/>
    <row r="12" spans="2:19">
      <c r="B12" s="1386" t="s">
        <v>1229</v>
      </c>
      <c r="C12" s="4"/>
      <c r="D12" s="4" t="s">
        <v>1234</v>
      </c>
      <c r="E12" s="4"/>
      <c r="F12" s="4"/>
      <c r="G12" s="4"/>
      <c r="H12" s="4"/>
      <c r="I12" s="4"/>
      <c r="J12" s="4"/>
      <c r="K12" s="4"/>
      <c r="L12" s="4"/>
      <c r="M12" s="4"/>
      <c r="N12" s="4"/>
      <c r="O12" s="4"/>
      <c r="P12" s="4"/>
      <c r="Q12" s="4"/>
      <c r="R12" s="4"/>
      <c r="S12" s="6"/>
    </row>
    <row r="13" spans="2:19">
      <c r="B13" s="717"/>
      <c r="C13" s="3"/>
      <c r="D13" s="3" t="s">
        <v>1237</v>
      </c>
      <c r="E13" s="3"/>
      <c r="F13" s="3"/>
      <c r="G13" s="3"/>
      <c r="H13" s="3"/>
      <c r="I13" s="3"/>
      <c r="J13" s="3"/>
      <c r="K13" s="3"/>
      <c r="L13" s="3"/>
      <c r="M13" s="3"/>
      <c r="N13" s="3"/>
      <c r="O13" s="3"/>
      <c r="P13" s="3"/>
      <c r="Q13" s="3"/>
      <c r="R13" s="3"/>
      <c r="S13" s="10"/>
    </row>
    <row r="14" spans="2:19"/>
    <row r="15" spans="2:19">
      <c r="B15" s="1386" t="s">
        <v>1230</v>
      </c>
      <c r="C15" s="4"/>
      <c r="D15" s="4" t="s">
        <v>1176</v>
      </c>
      <c r="E15" s="4"/>
      <c r="F15" s="4"/>
      <c r="G15" s="4"/>
      <c r="H15" s="4"/>
      <c r="I15" s="4"/>
      <c r="J15" s="4"/>
      <c r="K15" s="4"/>
      <c r="L15" s="4"/>
      <c r="M15" s="4"/>
      <c r="N15" s="4"/>
      <c r="O15" s="4"/>
      <c r="P15" s="4"/>
      <c r="Q15" s="4"/>
      <c r="R15" s="4"/>
      <c r="S15" s="6"/>
    </row>
    <row r="16" spans="2:19">
      <c r="B16" s="717"/>
      <c r="C16" s="3"/>
      <c r="D16" s="3" t="s">
        <v>1239</v>
      </c>
      <c r="E16" s="3"/>
      <c r="F16" s="3"/>
      <c r="G16" s="3"/>
      <c r="H16" s="3"/>
      <c r="I16" s="3"/>
      <c r="J16" s="3"/>
      <c r="K16" s="3"/>
      <c r="L16" s="3"/>
      <c r="M16" s="3"/>
      <c r="N16" s="3"/>
      <c r="O16" s="3"/>
      <c r="P16" s="3"/>
      <c r="Q16" s="3"/>
      <c r="R16" s="3"/>
      <c r="S16" s="10"/>
    </row>
    <row r="17" spans="2:19"/>
    <row r="18" spans="2:19">
      <c r="B18" s="1386" t="s">
        <v>1231</v>
      </c>
      <c r="C18" s="4"/>
      <c r="D18" s="4" t="s">
        <v>1240</v>
      </c>
      <c r="E18" s="4"/>
      <c r="F18" s="4"/>
      <c r="G18" s="4"/>
      <c r="H18" s="4"/>
      <c r="I18" s="4"/>
      <c r="J18" s="4"/>
      <c r="K18" s="4"/>
      <c r="L18" s="4"/>
      <c r="M18" s="4"/>
      <c r="N18" s="4"/>
      <c r="O18" s="4"/>
      <c r="P18" s="4"/>
      <c r="Q18" s="4"/>
      <c r="R18" s="4"/>
      <c r="S18" s="6"/>
    </row>
    <row r="19" spans="2:19">
      <c r="B19" s="9"/>
      <c r="C19" s="3"/>
      <c r="D19" s="3" t="s">
        <v>1242</v>
      </c>
      <c r="E19" s="3"/>
      <c r="F19" s="3"/>
      <c r="G19" s="3"/>
      <c r="H19" s="3"/>
      <c r="I19" s="3"/>
      <c r="J19" s="3"/>
      <c r="K19" s="3"/>
      <c r="L19" s="3"/>
      <c r="M19" s="3"/>
      <c r="N19" s="3"/>
      <c r="O19" s="3"/>
      <c r="P19" s="3"/>
      <c r="Q19" s="3"/>
      <c r="R19" s="3"/>
      <c r="S19" s="10"/>
    </row>
    <row r="20" spans="2:19"/>
    <row r="21" spans="2:19">
      <c r="B21" s="132" t="s">
        <v>1249</v>
      </c>
      <c r="C21" s="172"/>
      <c r="D21" s="172"/>
      <c r="E21" s="172"/>
      <c r="F21" s="172"/>
      <c r="G21" s="172"/>
      <c r="H21" s="172"/>
      <c r="I21" s="172"/>
      <c r="J21" s="172"/>
      <c r="K21" s="172"/>
      <c r="L21" s="172"/>
      <c r="M21" s="172"/>
      <c r="N21" s="172"/>
      <c r="O21" s="172"/>
      <c r="P21" s="172"/>
      <c r="Q21" s="172"/>
      <c r="R21" s="172"/>
      <c r="S21" s="172"/>
    </row>
    <row r="22" spans="2:19"/>
    <row r="23" spans="2:19" ht="28" customHeight="1">
      <c r="B23" s="1460" t="s">
        <v>1243</v>
      </c>
      <c r="C23" s="1460"/>
      <c r="D23" s="1460"/>
      <c r="E23" s="1460"/>
      <c r="F23" s="1460"/>
      <c r="G23" s="1460"/>
      <c r="H23" s="1460"/>
      <c r="I23" s="1460"/>
      <c r="J23" s="1460"/>
      <c r="K23" s="1460"/>
      <c r="L23" s="1460"/>
      <c r="M23" s="1460"/>
      <c r="N23" s="1460"/>
      <c r="O23" s="1460"/>
      <c r="P23" s="1460"/>
      <c r="Q23" s="1460"/>
      <c r="R23" s="1460"/>
      <c r="S23" s="1460"/>
    </row>
    <row r="24" spans="2:19"/>
    <row r="25" spans="2:19">
      <c r="D25" t="s">
        <v>1244</v>
      </c>
      <c r="K25" s="1460" t="s">
        <v>1248</v>
      </c>
      <c r="L25" s="1460"/>
      <c r="M25" s="1460"/>
      <c r="N25" s="1460"/>
      <c r="O25" s="1460"/>
      <c r="P25" s="1460"/>
      <c r="Q25" s="1460"/>
      <c r="R25" s="1460"/>
      <c r="S25" s="1460"/>
    </row>
    <row r="26" spans="2:19">
      <c r="D26" t="s">
        <v>1245</v>
      </c>
      <c r="K26" s="1460"/>
      <c r="L26" s="1460"/>
      <c r="M26" s="1460"/>
      <c r="N26" s="1460"/>
      <c r="O26" s="1460"/>
      <c r="P26" s="1460"/>
      <c r="Q26" s="1460"/>
      <c r="R26" s="1460"/>
      <c r="S26" s="1460"/>
    </row>
    <row r="27" spans="2:19"/>
    <row r="28" spans="2:19"/>
    <row r="29" spans="2:19">
      <c r="D29" t="s">
        <v>1246</v>
      </c>
    </row>
    <row r="30" spans="2:19">
      <c r="D30" t="s">
        <v>1247</v>
      </c>
    </row>
    <row r="31" spans="2:19"/>
    <row r="32" spans="2:19"/>
    <row r="33" spans="2:19"/>
    <row r="34" spans="2:19">
      <c r="B34" s="132" t="s">
        <v>1256</v>
      </c>
      <c r="C34" s="172"/>
      <c r="D34" s="172"/>
      <c r="E34" s="172"/>
      <c r="F34" s="172"/>
      <c r="G34" s="172"/>
      <c r="H34" s="172"/>
      <c r="I34" s="172"/>
      <c r="J34" s="172"/>
      <c r="K34" s="172"/>
      <c r="L34" s="172"/>
      <c r="M34" s="172"/>
      <c r="N34" s="172"/>
      <c r="O34" s="172"/>
      <c r="P34" s="172"/>
      <c r="Q34" s="172"/>
      <c r="R34" s="172"/>
      <c r="S34" s="172"/>
    </row>
    <row r="35" spans="2:19"/>
    <row r="36" spans="2:19">
      <c r="B36" t="s">
        <v>1281</v>
      </c>
    </row>
    <row r="37" spans="2:19"/>
    <row r="38" spans="2:19" ht="29.5" customHeight="1">
      <c r="B38" s="1476" t="s">
        <v>1250</v>
      </c>
      <c r="C38" s="1476"/>
      <c r="D38" s="1476"/>
      <c r="E38" s="1476"/>
      <c r="G38" s="1476" t="s">
        <v>1251</v>
      </c>
      <c r="H38" s="1476"/>
      <c r="I38" s="1476"/>
      <c r="J38" s="1476"/>
      <c r="K38" s="1476"/>
      <c r="L38" s="1476"/>
      <c r="M38" s="1476"/>
      <c r="O38" s="1477" t="s">
        <v>1252</v>
      </c>
      <c r="P38" s="1477"/>
      <c r="Q38" s="1477"/>
      <c r="R38" s="1477"/>
      <c r="S38" s="1477"/>
    </row>
    <row r="39" spans="2:19"/>
    <row r="40" spans="2:19"/>
    <row r="41" spans="2:19"/>
    <row r="42" spans="2:19"/>
    <row r="43" spans="2:19"/>
    <row r="44" spans="2:19"/>
    <row r="45" spans="2:19"/>
    <row r="46" spans="2:19"/>
    <row r="47" spans="2:19"/>
    <row r="48" spans="2:19"/>
    <row r="49" spans="2:6"/>
    <row r="50" spans="2:6"/>
    <row r="51" spans="2:6"/>
    <row r="52" spans="2:6"/>
    <row r="53" spans="2:6"/>
    <row r="54" spans="2:6"/>
    <row r="55" spans="2:6"/>
    <row r="56" spans="2:6"/>
    <row r="57" spans="2:6">
      <c r="B57" s="1" t="s">
        <v>1253</v>
      </c>
    </row>
    <row r="58" spans="2:6">
      <c r="B58" t="s">
        <v>1254</v>
      </c>
      <c r="F58" t="s">
        <v>1255</v>
      </c>
    </row>
    <row r="59" spans="2:6"/>
    <row r="60" spans="2:6"/>
    <row r="61" spans="2:6"/>
    <row r="62" spans="2:6"/>
    <row r="63" spans="2:6"/>
    <row r="64" spans="2:6"/>
    <row r="65"/>
    <row r="66"/>
    <row r="67"/>
    <row r="68"/>
    <row r="69"/>
    <row r="70"/>
    <row r="71"/>
  </sheetData>
  <sheetProtection algorithmName="SHA-512" hashValue="QUsOYVzYEgLGIwoxO39NHx5hPvK5XjV8Luyujq8tAAUesWVBWe3YLDcN4VYbXdH1D+hRUgjeykWiwHRUm/9c2A==" saltValue="q2vGcEKZZufxoXQVC3/YjA==" spinCount="100000" sheet="1" objects="1" scenarios="1"/>
  <mergeCells count="7">
    <mergeCell ref="B4:S4"/>
    <mergeCell ref="D10:S10"/>
    <mergeCell ref="K25:S26"/>
    <mergeCell ref="B23:S23"/>
    <mergeCell ref="B38:E38"/>
    <mergeCell ref="G38:M38"/>
    <mergeCell ref="O38:S38"/>
  </mergeCells>
  <pageMargins left="0.7" right="0.7" top="0.75" bottom="0.75" header="0.3" footer="0.3"/>
  <drawing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7F77C6E-B017-4839-A346-DC45E3996681}">
  <sheetPr codeName="Sheet3">
    <tabColor theme="7"/>
  </sheetPr>
  <dimension ref="A1:AE196"/>
  <sheetViews>
    <sheetView showGridLines="0" zoomScaleNormal="100" workbookViewId="0">
      <selection activeCell="M12" sqref="M12"/>
    </sheetView>
  </sheetViews>
  <sheetFormatPr defaultColWidth="0" defaultRowHeight="14.5" zeroHeight="1" outlineLevelRow="1"/>
  <cols>
    <col min="1" max="1" width="2.453125" style="47" customWidth="1"/>
    <col min="2" max="2" width="40.453125" style="47" customWidth="1"/>
    <col min="3" max="3" width="35.453125" style="47" customWidth="1"/>
    <col min="4" max="4" width="20" style="47" customWidth="1"/>
    <col min="5" max="5" width="28.81640625" style="47" customWidth="1"/>
    <col min="6" max="6" width="21.7265625" style="47" bestFit="1" customWidth="1"/>
    <col min="7" max="7" width="35" style="47" bestFit="1" customWidth="1"/>
    <col min="8" max="8" width="7.26953125" style="47" customWidth="1"/>
    <col min="9" max="9" width="40.453125" style="47" customWidth="1"/>
    <col min="10" max="10" width="14" style="47" customWidth="1"/>
    <col min="11" max="11" width="13.453125" style="47" customWidth="1"/>
    <col min="12" max="12" width="27.81640625" style="47" customWidth="1"/>
    <col min="13" max="14" width="10.26953125" style="47" customWidth="1"/>
    <col min="15" max="15" width="17.7265625" style="47" customWidth="1"/>
    <col min="16" max="16" width="9.453125" style="47" customWidth="1"/>
    <col min="17" max="17" width="11.7265625" style="47" customWidth="1"/>
    <col min="18" max="18" width="19.26953125" style="47" customWidth="1"/>
    <col min="19" max="19" width="13.1796875" style="47" bestFit="1" customWidth="1"/>
    <col min="20" max="20" width="2.7265625" style="47" customWidth="1"/>
    <col min="21" max="21" width="32.1796875" style="47" hidden="1" customWidth="1"/>
    <col min="22" max="22" width="8.7265625" style="47" hidden="1" customWidth="1"/>
    <col min="23" max="23" width="15.26953125" style="47" hidden="1" customWidth="1"/>
    <col min="24" max="24" width="8.7265625" style="47" hidden="1" customWidth="1"/>
    <col min="25" max="25" width="17.26953125" style="47" hidden="1" customWidth="1"/>
    <col min="26" max="26" width="18.26953125" style="47" hidden="1" customWidth="1"/>
    <col min="27" max="28" width="13.1796875" style="47" hidden="1" customWidth="1"/>
    <col min="29" max="29" width="8.7265625" style="47" hidden="1" customWidth="1"/>
    <col min="30" max="31" width="0" style="47" hidden="1" customWidth="1"/>
    <col min="32" max="16384" width="8.7265625" style="47" hidden="1"/>
  </cols>
  <sheetData>
    <row r="1" spans="2:31"/>
    <row r="2" spans="2:31" customFormat="1">
      <c r="B2" s="132" t="s">
        <v>651</v>
      </c>
      <c r="C2" s="131"/>
      <c r="D2" s="131"/>
      <c r="E2" s="131"/>
      <c r="F2" s="131"/>
      <c r="G2" s="131"/>
      <c r="H2" s="131"/>
      <c r="I2" s="131"/>
      <c r="J2" s="131"/>
      <c r="K2" s="131"/>
      <c r="L2" s="131"/>
      <c r="M2" s="131"/>
      <c r="N2" s="131"/>
      <c r="O2" s="131"/>
      <c r="P2" s="131"/>
      <c r="Q2" s="131"/>
      <c r="R2" s="131"/>
      <c r="S2" s="131"/>
    </row>
    <row r="3" spans="2:31">
      <c r="AE3"/>
    </row>
    <row r="4" spans="2:31">
      <c r="C4" s="345" t="s">
        <v>31</v>
      </c>
      <c r="D4" s="333"/>
      <c r="F4" s="300" t="s">
        <v>212</v>
      </c>
      <c r="G4" s="1011"/>
      <c r="H4" s="1095"/>
      <c r="J4" s="72"/>
      <c r="R4" s="311" t="s">
        <v>1292</v>
      </c>
      <c r="AA4" s="59"/>
    </row>
    <row r="5" spans="2:31">
      <c r="B5" s="701" t="s">
        <v>374</v>
      </c>
      <c r="C5" s="622" t="s">
        <v>1199</v>
      </c>
      <c r="D5" s="613" t="s">
        <v>1200</v>
      </c>
      <c r="F5" s="1478" t="s">
        <v>824</v>
      </c>
      <c r="G5" s="1278" t="s">
        <v>650</v>
      </c>
      <c r="H5" s="1279">
        <f>1-C13/-D13</f>
        <v>0.96375755133525398</v>
      </c>
      <c r="I5" s="702"/>
      <c r="R5" s="702"/>
      <c r="S5" s="918" t="s">
        <v>31</v>
      </c>
      <c r="AA5" s="59"/>
      <c r="AB5" s="59"/>
      <c r="AC5" s="59"/>
    </row>
    <row r="6" spans="2:31" s="702" customFormat="1">
      <c r="B6" s="471" t="str">
        <f t="shared" ref="B6:D8" si="0">B182</f>
        <v>Biomass</v>
      </c>
      <c r="C6" s="737">
        <f t="shared" si="0"/>
        <v>2.1722261161265841E-2</v>
      </c>
      <c r="D6" s="738">
        <f t="shared" si="0"/>
        <v>-1.1111111111111112</v>
      </c>
      <c r="F6" s="1478"/>
      <c r="G6" s="62" t="s">
        <v>1070</v>
      </c>
      <c r="H6" s="220">
        <f>-(D13+C13)</f>
        <v>0.96375755133525398</v>
      </c>
      <c r="I6" s="47"/>
      <c r="J6" s="47"/>
      <c r="K6" s="47"/>
      <c r="R6" s="73" t="str">
        <f t="shared" ref="R6:S8" si="1">B6</f>
        <v>Biomass</v>
      </c>
      <c r="S6" s="1123">
        <f t="shared" si="1"/>
        <v>2.1722261161265841E-2</v>
      </c>
      <c r="AC6" s="916"/>
    </row>
    <row r="7" spans="2:31">
      <c r="B7" s="472" t="str">
        <f t="shared" si="0"/>
        <v>Biomass drying</v>
      </c>
      <c r="C7" s="739">
        <f t="shared" si="0"/>
        <v>3.3857438934852913E-4</v>
      </c>
      <c r="D7" s="467">
        <f t="shared" si="0"/>
        <v>0</v>
      </c>
      <c r="F7" s="1116" t="s">
        <v>947</v>
      </c>
      <c r="G7" s="816" t="s">
        <v>1071</v>
      </c>
      <c r="H7" s="817">
        <f>C193</f>
        <v>0</v>
      </c>
      <c r="R7" s="76" t="str">
        <f t="shared" si="1"/>
        <v>Biomass drying</v>
      </c>
      <c r="S7" s="1122">
        <f t="shared" si="1"/>
        <v>3.3857438934852913E-4</v>
      </c>
      <c r="AC7" s="865"/>
    </row>
    <row r="8" spans="2:31">
      <c r="B8" s="472" t="str">
        <f t="shared" si="0"/>
        <v>Biomass transport</v>
      </c>
      <c r="C8" s="739">
        <f t="shared" si="0"/>
        <v>9.4112806885089627E-3</v>
      </c>
      <c r="D8" s="467">
        <f t="shared" si="0"/>
        <v>0</v>
      </c>
      <c r="F8" s="1481" t="s">
        <v>999</v>
      </c>
      <c r="G8" s="73" t="s">
        <v>300</v>
      </c>
      <c r="H8" s="1055">
        <f>C149/kWhtoGJ/1000</f>
        <v>0.47284418827317376</v>
      </c>
      <c r="R8" s="76" t="str">
        <f t="shared" si="1"/>
        <v>Biomass transport</v>
      </c>
      <c r="S8" s="1122">
        <f t="shared" si="1"/>
        <v>9.4112806885089627E-3</v>
      </c>
      <c r="AC8" s="865"/>
    </row>
    <row r="9" spans="2:31">
      <c r="B9" s="472" t="s">
        <v>363</v>
      </c>
      <c r="C9" s="739">
        <f t="shared" ref="C9:D12" si="2">C185</f>
        <v>1.23495447041663E-5</v>
      </c>
      <c r="D9" s="630">
        <f t="shared" si="2"/>
        <v>0</v>
      </c>
      <c r="F9" s="1482"/>
      <c r="G9" s="76" t="s">
        <v>1082</v>
      </c>
      <c r="H9" s="813">
        <f>H8/C46</f>
        <v>0.78294217805947586</v>
      </c>
      <c r="J9" s="72"/>
      <c r="R9" s="76" t="s">
        <v>363</v>
      </c>
      <c r="S9" s="1122">
        <f>C9</f>
        <v>1.23495447041663E-5</v>
      </c>
      <c r="AC9" s="865"/>
    </row>
    <row r="10" spans="2:31">
      <c r="B10" s="472" t="str">
        <f>B186</f>
        <v>CO2 (re-)emission during capture</v>
      </c>
      <c r="C10" s="811">
        <f t="shared" si="2"/>
        <v>0</v>
      </c>
      <c r="D10" s="740">
        <f t="shared" si="2"/>
        <v>0.11111111111111116</v>
      </c>
      <c r="F10" s="1483"/>
      <c r="G10" s="68" t="s">
        <v>1001</v>
      </c>
      <c r="H10" s="757">
        <f>BECCS_1!C98</f>
        <v>0</v>
      </c>
      <c r="R10" s="76" t="s">
        <v>1114</v>
      </c>
      <c r="S10" s="1122">
        <f>C10</f>
        <v>0</v>
      </c>
      <c r="AC10" s="865"/>
    </row>
    <row r="11" spans="2:31">
      <c r="B11" s="472" t="str">
        <f>B187</f>
        <v>CO2 transport</v>
      </c>
      <c r="C11" s="739">
        <f t="shared" si="2"/>
        <v>3.6323949229365329E-3</v>
      </c>
      <c r="D11" s="807">
        <f t="shared" si="2"/>
        <v>0</v>
      </c>
      <c r="F11" s="1481" t="s">
        <v>7</v>
      </c>
      <c r="G11" s="76" t="s">
        <v>945</v>
      </c>
      <c r="H11" s="813">
        <f>C45</f>
        <v>3.019662252997529</v>
      </c>
      <c r="R11" s="76" t="str">
        <f>B11</f>
        <v>CO2 transport</v>
      </c>
      <c r="S11" s="1122">
        <f>C11</f>
        <v>3.6323949229365329E-3</v>
      </c>
      <c r="AC11" s="865"/>
    </row>
    <row r="12" spans="2:31">
      <c r="B12" s="473" t="str">
        <f>B188</f>
        <v>CO2 storage</v>
      </c>
      <c r="C12" s="743">
        <f t="shared" si="2"/>
        <v>1.1255879579819853E-3</v>
      </c>
      <c r="D12" s="808">
        <f t="shared" si="2"/>
        <v>0</v>
      </c>
      <c r="F12" s="1482"/>
      <c r="G12" s="76" t="s">
        <v>993</v>
      </c>
      <c r="H12" s="818">
        <f>D13/D6</f>
        <v>0.89999999999999991</v>
      </c>
      <c r="R12" s="68" t="str">
        <f>B12</f>
        <v>CO2 storage</v>
      </c>
      <c r="S12" s="1124">
        <f>C12</f>
        <v>1.1255879579819853E-3</v>
      </c>
      <c r="AC12" s="865"/>
    </row>
    <row r="13" spans="2:31">
      <c r="B13" s="465" t="s">
        <v>13</v>
      </c>
      <c r="C13" s="744">
        <f>SUM(C6:C12)</f>
        <v>3.6242448664746012E-2</v>
      </c>
      <c r="D13" s="745">
        <f>SUM(D6:D12)</f>
        <v>-1</v>
      </c>
      <c r="F13" s="1483"/>
      <c r="G13" s="68" t="s">
        <v>994</v>
      </c>
      <c r="H13" s="742">
        <f>(E159+F159)/D152</f>
        <v>0.15302135545049167</v>
      </c>
      <c r="J13" s="59"/>
      <c r="K13" s="59"/>
      <c r="R13" s="70" t="s">
        <v>1022</v>
      </c>
      <c r="S13" s="1125">
        <f>-SUM(C13:D13)</f>
        <v>0.96375755133525398</v>
      </c>
      <c r="AC13" s="865"/>
    </row>
    <row r="14" spans="2:31">
      <c r="E14" s="80"/>
      <c r="L14" s="59"/>
      <c r="M14" s="59"/>
      <c r="R14" s="311"/>
      <c r="AC14" s="917"/>
    </row>
    <row r="15" spans="2:31">
      <c r="B15" s="696"/>
      <c r="C15" s="703"/>
      <c r="D15" s="910"/>
      <c r="E15" s="80"/>
      <c r="F15" s="80"/>
      <c r="H15" s="91"/>
      <c r="L15" s="59"/>
      <c r="M15" s="59"/>
      <c r="N15" s="59"/>
      <c r="O15" s="59"/>
      <c r="P15" s="59"/>
      <c r="Q15" s="59"/>
      <c r="R15" s="59"/>
      <c r="S15" s="59"/>
      <c r="AA15" s="643"/>
      <c r="AB15" s="865"/>
      <c r="AC15" s="917"/>
    </row>
    <row r="16" spans="2:31" s="1" customFormat="1">
      <c r="B16" s="132" t="s">
        <v>652</v>
      </c>
      <c r="C16" s="132"/>
      <c r="D16" s="132"/>
      <c r="E16" s="132"/>
      <c r="F16" s="132"/>
      <c r="G16" s="132"/>
      <c r="H16" s="132"/>
      <c r="I16" s="132"/>
      <c r="J16" s="132"/>
      <c r="K16" s="132"/>
      <c r="L16" s="132"/>
      <c r="M16" s="132"/>
      <c r="N16" s="132"/>
      <c r="O16" s="460"/>
      <c r="P16" s="460"/>
      <c r="Q16" s="460"/>
      <c r="R16" s="460"/>
      <c r="S16" s="460"/>
    </row>
    <row r="17" spans="2:17"/>
    <row r="18" spans="2:17">
      <c r="B18" s="59" t="s">
        <v>1069</v>
      </c>
    </row>
    <row r="19" spans="2:17">
      <c r="B19" s="59"/>
      <c r="C19" s="74" t="s">
        <v>46</v>
      </c>
      <c r="D19" s="75" t="s">
        <v>774</v>
      </c>
      <c r="E19" s="75" t="s">
        <v>11</v>
      </c>
      <c r="F19" s="60" t="s">
        <v>37</v>
      </c>
    </row>
    <row r="20" spans="2:17">
      <c r="B20" s="74" t="s">
        <v>772</v>
      </c>
      <c r="C20" s="885" t="s">
        <v>49</v>
      </c>
      <c r="D20" s="886" t="s">
        <v>54</v>
      </c>
      <c r="E20" s="887"/>
      <c r="F20" s="101"/>
      <c r="G20" s="54" t="str">
        <f>IF(_xlfn.XLOOKUP(Biomass_type,BM_Options,Biomass!$S$9:$S$14)&lt;&gt;C29,"Please choose a type of the wood for the wood-fired plant, or MSW for a MSWI plant","")</f>
        <v/>
      </c>
    </row>
    <row r="21" spans="2:17">
      <c r="B21" s="77" t="s">
        <v>647</v>
      </c>
      <c r="C21" s="1047" t="s">
        <v>639</v>
      </c>
      <c r="D21" s="889" t="str">
        <f>_xlfn.XLOOKUP(Biomass_drying_moment,$B$65:$B$66,$D$65:$D$66)</f>
        <v>Switzerland</v>
      </c>
      <c r="E21" s="890" t="s">
        <v>836</v>
      </c>
      <c r="F21" s="891" t="s">
        <v>837</v>
      </c>
      <c r="G21" s="54" t="str">
        <f>IF(AND(Biomass_drying_moment="Before transport",NOT(Biomass_type=$C$30),OR(Drying_electricity=$B$35,Drying_heat=$C$35)),"Alert: Energy cannot stem from the bio-energy plant if drying occurs before transport.","")</f>
        <v/>
      </c>
      <c r="I21" s="54"/>
    </row>
    <row r="22" spans="2:17">
      <c r="B22" s="77" t="s">
        <v>834</v>
      </c>
      <c r="C22" s="892" t="s">
        <v>507</v>
      </c>
      <c r="D22" s="890" t="s">
        <v>54</v>
      </c>
      <c r="E22" s="893"/>
      <c r="F22" s="894"/>
      <c r="G22" s="1084"/>
    </row>
    <row r="23" spans="2:17">
      <c r="B23" s="78" t="s">
        <v>773</v>
      </c>
      <c r="C23" s="896"/>
      <c r="D23" s="897" t="s">
        <v>54</v>
      </c>
      <c r="E23" s="897" t="s">
        <v>429</v>
      </c>
      <c r="F23" s="895"/>
    </row>
    <row r="24" spans="2:17">
      <c r="B24" s="643"/>
      <c r="C24" s="643"/>
      <c r="D24" s="643"/>
      <c r="E24" s="806"/>
      <c r="F24" s="657"/>
      <c r="G24" s="643"/>
    </row>
    <row r="25" spans="2:17">
      <c r="B25" s="643" t="s">
        <v>995</v>
      </c>
      <c r="C25" s="643"/>
      <c r="D25" s="643"/>
      <c r="E25" s="806"/>
      <c r="F25" s="657"/>
      <c r="G25" s="643"/>
    </row>
    <row r="26" spans="2:17">
      <c r="B26" s="70" t="s">
        <v>986</v>
      </c>
      <c r="C26" s="71" t="s">
        <v>982</v>
      </c>
      <c r="D26" s="1258" t="s">
        <v>1192</v>
      </c>
      <c r="F26" s="657"/>
      <c r="G26" s="643"/>
    </row>
    <row r="27" spans="2:17">
      <c r="B27" s="70" t="s">
        <v>988</v>
      </c>
      <c r="C27" s="451">
        <v>0.52</v>
      </c>
      <c r="D27" s="809"/>
      <c r="E27" s="806"/>
      <c r="F27" s="657"/>
      <c r="G27" s="643"/>
    </row>
    <row r="28" spans="2:17" hidden="1" outlineLevel="1">
      <c r="O28" s="450"/>
      <c r="Q28" s="91"/>
    </row>
    <row r="29" spans="2:17" hidden="1" outlineLevel="1">
      <c r="B29" s="70" t="s">
        <v>1098</v>
      </c>
      <c r="C29" s="232" t="str">
        <f>_xlfn.XLOOKUP(BECCS_plant,BECC_options,BECC_i!$C$6:$C$8)</f>
        <v>Wood-fired</v>
      </c>
      <c r="O29" s="450"/>
      <c r="Q29" s="91"/>
    </row>
    <row r="30" spans="2:17" hidden="1" outlineLevel="1">
      <c r="B30" s="697" t="s">
        <v>936</v>
      </c>
      <c r="C30" s="232" t="str">
        <f>Biomass!$B$14</f>
        <v>Municipal Solid Waste (MSW)</v>
      </c>
      <c r="F30" s="47" t="s">
        <v>1301</v>
      </c>
      <c r="O30" s="450"/>
      <c r="Q30" s="91"/>
    </row>
    <row r="31" spans="2:17" hidden="1" outlineLevel="1">
      <c r="O31" s="450"/>
      <c r="Q31" s="91"/>
    </row>
    <row r="32" spans="2:17" hidden="1" outlineLevel="1">
      <c r="B32" s="697" t="s">
        <v>835</v>
      </c>
      <c r="C32" s="63"/>
      <c r="D32" s="64"/>
      <c r="O32" s="450"/>
      <c r="Q32" s="91"/>
    </row>
    <row r="33" spans="2:17" hidden="1" outlineLevel="1">
      <c r="B33" s="771" t="s">
        <v>647</v>
      </c>
      <c r="C33" s="772"/>
      <c r="D33" s="773" t="s">
        <v>373</v>
      </c>
      <c r="O33" s="450"/>
      <c r="Q33" s="91"/>
    </row>
    <row r="34" spans="2:17" hidden="1" outlineLevel="1">
      <c r="B34" s="774" t="s">
        <v>11</v>
      </c>
      <c r="C34" s="642" t="s">
        <v>37</v>
      </c>
      <c r="D34" s="775" t="s">
        <v>11</v>
      </c>
      <c r="O34" s="450"/>
      <c r="Q34" s="91"/>
    </row>
    <row r="35" spans="2:17" hidden="1" outlineLevel="1">
      <c r="B35" s="332" t="str">
        <f>$H$70</f>
        <v>Internal: Bio-energy plant</v>
      </c>
      <c r="C35" s="746" t="str">
        <f>$H$71</f>
        <v>Internal: Waste heat</v>
      </c>
      <c r="D35" s="747" t="str" cm="1">
        <f t="array" ref="D35:D39">_xlfn.ANCHORARRAY(_xlfn.XLOOKUP(Storage_country,EcoInvent_energy!$C$4:$F$4,EcoInvent_energy!$C$11:$F$11))</f>
        <v>Country mix, medium voltage</v>
      </c>
      <c r="O35" s="450"/>
      <c r="Q35" s="91"/>
    </row>
    <row r="36" spans="2:17" hidden="1" outlineLevel="1">
      <c r="B36" s="387" t="str" cm="1">
        <f t="array" ref="B36:B40">_xlfn.ANCHORARRAY(_xlfn.XLOOKUP($D$21,Energy_countries,EcoInvent_energy!$C$11:$F$11))</f>
        <v>Country mix, medium voltage</v>
      </c>
      <c r="C36" s="749" t="str" cm="1">
        <f t="array" ref="C36:C39">EcoInvent_energy!$B$19:$B$22</f>
        <v>Natural gas at furnace</v>
      </c>
      <c r="D36" s="759" t="str">
        <v>Coal</v>
      </c>
      <c r="O36" s="450"/>
      <c r="Q36" s="91"/>
    </row>
    <row r="37" spans="2:17" hidden="1" outlineLevel="1">
      <c r="B37" s="387" t="str">
        <v>Coal</v>
      </c>
      <c r="C37" s="749" t="str">
        <v>Natural gas</v>
      </c>
      <c r="D37" s="759" t="str">
        <v>Natural gas, combined cycle</v>
      </c>
      <c r="O37" s="450"/>
      <c r="Q37" s="91"/>
    </row>
    <row r="38" spans="2:17" hidden="1" outlineLevel="1">
      <c r="B38" s="387" t="str">
        <v>Natural gas, combined cycle</v>
      </c>
      <c r="C38" s="749" t="str">
        <v>Municipal waste</v>
      </c>
      <c r="D38" s="759" t="str">
        <v>Natural gas, conventional</v>
      </c>
      <c r="O38" s="450"/>
      <c r="Q38" s="91"/>
    </row>
    <row r="39" spans="2:17" hidden="1" outlineLevel="1">
      <c r="B39" s="387" t="str">
        <v>Natural gas, conventional</v>
      </c>
      <c r="C39" s="749" t="str">
        <v>Wood chips</v>
      </c>
      <c r="D39" s="759" t="str">
        <v>Wind onshore</v>
      </c>
      <c r="O39" s="450"/>
      <c r="Q39" s="91"/>
    </row>
    <row r="40" spans="2:17" hidden="1" outlineLevel="1">
      <c r="B40" s="387" t="str">
        <v>Wind onshore</v>
      </c>
      <c r="C40" s="749"/>
      <c r="D40" s="759"/>
      <c r="O40" s="450"/>
      <c r="Q40" s="91"/>
    </row>
    <row r="41" spans="2:17" hidden="1" outlineLevel="1">
      <c r="B41" s="78"/>
      <c r="C41" s="62"/>
      <c r="D41" s="78"/>
      <c r="E41" s="77"/>
      <c r="O41" s="450"/>
      <c r="Q41" s="91"/>
    </row>
    <row r="42" spans="2:17" collapsed="1">
      <c r="O42" s="450"/>
      <c r="Q42" s="91"/>
    </row>
    <row r="43" spans="2:17">
      <c r="B43" s="59" t="s">
        <v>9</v>
      </c>
      <c r="C43" s="59"/>
      <c r="O43" s="450"/>
      <c r="Q43" s="91"/>
    </row>
    <row r="44" spans="2:17" hidden="1" outlineLevel="1">
      <c r="C44" s="73" t="s">
        <v>21</v>
      </c>
      <c r="D44" s="776" t="s">
        <v>5</v>
      </c>
      <c r="E44" s="77"/>
      <c r="F44" s="67"/>
      <c r="G44" s="59"/>
      <c r="J44"/>
      <c r="L44"/>
      <c r="M44"/>
      <c r="N44"/>
      <c r="O44" s="461"/>
      <c r="Q44" s="91"/>
    </row>
    <row r="45" spans="2:17" hidden="1" outlineLevel="1">
      <c r="B45" s="73" t="s">
        <v>962</v>
      </c>
      <c r="C45" s="279">
        <f>C46/(1-_xlfn.XLOOKUP(Biomass_type,BM_Options,BM_MoistureContent))</f>
        <v>3.019662252997529</v>
      </c>
      <c r="D45" s="778" t="s">
        <v>961</v>
      </c>
      <c r="F45" s="54"/>
      <c r="J45"/>
      <c r="L45"/>
      <c r="M45"/>
      <c r="N45"/>
      <c r="O45" s="461"/>
      <c r="Q45" s="91"/>
    </row>
    <row r="46" spans="2:17" hidden="1" outlineLevel="1">
      <c r="B46" s="76" t="s">
        <v>963</v>
      </c>
      <c r="C46" s="802">
        <f>C48/_xlfn.XLOOKUP(Biomass_type,BM_Options,BM_CContent)</f>
        <v>0.60393245059950562</v>
      </c>
      <c r="D46" s="443" t="s">
        <v>19</v>
      </c>
      <c r="F46" s="54"/>
      <c r="J46"/>
      <c r="L46"/>
      <c r="M46"/>
      <c r="N46"/>
      <c r="O46" s="461"/>
      <c r="Q46" s="91"/>
    </row>
    <row r="47" spans="2:17" hidden="1" outlineLevel="1">
      <c r="B47" s="50" t="s">
        <v>983</v>
      </c>
      <c r="C47" s="810">
        <f>IF(AND(Biomass_type=$C$30,NOT(ISBLANK($C$27))),$C$27,_xlfn.XLOOKUP(Biomass_type,BM_Options,BM_BiogenicCShare))</f>
        <v>1</v>
      </c>
      <c r="D47" s="221"/>
      <c r="F47" s="54"/>
      <c r="J47"/>
      <c r="L47"/>
      <c r="M47"/>
      <c r="N47"/>
      <c r="O47" s="461"/>
      <c r="Q47" s="91"/>
    </row>
    <row r="48" spans="2:17" hidden="1" outlineLevel="1">
      <c r="B48" s="73" t="s">
        <v>948</v>
      </c>
      <c r="C48" s="800">
        <f>C51/Mass_CO2*Mass_C</f>
        <v>0.30323319816019106</v>
      </c>
      <c r="D48" s="452" t="s">
        <v>977</v>
      </c>
      <c r="E48" s="67"/>
    </row>
    <row r="49" spans="2:25" hidden="1" outlineLevel="1">
      <c r="B49" s="76" t="s">
        <v>946</v>
      </c>
      <c r="C49" s="777">
        <f>C48*Biomass_biogenic</f>
        <v>0.30323319816019106</v>
      </c>
      <c r="D49" s="411" t="s">
        <v>977</v>
      </c>
      <c r="E49" s="67"/>
    </row>
    <row r="50" spans="2:25" hidden="1" outlineLevel="1">
      <c r="B50" s="68" t="s">
        <v>973</v>
      </c>
      <c r="C50" s="801">
        <f>C48*(1-Biomass_biogenic)</f>
        <v>0</v>
      </c>
      <c r="D50" s="412" t="s">
        <v>977</v>
      </c>
      <c r="E50" s="67"/>
    </row>
    <row r="51" spans="2:25" hidden="1" outlineLevel="1">
      <c r="B51" s="73" t="s">
        <v>974</v>
      </c>
      <c r="C51" s="800">
        <f>C101/_xlfn.XLOOKUP(BECCS_plant,BECC_options,BECC_CaptureEfficiency)</f>
        <v>1.1111111111111112</v>
      </c>
      <c r="D51" s="452" t="s">
        <v>978</v>
      </c>
      <c r="E51" s="67"/>
    </row>
    <row r="52" spans="2:25" hidden="1" outlineLevel="1">
      <c r="B52" s="76" t="s">
        <v>976</v>
      </c>
      <c r="C52" s="777">
        <f>C51*Biomass_biogenic</f>
        <v>1.1111111111111112</v>
      </c>
      <c r="D52" s="411" t="s">
        <v>978</v>
      </c>
      <c r="E52" s="67"/>
    </row>
    <row r="53" spans="2:25" hidden="1" outlineLevel="1">
      <c r="B53" s="68" t="s">
        <v>975</v>
      </c>
      <c r="C53" s="801">
        <f>C51*(1-Biomass_biogenic)</f>
        <v>0</v>
      </c>
      <c r="D53" s="412" t="s">
        <v>978</v>
      </c>
      <c r="E53" s="67"/>
    </row>
    <row r="54" spans="2:25" hidden="1" outlineLevel="1">
      <c r="C54" s="122"/>
      <c r="D54" s="67"/>
      <c r="E54" s="67"/>
    </row>
    <row r="55" spans="2:25" hidden="1" outlineLevel="1">
      <c r="B55" s="59"/>
      <c r="C55" s="612" t="s">
        <v>1009</v>
      </c>
      <c r="D55" s="613" t="s">
        <v>1010</v>
      </c>
      <c r="F55" s="469"/>
      <c r="G55" s="469"/>
      <c r="H55" s="469"/>
    </row>
    <row r="56" spans="2:25" hidden="1" outlineLevel="1">
      <c r="B56" s="50" t="s">
        <v>7</v>
      </c>
      <c r="C56" s="298" cm="1">
        <f t="array" ref="C56">C46*_xlfn.XLOOKUP(Biomass_type,BM_Options,_xlfn.XLOOKUP(Biomass_country,EcoInvent_biomass!$B$4:$E$4,EcoInvent_biomass!$B$5:$E$10))</f>
        <v>2.1722261161265841E-2</v>
      </c>
      <c r="D56" s="745">
        <f>-C52</f>
        <v>-1.1111111111111112</v>
      </c>
      <c r="F56" s="80"/>
      <c r="G56" s="80"/>
      <c r="L56"/>
      <c r="M56"/>
    </row>
    <row r="57" spans="2:25" hidden="1" outlineLevel="1">
      <c r="D57" s="67"/>
      <c r="S57"/>
      <c r="T57"/>
      <c r="U57"/>
      <c r="V57"/>
      <c r="W57"/>
      <c r="X57"/>
      <c r="Y57"/>
    </row>
    <row r="58" spans="2:25" collapsed="1">
      <c r="B58" s="59" t="s">
        <v>637</v>
      </c>
      <c r="D58" s="67"/>
      <c r="H58" s="306"/>
    </row>
    <row r="59" spans="2:25">
      <c r="B59" s="70" t="s">
        <v>645</v>
      </c>
      <c r="C59" s="64"/>
      <c r="D59" s="67"/>
      <c r="H59" s="306"/>
    </row>
    <row r="60" spans="2:25">
      <c r="B60" s="70" t="s">
        <v>642</v>
      </c>
      <c r="C60" s="750">
        <f>_xlfn.XLOOKUP(Biomass_type,BM_Options,BM_MoistureContent)</f>
        <v>0.8</v>
      </c>
      <c r="D60" s="67"/>
      <c r="E60" s="661"/>
      <c r="H60" s="306"/>
    </row>
    <row r="61" spans="2:25">
      <c r="B61" s="50" t="s">
        <v>780</v>
      </c>
      <c r="C61" s="451">
        <v>0.4</v>
      </c>
      <c r="E61" s="521"/>
      <c r="H61" s="306"/>
    </row>
    <row r="62" spans="2:25">
      <c r="B62" s="50" t="s">
        <v>644</v>
      </c>
      <c r="C62" s="750">
        <f>_xlfn.XLOOKUP(Biomass_type,BM_Options,Biomass!$H$9:$H$14)</f>
        <v>0.1</v>
      </c>
      <c r="D62" s="67"/>
      <c r="H62" s="306"/>
    </row>
    <row r="63" spans="2:25" hidden="1" outlineLevel="1">
      <c r="C63" s="237"/>
      <c r="D63" s="67"/>
      <c r="H63" s="306"/>
    </row>
    <row r="64" spans="2:25" hidden="1" outlineLevel="1">
      <c r="B64" s="50" t="s">
        <v>855</v>
      </c>
      <c r="C64" s="50" t="s">
        <v>641</v>
      </c>
      <c r="D64" s="69" t="s">
        <v>774</v>
      </c>
      <c r="J64" s="72"/>
      <c r="K64" s="237"/>
      <c r="L64" s="67"/>
    </row>
    <row r="65" spans="2:24" hidden="1" outlineLevel="1">
      <c r="B65" s="73" t="s">
        <v>638</v>
      </c>
      <c r="C65" s="741">
        <f>$C$46/(1-$C$62)</f>
        <v>0.67103605622167295</v>
      </c>
      <c r="D65" s="741" t="str">
        <f>Biomass_country</f>
        <v>Switzerland</v>
      </c>
      <c r="L65" s="67"/>
    </row>
    <row r="66" spans="2:24" hidden="1" outlineLevel="1">
      <c r="B66" s="68" t="s">
        <v>639</v>
      </c>
      <c r="C66" s="220">
        <f>$C$46/(1-$C$61)</f>
        <v>1.0065540843325094</v>
      </c>
      <c r="D66" s="220" t="str">
        <f>BECCS_plant_country</f>
        <v>Switzerland</v>
      </c>
      <c r="L66" s="80"/>
    </row>
    <row r="67" spans="2:24" hidden="1" outlineLevel="1">
      <c r="B67" s="68" t="s">
        <v>640</v>
      </c>
      <c r="C67" s="267">
        <f>C45*MIN(ABS(Moisture-C62),C60-C62)</f>
        <v>0.90589867589925888</v>
      </c>
      <c r="D67" s="62" t="s">
        <v>111</v>
      </c>
      <c r="L67" s="80"/>
    </row>
    <row r="68" spans="2:24" hidden="1" outlineLevel="1">
      <c r="D68" s="67"/>
      <c r="K68" s="91"/>
      <c r="L68" s="80"/>
    </row>
    <row r="69" spans="2:24" hidden="1" outlineLevel="1">
      <c r="C69" s="70" t="s">
        <v>1015</v>
      </c>
      <c r="D69" s="70" t="s">
        <v>1016</v>
      </c>
      <c r="E69" s="64" t="s">
        <v>1017</v>
      </c>
      <c r="F69" s="221" t="s">
        <v>1013</v>
      </c>
      <c r="H69" s="50" t="s">
        <v>838</v>
      </c>
      <c r="K69" s="91"/>
      <c r="L69" s="80"/>
    </row>
    <row r="70" spans="2:24" hidden="1" outlineLevel="1">
      <c r="B70" s="73" t="s">
        <v>11</v>
      </c>
      <c r="C70" s="820">
        <f>$C$67*Biomass!$D$23</f>
        <v>0.11081867297408411</v>
      </c>
      <c r="D70" s="278">
        <f>IF($E$21=$H70,$C70,0)</f>
        <v>0.11081867297408411</v>
      </c>
      <c r="E70" s="752">
        <f>IF($E$21&lt;&gt;$H70,$C70,0)</f>
        <v>0</v>
      </c>
      <c r="F70" s="753" cm="1">
        <f t="array" ref="F70">E70*_xlfn.XLOOKUP($E$21,EcoInvent_energy!$B$5:$B$10,_xlfn.XLOOKUP($D$21,EcoInvent_energy!$C$4:$F$4,EcoInvent_energy!$C$5:$F$10),0)</f>
        <v>0</v>
      </c>
      <c r="H70" s="76" t="s">
        <v>836</v>
      </c>
    </row>
    <row r="71" spans="2:24" hidden="1" outlineLevel="1">
      <c r="B71" s="68" t="s">
        <v>839</v>
      </c>
      <c r="C71" s="754">
        <f>$C$67*Biomass!$E$23</f>
        <v>2.4459264249279991</v>
      </c>
      <c r="D71" s="755">
        <f>IF($F$21=$H71,$C71,0)</f>
        <v>2.4459264249279991</v>
      </c>
      <c r="E71" s="756">
        <f>IF($F$21&lt;&gt;$H71,$C71,0)</f>
        <v>0</v>
      </c>
      <c r="F71" s="757" cm="1">
        <f t="array" ref="F71">E71*_xlfn.XLOOKUP($F$21,EcoInvent_energy!$B$19:$B$22,_xlfn.XLOOKUP($D$21,EcoInvent_energy!$C$4:$F$4,EcoInvent_energy!$C$19:$F$22),0)</f>
        <v>0</v>
      </c>
      <c r="H71" s="68" t="s">
        <v>837</v>
      </c>
    </row>
    <row r="72" spans="2:24" hidden="1" outlineLevel="1">
      <c r="B72" s="69" t="s">
        <v>261</v>
      </c>
      <c r="C72" s="70"/>
      <c r="D72" s="63"/>
      <c r="E72" s="623"/>
      <c r="F72" s="1147">
        <f>SUM(C70:C71)*_xlfn.XLOOKUP(Biomass!$C$18,EI_names,EI_GWP)/1000</f>
        <v>3.3857438934852913E-4</v>
      </c>
    </row>
    <row r="73" spans="2:24" hidden="1" outlineLevel="1">
      <c r="E73" s="67"/>
    </row>
    <row r="74" spans="2:24" hidden="1" outlineLevel="1">
      <c r="B74" s="72"/>
      <c r="C74" s="611" t="s">
        <v>1009</v>
      </c>
      <c r="D74" s="619" t="s">
        <v>1010</v>
      </c>
      <c r="F74" s="514"/>
      <c r="G74" s="514"/>
      <c r="H74" s="514"/>
    </row>
    <row r="75" spans="2:24" hidden="1" outlineLevel="1">
      <c r="B75" s="50" t="s">
        <v>647</v>
      </c>
      <c r="C75" s="736">
        <f>SUM(F70:F72)</f>
        <v>3.3857438934852913E-4</v>
      </c>
      <c r="D75" s="526"/>
      <c r="F75" s="67"/>
      <c r="G75" s="80"/>
      <c r="H75" s="67"/>
    </row>
    <row r="76" spans="2:24" collapsed="1">
      <c r="D76" s="67"/>
    </row>
    <row r="77" spans="2:24">
      <c r="B77" s="59" t="s">
        <v>646</v>
      </c>
      <c r="C77" s="1117" t="str">
        <f>IF(Biomass_type=$C$30,"Note: If biomass is MSW, this data is not considered, as transport is outside the LCA cut-off.","")</f>
        <v/>
      </c>
      <c r="T77"/>
      <c r="U77"/>
      <c r="V77"/>
      <c r="W77"/>
      <c r="X77"/>
    </row>
    <row r="78" spans="2:24">
      <c r="B78" s="50" t="s">
        <v>133</v>
      </c>
      <c r="C78" s="50" t="s">
        <v>10</v>
      </c>
      <c r="D78" s="69" t="s">
        <v>5</v>
      </c>
      <c r="F78" s="59"/>
      <c r="G78" s="59"/>
      <c r="H78" s="59"/>
      <c r="I78" s="59"/>
      <c r="J78" s="59"/>
      <c r="K78" s="59"/>
      <c r="L78" s="59"/>
      <c r="M78" s="59"/>
      <c r="S78" s="59"/>
    </row>
    <row r="79" spans="2:24">
      <c r="B79" s="71" t="s">
        <v>798</v>
      </c>
      <c r="C79" s="71">
        <v>50</v>
      </c>
      <c r="D79" s="69" t="s">
        <v>6</v>
      </c>
      <c r="F79" s="306"/>
      <c r="S79"/>
      <c r="T79"/>
      <c r="W79" s="348"/>
    </row>
    <row r="80" spans="2:24">
      <c r="B80" s="71" t="s">
        <v>560</v>
      </c>
      <c r="C80" s="71">
        <v>0</v>
      </c>
      <c r="D80" s="69" t="s">
        <v>6</v>
      </c>
      <c r="S80"/>
      <c r="T80" s="338"/>
    </row>
    <row r="81" spans="2:25">
      <c r="B81" s="71"/>
      <c r="C81" s="71"/>
      <c r="D81" s="69" t="s">
        <v>6</v>
      </c>
    </row>
    <row r="82" spans="2:25" hidden="1" outlineLevel="1">
      <c r="D82" s="67"/>
    </row>
    <row r="83" spans="2:25" hidden="1" outlineLevel="1">
      <c r="C83" s="622" t="s">
        <v>1009</v>
      </c>
      <c r="D83" s="612" t="s">
        <v>1010</v>
      </c>
      <c r="F83" s="514"/>
      <c r="G83" s="514"/>
      <c r="H83" s="514"/>
    </row>
    <row r="84" spans="2:25" hidden="1" outlineLevel="1">
      <c r="B84" s="747" t="str">
        <f>BM_transport_1</f>
        <v>Lorry 16-32t EURO4</v>
      </c>
      <c r="C84" s="278">
        <f>BM_transport_1_KM*_xlfn.XLOOKUP(Biomass_drying_moment,$B$65:$B$66,$C$65:$C$66)*_xlfn.XLOOKUP(BM_transport_1,EI_names,EI_GWP,0)/1000</f>
        <v>9.4112806885089627E-3</v>
      </c>
      <c r="D84" s="341"/>
      <c r="F84" s="80"/>
      <c r="G84" s="80"/>
      <c r="H84" s="80"/>
      <c r="K84" s="80"/>
      <c r="L84" s="80"/>
      <c r="M84" s="80"/>
    </row>
    <row r="85" spans="2:25" hidden="1" outlineLevel="1">
      <c r="B85" s="759" t="str">
        <f>BM_transport_2</f>
        <v>Freight train</v>
      </c>
      <c r="C85" s="280">
        <f>BM_transport_2_KM*_xlfn.XLOOKUP(Biomass_drying_moment,$B$65:$B$66,$C$65:$C$66)*_xlfn.XLOOKUP(BM_transport_2,EI_names,EI_GWP,0)/1000</f>
        <v>0</v>
      </c>
      <c r="D85" s="615"/>
      <c r="F85" s="80"/>
      <c r="G85" s="80"/>
      <c r="H85" s="80"/>
      <c r="K85" s="80"/>
      <c r="L85" s="80"/>
      <c r="M85" s="80"/>
      <c r="N85" s="80"/>
      <c r="O85" s="80"/>
    </row>
    <row r="86" spans="2:25" hidden="1" outlineLevel="1">
      <c r="B86" s="748">
        <f>BM_transport_3</f>
        <v>0</v>
      </c>
      <c r="C86" s="85">
        <f>BM_transport_3_KM*_xlfn.XLOOKUP(Biomass_drying_moment,$B$65:$B$66,$C$65:$C$66)*_xlfn.XLOOKUP(BM_transport_3,EI_names,EI_GWP,0)/1000</f>
        <v>0</v>
      </c>
      <c r="D86" s="68"/>
      <c r="F86" s="80"/>
      <c r="G86" s="80"/>
      <c r="H86" s="80"/>
      <c r="K86" s="80"/>
      <c r="L86" s="80"/>
      <c r="M86" s="80"/>
      <c r="N86" s="80"/>
      <c r="O86" s="80"/>
    </row>
    <row r="87" spans="2:25" hidden="1" outlineLevel="1">
      <c r="B87" s="73" t="str">
        <f>BECC_i!C6</f>
        <v>Wood-fired</v>
      </c>
      <c r="C87" s="741">
        <f>SUM(C84:C86)</f>
        <v>9.4112806885089627E-3</v>
      </c>
      <c r="D87" s="452"/>
      <c r="F87" s="67"/>
      <c r="G87" s="67"/>
      <c r="H87" s="67"/>
      <c r="K87" s="80"/>
      <c r="L87" s="80"/>
      <c r="M87" s="80"/>
      <c r="N87" s="80"/>
      <c r="O87" s="80"/>
    </row>
    <row r="88" spans="2:25" hidden="1" outlineLevel="1">
      <c r="B88" s="76" t="str">
        <f>BECC_i!C7</f>
        <v>MSWI</v>
      </c>
      <c r="C88" s="1172">
        <v>0</v>
      </c>
      <c r="D88" s="62"/>
      <c r="F88" s="67"/>
      <c r="G88" s="67"/>
      <c r="H88" s="67"/>
      <c r="K88" s="80"/>
      <c r="L88" s="80"/>
      <c r="M88" s="80"/>
      <c r="N88" s="80"/>
      <c r="O88" s="80"/>
    </row>
    <row r="89" spans="2:25" hidden="1" outlineLevel="1">
      <c r="B89" s="70" t="s">
        <v>13</v>
      </c>
      <c r="C89" s="220">
        <f>_xlfn.XLOOKUP(BECCS_plant_type,$B$87:$B$88,C$87:C$88)</f>
        <v>9.4112806885089627E-3</v>
      </c>
      <c r="D89" s="64"/>
      <c r="F89" s="67"/>
      <c r="G89" s="67"/>
      <c r="H89" s="67"/>
      <c r="K89" s="80"/>
      <c r="L89" s="80"/>
      <c r="M89" s="80"/>
      <c r="N89" s="80"/>
      <c r="O89" s="80"/>
    </row>
    <row r="90" spans="2:25" collapsed="1">
      <c r="D90" s="67"/>
      <c r="N90" s="80"/>
      <c r="O90" s="80"/>
    </row>
    <row r="91" spans="2:25">
      <c r="B91" s="59" t="s">
        <v>606</v>
      </c>
      <c r="C91" s="59"/>
    </row>
    <row r="92" spans="2:25" hidden="1" outlineLevel="1">
      <c r="B92" s="72"/>
      <c r="C92" s="50" t="s">
        <v>1018</v>
      </c>
      <c r="D92" s="657"/>
      <c r="E92" s="657"/>
    </row>
    <row r="93" spans="2:25" hidden="1" outlineLevel="1">
      <c r="B93" s="70" t="s">
        <v>586</v>
      </c>
      <c r="C93" s="758">
        <f>$C$46*_xlfn.XLOOKUP(Biomass_type,BM_Options,BM_LHV)</f>
        <v>11.124192912630196</v>
      </c>
      <c r="D93" s="658"/>
      <c r="E93" s="657"/>
    </row>
    <row r="94" spans="2:25" hidden="1" outlineLevel="1">
      <c r="B94" s="77" t="s">
        <v>595</v>
      </c>
      <c r="C94" s="760">
        <f>C93*_xlfn.XLOOKUP(BECCS_plant,BECC_options,BECC_i!$E$6:$E$8)</f>
        <v>3.3372578737890586</v>
      </c>
      <c r="D94" s="703"/>
      <c r="E94" s="656"/>
    </row>
    <row r="95" spans="2:25" hidden="1" outlineLevel="1">
      <c r="B95" s="77" t="s">
        <v>596</v>
      </c>
      <c r="C95" s="760">
        <f>C93*_xlfn.XLOOKUP(BECCS_plant,BECC_options,BECC_i!$F$6:$F$8)</f>
        <v>2.2248385825260395</v>
      </c>
      <c r="D95" s="658"/>
      <c r="E95" s="657"/>
      <c r="Q95"/>
      <c r="S95"/>
      <c r="T95"/>
      <c r="U95"/>
      <c r="V95"/>
      <c r="W95"/>
      <c r="X95"/>
      <c r="Y95"/>
    </row>
    <row r="96" spans="2:25" hidden="1" outlineLevel="1">
      <c r="B96" s="50" t="s">
        <v>594</v>
      </c>
      <c r="C96" s="758">
        <f>C94-C95</f>
        <v>1.1124192912630191</v>
      </c>
      <c r="D96" s="657"/>
      <c r="E96" s="657"/>
      <c r="Q96"/>
      <c r="S96"/>
      <c r="T96"/>
      <c r="U96"/>
      <c r="V96"/>
      <c r="W96"/>
      <c r="X96"/>
      <c r="Y96"/>
    </row>
    <row r="97" spans="2:25" hidden="1" outlineLevel="1">
      <c r="B97" s="73" t="s">
        <v>1099</v>
      </c>
      <c r="C97" s="753">
        <f>C93*_xlfn.XLOOKUP(BECCS_plant,BECC_options,BECC_i!$G$6:$G$8)</f>
        <v>0</v>
      </c>
      <c r="D97" s="658"/>
      <c r="E97" s="657"/>
      <c r="Q97"/>
      <c r="S97"/>
      <c r="T97"/>
      <c r="U97"/>
      <c r="V97"/>
      <c r="W97"/>
      <c r="X97"/>
      <c r="Y97"/>
    </row>
    <row r="98" spans="2:25" hidden="1" outlineLevel="1">
      <c r="B98" s="68" t="s">
        <v>1100</v>
      </c>
      <c r="C98" s="757">
        <f>C93*_xlfn.XLOOKUP(BECCS_plant,BECC_options,BECC_i!$H$6:$H$8)</f>
        <v>0</v>
      </c>
      <c r="D98" s="658"/>
      <c r="E98" s="657"/>
      <c r="Q98"/>
      <c r="S98"/>
      <c r="T98"/>
      <c r="U98"/>
      <c r="V98"/>
      <c r="W98"/>
      <c r="X98"/>
      <c r="Y98"/>
    </row>
    <row r="99" spans="2:25" hidden="1" outlineLevel="1">
      <c r="B99" s="50" t="s">
        <v>1101</v>
      </c>
      <c r="C99" s="745">
        <f>C97-C98</f>
        <v>0</v>
      </c>
      <c r="D99" s="658"/>
      <c r="E99" s="657"/>
      <c r="Q99"/>
      <c r="S99"/>
      <c r="T99"/>
      <c r="U99"/>
      <c r="V99"/>
      <c r="W99"/>
      <c r="X99"/>
      <c r="Y99"/>
    </row>
    <row r="100" spans="2:25" hidden="1" outlineLevel="1">
      <c r="D100" s="67"/>
      <c r="E100" s="67"/>
      <c r="Q100"/>
      <c r="S100"/>
      <c r="T100"/>
      <c r="U100"/>
      <c r="V100"/>
      <c r="W100"/>
      <c r="X100"/>
      <c r="Y100"/>
    </row>
    <row r="101" spans="2:25" hidden="1" outlineLevel="1">
      <c r="B101" s="50" t="s">
        <v>958</v>
      </c>
      <c r="C101" s="126">
        <f>C102/Biomass_biogenic</f>
        <v>1</v>
      </c>
      <c r="D101" s="69" t="s">
        <v>364</v>
      </c>
      <c r="E101" s="67"/>
      <c r="Q101"/>
      <c r="S101"/>
      <c r="T101"/>
      <c r="U101"/>
      <c r="V101"/>
      <c r="W101"/>
      <c r="X101"/>
      <c r="Y101"/>
    </row>
    <row r="102" spans="2:25" hidden="1" outlineLevel="1">
      <c r="B102" s="50" t="s">
        <v>959</v>
      </c>
      <c r="C102" s="1280">
        <v>1</v>
      </c>
      <c r="D102" s="69" t="s">
        <v>364</v>
      </c>
      <c r="E102" s="67"/>
      <c r="Q102"/>
      <c r="S102"/>
      <c r="T102"/>
      <c r="U102"/>
      <c r="V102"/>
      <c r="W102"/>
      <c r="X102"/>
      <c r="Y102"/>
    </row>
    <row r="103" spans="2:25" hidden="1" outlineLevel="1">
      <c r="B103" s="50" t="s">
        <v>960</v>
      </c>
      <c r="C103" s="292">
        <f>C101*(1-Biomass_biogenic)</f>
        <v>0</v>
      </c>
      <c r="D103" s="69" t="s">
        <v>364</v>
      </c>
      <c r="E103" s="67"/>
      <c r="Q103"/>
      <c r="S103"/>
      <c r="T103"/>
      <c r="U103"/>
      <c r="V103"/>
      <c r="W103"/>
      <c r="X103"/>
      <c r="Y103"/>
    </row>
    <row r="104" spans="2:25" hidden="1" outlineLevel="1">
      <c r="E104" s="67"/>
      <c r="Q104"/>
      <c r="S104"/>
      <c r="T104"/>
      <c r="U104"/>
      <c r="V104"/>
      <c r="W104"/>
      <c r="X104"/>
      <c r="Y104"/>
    </row>
    <row r="105" spans="2:25" hidden="1" outlineLevel="1">
      <c r="B105" s="50" t="s">
        <v>972</v>
      </c>
      <c r="C105" s="798">
        <f>C102/C101</f>
        <v>1</v>
      </c>
      <c r="E105" s="67"/>
      <c r="Q105"/>
      <c r="S105"/>
      <c r="T105"/>
      <c r="U105"/>
      <c r="V105"/>
      <c r="W105"/>
      <c r="X105"/>
      <c r="Y105"/>
    </row>
    <row r="106" spans="2:25" hidden="1" outlineLevel="1">
      <c r="E106" s="67"/>
      <c r="Q106"/>
      <c r="S106"/>
      <c r="T106"/>
      <c r="U106"/>
      <c r="V106"/>
      <c r="W106"/>
      <c r="X106"/>
      <c r="Y106"/>
    </row>
    <row r="107" spans="2:25" customFormat="1" hidden="1" outlineLevel="1">
      <c r="B107" s="59"/>
      <c r="C107" s="622" t="s">
        <v>1009</v>
      </c>
      <c r="D107" s="612" t="s">
        <v>1010</v>
      </c>
      <c r="E107" s="47"/>
      <c r="F107" s="469"/>
      <c r="G107" s="469"/>
      <c r="H107" s="469"/>
      <c r="I107" s="47"/>
      <c r="J107" s="47"/>
      <c r="K107" s="47"/>
      <c r="L107" s="47"/>
      <c r="M107" s="47"/>
      <c r="N107" s="47"/>
      <c r="O107" s="47"/>
      <c r="P107" s="47"/>
      <c r="Q107" s="47"/>
    </row>
    <row r="108" spans="2:25" customFormat="1" hidden="1" outlineLevel="1">
      <c r="B108" s="74" t="s">
        <v>1174</v>
      </c>
      <c r="C108" s="1201">
        <f>C101*_xlfn.XLOOKUP(_xlfn.XLOOKUP(BECCS_plant,BECC_options,BECC_i!$J$6:$J$8),EI_names,EI_GWP)/1000</f>
        <v>1.23495447041663E-5</v>
      </c>
      <c r="D108" s="341"/>
      <c r="E108" s="47"/>
      <c r="F108" s="80"/>
      <c r="G108" s="80"/>
      <c r="H108" s="47"/>
      <c r="I108" s="47"/>
      <c r="J108" s="47"/>
      <c r="K108" s="47"/>
      <c r="L108" s="47"/>
      <c r="M108" s="47"/>
      <c r="N108" s="47"/>
      <c r="O108" s="47"/>
      <c r="P108" s="47"/>
      <c r="Q108" s="47"/>
    </row>
    <row r="109" spans="2:25" customFormat="1" hidden="1" outlineLevel="1">
      <c r="B109" s="78" t="s">
        <v>987</v>
      </c>
      <c r="C109" s="803">
        <f>C53-C103</f>
        <v>0</v>
      </c>
      <c r="D109" s="757">
        <f>-C102-D56</f>
        <v>0.11111111111111116</v>
      </c>
      <c r="E109" s="47"/>
      <c r="F109" s="80"/>
      <c r="G109" s="80"/>
      <c r="H109" s="47"/>
      <c r="I109" s="47"/>
      <c r="J109" s="47"/>
      <c r="K109" s="47"/>
      <c r="L109" s="47"/>
      <c r="M109" s="47"/>
      <c r="N109" s="47"/>
      <c r="O109" s="47"/>
      <c r="P109" s="47"/>
      <c r="Q109" s="47"/>
    </row>
    <row r="110" spans="2:25" hidden="1" outlineLevel="1">
      <c r="D110" s="67"/>
      <c r="G110" s="657"/>
      <c r="H110" s="657"/>
      <c r="I110" s="657"/>
      <c r="S110"/>
      <c r="T110"/>
      <c r="U110"/>
      <c r="V110"/>
      <c r="W110"/>
      <c r="X110"/>
      <c r="Y110"/>
    </row>
    <row r="111" spans="2:25" collapsed="1">
      <c r="B111" s="59" t="s">
        <v>996</v>
      </c>
      <c r="D111" s="67"/>
      <c r="G111" s="657"/>
      <c r="H111" s="657"/>
      <c r="I111" s="657"/>
    </row>
    <row r="112" spans="2:25" hidden="1" outlineLevel="1">
      <c r="B112" s="59"/>
      <c r="C112" s="50" t="s">
        <v>1015</v>
      </c>
      <c r="D112" s="657"/>
      <c r="E112" s="657"/>
      <c r="F112" s="658"/>
      <c r="G112" s="657"/>
      <c r="H112" s="657"/>
      <c r="I112" s="657"/>
    </row>
    <row r="113" spans="2:25" customFormat="1" hidden="1" outlineLevel="1">
      <c r="B113" s="2" t="s">
        <v>205</v>
      </c>
      <c r="C113" s="789">
        <f>$C$101*CO2_TrSt!$C$4</f>
        <v>0.41178083176852992</v>
      </c>
      <c r="D113" s="788"/>
      <c r="E113" s="716"/>
      <c r="F113" s="716"/>
      <c r="G113" s="716"/>
      <c r="H113" s="716"/>
      <c r="I113" s="716"/>
      <c r="S113" s="47"/>
      <c r="T113" s="47"/>
      <c r="U113" s="47"/>
      <c r="V113" s="47"/>
      <c r="W113" s="47"/>
      <c r="X113" s="47"/>
      <c r="Y113" s="47"/>
    </row>
    <row r="114" spans="2:25" customFormat="1" hidden="1" outlineLevel="1">
      <c r="D114" s="13"/>
      <c r="G114" s="716"/>
      <c r="H114" s="716"/>
      <c r="I114" s="716"/>
      <c r="Q114" s="47"/>
      <c r="S114" s="47"/>
      <c r="T114" s="47"/>
      <c r="U114" s="47"/>
      <c r="V114" s="47"/>
      <c r="W114" s="47"/>
      <c r="X114" s="47"/>
      <c r="Y114" s="47"/>
    </row>
    <row r="115" spans="2:25" customFormat="1" collapsed="1">
      <c r="B115" s="59" t="s">
        <v>832</v>
      </c>
      <c r="D115" s="13"/>
      <c r="G115" s="716"/>
      <c r="H115" s="716"/>
      <c r="I115" s="716"/>
      <c r="S115" s="47"/>
      <c r="T115" s="47"/>
      <c r="U115" s="47"/>
      <c r="V115" s="47"/>
      <c r="W115" s="47"/>
      <c r="X115" s="47"/>
      <c r="Y115" s="47"/>
    </row>
    <row r="116" spans="2:25" customFormat="1">
      <c r="B116" s="2" t="s">
        <v>17</v>
      </c>
      <c r="C116" s="2" t="s">
        <v>10</v>
      </c>
      <c r="D116" s="301" t="s">
        <v>5</v>
      </c>
      <c r="E116" s="47"/>
      <c r="F116" s="306"/>
      <c r="G116" s="657"/>
      <c r="H116" s="657"/>
      <c r="I116" s="657"/>
      <c r="J116" s="47"/>
      <c r="S116" s="47"/>
      <c r="T116" s="47"/>
      <c r="U116" s="47"/>
      <c r="V116" s="47"/>
      <c r="W116" s="47"/>
      <c r="X116" s="47"/>
      <c r="Y116" s="47"/>
    </row>
    <row r="117" spans="2:25" customFormat="1">
      <c r="B117" s="2" t="s">
        <v>437</v>
      </c>
      <c r="C117" s="305">
        <v>350</v>
      </c>
      <c r="D117" s="301" t="s">
        <v>6</v>
      </c>
      <c r="E117" s="47"/>
      <c r="F117" s="47"/>
      <c r="G117" s="47"/>
      <c r="H117" s="47"/>
      <c r="I117" s="47"/>
      <c r="J117" s="47"/>
      <c r="R117" s="47"/>
      <c r="S117" s="47"/>
      <c r="T117" s="47"/>
      <c r="U117" s="47"/>
      <c r="V117" s="47"/>
      <c r="W117" s="47"/>
      <c r="X117" s="47"/>
      <c r="Y117" s="47"/>
    </row>
    <row r="118" spans="2:25" customFormat="1" hidden="1" outlineLevel="1">
      <c r="C118" s="13"/>
      <c r="S118" s="47"/>
      <c r="T118" s="47"/>
      <c r="U118" s="47"/>
      <c r="V118" s="47"/>
      <c r="W118" s="47"/>
      <c r="X118" s="47"/>
      <c r="Y118" s="47"/>
    </row>
    <row r="119" spans="2:25" customFormat="1" hidden="1" outlineLevel="1">
      <c r="B119" s="47"/>
      <c r="C119" s="612" t="s">
        <v>1009</v>
      </c>
      <c r="D119" s="613" t="s">
        <v>1010</v>
      </c>
      <c r="E119" s="513"/>
      <c r="F119" s="655"/>
      <c r="G119" s="514"/>
      <c r="H119" s="514"/>
      <c r="I119" s="47"/>
      <c r="J119" s="47"/>
      <c r="K119" s="47"/>
      <c r="L119" s="47"/>
      <c r="M119" s="47"/>
      <c r="N119" s="47"/>
      <c r="O119" s="47"/>
      <c r="P119" s="47"/>
      <c r="S119" s="47"/>
      <c r="T119" s="47"/>
      <c r="U119" s="47"/>
      <c r="V119" s="47"/>
      <c r="W119" s="47"/>
      <c r="X119" s="47"/>
      <c r="Y119" s="47"/>
    </row>
    <row r="120" spans="2:25" customFormat="1" hidden="1" outlineLevel="1">
      <c r="B120" s="73" t="s">
        <v>438</v>
      </c>
      <c r="C120" s="792">
        <f>$C$101*MIN($C$117,200)*_xlfn.XLOOKUP(CO2_TrSt!$C$9,EI_names,EI_GWP)/1000</f>
        <v>9.4588799921054532E-4</v>
      </c>
      <c r="D120" s="60"/>
      <c r="E120" s="80"/>
      <c r="F120" s="797"/>
      <c r="G120" s="80"/>
      <c r="H120" s="80"/>
      <c r="I120" s="47"/>
      <c r="J120" s="47"/>
      <c r="K120" s="80"/>
      <c r="L120" s="80"/>
      <c r="M120" s="80"/>
      <c r="N120" s="80"/>
      <c r="O120" s="80"/>
      <c r="P120" s="47"/>
      <c r="S120" s="47"/>
      <c r="T120" s="47"/>
      <c r="U120" s="47"/>
      <c r="V120" s="47"/>
      <c r="W120" s="47"/>
      <c r="X120" s="47"/>
      <c r="Y120" s="47"/>
    </row>
    <row r="121" spans="2:25" customFormat="1" hidden="1" outlineLevel="1">
      <c r="B121" s="68" t="s">
        <v>439</v>
      </c>
      <c r="C121" s="793">
        <f>$C$101*MAX($C$117-200,0)*_xlfn.XLOOKUP(CO2_TrSt!$C$10,EI_names,EI_GWP)/1000</f>
        <v>2.6865069237259876E-3</v>
      </c>
      <c r="D121" s="62"/>
      <c r="E121" s="80"/>
      <c r="F121" s="797"/>
      <c r="G121" s="80"/>
      <c r="H121" s="80"/>
      <c r="I121" s="47"/>
      <c r="J121" s="47"/>
      <c r="K121" s="80"/>
      <c r="L121" s="80"/>
      <c r="M121" s="80"/>
      <c r="N121" s="80"/>
      <c r="O121" s="80"/>
      <c r="P121" s="47"/>
      <c r="Q121" s="47"/>
      <c r="S121" s="47"/>
      <c r="T121" s="47"/>
      <c r="U121" s="47"/>
      <c r="V121" s="47"/>
      <c r="W121" s="47"/>
      <c r="X121" s="47"/>
      <c r="Y121" s="47"/>
    </row>
    <row r="122" spans="2:25" customFormat="1" hidden="1" outlineLevel="1">
      <c r="B122" s="68" t="s">
        <v>17</v>
      </c>
      <c r="C122" s="794">
        <f>SUM(C120:C121)</f>
        <v>3.6323949229365329E-3</v>
      </c>
      <c r="D122" s="706"/>
      <c r="E122" s="80"/>
      <c r="F122" s="708"/>
      <c r="G122" s="80"/>
      <c r="H122" s="67"/>
      <c r="I122" s="47"/>
      <c r="J122" s="47"/>
      <c r="K122" s="80"/>
      <c r="L122" s="80"/>
      <c r="M122" s="80"/>
      <c r="N122" s="80"/>
      <c r="O122" s="80"/>
      <c r="P122" s="47"/>
      <c r="Q122" s="47"/>
      <c r="S122" s="47"/>
      <c r="T122" s="47"/>
      <c r="U122" s="47"/>
      <c r="V122" s="47"/>
      <c r="W122" s="47"/>
      <c r="X122" s="47"/>
      <c r="Y122" s="47"/>
    </row>
    <row r="123" spans="2:25" customFormat="1" collapsed="1">
      <c r="B123" s="643"/>
      <c r="C123" s="708"/>
      <c r="D123" s="708"/>
      <c r="E123" s="80"/>
      <c r="F123" s="67"/>
      <c r="G123" s="80"/>
      <c r="H123" s="67"/>
      <c r="I123" s="47"/>
      <c r="J123" s="47"/>
      <c r="K123" s="80"/>
      <c r="L123" s="80"/>
      <c r="M123" s="80"/>
      <c r="N123" s="80"/>
      <c r="O123" s="80"/>
      <c r="P123" s="47"/>
      <c r="Q123" s="47"/>
      <c r="S123" s="47"/>
      <c r="T123" s="47"/>
      <c r="U123" s="47"/>
      <c r="V123" s="47"/>
      <c r="W123" s="47"/>
      <c r="X123" s="47"/>
      <c r="Y123" s="47"/>
    </row>
    <row r="124" spans="2:25" customFormat="1">
      <c r="B124" s="59" t="s">
        <v>833</v>
      </c>
      <c r="C124" s="47"/>
      <c r="D124" s="47"/>
      <c r="E124" s="47"/>
      <c r="F124" s="47"/>
      <c r="G124" s="47"/>
      <c r="H124" s="47"/>
      <c r="I124" s="47"/>
      <c r="J124" s="47"/>
      <c r="K124" s="47"/>
      <c r="L124" s="47"/>
      <c r="M124" s="47"/>
      <c r="N124" s="47"/>
      <c r="O124" s="47"/>
      <c r="P124" s="47"/>
      <c r="Q124" s="47"/>
      <c r="S124" s="47"/>
      <c r="T124" s="47"/>
      <c r="U124" s="47"/>
      <c r="V124" s="47"/>
      <c r="W124" s="47"/>
      <c r="X124" s="47"/>
      <c r="Y124" s="47"/>
    </row>
    <row r="125" spans="2:25" customFormat="1">
      <c r="B125" s="18" t="s">
        <v>467</v>
      </c>
      <c r="C125" s="304">
        <v>3000</v>
      </c>
      <c r="D125" s="50" t="s">
        <v>469</v>
      </c>
      <c r="E125" s="306"/>
      <c r="F125" s="47"/>
      <c r="G125" s="47"/>
      <c r="H125" s="47"/>
      <c r="I125" s="47"/>
      <c r="J125" s="47"/>
      <c r="K125" s="47"/>
      <c r="L125" s="47"/>
      <c r="M125" s="47"/>
      <c r="N125" s="47"/>
      <c r="O125" s="47"/>
      <c r="P125" s="47"/>
      <c r="Q125" s="47"/>
      <c r="R125" s="47"/>
      <c r="S125" s="47"/>
      <c r="T125" s="47"/>
      <c r="U125" s="47"/>
      <c r="V125" s="47"/>
      <c r="W125" s="47"/>
      <c r="X125" s="47"/>
      <c r="Y125" s="47"/>
    </row>
    <row r="126" spans="2:25" hidden="1" outlineLevel="1"/>
    <row r="127" spans="2:25" hidden="1" outlineLevel="1">
      <c r="B127" s="72" t="s">
        <v>132</v>
      </c>
    </row>
    <row r="128" spans="2:25" hidden="1" outlineLevel="1">
      <c r="B128" s="73" t="s">
        <v>470</v>
      </c>
      <c r="C128" s="795">
        <f>_xlfn.XLOOKUP($C$125,CO2_TrSt!$B$16:$B$18,CO2_TrSt!$C$16:$C$18)*$C$101</f>
        <v>0.12012313395593956</v>
      </c>
      <c r="D128" s="60" t="s">
        <v>27</v>
      </c>
    </row>
    <row r="129" spans="2:19" hidden="1" outlineLevel="1">
      <c r="B129" s="68" t="s">
        <v>487</v>
      </c>
      <c r="C129" s="796" cm="1">
        <f t="array" ref="C129">$C$128*_xlfn.XLOOKUP(Storage_country,Energy_countries,_xlfn.XLOOKUP(Storage_electricity,EcoInvent_energy!$B$5:$B$10,EcoInvent_energy!$C$5:$F$10))</f>
        <v>1.0411070804597429E-3</v>
      </c>
      <c r="D129" s="62" t="s">
        <v>370</v>
      </c>
    </row>
    <row r="130" spans="2:19" hidden="1" outlineLevel="1"/>
    <row r="131" spans="2:19" hidden="1" outlineLevel="1">
      <c r="B131" s="73" t="s">
        <v>488</v>
      </c>
      <c r="C131" s="762">
        <f>$C$125*CO2_TrSt!$C$20*$C$101</f>
        <v>7.4598883450057636E-5</v>
      </c>
      <c r="D131" s="60" t="s">
        <v>370</v>
      </c>
    </row>
    <row r="132" spans="2:19" hidden="1" outlineLevel="1">
      <c r="B132" s="68" t="s">
        <v>485</v>
      </c>
      <c r="C132" s="763">
        <f>CO2_TrSt!$C$21*$C$101</f>
        <v>9.8819940721847998E-6</v>
      </c>
      <c r="D132" s="62" t="s">
        <v>370</v>
      </c>
      <c r="G132" s="413"/>
    </row>
    <row r="133" spans="2:19" hidden="1" outlineLevel="1"/>
    <row r="134" spans="2:19" hidden="1" outlineLevel="1">
      <c r="C134" s="611" t="s">
        <v>1009</v>
      </c>
      <c r="D134" s="611" t="s">
        <v>1010</v>
      </c>
      <c r="E134" s="513"/>
      <c r="F134" s="514"/>
      <c r="G134" s="514"/>
      <c r="H134" s="514"/>
    </row>
    <row r="135" spans="2:19" hidden="1" outlineLevel="1">
      <c r="B135" s="70" t="s">
        <v>375</v>
      </c>
      <c r="C135" s="761">
        <f>SUM($C$129,C131:C132)</f>
        <v>1.1255879579819853E-3</v>
      </c>
      <c r="D135" s="515"/>
      <c r="E135" s="80"/>
      <c r="F135" s="80"/>
      <c r="G135" s="80"/>
      <c r="H135" s="80"/>
    </row>
    <row r="136" spans="2:19" collapsed="1"/>
    <row r="137" spans="2:19">
      <c r="B137" s="132" t="s">
        <v>1129</v>
      </c>
      <c r="C137" s="132"/>
      <c r="D137" s="132"/>
      <c r="E137" s="132"/>
      <c r="F137" s="132"/>
      <c r="G137" s="132"/>
      <c r="H137" s="132"/>
      <c r="I137" s="132"/>
      <c r="J137" s="132"/>
      <c r="K137" s="132"/>
      <c r="L137" s="132"/>
      <c r="M137" s="132"/>
      <c r="N137" s="132"/>
      <c r="O137" s="460"/>
      <c r="P137" s="1166"/>
      <c r="Q137" s="1166"/>
      <c r="R137" s="1166"/>
      <c r="S137" s="1166"/>
    </row>
    <row r="138" spans="2:19"/>
    <row r="139" spans="2:19">
      <c r="B139" s="696" t="s">
        <v>1130</v>
      </c>
      <c r="C139" s="643"/>
    </row>
    <row r="140" spans="2:19" hidden="1" outlineLevel="1">
      <c r="B140" s="643"/>
      <c r="C140" s="345" t="s">
        <v>1018</v>
      </c>
      <c r="D140" s="486"/>
      <c r="E140" s="462"/>
      <c r="F140" s="333"/>
    </row>
    <row r="141" spans="2:19" hidden="1" outlineLevel="1">
      <c r="B141" s="643"/>
      <c r="C141" s="1479" t="s">
        <v>943</v>
      </c>
      <c r="D141" s="1480"/>
      <c r="E141" s="632" t="s">
        <v>944</v>
      </c>
      <c r="F141" s="333"/>
    </row>
    <row r="142" spans="2:19" hidden="1" outlineLevel="1">
      <c r="B142" s="268" t="s">
        <v>374</v>
      </c>
      <c r="C142" s="70" t="s">
        <v>938</v>
      </c>
      <c r="D142" s="70" t="s">
        <v>37</v>
      </c>
      <c r="E142" s="70" t="s">
        <v>11</v>
      </c>
      <c r="F142" s="64" t="s">
        <v>37</v>
      </c>
    </row>
    <row r="143" spans="2:19" hidden="1" outlineLevel="1">
      <c r="B143" s="472" t="s">
        <v>647</v>
      </c>
      <c r="C143" s="764">
        <f>-D70</f>
        <v>-0.11081867297408411</v>
      </c>
      <c r="D143" s="1087"/>
      <c r="E143" s="765">
        <f>-E70</f>
        <v>0</v>
      </c>
      <c r="F143" s="766">
        <f>-E71</f>
        <v>0</v>
      </c>
    </row>
    <row r="144" spans="2:19" hidden="1" outlineLevel="1">
      <c r="B144" s="472" t="s">
        <v>840</v>
      </c>
      <c r="C144" s="764">
        <f>C94</f>
        <v>3.3372578737890586</v>
      </c>
      <c r="D144" s="764">
        <f>C97</f>
        <v>0</v>
      </c>
      <c r="E144" s="704"/>
      <c r="F144" s="464"/>
    </row>
    <row r="145" spans="2:6" hidden="1" outlineLevel="1">
      <c r="B145" s="472" t="s">
        <v>841</v>
      </c>
      <c r="C145" s="764">
        <f>-C96</f>
        <v>-1.1124192912630191</v>
      </c>
      <c r="D145" s="764">
        <f>-C99</f>
        <v>0</v>
      </c>
      <c r="E145" s="704"/>
      <c r="F145" s="464"/>
    </row>
    <row r="146" spans="2:6" hidden="1" outlineLevel="1">
      <c r="B146" s="472" t="s">
        <v>474</v>
      </c>
      <c r="C146" s="764">
        <f>-C113</f>
        <v>-0.41178083176852992</v>
      </c>
      <c r="D146" s="1087"/>
      <c r="E146" s="704"/>
      <c r="F146" s="464"/>
    </row>
    <row r="147" spans="2:6" hidden="1" outlineLevel="1">
      <c r="B147" s="472" t="s">
        <v>372</v>
      </c>
      <c r="C147" s="704"/>
      <c r="D147" s="704"/>
      <c r="E147" s="821"/>
      <c r="F147" s="464"/>
    </row>
    <row r="148" spans="2:6" hidden="1" outlineLevel="1">
      <c r="B148" s="473" t="s">
        <v>373</v>
      </c>
      <c r="C148" s="705"/>
      <c r="D148" s="705"/>
      <c r="E148" s="767">
        <f>-C128</f>
        <v>-0.12012313395593956</v>
      </c>
      <c r="F148" s="768"/>
    </row>
    <row r="149" spans="2:6" hidden="1" outlineLevel="1">
      <c r="B149" s="50" t="s">
        <v>12</v>
      </c>
      <c r="C149" s="769">
        <f>SUM(C143:C148)</f>
        <v>1.7022390777834255</v>
      </c>
      <c r="D149" s="940">
        <f>SUM(D143:D148)</f>
        <v>0</v>
      </c>
      <c r="E149" s="769">
        <f>SUM(E143:E148)</f>
        <v>-0.12012313395593956</v>
      </c>
      <c r="F149" s="659">
        <f>SUM(F143:F148)</f>
        <v>0</v>
      </c>
    </row>
    <row r="150" spans="2:6" hidden="1" outlineLevel="1"/>
    <row r="151" spans="2:6" collapsed="1">
      <c r="B151" s="70" t="s">
        <v>942</v>
      </c>
      <c r="C151" s="1121"/>
      <c r="D151" s="50" t="s">
        <v>7</v>
      </c>
      <c r="E151" s="50" t="s">
        <v>11</v>
      </c>
      <c r="F151" s="50" t="s">
        <v>37</v>
      </c>
    </row>
    <row r="152" spans="2:6">
      <c r="B152" s="698" t="s">
        <v>940</v>
      </c>
      <c r="C152" s="1118"/>
      <c r="D152" s="760">
        <f>$C$93</f>
        <v>11.124192912630196</v>
      </c>
      <c r="E152" s="76"/>
      <c r="F152" s="61"/>
    </row>
    <row r="153" spans="2:6">
      <c r="B153" s="698" t="s">
        <v>1102</v>
      </c>
      <c r="C153" s="1119">
        <f>D152-D153</f>
        <v>3.3372578737890581</v>
      </c>
      <c r="D153" s="760">
        <f>D152-SUM(E154:F154)</f>
        <v>7.786935038841138</v>
      </c>
      <c r="E153" s="760"/>
      <c r="F153" s="61"/>
    </row>
    <row r="154" spans="2:6">
      <c r="B154" s="698" t="s">
        <v>1006</v>
      </c>
      <c r="C154" s="1118"/>
      <c r="D154" s="76"/>
      <c r="E154" s="760">
        <f>C144</f>
        <v>3.3372578737890586</v>
      </c>
      <c r="F154" s="1002">
        <f>D144</f>
        <v>0</v>
      </c>
    </row>
    <row r="155" spans="2:6">
      <c r="B155" s="698" t="s">
        <v>363</v>
      </c>
      <c r="C155" s="1119">
        <f>SUM(E154:F154)-C96</f>
        <v>2.2248385825260395</v>
      </c>
      <c r="D155" s="76"/>
      <c r="E155" s="760">
        <f>ABS(C96)</f>
        <v>1.1124192912630191</v>
      </c>
      <c r="F155" s="770">
        <f>ABS(C99)</f>
        <v>0</v>
      </c>
    </row>
    <row r="156" spans="2:6">
      <c r="B156" s="698" t="s">
        <v>1006</v>
      </c>
      <c r="C156" s="1118"/>
      <c r="D156" s="76"/>
      <c r="E156" s="760">
        <f>C95</f>
        <v>2.2248385825260395</v>
      </c>
      <c r="F156" s="770">
        <f>C98</f>
        <v>0</v>
      </c>
    </row>
    <row r="157" spans="2:6">
      <c r="B157" s="698" t="s">
        <v>937</v>
      </c>
      <c r="C157" s="1119">
        <f>SUM(E156:F156)-E157</f>
        <v>2.1140199095519554</v>
      </c>
      <c r="D157" s="76"/>
      <c r="E157" s="760">
        <f>D70</f>
        <v>0.11081867297408411</v>
      </c>
      <c r="F157" s="61"/>
    </row>
    <row r="158" spans="2:6">
      <c r="B158" s="698" t="s">
        <v>939</v>
      </c>
      <c r="C158" s="1119">
        <f>C157-E158</f>
        <v>1.7022390777834255</v>
      </c>
      <c r="D158" s="76"/>
      <c r="E158" s="813">
        <f>$C$113</f>
        <v>0.41178083176852992</v>
      </c>
      <c r="F158" s="61"/>
    </row>
    <row r="159" spans="2:6">
      <c r="B159" s="699" t="s">
        <v>12</v>
      </c>
      <c r="C159" s="1120"/>
      <c r="D159" s="50"/>
      <c r="E159" s="758">
        <f>C149</f>
        <v>1.7022390777834255</v>
      </c>
      <c r="F159" s="221">
        <f>D149</f>
        <v>0</v>
      </c>
    </row>
    <row r="160" spans="2:6"/>
    <row r="161" spans="2:4">
      <c r="B161" s="59" t="s">
        <v>979</v>
      </c>
    </row>
    <row r="162" spans="2:4" hidden="1" outlineLevel="1">
      <c r="B162" s="47" t="s">
        <v>980</v>
      </c>
    </row>
    <row r="163" spans="2:4" hidden="1" outlineLevel="1">
      <c r="B163" s="73" t="s">
        <v>981</v>
      </c>
      <c r="C163" s="1281">
        <v>1</v>
      </c>
    </row>
    <row r="164" spans="2:4" hidden="1" outlineLevel="1">
      <c r="B164" s="68" t="s">
        <v>982</v>
      </c>
      <c r="C164" s="742">
        <f>Biomass_biogenic</f>
        <v>1</v>
      </c>
    </row>
    <row r="165" spans="2:4" hidden="1" outlineLevel="1"/>
    <row r="166" spans="2:4" hidden="1" outlineLevel="1">
      <c r="C166" s="345" t="s">
        <v>649</v>
      </c>
      <c r="D166" s="333"/>
    </row>
    <row r="167" spans="2:4" hidden="1" outlineLevel="1">
      <c r="C167" s="219" t="s">
        <v>30</v>
      </c>
      <c r="D167" s="463" t="s">
        <v>131</v>
      </c>
    </row>
    <row r="168" spans="2:4" hidden="1" outlineLevel="1">
      <c r="B168" s="701" t="s">
        <v>374</v>
      </c>
      <c r="C168" s="212" t="s">
        <v>941</v>
      </c>
      <c r="D168" s="213" t="s">
        <v>941</v>
      </c>
    </row>
    <row r="169" spans="2:4" hidden="1" outlineLevel="1">
      <c r="B169" s="471" t="s">
        <v>7</v>
      </c>
      <c r="C169" s="737">
        <f>C$56</f>
        <v>2.1722261161265841E-2</v>
      </c>
      <c r="D169" s="738">
        <f>D$56</f>
        <v>-1.1111111111111112</v>
      </c>
    </row>
    <row r="170" spans="2:4" hidden="1" outlineLevel="1">
      <c r="B170" s="472" t="s">
        <v>647</v>
      </c>
      <c r="C170" s="739">
        <f>C$75</f>
        <v>3.3857438934852913E-4</v>
      </c>
      <c r="D170" s="700">
        <f>D$75</f>
        <v>0</v>
      </c>
    </row>
    <row r="171" spans="2:4" hidden="1" outlineLevel="1">
      <c r="B171" s="472" t="s">
        <v>8</v>
      </c>
      <c r="C171" s="739">
        <f>C$89</f>
        <v>9.4112806885089627E-3</v>
      </c>
      <c r="D171" s="700">
        <f>D$89</f>
        <v>0</v>
      </c>
    </row>
    <row r="172" spans="2:4" hidden="1" outlineLevel="1">
      <c r="B172" s="472" t="s">
        <v>840</v>
      </c>
      <c r="C172" s="791">
        <f>C108</f>
        <v>1.23495447041663E-5</v>
      </c>
      <c r="D172" s="411">
        <f>$C263</f>
        <v>0</v>
      </c>
    </row>
    <row r="173" spans="2:4" hidden="1" outlineLevel="1">
      <c r="B173" s="472" t="s">
        <v>985</v>
      </c>
      <c r="C173" s="805">
        <f>C109</f>
        <v>0</v>
      </c>
      <c r="D173" s="740">
        <f>D$109</f>
        <v>0.11111111111111116</v>
      </c>
    </row>
    <row r="174" spans="2:4" hidden="1" outlineLevel="1">
      <c r="B174" s="472" t="s">
        <v>372</v>
      </c>
      <c r="C174" s="739">
        <f>C$122</f>
        <v>3.6323949229365329E-3</v>
      </c>
      <c r="D174" s="707">
        <f>D$122</f>
        <v>0</v>
      </c>
    </row>
    <row r="175" spans="2:4" hidden="1" outlineLevel="1">
      <c r="B175" s="473" t="s">
        <v>373</v>
      </c>
      <c r="C175" s="743">
        <f>C$135</f>
        <v>1.1255879579819853E-3</v>
      </c>
      <c r="D175" s="804">
        <f>D$135</f>
        <v>0</v>
      </c>
    </row>
    <row r="176" spans="2:4" hidden="1" outlineLevel="1">
      <c r="B176" s="465" t="s">
        <v>13</v>
      </c>
      <c r="C176" s="744">
        <f>SUM(C169:C175)</f>
        <v>3.6242448664746012E-2</v>
      </c>
      <c r="D176" s="745">
        <f>SUM(D169:D175)</f>
        <v>-1</v>
      </c>
    </row>
    <row r="177" spans="2:4" hidden="1" outlineLevel="1"/>
    <row r="178" spans="2:4" hidden="1" outlineLevel="1"/>
    <row r="179" spans="2:4" hidden="1" outlineLevel="1">
      <c r="C179" s="345" t="s">
        <v>649</v>
      </c>
      <c r="D179" s="333"/>
    </row>
    <row r="180" spans="2:4" hidden="1" outlineLevel="1">
      <c r="C180" s="219" t="s">
        <v>30</v>
      </c>
      <c r="D180" s="463" t="s">
        <v>131</v>
      </c>
    </row>
    <row r="181" spans="2:4" hidden="1" outlineLevel="1">
      <c r="B181" s="701" t="s">
        <v>374</v>
      </c>
      <c r="C181" s="212" t="s">
        <v>941</v>
      </c>
      <c r="D181" s="213" t="s">
        <v>941</v>
      </c>
    </row>
    <row r="182" spans="2:4" hidden="1" outlineLevel="1">
      <c r="B182" s="471" t="s">
        <v>7</v>
      </c>
      <c r="C182" s="737">
        <f t="shared" ref="C182:C188" si="3">C169*_xlfn.XLOOKUP($C$26,$B$163:$B$164,$C$163:$C$164)</f>
        <v>2.1722261161265841E-2</v>
      </c>
      <c r="D182" s="738">
        <f>D169</f>
        <v>-1.1111111111111112</v>
      </c>
    </row>
    <row r="183" spans="2:4" hidden="1" outlineLevel="1">
      <c r="B183" s="472" t="s">
        <v>647</v>
      </c>
      <c r="C183" s="739">
        <f t="shared" si="3"/>
        <v>3.3857438934852913E-4</v>
      </c>
      <c r="D183" s="467">
        <f t="shared" ref="D183:D188" si="4">D170</f>
        <v>0</v>
      </c>
    </row>
    <row r="184" spans="2:4" hidden="1" outlineLevel="1">
      <c r="B184" s="472" t="s">
        <v>8</v>
      </c>
      <c r="C184" s="739">
        <f t="shared" si="3"/>
        <v>9.4112806885089627E-3</v>
      </c>
      <c r="D184" s="467">
        <f t="shared" si="4"/>
        <v>0</v>
      </c>
    </row>
    <row r="185" spans="2:4" hidden="1" outlineLevel="1">
      <c r="B185" s="472" t="s">
        <v>840</v>
      </c>
      <c r="C185" s="791">
        <f t="shared" si="3"/>
        <v>1.23495447041663E-5</v>
      </c>
      <c r="D185" s="630">
        <f t="shared" si="4"/>
        <v>0</v>
      </c>
    </row>
    <row r="186" spans="2:4" hidden="1" outlineLevel="1">
      <c r="B186" s="472" t="s">
        <v>985</v>
      </c>
      <c r="C186" s="805">
        <f t="shared" si="3"/>
        <v>0</v>
      </c>
      <c r="D186" s="740">
        <f t="shared" si="4"/>
        <v>0.11111111111111116</v>
      </c>
    </row>
    <row r="187" spans="2:4" hidden="1" outlineLevel="1">
      <c r="B187" s="472" t="s">
        <v>372</v>
      </c>
      <c r="C187" s="739">
        <f t="shared" si="3"/>
        <v>3.6323949229365329E-3</v>
      </c>
      <c r="D187" s="807">
        <f t="shared" si="4"/>
        <v>0</v>
      </c>
    </row>
    <row r="188" spans="2:4" hidden="1" outlineLevel="1">
      <c r="B188" s="473" t="s">
        <v>373</v>
      </c>
      <c r="C188" s="743">
        <f t="shared" si="3"/>
        <v>1.1255879579819853E-3</v>
      </c>
      <c r="D188" s="808">
        <f t="shared" si="4"/>
        <v>0</v>
      </c>
    </row>
    <row r="189" spans="2:4" hidden="1" outlineLevel="1">
      <c r="B189" s="465" t="s">
        <v>13</v>
      </c>
      <c r="C189" s="744">
        <f>SUM(C182:C188)</f>
        <v>3.6242448664746012E-2</v>
      </c>
      <c r="D189" s="745">
        <f>SUM(D182:D188)</f>
        <v>-1</v>
      </c>
    </row>
    <row r="190" spans="2:4" hidden="1" outlineLevel="1"/>
    <row r="191" spans="2:4" hidden="1" outlineLevel="1">
      <c r="B191" s="74" t="s">
        <v>989</v>
      </c>
      <c r="C191" s="741">
        <f>C103</f>
        <v>0</v>
      </c>
    </row>
    <row r="192" spans="2:4" hidden="1" outlineLevel="1">
      <c r="B192" s="77" t="s">
        <v>990</v>
      </c>
      <c r="C192" s="813">
        <f>C176-C189</f>
        <v>0</v>
      </c>
    </row>
    <row r="193" spans="2:3" hidden="1" outlineLevel="1">
      <c r="B193" s="73" t="s">
        <v>991</v>
      </c>
      <c r="C193" s="741">
        <f>C191-C192</f>
        <v>0</v>
      </c>
    </row>
    <row r="194" spans="2:3" hidden="1" outlineLevel="1">
      <c r="B194" s="68" t="s">
        <v>992</v>
      </c>
      <c r="C194" s="742" t="e">
        <f>C193/C191</f>
        <v>#DIV/0!</v>
      </c>
    </row>
    <row r="195" spans="2:3" collapsed="1"/>
    <row r="196" spans="2:3"/>
  </sheetData>
  <sheetProtection algorithmName="SHA-512" hashValue="iHIsYd/K4FgDrg/bJMMJTQ4D6mlJNw7CFpCKE1o46QWvL+tiiFFjJS8rcWVM5WC0voQqUFeao/1Nne9gx9jArA==" saltValue="ZgGMj6eMIxhGePDnkoBdFw==" spinCount="100000" sheet="1" scenarios="1" formatRows="0"/>
  <protectedRanges>
    <protectedRange sqref="C117 C125" name="Transport_storage"/>
    <protectedRange sqref="C26:C27" name="MSW_configuration"/>
    <protectedRange sqref="C20:D20 C21:C22 D22:D23 E23 E21:F21" name="Configuration_part1"/>
    <protectedRange sqref="C61" name="Biomass_drying"/>
    <protectedRange sqref="B79:C81" name="Biomass transport"/>
  </protectedRanges>
  <scenarios current="1" show="0" sqref="K6">
    <scenario name="CH_spruce_internal" locked="1" count="17" user="Dianne Hondeborg" comment="Created by Dianne Hondeborg on 30-04-2024_x000a_Modified by Dianne Hondeborg on 01-05-2024">
      <inputCells r="C20" val="Spruce"/>
      <inputCells r="D20" val="Switzerland"/>
      <inputCells r="C21" val="After transport"/>
      <inputCells r="E21" val="Internal: Bio-energy plant"/>
      <inputCells r="F21" val="Wood chips"/>
      <inputCells r="D22" val="Switzerland"/>
      <inputCells r="D23" val="Iceland"/>
      <inputCells r="E23" val="Country mix, medium voltage"/>
      <inputCells r="C61" val="0.2" numFmtId="9"/>
      <inputCells r="B79" val="Lorry &gt;32t EURO5"/>
      <inputCells r="C79" val="50"/>
      <inputCells r="B80" val=""/>
      <inputCells r="C80" val=""/>
      <inputCells r="B81" val=""/>
      <inputCells r="C81" val=""/>
      <inputCells r="C117" val="150" numFmtId="1"/>
      <inputCells r="C125" val="2000"/>
    </scenario>
    <scenario name="GR_spruce_internal" locked="1" count="17" user="Dianne Hondeborg" comment="Created by Dianne Hondeborg on 01-05-2024_x000a_Modified by Dianne Hondeborg on 01-05-2024">
      <inputCells r="C20" val="Spruce"/>
      <inputCells r="D20" val="Greece"/>
      <inputCells r="C21" val="After transport"/>
      <inputCells r="E21" val="Internal: Bio-energy plant"/>
      <inputCells r="F21" val="Wood chips"/>
      <inputCells r="D22" val="Switzerland"/>
      <inputCells r="D23" val="Greece"/>
      <inputCells r="E23" val="Country mix, medium voltage"/>
      <inputCells r="C61" val="0.2" numFmtId="9"/>
      <inputCells r="B79" val="Lorry &gt;32t EURO5"/>
      <inputCells r="C79" val="50"/>
      <inputCells r="B80" val=""/>
      <inputCells r="C80" val=""/>
      <inputCells r="B81" val=""/>
      <inputCells r="C81" val=""/>
      <inputCells r="C117" val="50" numFmtId="1"/>
      <inputCells r="C125" val="2000"/>
    </scenario>
  </scenarios>
  <mergeCells count="4">
    <mergeCell ref="F5:F6"/>
    <mergeCell ref="C141:D141"/>
    <mergeCell ref="F8:F10"/>
    <mergeCell ref="F11:F13"/>
  </mergeCells>
  <conditionalFormatting sqref="C6:D12 C169:D175 C182:D188 S6:S13">
    <cfRule type="cellIs" dxfId="22" priority="3" operator="equal">
      <formula>0</formula>
    </cfRule>
  </conditionalFormatting>
  <conditionalFormatting sqref="C21:F21 B59:C62 B78:D81">
    <cfRule type="expression" dxfId="21" priority="2">
      <formula>$C$20=$C$30</formula>
    </cfRule>
  </conditionalFormatting>
  <conditionalFormatting sqref="B27:E27 B26:D26">
    <cfRule type="expression" dxfId="20" priority="1">
      <formula>$C$20&lt;&gt;$C$30</formula>
    </cfRule>
  </conditionalFormatting>
  <dataValidations count="13">
    <dataValidation type="decimal" operator="greaterThanOrEqual" allowBlank="1" showInputMessage="1" showErrorMessage="1" sqref="C79:C81" xr:uid="{6F1F7AD2-9C49-413B-8010-53FBCFCDC78A}">
      <formula1>0</formula1>
    </dataValidation>
    <dataValidation type="custom" allowBlank="1" showInputMessage="1" showErrorMessage="1" error="Moisture content after air-drying must be lower than the moisture conent at forest road." sqref="C62" xr:uid="{F5E0B624-20CB-419C-BC79-6D400C276C17}">
      <formula1>AND(C62&gt;0,C62&lt;=C61)</formula1>
    </dataValidation>
    <dataValidation type="custom" allowBlank="1" showInputMessage="1" showErrorMessage="1" errorTitle="Moisture content" error="Moisture content after air-drying must be lower than (or equal to) the moisture conent at forest road and higher than the moisture content after rotary drying." sqref="C61" xr:uid="{68AE8E49-8C1A-4A17-86C8-F84DA36948CB}">
      <formula1>AND(C61&gt;=C62,C61&lt;=C60)</formula1>
    </dataValidation>
    <dataValidation type="list" allowBlank="1" showInputMessage="1" showErrorMessage="1" sqref="C21" xr:uid="{4779C78C-D0BE-4DBE-94B3-E7E586FE26C4}">
      <formula1>$B$65:$B$66</formula1>
    </dataValidation>
    <dataValidation type="list" allowBlank="1" showInputMessage="1" showErrorMessage="1" sqref="E21" xr:uid="{958B0581-CEF6-4CA6-9EE1-6B280C6FF05C}">
      <formula1>$B$35:$B$41</formula1>
    </dataValidation>
    <dataValidation type="custom" allowBlank="1" showInputMessage="1" showErrorMessage="1" error="Moisture content after air-drying must be lower than the moisture conent at forest road." sqref="C63" xr:uid="{38A3300E-6065-436B-BE58-EA115C63AD67}">
      <formula1>AND(C63&gt;0,C63&lt;=C61)</formula1>
    </dataValidation>
    <dataValidation type="custom" allowBlank="1" showInputMessage="1" showErrorMessage="1" error="Moisture content after air-drying must be lower than the moisture conent at forest road." sqref="K64" xr:uid="{0D20E1D0-DDEA-4567-810F-E2E8600E1439}">
      <formula1>AND(K64&gt;0,K64&lt;=C62)</formula1>
    </dataValidation>
    <dataValidation type="list" allowBlank="1" showInputMessage="1" showErrorMessage="1" sqref="F21" xr:uid="{79A3566D-8ACD-4143-A3A1-6BD40C0E4EE3}">
      <formula1>$C$35:$C$41</formula1>
    </dataValidation>
    <dataValidation type="list" allowBlank="1" showInputMessage="1" showErrorMessage="1" sqref="E23" xr:uid="{FC784189-C74A-4F79-AD60-1A9DDE704D36}">
      <formula1>$D$35:$D$40</formula1>
    </dataValidation>
    <dataValidation type="list" allowBlank="1" showInputMessage="1" showErrorMessage="1" sqref="C26" xr:uid="{3610E6B9-17CD-4CC4-9111-BB259996BD8A}">
      <formula1>$B$163:$B$164</formula1>
    </dataValidation>
    <dataValidation type="decimal" operator="greaterThan" allowBlank="1" showInputMessage="1" showErrorMessage="1" error="Entry must be higher than 0." sqref="C45:C47" xr:uid="{7416A507-1F3E-44E7-8807-33076956DBBD}">
      <formula1>0</formula1>
    </dataValidation>
    <dataValidation type="decimal" allowBlank="1" showInputMessage="1" showErrorMessage="1" sqref="C27" xr:uid="{9E18EFE6-9CCD-4667-B771-97E60D30D2D3}">
      <formula1>0</formula1>
      <formula2>1</formula2>
    </dataValidation>
    <dataValidation type="list" allowBlank="1" showInputMessage="1" showErrorMessage="1" sqref="C22" xr:uid="{24240718-833A-4AF4-9883-E8CD639B4190}">
      <formula1>BECC_options</formula1>
    </dataValidation>
  </dataValidations>
  <pageMargins left="0.7" right="0.7" top="0.75" bottom="0.75" header="0.3" footer="0.3"/>
  <pageSetup paperSize="9" orientation="portrait" r:id="rId1"/>
  <drawing r:id="rId2"/>
  <extLst>
    <ext xmlns:x14="http://schemas.microsoft.com/office/spreadsheetml/2009/9/main" uri="{CCE6A557-97BC-4b89-ADB6-D9C93CAAB3DF}">
      <x14:dataValidations xmlns:xm="http://schemas.microsoft.com/office/excel/2006/main" count="4">
        <x14:dataValidation type="list" allowBlank="1" showInputMessage="1" showErrorMessage="1" xr:uid="{E43B9C2C-CA68-45C2-8E4A-A3E0C5407834}">
          <x14:formula1>
            <xm:f>CO2_TrSt!$B$16:$B$18</xm:f>
          </x14:formula1>
          <xm:sqref>C125</xm:sqref>
        </x14:dataValidation>
        <x14:dataValidation type="list" allowBlank="1" showInputMessage="1" showErrorMessage="1" xr:uid="{6DF999A9-A89E-4822-97EF-B272DFDA7350}">
          <x14:formula1>
            <xm:f>_xlfn.ANCHORARRAY(Countries!$I$14)</xm:f>
          </x14:formula1>
          <xm:sqref>D20 D22:D23</xm:sqref>
        </x14:dataValidation>
        <x14:dataValidation type="list" allowBlank="1" showInputMessage="1" showErrorMessage="1" xr:uid="{865DAB42-A173-4115-88E7-A2836EFDFD17}">
          <x14:formula1>
            <xm:f>Biomass!$B$9:$B$14</xm:f>
          </x14:formula1>
          <xm:sqref>C20</xm:sqref>
        </x14:dataValidation>
        <x14:dataValidation type="list" allowBlank="1" showInputMessage="1" showErrorMessage="1" xr:uid="{38E21AB4-C1EC-4313-A46C-F431F703C12E}">
          <x14:formula1>
            <xm:f>_xlfn.ANCHORARRAY(Transport!$F$7)</xm:f>
          </x14:formula1>
          <xm:sqref>B79:B81</xm:sqref>
        </x14:dataValidation>
      </x14:dataValidation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E5DAFEB-14F0-43C3-A7A0-31CED8FAC26D}">
  <sheetPr codeName="Sheet4">
    <tabColor theme="7"/>
  </sheetPr>
  <dimension ref="A1:AH214"/>
  <sheetViews>
    <sheetView showGridLines="0" zoomScaleNormal="100" workbookViewId="0">
      <selection activeCell="M12" sqref="M12"/>
    </sheetView>
  </sheetViews>
  <sheetFormatPr defaultColWidth="0" defaultRowHeight="14.5" zeroHeight="1" outlineLevelRow="1"/>
  <cols>
    <col min="1" max="1" width="2.7265625" style="47" customWidth="1"/>
    <col min="2" max="2" width="41.7265625" style="47" customWidth="1"/>
    <col min="3" max="3" width="18.81640625" style="47" customWidth="1"/>
    <col min="4" max="4" width="18.7265625" style="47" customWidth="1"/>
    <col min="5" max="5" width="15.453125" style="47" customWidth="1"/>
    <col min="6" max="6" width="19.26953125" style="47" customWidth="1"/>
    <col min="7" max="7" width="31.7265625" style="47" bestFit="1" customWidth="1"/>
    <col min="8" max="8" width="13.81640625" style="47" customWidth="1"/>
    <col min="9" max="9" width="13.453125" style="47" customWidth="1"/>
    <col min="10" max="11" width="12.54296875" style="47" customWidth="1"/>
    <col min="12" max="12" width="12.81640625" style="47" customWidth="1"/>
    <col min="13" max="13" width="23.26953125" style="47" customWidth="1"/>
    <col min="14" max="14" width="12.1796875" style="47" customWidth="1"/>
    <col min="15" max="15" width="8.1796875" style="47" customWidth="1"/>
    <col min="16" max="16" width="16.26953125" style="47" customWidth="1"/>
    <col min="17" max="17" width="8.7265625" style="47" customWidth="1"/>
    <col min="18" max="18" width="24.08984375" style="47" bestFit="1" customWidth="1"/>
    <col min="19" max="19" width="8.7265625" style="47" customWidth="1"/>
    <col min="20" max="20" width="2.7265625" style="47" customWidth="1"/>
    <col min="21" max="21" width="8.7265625" style="47" customWidth="1"/>
    <col min="22" max="24" width="8.7265625" style="47" hidden="1" customWidth="1"/>
    <col min="25" max="25" width="18.1796875" style="47" hidden="1" customWidth="1"/>
    <col min="26" max="26" width="8.7265625" style="47" hidden="1" customWidth="1"/>
    <col min="27" max="27" width="18.26953125" style="47" hidden="1" customWidth="1"/>
    <col min="28" max="29" width="8.7265625" style="47" hidden="1" customWidth="1"/>
    <col min="30" max="34" width="0" style="47" hidden="1" customWidth="1"/>
    <col min="35" max="16384" width="8.7265625" style="47" hidden="1"/>
  </cols>
  <sheetData>
    <row r="1" spans="2:34"/>
    <row r="2" spans="2:34" customFormat="1">
      <c r="B2" s="132" t="s">
        <v>653</v>
      </c>
      <c r="C2" s="131"/>
      <c r="D2" s="131"/>
      <c r="E2" s="131"/>
      <c r="F2" s="131"/>
      <c r="G2" s="131"/>
      <c r="H2" s="131"/>
      <c r="I2" s="131"/>
      <c r="J2" s="131"/>
      <c r="K2" s="131"/>
      <c r="L2" s="131"/>
      <c r="M2" s="131"/>
      <c r="N2" s="131"/>
      <c r="O2" s="131"/>
      <c r="P2" s="131"/>
      <c r="Q2" s="131"/>
      <c r="R2" s="131"/>
      <c r="S2" s="131"/>
    </row>
    <row r="3" spans="2:34">
      <c r="F3" s="927"/>
      <c r="G3" s="1012"/>
      <c r="H3" s="927"/>
      <c r="AG3"/>
    </row>
    <row r="4" spans="2:34" ht="15" thickBot="1">
      <c r="C4" s="300" t="s">
        <v>31</v>
      </c>
      <c r="D4" s="457"/>
      <c r="F4" s="300" t="s">
        <v>212</v>
      </c>
      <c r="G4" s="1011"/>
      <c r="H4" s="1094"/>
      <c r="N4" s="59"/>
      <c r="R4" s="311" t="s">
        <v>1292</v>
      </c>
      <c r="AE4" s="59"/>
    </row>
    <row r="5" spans="2:34">
      <c r="B5" s="74"/>
      <c r="C5" s="622" t="s">
        <v>30</v>
      </c>
      <c r="D5" s="613" t="s">
        <v>131</v>
      </c>
      <c r="F5" s="1484" t="s">
        <v>824</v>
      </c>
      <c r="G5" s="814" t="s">
        <v>650</v>
      </c>
      <c r="H5" s="899">
        <f>1-C13/-D13</f>
        <v>0.89838962589453653</v>
      </c>
      <c r="M5" s="657"/>
      <c r="N5" s="237"/>
      <c r="O5" s="657"/>
      <c r="S5" s="1126" t="s">
        <v>31</v>
      </c>
      <c r="AF5" s="59"/>
      <c r="AG5" s="59"/>
      <c r="AH5" s="59"/>
    </row>
    <row r="6" spans="2:34" ht="15" thickBot="1">
      <c r="B6" s="465" t="s">
        <v>0</v>
      </c>
      <c r="C6" s="299" t="s">
        <v>1014</v>
      </c>
      <c r="D6" s="466" t="s">
        <v>1014</v>
      </c>
      <c r="F6" s="1485"/>
      <c r="G6" s="815" t="s">
        <v>1066</v>
      </c>
      <c r="H6" s="878">
        <f>-(D13+C13)</f>
        <v>0.89838962589453641</v>
      </c>
      <c r="M6" s="657"/>
      <c r="N6" s="877"/>
      <c r="O6" s="657"/>
      <c r="R6" s="870" t="s">
        <v>7</v>
      </c>
      <c r="S6" s="900">
        <f>C7</f>
        <v>7.125705135144457E-2</v>
      </c>
      <c r="Z6" s="872"/>
    </row>
    <row r="7" spans="2:34">
      <c r="B7" s="471" t="s">
        <v>7</v>
      </c>
      <c r="C7" s="824">
        <f>C$48/CO2_stored</f>
        <v>7.125705135144457E-2</v>
      </c>
      <c r="D7" s="825">
        <f>D$48/CO2_stored</f>
        <v>-2.6496621823232909</v>
      </c>
      <c r="F7" s="1096" t="s">
        <v>947</v>
      </c>
      <c r="G7" s="775" t="s">
        <v>1067</v>
      </c>
      <c r="H7" s="136">
        <f>$D$187</f>
        <v>0</v>
      </c>
      <c r="M7" s="657"/>
      <c r="N7" s="656"/>
      <c r="O7" s="657"/>
      <c r="R7" s="871" t="s">
        <v>647</v>
      </c>
      <c r="S7" s="704">
        <f>C8</f>
        <v>8.276442053615523E-4</v>
      </c>
      <c r="Z7" s="865"/>
      <c r="AE7" s="67"/>
      <c r="AF7" s="67"/>
      <c r="AG7" s="67"/>
    </row>
    <row r="8" spans="2:34">
      <c r="B8" s="472" t="s">
        <v>647</v>
      </c>
      <c r="C8" s="739">
        <f>C67/CO2_stored</f>
        <v>8.276442053615523E-4</v>
      </c>
      <c r="D8" s="464"/>
      <c r="F8" s="1044" t="s">
        <v>999</v>
      </c>
      <c r="G8" s="73" t="s">
        <v>300</v>
      </c>
      <c r="H8" s="741">
        <f>$G$199/kWhtoGJ/1000</f>
        <v>0.9116214247301474</v>
      </c>
      <c r="R8" s="871" t="s">
        <v>8</v>
      </c>
      <c r="S8" s="704">
        <f>C9</f>
        <v>2.3005850920570715E-2</v>
      </c>
      <c r="Z8" s="865"/>
      <c r="AE8" s="67"/>
      <c r="AF8" s="67"/>
      <c r="AG8" s="67"/>
    </row>
    <row r="9" spans="2:34">
      <c r="B9" s="472" t="s">
        <v>8</v>
      </c>
      <c r="C9" s="739">
        <f>C$79/CO2_stored</f>
        <v>2.3005850920570715E-2</v>
      </c>
      <c r="D9" s="464"/>
      <c r="F9" s="1045"/>
      <c r="G9" s="76" t="s">
        <v>1082</v>
      </c>
      <c r="H9" s="813">
        <f>H8/$C$43</f>
        <v>0.45581071236507381</v>
      </c>
      <c r="R9" s="871" t="s">
        <v>609</v>
      </c>
      <c r="S9" s="704">
        <f>C10</f>
        <v>1.5439448227834653E-3</v>
      </c>
      <c r="Z9" s="865"/>
      <c r="AE9" s="67"/>
      <c r="AF9" s="67"/>
      <c r="AG9" s="67"/>
    </row>
    <row r="10" spans="2:34">
      <c r="B10" s="472" t="s">
        <v>609</v>
      </c>
      <c r="C10" s="739">
        <f>C$132/CO2_stored</f>
        <v>1.5439448227834653E-3</v>
      </c>
      <c r="D10" s="766">
        <f>D$132/CO2_stored</f>
        <v>1.4939363865235284</v>
      </c>
      <c r="F10" s="76"/>
      <c r="G10" s="76" t="s">
        <v>1001</v>
      </c>
      <c r="H10" s="760">
        <f>$H$199</f>
        <v>2.7753997126624066</v>
      </c>
      <c r="R10" s="901" t="s">
        <v>40</v>
      </c>
      <c r="S10" s="902">
        <f>C11</f>
        <v>4.9758828053031593E-3</v>
      </c>
      <c r="Z10" s="865"/>
      <c r="AE10" s="67"/>
      <c r="AF10" s="67"/>
      <c r="AG10" s="67"/>
    </row>
    <row r="11" spans="2:34">
      <c r="B11" s="472" t="s">
        <v>40</v>
      </c>
      <c r="C11" s="739">
        <f>C$153/CO2_stored</f>
        <v>4.9758828053031593E-3</v>
      </c>
      <c r="D11" s="464"/>
      <c r="F11" s="1045"/>
      <c r="G11" s="76" t="s">
        <v>1002</v>
      </c>
      <c r="H11" s="760">
        <f>$E$199</f>
        <v>0</v>
      </c>
      <c r="R11" s="70" t="s">
        <v>1022</v>
      </c>
      <c r="S11" s="69">
        <f>-D13-C13</f>
        <v>0.89838962589453641</v>
      </c>
      <c r="Z11" s="865"/>
      <c r="AE11" s="67"/>
      <c r="AF11" s="67"/>
      <c r="AG11" s="67"/>
    </row>
    <row r="12" spans="2:34">
      <c r="B12" s="473" t="s">
        <v>1020</v>
      </c>
      <c r="C12" s="468"/>
      <c r="D12" s="828">
        <f>D$171/CO2_stored</f>
        <v>0.15572579579976251</v>
      </c>
      <c r="F12" s="1046"/>
      <c r="G12" s="68" t="s">
        <v>1003</v>
      </c>
      <c r="H12" s="757">
        <f>$F$199</f>
        <v>0</v>
      </c>
      <c r="Z12" s="865"/>
      <c r="AE12" s="67"/>
      <c r="AF12" s="67"/>
      <c r="AG12" s="67"/>
    </row>
    <row r="13" spans="2:34">
      <c r="B13" s="70" t="s">
        <v>13</v>
      </c>
      <c r="C13" s="744">
        <f>SUM(C7:C12)</f>
        <v>0.10161037410546346</v>
      </c>
      <c r="D13" s="812">
        <f>SUM(D7:D12)</f>
        <v>-0.99999999999999989</v>
      </c>
      <c r="F13" s="1044" t="s">
        <v>7</v>
      </c>
      <c r="G13" s="73" t="s">
        <v>945</v>
      </c>
      <c r="H13" s="753">
        <f>C42/CO2_stored</f>
        <v>7.3815564451029037</v>
      </c>
      <c r="Z13" s="865"/>
      <c r="AA13" s="643"/>
      <c r="AB13" s="865"/>
      <c r="AE13" s="67"/>
      <c r="AF13" s="67"/>
      <c r="AG13" s="67"/>
    </row>
    <row r="14" spans="2:34">
      <c r="F14" s="1046"/>
      <c r="G14" s="68" t="s">
        <v>993</v>
      </c>
      <c r="H14" s="742">
        <f>CO2_stored/C45</f>
        <v>0.37740660174391538</v>
      </c>
      <c r="Z14" s="643"/>
      <c r="AE14" s="67"/>
      <c r="AF14" s="67"/>
      <c r="AG14" s="67"/>
    </row>
    <row r="15" spans="2:34">
      <c r="F15" s="898"/>
      <c r="G15" s="643"/>
      <c r="H15" s="657"/>
      <c r="Z15" s="643"/>
      <c r="AE15" s="67"/>
      <c r="AF15" s="67"/>
      <c r="AG15" s="67"/>
    </row>
    <row r="16" spans="2:34" customFormat="1">
      <c r="B16" s="132" t="s">
        <v>654</v>
      </c>
      <c r="C16" s="131"/>
      <c r="D16" s="131"/>
      <c r="E16" s="131"/>
      <c r="F16" s="131"/>
      <c r="G16" s="131"/>
      <c r="H16" s="131"/>
      <c r="I16" s="131"/>
      <c r="J16" s="131"/>
      <c r="K16" s="131"/>
      <c r="L16" s="131"/>
      <c r="M16" s="131"/>
      <c r="N16" s="131"/>
      <c r="O16" s="131"/>
      <c r="P16" s="172"/>
      <c r="Q16" s="172"/>
      <c r="R16" s="172"/>
      <c r="S16" s="172"/>
    </row>
    <row r="17" spans="2:15"/>
    <row r="18" spans="2:15">
      <c r="B18" s="59" t="s">
        <v>1069</v>
      </c>
      <c r="N18" s="59"/>
    </row>
    <row r="19" spans="2:15">
      <c r="B19" s="59"/>
      <c r="C19" s="74" t="s">
        <v>46</v>
      </c>
      <c r="D19" s="75" t="s">
        <v>774</v>
      </c>
      <c r="E19" s="75" t="s">
        <v>11</v>
      </c>
      <c r="F19" s="60" t="s">
        <v>37</v>
      </c>
      <c r="I19" s="80"/>
      <c r="N19" s="59"/>
    </row>
    <row r="20" spans="2:15">
      <c r="B20" s="73" t="s">
        <v>772</v>
      </c>
      <c r="C20" s="885" t="s">
        <v>57</v>
      </c>
      <c r="D20" s="886" t="s">
        <v>54</v>
      </c>
      <c r="E20" s="887"/>
      <c r="F20" s="101"/>
      <c r="N20" s="59"/>
    </row>
    <row r="21" spans="2:15">
      <c r="B21" s="76" t="s">
        <v>647</v>
      </c>
      <c r="C21" s="888" t="s">
        <v>638</v>
      </c>
      <c r="D21" s="889" t="str">
        <f>_xlfn.XLOOKUP($C$21,$B$57:$B$58,$D$57:$D$58)</f>
        <v>Switzerland</v>
      </c>
      <c r="E21" s="890" t="s">
        <v>844</v>
      </c>
      <c r="F21" s="891" t="s">
        <v>844</v>
      </c>
      <c r="G21" s="861" t="str" cm="1">
        <f t="array" ref="G21">IF(AND(BM_drying_SC="Before transport",OR(BM_drying_elec=$B$30,BM_drying_heat=$C$30:$C$31)),"Note: Energy cannot stem from the bio-energy plant if drying occurs before transport.","")</f>
        <v>Note: Energy cannot stem from the bio-energy plant if drying occurs before transport.</v>
      </c>
      <c r="N21" s="59"/>
    </row>
    <row r="22" spans="2:15">
      <c r="B22" s="76" t="s">
        <v>1008</v>
      </c>
      <c r="C22" s="892">
        <v>600</v>
      </c>
      <c r="D22" s="890" t="s">
        <v>54</v>
      </c>
      <c r="E22" s="890" t="s">
        <v>844</v>
      </c>
      <c r="F22" s="891" t="s">
        <v>844</v>
      </c>
      <c r="G22" s="862" t="str">
        <f>IF(AND(Electricity_generation&lt;&gt;"CHP",OR(Pyrolysis_elec=$B$30,Pyrolysis_heat=$C$30)),"Alert: Energy cannot stem from the CHP, if CHP is not selected","")</f>
        <v/>
      </c>
      <c r="N22" s="59"/>
    </row>
    <row r="23" spans="2:15">
      <c r="B23" s="76" t="s">
        <v>845</v>
      </c>
      <c r="C23" s="892" t="s">
        <v>22</v>
      </c>
      <c r="D23" s="889" t="str">
        <f>$D$22</f>
        <v>Switzerland</v>
      </c>
      <c r="E23" s="893"/>
      <c r="F23" s="894"/>
      <c r="N23" s="59"/>
    </row>
    <row r="24" spans="2:15">
      <c r="B24" s="76" t="s">
        <v>41</v>
      </c>
      <c r="C24" s="1006"/>
      <c r="D24" s="890" t="s">
        <v>54</v>
      </c>
      <c r="E24" s="893"/>
      <c r="F24" s="894"/>
      <c r="N24" s="59"/>
    </row>
    <row r="25" spans="2:15">
      <c r="B25" s="68" t="s">
        <v>1068</v>
      </c>
      <c r="C25" s="1007" t="b">
        <v>0</v>
      </c>
      <c r="D25" s="1008"/>
      <c r="E25" s="65"/>
      <c r="F25" s="62"/>
      <c r="N25" s="59"/>
    </row>
    <row r="26" spans="2:15">
      <c r="B26" s="643"/>
      <c r="C26" s="819"/>
      <c r="D26" s="643"/>
      <c r="E26" s="806"/>
      <c r="F26" s="643"/>
      <c r="G26" s="643"/>
      <c r="O26" s="59"/>
    </row>
    <row r="27" spans="2:15" hidden="1" outlineLevel="1">
      <c r="B27" s="72" t="s">
        <v>835</v>
      </c>
      <c r="N27" s="59"/>
    </row>
    <row r="28" spans="2:15" hidden="1" outlineLevel="1">
      <c r="B28" s="74" t="s">
        <v>647</v>
      </c>
      <c r="C28" s="75"/>
      <c r="D28" s="74" t="s">
        <v>609</v>
      </c>
      <c r="E28" s="75"/>
      <c r="F28" s="73" t="s">
        <v>845</v>
      </c>
      <c r="N28" s="59"/>
    </row>
    <row r="29" spans="2:15" hidden="1" outlineLevel="1">
      <c r="B29" s="78" t="s">
        <v>11</v>
      </c>
      <c r="C29" s="65" t="s">
        <v>37</v>
      </c>
      <c r="D29" s="77" t="s">
        <v>11</v>
      </c>
      <c r="E29" s="47" t="s">
        <v>37</v>
      </c>
      <c r="F29" s="68"/>
      <c r="N29" s="59"/>
    </row>
    <row r="30" spans="2:15" hidden="1" outlineLevel="1">
      <c r="B30" s="332" t="str">
        <f>$H$62</f>
        <v>Internal: CHP</v>
      </c>
      <c r="C30" s="831" t="str">
        <f>$H$62</f>
        <v>Internal: CHP</v>
      </c>
      <c r="D30" s="332" t="str">
        <f>$H$62</f>
        <v>Internal: CHP</v>
      </c>
      <c r="E30" s="831" t="str">
        <f>$H$62</f>
        <v>Internal: CHP</v>
      </c>
      <c r="F30" s="1298" t="s">
        <v>22</v>
      </c>
      <c r="N30" s="59"/>
    </row>
    <row r="31" spans="2:15" hidden="1" outlineLevel="1">
      <c r="B31" s="387" t="str" cm="1">
        <f t="array" ref="B31:B35">_xlfn.ANCHORARRAY(_xlfn.XLOOKUP($D$22,EcoInvent_energy!$C$4:$F$4,EcoInvent_energy!$C$11:$F$11))</f>
        <v>Country mix, medium voltage</v>
      </c>
      <c r="C31" s="832" t="str">
        <f>$H$63</f>
        <v>Internal: Waste heat</v>
      </c>
      <c r="D31" s="387" t="str" cm="1">
        <f t="array" ref="D31:D35">_xlfn.ANCHORARRAY(_xlfn.XLOOKUP($D$22,EcoInvent_energy!$C$4:$F$4,EcoInvent_energy!$C$11:$F$11))</f>
        <v>Country mix, medium voltage</v>
      </c>
      <c r="E31" s="832" t="str">
        <f>$H$63</f>
        <v>Internal: Waste heat</v>
      </c>
      <c r="F31" s="759" t="str" cm="1">
        <f t="array" ref="F31">IF(OR($E$21:$F$22=$H$125),"","None")</f>
        <v/>
      </c>
      <c r="N31" s="59"/>
    </row>
    <row r="32" spans="2:15" hidden="1" outlineLevel="1">
      <c r="B32" s="387" t="str">
        <v>Coal</v>
      </c>
      <c r="C32" s="832" t="str" cm="1">
        <f t="array" ref="C32:C35">EcoInvent_energy!$B$19:$B$22</f>
        <v>Natural gas at furnace</v>
      </c>
      <c r="D32" s="387" t="str">
        <v>Coal</v>
      </c>
      <c r="E32" s="832" t="str" cm="1">
        <f t="array" ref="E32:E35">EcoInvent_energy!$B$19:$B$22</f>
        <v>Natural gas at furnace</v>
      </c>
      <c r="F32" s="76"/>
      <c r="N32" s="59"/>
    </row>
    <row r="33" spans="2:16" hidden="1" outlineLevel="1">
      <c r="B33" s="387" t="str">
        <v>Natural gas, combined cycle</v>
      </c>
      <c r="C33" s="832" t="str">
        <v>Natural gas</v>
      </c>
      <c r="D33" s="387" t="str">
        <v>Natural gas, combined cycle</v>
      </c>
      <c r="E33" s="832" t="str">
        <v>Natural gas</v>
      </c>
      <c r="F33" s="76"/>
      <c r="N33" s="59"/>
    </row>
    <row r="34" spans="2:16" hidden="1" outlineLevel="1">
      <c r="B34" s="387" t="str">
        <v>Natural gas, conventional</v>
      </c>
      <c r="C34" s="832" t="str">
        <v>Municipal waste</v>
      </c>
      <c r="D34" s="387" t="str">
        <v>Natural gas, conventional</v>
      </c>
      <c r="E34" s="832" t="str">
        <v>Municipal waste</v>
      </c>
      <c r="F34" s="76"/>
      <c r="N34" s="59"/>
    </row>
    <row r="35" spans="2:16" hidden="1" outlineLevel="1">
      <c r="B35" s="387" t="str">
        <v>Wind onshore</v>
      </c>
      <c r="C35" s="832" t="str">
        <v>Wood chips</v>
      </c>
      <c r="D35" s="387" t="str">
        <v>Wind onshore</v>
      </c>
      <c r="E35" s="832" t="str">
        <v>Wood chips</v>
      </c>
      <c r="F35" s="76"/>
      <c r="N35" s="59"/>
    </row>
    <row r="36" spans="2:16" hidden="1" outlineLevel="1">
      <c r="B36" s="344"/>
      <c r="C36" s="833"/>
      <c r="D36" s="344"/>
      <c r="E36" s="833"/>
      <c r="F36" s="68"/>
      <c r="N36" s="59"/>
    </row>
    <row r="37" spans="2:16" hidden="1" outlineLevel="1"/>
    <row r="38" spans="2:16" collapsed="1">
      <c r="B38" s="59" t="s">
        <v>9</v>
      </c>
      <c r="C38" s="59"/>
      <c r="O38" s="91"/>
      <c r="P38" s="91"/>
    </row>
    <row r="39" spans="2:16">
      <c r="B39" s="50" t="s">
        <v>280</v>
      </c>
      <c r="C39" s="222" t="s">
        <v>1202</v>
      </c>
      <c r="O39" s="91"/>
      <c r="P39" s="91"/>
    </row>
    <row r="40" spans="2:16">
      <c r="B40" s="59"/>
      <c r="C40" s="59"/>
      <c r="O40" s="91"/>
      <c r="P40" s="91"/>
    </row>
    <row r="41" spans="2:16" hidden="1" outlineLevel="1">
      <c r="B41" s="657"/>
      <c r="C41" s="74" t="s">
        <v>21</v>
      </c>
      <c r="D41" s="452" t="s">
        <v>5</v>
      </c>
      <c r="F41" s="67"/>
      <c r="G41" s="59"/>
      <c r="O41" s="91"/>
      <c r="P41" s="91"/>
    </row>
    <row r="42" spans="2:16" hidden="1" outlineLevel="1">
      <c r="B42" s="73" t="s">
        <v>962</v>
      </c>
      <c r="C42" s="1295">
        <v>10</v>
      </c>
      <c r="D42" s="868" t="s">
        <v>961</v>
      </c>
      <c r="E42" s="311" t="s">
        <v>1206</v>
      </c>
      <c r="F42" s="306"/>
    </row>
    <row r="43" spans="2:16" hidden="1" outlineLevel="1">
      <c r="B43" s="68" t="s">
        <v>963</v>
      </c>
      <c r="C43" s="866">
        <f>C42*(1-_xlfn.XLOOKUP(Biomass_type,BM_Options,BM_MoistureContent))</f>
        <v>1.9999999999999996</v>
      </c>
      <c r="D43" s="412" t="s">
        <v>19</v>
      </c>
    </row>
    <row r="44" spans="2:16" hidden="1" outlineLevel="1">
      <c r="B44" s="50" t="s">
        <v>997</v>
      </c>
      <c r="C44" s="867">
        <f>C43*_xlfn.XLOOKUP(Biomass_type,Biomass!$B$9:$B$14,Biomass!$N$9:$N$14)</f>
        <v>0.97962941719525354</v>
      </c>
      <c r="D44" s="221" t="s">
        <v>1064</v>
      </c>
      <c r="E44" s="67"/>
    </row>
    <row r="45" spans="2:16" hidden="1" outlineLevel="1">
      <c r="B45" s="50" t="s">
        <v>1004</v>
      </c>
      <c r="C45" s="879">
        <f>C44*Mass_CO2/Mass_C</f>
        <v>3.5895711182715924</v>
      </c>
      <c r="D45" s="221" t="s">
        <v>1065</v>
      </c>
      <c r="E45" s="67"/>
    </row>
    <row r="46" spans="2:16" hidden="1" outlineLevel="1">
      <c r="C46" s="122"/>
      <c r="D46" s="67"/>
      <c r="E46" s="67"/>
    </row>
    <row r="47" spans="2:16" hidden="1" outlineLevel="1">
      <c r="C47" s="611" t="s">
        <v>1009</v>
      </c>
      <c r="D47" s="611" t="s">
        <v>1010</v>
      </c>
      <c r="E47" s="513"/>
      <c r="F47" s="514"/>
      <c r="G47" s="514"/>
      <c r="H47" s="514"/>
    </row>
    <row r="48" spans="2:16" hidden="1" outlineLevel="1">
      <c r="B48" s="50" t="s">
        <v>7</v>
      </c>
      <c r="C48" s="126" cm="1">
        <f t="array" ref="C48">C43*_xlfn.XLOOKUP(Biomass_type,EcoInvent_biomass!$A$5:$A$10,_xlfn.XLOOKUP(D20,EcoInvent_biomass!$B$4:$E$4,EcoInvent_biomass!$B$5:$E$10))</f>
        <v>9.6533911081474091E-2</v>
      </c>
      <c r="D48" s="126">
        <f>-C45</f>
        <v>-3.5895711182715924</v>
      </c>
      <c r="F48" s="80"/>
      <c r="G48" s="80"/>
    </row>
    <row r="49" spans="2:9" hidden="1" outlineLevel="1">
      <c r="D49" s="67"/>
    </row>
    <row r="50" spans="2:9" collapsed="1">
      <c r="B50" s="59" t="s">
        <v>637</v>
      </c>
      <c r="D50" s="67"/>
      <c r="I50" s="237"/>
    </row>
    <row r="51" spans="2:9">
      <c r="B51" s="70" t="s">
        <v>645</v>
      </c>
      <c r="C51" s="64"/>
      <c r="D51" s="67"/>
    </row>
    <row r="52" spans="2:9">
      <c r="B52" s="70" t="s">
        <v>642</v>
      </c>
      <c r="C52" s="750">
        <f>_xlfn.XLOOKUP(Biomass_type,Biomass!$B$9:$B$14,Biomass!$C$9:$C$14)</f>
        <v>0.8</v>
      </c>
      <c r="D52" s="67"/>
    </row>
    <row r="53" spans="2:9">
      <c r="B53" s="50" t="s">
        <v>643</v>
      </c>
      <c r="C53" s="451">
        <v>0.4</v>
      </c>
      <c r="D53" s="67"/>
    </row>
    <row r="54" spans="2:9">
      <c r="B54" s="50" t="s">
        <v>644</v>
      </c>
      <c r="C54" s="750">
        <f>_xlfn.XLOOKUP(Biomass_type,Biomass!$B$9:$B$14,Biomass!$H$9:$H$14)</f>
        <v>0.1</v>
      </c>
      <c r="D54" s="67"/>
      <c r="H54" s="306"/>
    </row>
    <row r="55" spans="2:9" hidden="1" outlineLevel="1">
      <c r="C55" s="237"/>
      <c r="D55" s="67"/>
      <c r="H55" s="306"/>
    </row>
    <row r="56" spans="2:9" hidden="1" outlineLevel="1">
      <c r="B56" s="50" t="s">
        <v>855</v>
      </c>
      <c r="C56" s="50" t="s">
        <v>641</v>
      </c>
      <c r="D56" s="69" t="s">
        <v>774</v>
      </c>
    </row>
    <row r="57" spans="2:9" hidden="1" outlineLevel="1">
      <c r="B57" s="625" t="s">
        <v>638</v>
      </c>
      <c r="C57" s="741">
        <f>$C$43/(1-$C$53)</f>
        <v>3.3333333333333326</v>
      </c>
      <c r="D57" s="741" t="str">
        <f>$D$20</f>
        <v>Switzerland</v>
      </c>
    </row>
    <row r="58" spans="2:9" hidden="1" outlineLevel="1">
      <c r="B58" s="626" t="s">
        <v>639</v>
      </c>
      <c r="C58" s="220">
        <f>$C$43/(1-$C$54)</f>
        <v>2.2222222222222219</v>
      </c>
      <c r="D58" s="220" t="str">
        <f>$D$22</f>
        <v>Switzerland</v>
      </c>
    </row>
    <row r="59" spans="2:9" hidden="1" outlineLevel="1">
      <c r="B59" s="68" t="s">
        <v>640</v>
      </c>
      <c r="C59" s="267">
        <f>C42*MIN(ABS(Biomass_moisture-C54),C52-C49)</f>
        <v>3.0000000000000004</v>
      </c>
      <c r="D59" s="62" t="s">
        <v>111</v>
      </c>
      <c r="F59" s="67"/>
    </row>
    <row r="60" spans="2:9" hidden="1" outlineLevel="1">
      <c r="D60" s="67"/>
    </row>
    <row r="61" spans="2:9" hidden="1" outlineLevel="1">
      <c r="C61" s="70" t="s">
        <v>1015</v>
      </c>
      <c r="D61" s="70" t="s">
        <v>1016</v>
      </c>
      <c r="E61" s="64" t="s">
        <v>1017</v>
      </c>
      <c r="F61" s="64" t="s">
        <v>1013</v>
      </c>
      <c r="H61" s="50" t="s">
        <v>838</v>
      </c>
    </row>
    <row r="62" spans="2:9" hidden="1" outlineLevel="1">
      <c r="B62" s="73" t="s">
        <v>11</v>
      </c>
      <c r="C62" s="834">
        <f>$C$59*Biomass!$D$23</f>
        <v>0.366990291262136</v>
      </c>
      <c r="D62" s="325">
        <f>IF($E$21=$H62,$C62,0)</f>
        <v>0.366990291262136</v>
      </c>
      <c r="E62" s="281">
        <f>IF($E$21&lt;&gt;$H62,$C62,0)</f>
        <v>0</v>
      </c>
      <c r="F62" s="134" cm="1">
        <f t="array" ref="F62">E62*_xlfn.XLOOKUP($E$21,EcoInvent_energy!$B$5:$B$10,_xlfn.XLOOKUP($D$21,EcoInvent_energy!$C$4:$F$4,EcoInvent_energy!$C$5:$F$10),0)</f>
        <v>0</v>
      </c>
      <c r="H62" s="627" t="s">
        <v>844</v>
      </c>
    </row>
    <row r="63" spans="2:9" hidden="1" outlineLevel="1">
      <c r="B63" s="68" t="s">
        <v>839</v>
      </c>
      <c r="C63" s="835">
        <f>$C$59*Biomass!$E$23</f>
        <v>8.1000000000000014</v>
      </c>
      <c r="D63" s="267">
        <f>IF(OR($F$21=$H62),$C63,0)</f>
        <v>8.1000000000000014</v>
      </c>
      <c r="E63" s="283" cm="1">
        <f t="array" ref="E63">IF(AND($F$21&lt;&gt;$H62:$H63),$C63,0)</f>
        <v>0</v>
      </c>
      <c r="F63" s="136" cm="1">
        <f t="array" ref="F63">E63*_xlfn.XLOOKUP($F$21,EcoInvent_energy!$B$19:$B$22,_xlfn.XLOOKUP($D$21,EcoInvent_energy!$C$4:$F$4,EcoInvent_energy!$C$19:$F$22),0)</f>
        <v>0</v>
      </c>
      <c r="H63" s="626" t="s">
        <v>837</v>
      </c>
    </row>
    <row r="64" spans="2:9" hidden="1" outlineLevel="1">
      <c r="B64" s="937" t="s">
        <v>261</v>
      </c>
      <c r="C64" s="70"/>
      <c r="D64" s="623"/>
      <c r="E64" s="221"/>
      <c r="F64" s="836">
        <f>SUM($C$62:$C$63)*_xlfn.XLOOKUP(Biomass!$C$18,EI_names,EI_GWP)/1000</f>
        <v>1.1212326445198841E-3</v>
      </c>
    </row>
    <row r="65" spans="2:19" hidden="1" outlineLevel="1">
      <c r="D65" s="67"/>
    </row>
    <row r="66" spans="2:19" hidden="1" outlineLevel="1">
      <c r="C66" s="611" t="s">
        <v>1009</v>
      </c>
      <c r="D66" s="611" t="s">
        <v>1010</v>
      </c>
    </row>
    <row r="67" spans="2:19" hidden="1" outlineLevel="1">
      <c r="B67" s="50" t="s">
        <v>647</v>
      </c>
      <c r="C67" s="126">
        <f>SUM($F$62:$F$64)</f>
        <v>1.1212326445198841E-3</v>
      </c>
      <c r="D67" s="69"/>
      <c r="E67" s="80"/>
      <c r="F67" s="80"/>
      <c r="G67" s="80"/>
      <c r="H67" s="80"/>
      <c r="J67" s="59"/>
    </row>
    <row r="68" spans="2:19" collapsed="1">
      <c r="D68" s="67"/>
    </row>
    <row r="69" spans="2:19">
      <c r="B69" s="59" t="s">
        <v>646</v>
      </c>
      <c r="C69" s="59"/>
    </row>
    <row r="70" spans="2:19">
      <c r="B70" s="50" t="s">
        <v>133</v>
      </c>
      <c r="C70" s="50" t="s">
        <v>10</v>
      </c>
      <c r="D70" s="69" t="s">
        <v>5</v>
      </c>
      <c r="F70" s="59"/>
      <c r="G70" s="59"/>
      <c r="H70" s="59"/>
      <c r="I70" s="59"/>
      <c r="J70" s="59"/>
      <c r="K70" s="59"/>
      <c r="L70" s="59"/>
      <c r="M70" s="59"/>
    </row>
    <row r="71" spans="2:19">
      <c r="B71" s="71" t="s">
        <v>798</v>
      </c>
      <c r="C71" s="71">
        <v>50</v>
      </c>
      <c r="D71" s="69" t="s">
        <v>6</v>
      </c>
    </row>
    <row r="72" spans="2:19">
      <c r="B72" s="71"/>
      <c r="C72" s="71"/>
      <c r="D72" s="69" t="s">
        <v>6</v>
      </c>
    </row>
    <row r="73" spans="2:19">
      <c r="B73" s="71"/>
      <c r="C73" s="71"/>
      <c r="D73" s="69" t="s">
        <v>6</v>
      </c>
    </row>
    <row r="74" spans="2:19" hidden="1" outlineLevel="1">
      <c r="D74" s="67"/>
    </row>
    <row r="75" spans="2:19" hidden="1" outlineLevel="1">
      <c r="C75" s="611" t="s">
        <v>1009</v>
      </c>
      <c r="D75" s="611" t="s">
        <v>1010</v>
      </c>
      <c r="F75" s="514"/>
      <c r="G75" s="514"/>
      <c r="H75" s="514"/>
    </row>
    <row r="76" spans="2:19" hidden="1" outlineLevel="1">
      <c r="B76" s="747" t="str">
        <f>B71</f>
        <v>Lorry 16-32t EURO4</v>
      </c>
      <c r="C76" s="741">
        <f>$C71*_xlfn.XLOOKUP($C$21,$B$57:$B$58,$C$57:$C$58)*_xlfn.XLOOKUP($B76,EI_names,EI_GWP,0)/1000</f>
        <v>3.1166666666666662E-2</v>
      </c>
      <c r="D76" s="341"/>
      <c r="F76" s="80"/>
      <c r="G76" s="80"/>
      <c r="H76" s="80"/>
      <c r="K76" s="80"/>
      <c r="L76" s="80"/>
      <c r="M76" s="80"/>
      <c r="S76" s="79"/>
    </row>
    <row r="77" spans="2:19" hidden="1" outlineLevel="1">
      <c r="B77" s="759">
        <f>B72</f>
        <v>0</v>
      </c>
      <c r="C77" s="813">
        <f>$C72*_xlfn.XLOOKUP($C$21,$B$57:$B$58,$C$57:$C$58)*_xlfn.XLOOKUP($B77,EI_names,EI_GWP,0)/1000</f>
        <v>0</v>
      </c>
      <c r="D77" s="615"/>
      <c r="F77" s="80"/>
      <c r="G77" s="80"/>
      <c r="H77" s="80"/>
      <c r="K77" s="80"/>
      <c r="L77" s="80"/>
      <c r="M77" s="80"/>
      <c r="N77" s="80"/>
      <c r="O77" s="80"/>
    </row>
    <row r="78" spans="2:19" hidden="1" outlineLevel="1">
      <c r="B78" s="748">
        <f>B73</f>
        <v>0</v>
      </c>
      <c r="C78" s="220">
        <f>$C73*_xlfn.XLOOKUP($C$21,$B$57:$B$58,$C$57:$C$58)*_xlfn.XLOOKUP($B78,EI_names,EI_GWP,0)/1000</f>
        <v>0</v>
      </c>
      <c r="D78" s="342"/>
      <c r="F78" s="80"/>
      <c r="G78" s="80"/>
      <c r="H78" s="80"/>
      <c r="K78" s="80"/>
      <c r="L78" s="80"/>
      <c r="M78" s="80"/>
      <c r="N78" s="80"/>
      <c r="O78" s="80"/>
    </row>
    <row r="79" spans="2:19" hidden="1" outlineLevel="1">
      <c r="B79" s="50" t="s">
        <v>13</v>
      </c>
      <c r="C79" s="126">
        <f>SUM(C76:C78)</f>
        <v>3.1166666666666662E-2</v>
      </c>
      <c r="D79" s="50"/>
      <c r="F79" s="67"/>
      <c r="G79" s="67"/>
      <c r="H79" s="67"/>
      <c r="K79" s="80"/>
      <c r="L79" s="80"/>
      <c r="M79" s="80"/>
      <c r="N79" s="80"/>
      <c r="O79" s="80"/>
    </row>
    <row r="80" spans="2:19" collapsed="1">
      <c r="D80" s="67"/>
      <c r="N80" s="80"/>
      <c r="O80" s="80"/>
    </row>
    <row r="81" spans="2:20">
      <c r="B81" s="59" t="s">
        <v>112</v>
      </c>
      <c r="D81" s="67"/>
    </row>
    <row r="82" spans="2:20" hidden="1" outlineLevel="1">
      <c r="B82" s="72" t="s">
        <v>118</v>
      </c>
      <c r="E82" s="82"/>
      <c r="F82" s="59"/>
    </row>
    <row r="83" spans="2:20" hidden="1" outlineLevel="1">
      <c r="B83" s="70" t="s">
        <v>53</v>
      </c>
      <c r="C83" s="105">
        <f>C22+273.15</f>
        <v>873.15</v>
      </c>
      <c r="D83" s="64" t="s">
        <v>77</v>
      </c>
      <c r="E83" s="82"/>
      <c r="F83" s="59"/>
    </row>
    <row r="84" spans="2:20" hidden="1" outlineLevel="1">
      <c r="E84" s="82"/>
    </row>
    <row r="85" spans="2:20" hidden="1" outlineLevel="1">
      <c r="B85" s="72" t="s">
        <v>110</v>
      </c>
      <c r="C85" s="74" t="s">
        <v>110</v>
      </c>
      <c r="D85" s="60"/>
      <c r="E85" s="74" t="s">
        <v>79</v>
      </c>
      <c r="F85" s="170"/>
      <c r="G85" s="74" t="s">
        <v>80</v>
      </c>
      <c r="H85" s="60"/>
      <c r="I85" s="74" t="s">
        <v>81</v>
      </c>
      <c r="J85" s="75"/>
      <c r="K85" s="74" t="s">
        <v>62</v>
      </c>
      <c r="L85" s="60"/>
    </row>
    <row r="86" spans="2:20" ht="16.5" hidden="1" outlineLevel="1">
      <c r="B86" s="73" t="str">
        <f>Biomass_type</f>
        <v>Spruce</v>
      </c>
      <c r="C86" s="820">
        <f>$C$43</f>
        <v>1.9999999999999996</v>
      </c>
      <c r="D86" s="60" t="s">
        <v>192</v>
      </c>
      <c r="E86" s="823">
        <f>_xlfn.XLOOKUP($B$86,Biomass!$B$9:$B$14,Biomass!$I$9:$I$14)</f>
        <v>0.49259293273827071</v>
      </c>
      <c r="F86" s="60" t="s">
        <v>83</v>
      </c>
      <c r="G86" s="823">
        <f>_xlfn.XLOOKUP($B$86,Biomass!$B$9:$B$14,Biomass!$J$9:$J$14)</f>
        <v>0.44664685047797109</v>
      </c>
      <c r="H86" s="60" t="s">
        <v>83</v>
      </c>
      <c r="I86" s="823">
        <f>_xlfn.XLOOKUP($B$86,Biomass!$B$9:$B$14,Biomass!$K$9:$K$14)</f>
        <v>5.8780502721079465E-2</v>
      </c>
      <c r="J86" s="60" t="s">
        <v>83</v>
      </c>
      <c r="K86" s="837">
        <f>_xlfn.XLOOKUP($B$86,Biomass!$B$9:$B$14,Biomass!$M$9:$M$14)</f>
        <v>5.6400000000000009E-3</v>
      </c>
      <c r="L86" s="60" t="s">
        <v>83</v>
      </c>
    </row>
    <row r="87" spans="2:20" ht="16.5" hidden="1" outlineLevel="1">
      <c r="B87" s="68"/>
      <c r="C87" s="624"/>
      <c r="D87" s="62"/>
      <c r="E87" s="838">
        <f>E86*(1-$K$86)</f>
        <v>0.48981470859762688</v>
      </c>
      <c r="F87" s="62" t="s">
        <v>160</v>
      </c>
      <c r="G87" s="838">
        <f>G86*(1-$K$86)</f>
        <v>0.44412776224127537</v>
      </c>
      <c r="H87" s="62" t="s">
        <v>160</v>
      </c>
      <c r="I87" s="838">
        <f>I86*(1-$K$86)</f>
        <v>5.8448980685732579E-2</v>
      </c>
      <c r="J87" s="62" t="s">
        <v>160</v>
      </c>
      <c r="K87" s="171"/>
      <c r="L87" s="62"/>
    </row>
    <row r="88" spans="2:20" hidden="1" outlineLevel="1">
      <c r="B88" s="83"/>
      <c r="C88" s="84"/>
      <c r="P88" s="313" t="s">
        <v>1294</v>
      </c>
    </row>
    <row r="89" spans="2:20" hidden="1" outlineLevel="1">
      <c r="B89" s="72" t="s">
        <v>158</v>
      </c>
      <c r="C89" s="70" t="s">
        <v>63</v>
      </c>
      <c r="D89" s="64"/>
      <c r="E89" s="70" t="s">
        <v>79</v>
      </c>
      <c r="F89" s="133"/>
      <c r="G89" s="70" t="s">
        <v>80</v>
      </c>
      <c r="H89" s="64"/>
      <c r="I89" s="70" t="s">
        <v>81</v>
      </c>
      <c r="J89" s="63"/>
      <c r="K89" s="70"/>
      <c r="L89" s="64"/>
      <c r="M89" s="70" t="s">
        <v>115</v>
      </c>
      <c r="N89" s="64"/>
      <c r="Q89" s="209" t="s">
        <v>63</v>
      </c>
      <c r="R89" s="272" t="s">
        <v>79</v>
      </c>
      <c r="S89" s="272" t="s">
        <v>775</v>
      </c>
      <c r="T89" s="133" t="s">
        <v>81</v>
      </c>
    </row>
    <row r="90" spans="2:20" ht="16.5" hidden="1" outlineLevel="1">
      <c r="B90" s="70" t="s">
        <v>64</v>
      </c>
      <c r="C90" s="839">
        <f>0.126+0.273*_xlfn.XLOOKUP(Biomass_type,Biomass!$B$9:$B$14,Biomass!$L$9:$L$14)+0.539*EXP(-0.004*$C$22)</f>
        <v>0.25079097682299334</v>
      </c>
      <c r="D90" s="60" t="s">
        <v>83</v>
      </c>
      <c r="E90" s="839">
        <f>0.93-0.92*EXP(-0.0042*$C$22)</f>
        <v>0.85597716179043015</v>
      </c>
      <c r="F90" s="64" t="s">
        <v>83</v>
      </c>
      <c r="G90" s="839">
        <f>0.07+0.85*EXP(-0.0048*$C$22)</f>
        <v>0.11771454840901367</v>
      </c>
      <c r="H90" s="64" t="s">
        <v>83</v>
      </c>
      <c r="I90" s="839">
        <f>-0.0041+0.1*EXP(-0.0024*$C$22)</f>
        <v>1.9592775868212179E-2</v>
      </c>
      <c r="J90" s="63" t="s">
        <v>83</v>
      </c>
      <c r="K90" s="70"/>
      <c r="L90" s="64"/>
      <c r="M90" s="63"/>
      <c r="N90" s="64"/>
      <c r="P90" s="40" t="s">
        <v>64</v>
      </c>
      <c r="Q90" s="74" t="s">
        <v>84</v>
      </c>
      <c r="R90" s="75" t="s">
        <v>85</v>
      </c>
      <c r="S90" s="75" t="s">
        <v>87</v>
      </c>
      <c r="T90" s="516" t="s">
        <v>86</v>
      </c>
    </row>
    <row r="91" spans="2:20" ht="16.5" hidden="1" outlineLevel="1">
      <c r="B91" s="77" t="s">
        <v>67</v>
      </c>
      <c r="C91" s="840">
        <f>(0.043/(1+EXP(17.2-0.03*$C$83)))+(0.317/(1+EXP(10.9-0.01*$C$83)))</f>
        <v>7.5523644806884033E-2</v>
      </c>
      <c r="D91" s="60" t="s">
        <v>83</v>
      </c>
      <c r="E91" s="811">
        <f>$C91*_xlfn.XLOOKUP($B91,General!$C$15:$C$23,General!$G$15:$G$23)</f>
        <v>3.2384301617906515E-2</v>
      </c>
      <c r="F91" s="61" t="s">
        <v>73</v>
      </c>
      <c r="G91" s="811">
        <f>$C91*_xlfn.XLOOKUP($B91,General!$C$15:$C$23,General!$I$15:$I$23)</f>
        <v>4.3139343188977525E-2</v>
      </c>
      <c r="H91" s="61" t="s">
        <v>82</v>
      </c>
      <c r="I91" s="826">
        <f>$C91*_xlfn.XLOOKUP($B91,General!$C$15:$C$23,General!$J$15:$J$23)</f>
        <v>0</v>
      </c>
      <c r="J91" s="47" t="s">
        <v>78</v>
      </c>
      <c r="K91" s="77"/>
      <c r="L91" s="60"/>
      <c r="M91" s="831">
        <f>_xlfn.XLOOKUP(Biochar_1!$B91,General!$C$15:$C$23,General!$L$15:$L$23)</f>
        <v>10.1</v>
      </c>
      <c r="N91" s="60" t="s">
        <v>117</v>
      </c>
      <c r="P91" s="517" t="s">
        <v>67</v>
      </c>
      <c r="Q91" s="77" t="s">
        <v>88</v>
      </c>
      <c r="T91" s="61"/>
    </row>
    <row r="92" spans="2:20" ht="16.5" hidden="1" outlineLevel="1">
      <c r="B92" s="77" t="s">
        <v>89</v>
      </c>
      <c r="C92" s="840">
        <f>0.0295*(1-EXP(-0.0035*C83))^62.98</f>
        <v>1.4156509710279725E-3</v>
      </c>
      <c r="D92" s="61" t="s">
        <v>83</v>
      </c>
      <c r="E92" s="826">
        <f>$C92*_xlfn.XLOOKUP($B92,General!$C$15:$C$23,General!$G$15:$G$23)</f>
        <v>0</v>
      </c>
      <c r="F92" s="61" t="s">
        <v>73</v>
      </c>
      <c r="G92" s="826">
        <f>E92*_xlfn.XLOOKUP($B92,General!$C$15:$C$23,General!$I$15:$I$23)</f>
        <v>0</v>
      </c>
      <c r="H92" s="61" t="s">
        <v>82</v>
      </c>
      <c r="I92" s="811">
        <f>$C92*_xlfn.XLOOKUP($B92,General!$C$15:$C$23,General!$K$15:$K$23)</f>
        <v>1.4156509710279725E-3</v>
      </c>
      <c r="J92" s="47" t="s">
        <v>78</v>
      </c>
      <c r="K92" s="77"/>
      <c r="L92" s="61"/>
      <c r="M92" s="832">
        <f>_xlfn.XLOOKUP(Biochar_1!$B92,General!$C$15:$C$23,General!$L$15:$L$23)</f>
        <v>141.80000000000001</v>
      </c>
      <c r="N92" s="61" t="s">
        <v>117</v>
      </c>
      <c r="P92" s="517" t="s">
        <v>776</v>
      </c>
      <c r="Q92" s="77" t="s">
        <v>90</v>
      </c>
      <c r="T92" s="61"/>
    </row>
    <row r="93" spans="2:20" ht="16.5" hidden="1" outlineLevel="1">
      <c r="B93" s="77" t="s">
        <v>91</v>
      </c>
      <c r="C93" s="840">
        <f>0.0782*(1-EXP(-0.00338*C83))^30.15</f>
        <v>1.5494815596291265E-2</v>
      </c>
      <c r="D93" s="61" t="s">
        <v>83</v>
      </c>
      <c r="E93" s="811">
        <f>$C93*_xlfn.XLOOKUP($B93,General!$C$15:$C$23,General!$G$15:$G$23)</f>
        <v>1.1600563017036988E-2</v>
      </c>
      <c r="F93" s="61" t="s">
        <v>73</v>
      </c>
      <c r="G93" s="826">
        <f>E93*_xlfn.XLOOKUP($B93,General!$C$15:$C$23,General!$I$15:$I$23)</f>
        <v>0</v>
      </c>
      <c r="H93" s="61" t="s">
        <v>82</v>
      </c>
      <c r="I93" s="811">
        <f>$C93*_xlfn.XLOOKUP($B93,General!$C$15:$C$23,General!$K$15:$K$23)</f>
        <v>3.8942525792542782E-3</v>
      </c>
      <c r="J93" s="47" t="s">
        <v>78</v>
      </c>
      <c r="K93" s="77"/>
      <c r="L93" s="61"/>
      <c r="M93" s="832">
        <f>_xlfn.XLOOKUP(Biochar_1!$B93,General!$C$15:$C$23,General!$L$15:$L$23)</f>
        <v>55.5</v>
      </c>
      <c r="N93" s="61" t="s">
        <v>117</v>
      </c>
      <c r="P93" s="517" t="s">
        <v>777</v>
      </c>
      <c r="Q93" s="77" t="s">
        <v>92</v>
      </c>
      <c r="T93" s="61"/>
    </row>
    <row r="94" spans="2:20" ht="16.5" hidden="1" outlineLevel="1">
      <c r="B94" s="78" t="s">
        <v>93</v>
      </c>
      <c r="C94" s="841">
        <f>0.036*(1-EXP(-0.00522*C83))^154.97</f>
        <v>7.0296362550263834E-3</v>
      </c>
      <c r="D94" s="62" t="s">
        <v>83</v>
      </c>
      <c r="E94" s="842">
        <f>$C94*_xlfn.XLOOKUP($B94,General!$C$15:$C$23,General!$G$15:$G$23)</f>
        <v>6.4853602798017355E-3</v>
      </c>
      <c r="F94" s="62" t="s">
        <v>73</v>
      </c>
      <c r="G94" s="85">
        <f>E94*_xlfn.XLOOKUP($B94,General!$C$15:$C$23,General!$I$15:$I$23)</f>
        <v>0</v>
      </c>
      <c r="H94" s="62" t="s">
        <v>82</v>
      </c>
      <c r="I94" s="842">
        <f>$C94*_xlfn.XLOOKUP($B94,General!$C$15:$C$23,General!$K$15:$K$23)</f>
        <v>5.4427597522464777E-4</v>
      </c>
      <c r="J94" s="65" t="s">
        <v>78</v>
      </c>
      <c r="K94" s="78"/>
      <c r="L94" s="62"/>
      <c r="M94" s="832">
        <f>_xlfn.XLOOKUP(Biochar_1!$B94,General!$C$15:$C$23,General!$L$15:$L$23)</f>
        <v>49.97</v>
      </c>
      <c r="N94" s="61" t="s">
        <v>117</v>
      </c>
      <c r="P94" s="518" t="s">
        <v>778</v>
      </c>
      <c r="Q94" s="78" t="s">
        <v>94</v>
      </c>
      <c r="R94" s="65"/>
      <c r="S94" s="65"/>
      <c r="T94" s="62"/>
    </row>
    <row r="95" spans="2:20" hidden="1" outlineLevel="1">
      <c r="B95" s="90" t="s">
        <v>95</v>
      </c>
      <c r="C95" s="92"/>
      <c r="D95" s="64"/>
      <c r="E95" s="843">
        <f>E86-($C$90*E90+SUM(E91:E94))</f>
        <v>0.2274513592799301</v>
      </c>
      <c r="F95" s="64" t="s">
        <v>73</v>
      </c>
      <c r="G95" s="843">
        <f>G86-($C$90*G90+SUM(G91:G94))</f>
        <v>0.37398576070721951</v>
      </c>
      <c r="H95" s="64" t="s">
        <v>82</v>
      </c>
      <c r="I95" s="843">
        <f>I86-($C$90*I90+SUM(I91:I94))</f>
        <v>4.8012631796909663E-2</v>
      </c>
      <c r="J95" s="63" t="s">
        <v>78</v>
      </c>
      <c r="K95" s="70"/>
      <c r="L95" s="64"/>
      <c r="M95" s="70"/>
      <c r="N95" s="64"/>
    </row>
    <row r="96" spans="2:20" hidden="1" outlineLevel="1">
      <c r="E96" s="82"/>
      <c r="F96" s="59"/>
    </row>
    <row r="97" spans="2:14" hidden="1" outlineLevel="1">
      <c r="B97" s="83" t="s">
        <v>108</v>
      </c>
      <c r="E97" s="82"/>
      <c r="F97" s="59"/>
    </row>
    <row r="98" spans="2:14" hidden="1" outlineLevel="1">
      <c r="B98" s="313" t="s">
        <v>1295</v>
      </c>
      <c r="E98" s="82"/>
      <c r="F98" s="59"/>
    </row>
    <row r="99" spans="2:14" ht="16.5" hidden="1" outlineLevel="1">
      <c r="B99" s="844">
        <f>E104</f>
        <v>0.61574116592283834</v>
      </c>
      <c r="C99" s="644">
        <f>General!$G$19</f>
        <v>0.27290987834417191</v>
      </c>
      <c r="D99" s="86">
        <v>0</v>
      </c>
      <c r="E99" s="134">
        <f>$E$95</f>
        <v>0.2274513592799301</v>
      </c>
      <c r="F99" s="59"/>
      <c r="I99" s="74" t="s">
        <v>97</v>
      </c>
      <c r="J99" s="75" t="s">
        <v>100</v>
      </c>
      <c r="K99" s="101">
        <v>0</v>
      </c>
      <c r="L99" s="73" t="s">
        <v>104</v>
      </c>
    </row>
    <row r="100" spans="2:14" ht="16.5" hidden="1" outlineLevel="1">
      <c r="B100" s="845">
        <f>G104</f>
        <v>0.31257681505922619</v>
      </c>
      <c r="C100" s="846">
        <f>General!$I$19</f>
        <v>0.72709012165582809</v>
      </c>
      <c r="D100" s="847">
        <f>General!$I$21</f>
        <v>0.88809820514172644</v>
      </c>
      <c r="E100" s="135">
        <f>$G$95</f>
        <v>0.37398576070721951</v>
      </c>
      <c r="F100" s="59"/>
      <c r="G100" s="519" t="s">
        <v>107</v>
      </c>
      <c r="I100" s="77" t="s">
        <v>98</v>
      </c>
      <c r="J100" s="47" t="s">
        <v>101</v>
      </c>
      <c r="K100" s="61" t="s">
        <v>102</v>
      </c>
      <c r="L100" s="76" t="s">
        <v>105</v>
      </c>
    </row>
    <row r="101" spans="2:14" ht="16.5" hidden="1" outlineLevel="1">
      <c r="B101" s="848">
        <f>I104</f>
        <v>7.347562840134933E-2</v>
      </c>
      <c r="C101" s="87">
        <v>0</v>
      </c>
      <c r="D101" s="849">
        <f>General!K21</f>
        <v>0.11190179485827366</v>
      </c>
      <c r="E101" s="136">
        <f>$I$95</f>
        <v>4.8012631796909663E-2</v>
      </c>
      <c r="F101" s="59"/>
      <c r="I101" s="99" t="s">
        <v>99</v>
      </c>
      <c r="J101" s="100">
        <v>0</v>
      </c>
      <c r="K101" s="62" t="s">
        <v>103</v>
      </c>
      <c r="L101" s="102" t="s">
        <v>106</v>
      </c>
    </row>
    <row r="102" spans="2:14" ht="16.5" hidden="1" outlineLevel="1">
      <c r="B102" s="103"/>
      <c r="D102" s="103"/>
      <c r="E102" s="91"/>
      <c r="F102" s="59"/>
      <c r="I102" s="97"/>
      <c r="J102" s="98"/>
      <c r="L102" s="97"/>
    </row>
    <row r="103" spans="2:14" hidden="1" outlineLevel="1">
      <c r="B103" s="83"/>
      <c r="C103" s="70" t="s">
        <v>63</v>
      </c>
      <c r="D103" s="64"/>
      <c r="E103" s="70" t="s">
        <v>79</v>
      </c>
      <c r="F103" s="133"/>
      <c r="G103" s="70" t="s">
        <v>80</v>
      </c>
      <c r="H103" s="64"/>
      <c r="I103" s="70" t="s">
        <v>81</v>
      </c>
      <c r="J103" s="64"/>
      <c r="K103" s="70"/>
      <c r="L103" s="64"/>
      <c r="M103" s="70" t="s">
        <v>115</v>
      </c>
      <c r="N103" s="64"/>
    </row>
    <row r="104" spans="2:14" ht="16.5" hidden="1" outlineLevel="1">
      <c r="B104" s="74" t="s">
        <v>66</v>
      </c>
      <c r="C104" s="823" cm="1">
        <f t="array" ref="C104:C106">MMULT(MINVERSE($B$99:$D$101),($E$99:$E$101))</f>
        <v>0.32079229476763882</v>
      </c>
      <c r="D104" s="60" t="s">
        <v>83</v>
      </c>
      <c r="E104" s="795">
        <f>1.25*_xlfn.XLOOKUP(Biomass_type,Biomass!$B$9:$B$14,Biomass!$I$9:$I$14)</f>
        <v>0.61574116592283834</v>
      </c>
      <c r="F104" s="60" t="s">
        <v>83</v>
      </c>
      <c r="G104" s="795">
        <f>1.17*_xlfn.XLOOKUP(Biomass_type,Biomass!$B$9:$B$14,Biomass!$J$9:$J$14)-0.21</f>
        <v>0.31257681505922619</v>
      </c>
      <c r="H104" s="60" t="s">
        <v>83</v>
      </c>
      <c r="I104" s="795">
        <f>1.25*_xlfn.XLOOKUP(Biomass_type,Biomass!$B$9:$B$14,Biomass!$K$9:$K$14)</f>
        <v>7.347562840134933E-2</v>
      </c>
      <c r="J104" s="60" t="s">
        <v>83</v>
      </c>
      <c r="K104" s="74"/>
      <c r="L104" s="60"/>
      <c r="M104" s="751">
        <f>34.91*E104+117.83*I104-10.34*G104</f>
        <v>26.921113129184878</v>
      </c>
      <c r="N104" s="60" t="s">
        <v>121</v>
      </c>
    </row>
    <row r="105" spans="2:14" ht="16.5" hidden="1" outlineLevel="1">
      <c r="B105" s="77" t="s">
        <v>20</v>
      </c>
      <c r="C105" s="869">
        <v>0.10965648389942356</v>
      </c>
      <c r="D105" s="61" t="s">
        <v>83</v>
      </c>
      <c r="E105" s="93"/>
      <c r="F105" s="61"/>
      <c r="G105" s="93"/>
      <c r="H105" s="61"/>
      <c r="I105" s="94"/>
      <c r="J105" s="61"/>
      <c r="K105" s="77"/>
      <c r="L105" s="61"/>
      <c r="M105" s="77"/>
      <c r="N105" s="61"/>
    </row>
    <row r="106" spans="2:14" ht="16.5" hidden="1" outlineLevel="1">
      <c r="B106" s="78" t="s">
        <v>96</v>
      </c>
      <c r="C106" s="838">
        <v>0.21842559704697484</v>
      </c>
      <c r="D106" s="62" t="s">
        <v>83</v>
      </c>
      <c r="E106" s="95"/>
      <c r="F106" s="62"/>
      <c r="G106" s="96"/>
      <c r="H106" s="62"/>
      <c r="I106" s="95"/>
      <c r="J106" s="62"/>
      <c r="K106" s="78"/>
      <c r="L106" s="62"/>
      <c r="M106" s="78"/>
      <c r="N106" s="62"/>
    </row>
    <row r="107" spans="2:14" hidden="1" outlineLevel="1">
      <c r="E107" s="82"/>
      <c r="F107" s="59"/>
    </row>
    <row r="108" spans="2:14" hidden="1" outlineLevel="1">
      <c r="C108" s="70" t="s">
        <v>63</v>
      </c>
      <c r="D108" s="60"/>
      <c r="E108" s="75"/>
      <c r="F108" s="75"/>
      <c r="G108" s="75"/>
      <c r="H108" s="75"/>
      <c r="I108" s="75"/>
      <c r="J108" s="75"/>
      <c r="K108" s="75"/>
      <c r="L108" s="60"/>
      <c r="M108" s="63" t="s">
        <v>115</v>
      </c>
      <c r="N108" s="133"/>
    </row>
    <row r="109" spans="2:14" ht="16.5" hidden="1" outlineLevel="1">
      <c r="B109" s="74" t="s">
        <v>65</v>
      </c>
      <c r="C109" s="844">
        <f>SUM(C104,C106)</f>
        <v>0.53921789181461366</v>
      </c>
      <c r="D109" s="60" t="s">
        <v>83</v>
      </c>
      <c r="E109" s="75"/>
      <c r="F109" s="75"/>
      <c r="G109" s="75"/>
      <c r="H109" s="75"/>
      <c r="I109" s="75"/>
      <c r="J109" s="75"/>
      <c r="K109" s="75"/>
      <c r="L109" s="60"/>
      <c r="M109" s="850">
        <f>M104*C104/C109</f>
        <v>16.015947893248995</v>
      </c>
      <c r="N109" s="61" t="s">
        <v>117</v>
      </c>
    </row>
    <row r="110" spans="2:14" ht="16.5" hidden="1" outlineLevel="1">
      <c r="B110" s="78" t="s">
        <v>113</v>
      </c>
      <c r="C110" s="838">
        <f>SUM($C$91:$C$94,$C$105)</f>
        <v>0.20912023152865322</v>
      </c>
      <c r="D110" s="62" t="s">
        <v>83</v>
      </c>
      <c r="E110" s="65"/>
      <c r="F110" s="65"/>
      <c r="G110" s="65"/>
      <c r="H110" s="65"/>
      <c r="I110" s="65"/>
      <c r="J110" s="65"/>
      <c r="K110" s="65"/>
      <c r="L110" s="62"/>
      <c r="M110" s="851">
        <f>SUMPRODUCT($C$91:$C$94,$M$91:$M$94)/SUM(C91:C94,C105)</f>
        <v>10.399573936972939</v>
      </c>
      <c r="N110" s="62" t="s">
        <v>117</v>
      </c>
    </row>
    <row r="111" spans="2:14" hidden="1" outlineLevel="1">
      <c r="E111" s="82"/>
      <c r="F111" s="59"/>
    </row>
    <row r="112" spans="2:14" hidden="1" outlineLevel="1">
      <c r="B112" s="70" t="s">
        <v>109</v>
      </c>
      <c r="C112" s="852">
        <f>SUM(C90,C109,C110)</f>
        <v>0.99912910016626022</v>
      </c>
      <c r="E112" s="72"/>
    </row>
    <row r="113" spans="2:12" hidden="1" outlineLevel="1">
      <c r="C113" s="84"/>
    </row>
    <row r="114" spans="2:12" hidden="1" outlineLevel="1">
      <c r="B114" s="120" t="s">
        <v>159</v>
      </c>
      <c r="C114" s="70" t="s">
        <v>63</v>
      </c>
      <c r="D114" s="64"/>
      <c r="E114" s="70" t="s">
        <v>79</v>
      </c>
      <c r="F114" s="133"/>
      <c r="G114" s="70" t="s">
        <v>154</v>
      </c>
      <c r="H114" s="64"/>
      <c r="I114" s="70" t="s">
        <v>81</v>
      </c>
      <c r="J114" s="63"/>
      <c r="K114" s="70" t="s">
        <v>62</v>
      </c>
      <c r="L114" s="64"/>
    </row>
    <row r="115" spans="2:12" ht="16.5" hidden="1" outlineLevel="1">
      <c r="B115" s="70" t="s">
        <v>64</v>
      </c>
      <c r="C115" s="853">
        <f>($C$90/$C$112)*(1-$K$86)+K86</f>
        <v>0.25523388698839228</v>
      </c>
      <c r="D115" s="64" t="s">
        <v>160</v>
      </c>
      <c r="E115" s="744">
        <f>E90*(1-$K$115)</f>
        <v>0.83706230981108631</v>
      </c>
      <c r="F115" s="64" t="s">
        <v>160</v>
      </c>
      <c r="G115" s="744">
        <f>G90*(1-$K$115)</f>
        <v>0.1151133653887628</v>
      </c>
      <c r="H115" s="64" t="s">
        <v>160</v>
      </c>
      <c r="I115" s="744">
        <f>I90*(1-$K$115)</f>
        <v>1.9159826869156491E-2</v>
      </c>
      <c r="J115" s="63" t="s">
        <v>160</v>
      </c>
      <c r="K115" s="854">
        <f>$K$86/($K$86+($C$90/$C$112)*(1-$K$86))</f>
        <v>2.209737925691858E-2</v>
      </c>
      <c r="L115" s="64" t="s">
        <v>160</v>
      </c>
    </row>
    <row r="116" spans="2:12" hidden="1" outlineLevel="1">
      <c r="C116" s="84"/>
    </row>
    <row r="117" spans="2:12" hidden="1" outlineLevel="1">
      <c r="B117" s="120" t="s">
        <v>12</v>
      </c>
      <c r="C117" s="84"/>
    </row>
    <row r="118" spans="2:12" hidden="1" outlineLevel="1">
      <c r="B118" s="65"/>
      <c r="C118" s="137" t="s">
        <v>127</v>
      </c>
      <c r="D118" s="64"/>
      <c r="E118" s="50" t="s">
        <v>1018</v>
      </c>
    </row>
    <row r="119" spans="2:12" ht="16.5" hidden="1" outlineLevel="1">
      <c r="B119" s="73" t="s">
        <v>64</v>
      </c>
      <c r="C119" s="855">
        <f>$C$86*$C$115</f>
        <v>0.51046777397678444</v>
      </c>
      <c r="D119" s="47" t="s">
        <v>192</v>
      </c>
      <c r="E119" s="759"/>
    </row>
    <row r="120" spans="2:12" ht="16.5" hidden="1" outlineLevel="1">
      <c r="B120" s="76" t="str">
        <f>B109</f>
        <v>Bio oil</v>
      </c>
      <c r="C120" s="855">
        <f>$C$86*(($C109/$C$112)*(1-$K$86))</f>
        <v>1.0732881322655032</v>
      </c>
      <c r="D120" s="47" t="s">
        <v>192</v>
      </c>
      <c r="E120" s="760">
        <f>C120*M109</f>
        <v>17.189726800806834</v>
      </c>
    </row>
    <row r="121" spans="2:12" ht="16.5" hidden="1" outlineLevel="1">
      <c r="B121" s="68" t="str">
        <f>B110</f>
        <v>Pyrolysis gas</v>
      </c>
      <c r="C121" s="856">
        <f>$C$86*(($C110/$C$112)*(1-$K$86))</f>
        <v>0.41624409375771187</v>
      </c>
      <c r="D121" s="65" t="s">
        <v>192</v>
      </c>
      <c r="E121" s="757">
        <f>C121*M110</f>
        <v>4.3287612288616204</v>
      </c>
    </row>
    <row r="122" spans="2:12" hidden="1" outlineLevel="1">
      <c r="C122" s="84"/>
    </row>
    <row r="123" spans="2:12" hidden="1" outlineLevel="1">
      <c r="B123" s="120" t="s">
        <v>124</v>
      </c>
      <c r="C123" s="84"/>
    </row>
    <row r="124" spans="2:12" hidden="1" outlineLevel="1">
      <c r="C124" s="70" t="s">
        <v>1015</v>
      </c>
      <c r="D124" s="70" t="s">
        <v>1016</v>
      </c>
      <c r="E124" s="64" t="s">
        <v>1017</v>
      </c>
      <c r="F124" s="64" t="s">
        <v>1013</v>
      </c>
      <c r="H124" s="50" t="s">
        <v>838</v>
      </c>
    </row>
    <row r="125" spans="2:12" hidden="1" outlineLevel="1">
      <c r="B125" s="73" t="s">
        <v>11</v>
      </c>
      <c r="C125" s="857">
        <f>$C$43*_xlfn.XLOOKUP(Biomass_type,Biomass!$B$9:$B$14,Biomass!$F$9:$F$14)*_xlfn.XLOOKUP($C$39,Biochar_i!$B$7:$B$7,Biochar_i!$G$7:$G$7)</f>
        <v>9.3228862781145103E-2</v>
      </c>
      <c r="D125" s="325">
        <f>IF($E$22=$H125,$C125,0)</f>
        <v>9.3228862781145103E-2</v>
      </c>
      <c r="E125" s="281">
        <f>IF($E$22&lt;&gt;$H125,$C125,0)</f>
        <v>0</v>
      </c>
      <c r="F125" s="747" cm="1">
        <f t="array" ref="F125">E125*_xlfn.XLOOKUP($E$22,EcoInvent_energy!$B$5:$B$10,_xlfn.XLOOKUP($D$22,EcoInvent_energy!$C$4:$F$4,EcoInvent_energy!$C$5:$F$10),0)</f>
        <v>0</v>
      </c>
      <c r="H125" s="759" t="str">
        <f>$H62</f>
        <v>Internal: CHP</v>
      </c>
    </row>
    <row r="126" spans="2:12" hidden="1" outlineLevel="1">
      <c r="B126" s="68" t="s">
        <v>839</v>
      </c>
      <c r="C126" s="858">
        <f>$C$43*_xlfn.XLOOKUP(Biomass_type,Biomass!$B$9:$B$14,Biomass!$F$9:$F$14)*_xlfn.XLOOKUP($C$39,Biochar_i!$B$7:$B$7,Biochar_i!$H$7:$H$7)</f>
        <v>0.44866390213426088</v>
      </c>
      <c r="D126" s="267" cm="1">
        <f t="array" ref="D126">IF(OR($F$22=$H125:$H126),C126,0)</f>
        <v>0.44866390213426088</v>
      </c>
      <c r="E126" s="283" cm="1">
        <f t="array" ref="E126">IF(AND($F$22&lt;&gt;$H125:$H126),C126,0)</f>
        <v>0</v>
      </c>
      <c r="F126" s="220" cm="1">
        <f t="array" ref="F126">E126*_xlfn.XLOOKUP($F$22,EcoInvent_energy!$B$19:$B$22,_xlfn.XLOOKUP($D$22,EcoInvent_energy!$C$4:$F$4,EcoInvent_energy!$C$19:$F$22),0)</f>
        <v>0</v>
      </c>
      <c r="H126" s="748" t="str">
        <f>$H63</f>
        <v>Internal: Waste heat</v>
      </c>
    </row>
    <row r="127" spans="2:12" hidden="1" outlineLevel="1">
      <c r="B127" s="50" t="s">
        <v>261</v>
      </c>
      <c r="C127" s="70"/>
      <c r="D127" s="623"/>
      <c r="E127" s="221"/>
      <c r="F127" s="1291">
        <f>$C$43*(_xlfn.XLOOKUP(Biochar_i!$C$10,EI_names,EI_GWP)/1000)</f>
        <v>2.0916250309347077E-3</v>
      </c>
    </row>
    <row r="128" spans="2:12" hidden="1" outlineLevel="1"/>
    <row r="129" spans="2:9" hidden="1" outlineLevel="1">
      <c r="B129" s="50" t="s">
        <v>1005</v>
      </c>
      <c r="C129" s="284">
        <f>C119*E115*General!$D$19/General!$D$15</f>
        <v>1.5656939080463144</v>
      </c>
      <c r="D129" s="64" t="s">
        <v>370</v>
      </c>
    </row>
    <row r="130" spans="2:9" hidden="1" outlineLevel="1"/>
    <row r="131" spans="2:9" hidden="1" outlineLevel="1">
      <c r="C131" s="611" t="s">
        <v>1009</v>
      </c>
      <c r="D131" s="611" t="s">
        <v>1010</v>
      </c>
      <c r="F131" s="514"/>
      <c r="G131" s="1192"/>
      <c r="H131" s="514"/>
    </row>
    <row r="132" spans="2:9" hidden="1" outlineLevel="1">
      <c r="B132" s="50" t="s">
        <v>13</v>
      </c>
      <c r="C132" s="1005">
        <f>SUM($F$125:$F$127)</f>
        <v>2.0916250309347077E-3</v>
      </c>
      <c r="D132" s="758">
        <f>C45-C129</f>
        <v>2.0238772102252778</v>
      </c>
      <c r="F132" s="80"/>
      <c r="G132" s="80"/>
      <c r="H132" s="80"/>
    </row>
    <row r="133" spans="2:9" hidden="1" outlineLevel="1">
      <c r="C133" s="67"/>
      <c r="D133" s="80"/>
      <c r="E133" s="80"/>
      <c r="F133" s="80"/>
    </row>
    <row r="134" spans="2:9" collapsed="1">
      <c r="B134" s="59" t="s">
        <v>128</v>
      </c>
      <c r="C134" s="80"/>
      <c r="F134" s="80"/>
    </row>
    <row r="135" spans="2:9" hidden="1" outlineLevel="1">
      <c r="B135" s="70" t="s">
        <v>998</v>
      </c>
      <c r="C135" s="822">
        <f>IF($C$23=$F$30,1,0)</f>
        <v>1</v>
      </c>
      <c r="F135" s="80"/>
    </row>
    <row r="136" spans="2:9" hidden="1" outlineLevel="1">
      <c r="B136" s="643"/>
      <c r="C136" s="242"/>
      <c r="F136" s="80"/>
    </row>
    <row r="137" spans="2:9" hidden="1" outlineLevel="1">
      <c r="C137" s="874" t="s">
        <v>846</v>
      </c>
      <c r="D137" s="64" t="s">
        <v>1018</v>
      </c>
      <c r="E137" s="657"/>
      <c r="F137" s="656"/>
      <c r="G137" s="80"/>
      <c r="I137" s="54"/>
    </row>
    <row r="138" spans="2:9" hidden="1" outlineLevel="1">
      <c r="B138" s="74" t="s">
        <v>11</v>
      </c>
      <c r="C138" s="823">
        <f>_xlfn.XLOOKUP($C$23,Biochar_i!$B$26:$B$26,Biochar_i!C$26:C$26,0)</f>
        <v>0.22799999999999998</v>
      </c>
      <c r="D138" s="860">
        <f>$C$135*SUM($E$120:$E$121)*$C138</f>
        <v>4.9062152707644069</v>
      </c>
      <c r="E138" s="656"/>
      <c r="F138" s="656"/>
      <c r="G138" s="80"/>
      <c r="I138" s="54"/>
    </row>
    <row r="139" spans="2:9" hidden="1" outlineLevel="1">
      <c r="B139" s="77" t="s">
        <v>839</v>
      </c>
      <c r="C139" s="869">
        <f>_xlfn.XLOOKUP($C$23,Biochar_i!$B$26:$B$26,Biochar_i!D$26:D$26,0)</f>
        <v>0.57199999999999995</v>
      </c>
      <c r="D139" s="827">
        <f>$C$135*SUM($E$120:$E$121)*$C139</f>
        <v>12.308575152970354</v>
      </c>
      <c r="E139" s="656"/>
      <c r="F139" s="656"/>
      <c r="G139" s="80"/>
      <c r="I139" s="54"/>
    </row>
    <row r="140" spans="2:9" hidden="1" outlineLevel="1">
      <c r="B140" s="77" t="s">
        <v>65</v>
      </c>
      <c r="C140" s="1296">
        <v>-1</v>
      </c>
      <c r="D140" s="827">
        <f>$C$135*$C140*$E120</f>
        <v>-17.189726800806834</v>
      </c>
      <c r="E140" s="656"/>
      <c r="F140" s="656"/>
      <c r="H140" s="54"/>
    </row>
    <row r="141" spans="2:9" hidden="1" outlineLevel="1">
      <c r="B141" s="78" t="s">
        <v>113</v>
      </c>
      <c r="C141" s="1297">
        <v>-1</v>
      </c>
      <c r="D141" s="830">
        <f>$C$135*$C141*$E121</f>
        <v>-4.3287612288616204</v>
      </c>
      <c r="E141" s="656"/>
      <c r="F141" s="656"/>
      <c r="H141" s="54"/>
    </row>
    <row r="142" spans="2:9" hidden="1" outlineLevel="1">
      <c r="C142" s="880"/>
      <c r="F142" s="80"/>
      <c r="G142" s="80"/>
      <c r="I142" s="54"/>
    </row>
    <row r="143" spans="2:9" collapsed="1">
      <c r="B143" s="59" t="s">
        <v>206</v>
      </c>
      <c r="D143" s="67"/>
      <c r="H143" s="80"/>
    </row>
    <row r="144" spans="2:9">
      <c r="B144" s="50" t="s">
        <v>133</v>
      </c>
      <c r="C144" s="50" t="s">
        <v>10</v>
      </c>
      <c r="D144" s="88" t="s">
        <v>5</v>
      </c>
      <c r="E144" s="77"/>
    </row>
    <row r="145" spans="2:10">
      <c r="B145" s="71" t="s">
        <v>798</v>
      </c>
      <c r="C145" s="89">
        <v>50</v>
      </c>
      <c r="D145" s="88" t="s">
        <v>6</v>
      </c>
      <c r="E145" s="77"/>
      <c r="H145" s="79"/>
      <c r="I145" s="79"/>
      <c r="J145" s="79"/>
    </row>
    <row r="146" spans="2:10">
      <c r="B146" s="71" t="s">
        <v>130</v>
      </c>
      <c r="C146" s="89">
        <v>10</v>
      </c>
      <c r="D146" s="88" t="s">
        <v>6</v>
      </c>
      <c r="E146" s="77"/>
      <c r="H146" s="79"/>
      <c r="I146" s="79"/>
      <c r="J146" s="79"/>
    </row>
    <row r="147" spans="2:10">
      <c r="B147" s="71"/>
      <c r="C147" s="89"/>
      <c r="D147" s="88" t="s">
        <v>6</v>
      </c>
      <c r="E147" s="77"/>
    </row>
    <row r="148" spans="2:10" hidden="1" outlineLevel="1">
      <c r="C148" s="67"/>
    </row>
    <row r="149" spans="2:10" hidden="1" outlineLevel="1">
      <c r="B149" s="643"/>
      <c r="C149" s="611" t="s">
        <v>1009</v>
      </c>
      <c r="D149" s="619" t="s">
        <v>1010</v>
      </c>
      <c r="E149" s="654"/>
      <c r="F149" s="654"/>
      <c r="G149" s="654"/>
    </row>
    <row r="150" spans="2:10" hidden="1" outlineLevel="1">
      <c r="B150" s="747" t="str">
        <f>B145</f>
        <v>Lorry 16-32t EURO4</v>
      </c>
      <c r="C150" s="134">
        <f>$C$119*$C145*_xlfn.XLOOKUP($B150,EI_names,EI_GWP,0)/1000</f>
        <v>4.7728736866829349E-3</v>
      </c>
      <c r="D150" s="525"/>
      <c r="E150" s="656"/>
      <c r="F150" s="656"/>
      <c r="G150" s="657"/>
    </row>
    <row r="151" spans="2:10" hidden="1" outlineLevel="1">
      <c r="B151" s="759" t="str">
        <f>B146</f>
        <v>Tractor</v>
      </c>
      <c r="C151" s="135">
        <f>$C$119*$C146*_xlfn.XLOOKUP($B151,EI_names,EI_GWP,0)/1000</f>
        <v>1.968093265624631E-3</v>
      </c>
      <c r="D151" s="630"/>
      <c r="E151" s="656"/>
      <c r="F151" s="656"/>
      <c r="G151" s="657"/>
    </row>
    <row r="152" spans="2:10" hidden="1" outlineLevel="1">
      <c r="B152" s="748">
        <f>B147</f>
        <v>0</v>
      </c>
      <c r="C152" s="136">
        <f>$C$119*$C147*_xlfn.XLOOKUP($B152,EI_names,EI_GWP,0)/1000</f>
        <v>0</v>
      </c>
      <c r="D152" s="526"/>
      <c r="E152" s="656"/>
      <c r="F152" s="656"/>
      <c r="G152" s="657"/>
    </row>
    <row r="153" spans="2:10" hidden="1" outlineLevel="1">
      <c r="B153" s="50" t="s">
        <v>13</v>
      </c>
      <c r="C153" s="761">
        <f>SUM(C150:C152)</f>
        <v>6.7409669523075654E-3</v>
      </c>
      <c r="D153" s="64"/>
      <c r="E153" s="658"/>
      <c r="F153" s="656"/>
      <c r="G153" s="657"/>
    </row>
    <row r="154" spans="2:10" collapsed="1">
      <c r="C154" s="67"/>
    </row>
    <row r="155" spans="2:10">
      <c r="B155" s="59" t="s">
        <v>1062</v>
      </c>
    </row>
    <row r="156" spans="2:10">
      <c r="B156" s="70" t="s">
        <v>52</v>
      </c>
      <c r="C156" s="124">
        <f>_xlfn.XLOOKUP($D$24,Countries!$B$5:$B$8,Countries!$E$5:$E$8)</f>
        <v>11</v>
      </c>
      <c r="D156" s="69" t="s">
        <v>61</v>
      </c>
      <c r="E156" s="311"/>
    </row>
    <row r="157" spans="2:10" hidden="1" outlineLevel="1"/>
    <row r="158" spans="2:10" hidden="1" outlineLevel="1">
      <c r="B158" s="72" t="s">
        <v>315</v>
      </c>
    </row>
    <row r="159" spans="2:10" ht="15" hidden="1" outlineLevel="1">
      <c r="B159" s="50" t="s">
        <v>52</v>
      </c>
      <c r="C159" s="124">
        <f>$C$156</f>
        <v>11</v>
      </c>
      <c r="D159" s="177" t="s">
        <v>61</v>
      </c>
    </row>
    <row r="160" spans="2:10" ht="15" hidden="1" outlineLevel="1">
      <c r="D160" s="217"/>
    </row>
    <row r="161" spans="2:7" ht="15" hidden="1" outlineLevel="1">
      <c r="C161" s="74" t="s">
        <v>272</v>
      </c>
      <c r="D161" s="218" t="s">
        <v>273</v>
      </c>
      <c r="E161" s="60" t="s">
        <v>274</v>
      </c>
    </row>
    <row r="162" spans="2:7" hidden="1" outlineLevel="1">
      <c r="B162" s="73" t="s">
        <v>277</v>
      </c>
      <c r="C162" s="123">
        <f>_xlfn.XLOOKUP(Biochar_1!$C$22,Biochar_i!$D$35:$F$35,Biochar_i!$D$17:$F$17,,-1)</f>
        <v>2.571428571428565E-4</v>
      </c>
      <c r="D162" s="105">
        <f>_xlfn.XLOOKUP(Biochar_1!$C$22,Biochar_i!$D$35:$F$35,Biochar_i!$D$18:$F$18,,-1)</f>
        <v>-1.6714285714285695E-2</v>
      </c>
      <c r="E162" s="232">
        <f>_xlfn.XLOOKUP(Biochar_1!$C$22,Biochar_i!$D$35:$F$35,Biochar_i!$D$19:$F$19,,-1)</f>
        <v>1.0179999999999998</v>
      </c>
    </row>
    <row r="163" spans="2:7" hidden="1" outlineLevel="1">
      <c r="B163" s="63"/>
      <c r="C163" s="63"/>
    </row>
    <row r="164" spans="2:7" hidden="1" outlineLevel="1">
      <c r="B164" s="68" t="s">
        <v>276</v>
      </c>
      <c r="C164" s="232">
        <f>$C$162*$C$159^2+$D$162*$C$159+$E$162</f>
        <v>0.86525714285714272</v>
      </c>
    </row>
    <row r="165" spans="2:7" hidden="1" outlineLevel="1"/>
    <row r="166" spans="2:7" hidden="1" outlineLevel="1">
      <c r="B166" s="70" t="s">
        <v>156</v>
      </c>
      <c r="C166" s="63"/>
      <c r="D166" s="64"/>
    </row>
    <row r="167" spans="2:7" hidden="1" outlineLevel="1">
      <c r="B167" s="50" t="s">
        <v>58</v>
      </c>
      <c r="C167" s="220">
        <f>$C$164*$E$115*$C$119</f>
        <v>0.36971860931203299</v>
      </c>
      <c r="D167" s="50" t="s">
        <v>111</v>
      </c>
    </row>
    <row r="168" spans="2:7" ht="16.5" hidden="1" outlineLevel="1">
      <c r="B168" s="73" t="s">
        <v>155</v>
      </c>
      <c r="C168" s="126">
        <f>$C$167*Mass_CO2/Mass_C</f>
        <v>1.3547278374649878</v>
      </c>
      <c r="D168" s="50" t="s">
        <v>111</v>
      </c>
    </row>
    <row r="169" spans="2:7" hidden="1" outlineLevel="1">
      <c r="B169" s="75"/>
      <c r="C169" s="67"/>
    </row>
    <row r="170" spans="2:7" hidden="1" outlineLevel="1">
      <c r="B170" s="643"/>
      <c r="C170" s="611" t="s">
        <v>1009</v>
      </c>
      <c r="D170" s="619" t="s">
        <v>1010</v>
      </c>
      <c r="E170" s="514"/>
      <c r="F170" s="514"/>
      <c r="G170" s="514"/>
    </row>
    <row r="171" spans="2:7" hidden="1" outlineLevel="1">
      <c r="B171" s="884" t="s">
        <v>41</v>
      </c>
      <c r="C171" s="515"/>
      <c r="D171" s="812">
        <f>C129-C168</f>
        <v>0.21096607058132655</v>
      </c>
      <c r="E171" s="80"/>
      <c r="F171" s="80"/>
      <c r="G171" s="80"/>
    </row>
    <row r="172" spans="2:7" collapsed="1">
      <c r="B172" s="643"/>
      <c r="C172" s="67"/>
    </row>
    <row r="173" spans="2:7">
      <c r="B173" s="696" t="s">
        <v>1063</v>
      </c>
      <c r="C173" s="67"/>
    </row>
    <row r="174" spans="2:7">
      <c r="B174" s="70" t="s">
        <v>316</v>
      </c>
      <c r="C174" s="81">
        <v>1</v>
      </c>
      <c r="D174" s="64" t="s">
        <v>648</v>
      </c>
      <c r="E174" s="311" t="s">
        <v>1300</v>
      </c>
    </row>
    <row r="175" spans="2:7"/>
    <row r="176" spans="2:7" ht="29">
      <c r="C176" s="90" t="s">
        <v>1011</v>
      </c>
      <c r="D176" s="64" t="s">
        <v>1012</v>
      </c>
      <c r="E176" s="311" t="s">
        <v>1299</v>
      </c>
    </row>
    <row r="177" spans="2:19">
      <c r="B177" s="73" t="s">
        <v>317</v>
      </c>
      <c r="C177" s="459">
        <v>30</v>
      </c>
      <c r="D177" s="881">
        <v>0</v>
      </c>
    </row>
    <row r="178" spans="2:19">
      <c r="B178" s="76" t="s">
        <v>318</v>
      </c>
      <c r="C178" s="504">
        <v>200</v>
      </c>
      <c r="D178" s="882">
        <v>0</v>
      </c>
    </row>
    <row r="179" spans="2:19">
      <c r="B179" s="68" t="s">
        <v>319</v>
      </c>
      <c r="C179" s="505">
        <v>70</v>
      </c>
      <c r="D179" s="883">
        <v>0</v>
      </c>
    </row>
    <row r="180" spans="2:19" hidden="1" outlineLevel="1">
      <c r="B180" s="643"/>
      <c r="C180" s="67"/>
    </row>
    <row r="181" spans="2:19" hidden="1" outlineLevel="1">
      <c r="B181" s="70" t="s">
        <v>50</v>
      </c>
      <c r="C181" s="812" t="str">
        <f>_xlfn.XLOOKUP($D$24,Countries!$B$14:$B$56,Countries!$C$14:$C$56)</f>
        <v>CH</v>
      </c>
    </row>
    <row r="182" spans="2:19" hidden="1" outlineLevel="1">
      <c r="B182" s="643"/>
      <c r="C182" s="992"/>
    </row>
    <row r="183" spans="2:19" hidden="1" outlineLevel="1">
      <c r="C183" s="991" t="s">
        <v>1059</v>
      </c>
      <c r="D183" s="64" t="s">
        <v>1060</v>
      </c>
    </row>
    <row r="184" spans="2:19" hidden="1" outlineLevel="1">
      <c r="B184" s="73" t="s">
        <v>317</v>
      </c>
      <c r="C184" s="278">
        <f>$C177/$C$174*$C$119*$D177</f>
        <v>0</v>
      </c>
      <c r="D184" s="943" cm="1">
        <f t="array" ref="D184">_xlfn.XLOOKUP(1,($C$181=EI_location)*($B184=EI_names),EI_GWP,AVERAGE(_xlfn.XLOOKUP($B184,EI_names,EI_GWP)))*$C184/1000/CO2_stored</f>
        <v>0</v>
      </c>
    </row>
    <row r="185" spans="2:19" hidden="1" outlineLevel="1">
      <c r="B185" s="76" t="s">
        <v>318</v>
      </c>
      <c r="C185" s="280">
        <f>$C178/$C$174*$C$119*$D178</f>
        <v>0</v>
      </c>
      <c r="D185" s="1002" cm="1">
        <f t="array" ref="D185">_xlfn.XLOOKUP(1,($C$181=EI_location)*($B185=EI_names),EI_GWP,AVERAGE(_xlfn.XLOOKUP($B185,EI_names,EI_GWP)))*$C185/1000/CO2_stored</f>
        <v>0</v>
      </c>
    </row>
    <row r="186" spans="2:19" hidden="1" outlineLevel="1">
      <c r="B186" s="68" t="s">
        <v>319</v>
      </c>
      <c r="C186" s="282">
        <f>$C179/$C$174*$C$119*$D179</f>
        <v>0</v>
      </c>
      <c r="D186" s="836" cm="1">
        <f t="array" ref="D186">_xlfn.XLOOKUP(1,($C$181=EI_location)*($B186=EI_names),EI_GWP,AVERAGE(_xlfn.XLOOKUP($B186,EI_names,EI_GWP)))*$C186/1000/CO2_stored</f>
        <v>0</v>
      </c>
    </row>
    <row r="187" spans="2:19" hidden="1" outlineLevel="1">
      <c r="B187" s="50" t="s">
        <v>1061</v>
      </c>
      <c r="C187" s="1004"/>
      <c r="D187" s="659">
        <f>$C$25*SUM(D184:D186)</f>
        <v>0</v>
      </c>
    </row>
    <row r="188" spans="2:19" hidden="1" outlineLevel="1"/>
    <row r="189" spans="2:19" collapsed="1"/>
    <row r="190" spans="2:19" customFormat="1">
      <c r="B190" s="132" t="s">
        <v>1131</v>
      </c>
      <c r="C190" s="131"/>
      <c r="D190" s="131"/>
      <c r="E190" s="131"/>
      <c r="F190" s="131"/>
      <c r="G190" s="131"/>
      <c r="H190" s="131"/>
      <c r="I190" s="131"/>
      <c r="J190" s="131"/>
      <c r="K190" s="131"/>
      <c r="L190" s="131"/>
      <c r="M190" s="131"/>
      <c r="N190" s="131"/>
      <c r="O190" s="131"/>
      <c r="P190" s="172"/>
      <c r="Q190" s="172"/>
      <c r="R190" s="172"/>
      <c r="S190" s="172"/>
    </row>
    <row r="191" spans="2:19"/>
    <row r="192" spans="2:19">
      <c r="B192" s="59" t="s">
        <v>984</v>
      </c>
    </row>
    <row r="193" spans="2:10" hidden="1" outlineLevel="1">
      <c r="E193" s="300" t="s">
        <v>1000</v>
      </c>
      <c r="F193" s="873"/>
      <c r="G193" s="873"/>
      <c r="H193" s="873"/>
      <c r="I193" s="486"/>
      <c r="J193" s="487"/>
    </row>
    <row r="194" spans="2:10" hidden="1" outlineLevel="1">
      <c r="B194" s="74"/>
      <c r="C194" s="75"/>
      <c r="D194" s="60"/>
      <c r="E194" s="629" t="s">
        <v>943</v>
      </c>
      <c r="F194" s="628"/>
      <c r="G194" s="628"/>
      <c r="H194" s="457"/>
      <c r="I194" s="333" t="s">
        <v>944</v>
      </c>
      <c r="J194" s="333"/>
    </row>
    <row r="195" spans="2:10" hidden="1" outlineLevel="1">
      <c r="B195" s="465" t="s">
        <v>0</v>
      </c>
      <c r="C195" s="993"/>
      <c r="D195" s="994"/>
      <c r="E195" s="299" t="s">
        <v>847</v>
      </c>
      <c r="F195" s="631" t="s">
        <v>113</v>
      </c>
      <c r="G195" s="631" t="s">
        <v>11</v>
      </c>
      <c r="H195" s="466" t="s">
        <v>37</v>
      </c>
      <c r="I195" s="631" t="s">
        <v>11</v>
      </c>
      <c r="J195" s="466" t="s">
        <v>37</v>
      </c>
    </row>
    <row r="196" spans="2:10" hidden="1" outlineLevel="1">
      <c r="B196" s="870" t="s">
        <v>647</v>
      </c>
      <c r="C196" s="995"/>
      <c r="D196" s="996"/>
      <c r="E196" s="74"/>
      <c r="F196" s="75"/>
      <c r="G196" s="859">
        <f>-$D$62/CO2_stored</f>
        <v>-0.27089595497562119</v>
      </c>
      <c r="H196" s="860">
        <f>-$D$63/CO2_stored</f>
        <v>-5.9790607205333535</v>
      </c>
      <c r="I196" s="863">
        <f>-E62/CO2_stored</f>
        <v>0</v>
      </c>
      <c r="J196" s="827">
        <f>-E63/CO2_stored</f>
        <v>0</v>
      </c>
    </row>
    <row r="197" spans="2:10" hidden="1" outlineLevel="1">
      <c r="B197" s="871" t="s">
        <v>609</v>
      </c>
      <c r="C197" s="997"/>
      <c r="D197" s="998"/>
      <c r="E197" s="280">
        <f>$E$120/CO2_stored</f>
        <v>12.688693865605382</v>
      </c>
      <c r="F197" s="864">
        <f>$E$121/CO2_stored</f>
        <v>3.1952995348215061</v>
      </c>
      <c r="G197" s="864">
        <f>-$D$125/CO2_stored</f>
        <v>-6.8817411293177588E-2</v>
      </c>
      <c r="H197" s="281">
        <f>-$D$126/CO2_stored</f>
        <v>-0.33118379184841717</v>
      </c>
      <c r="I197" s="864">
        <f>-$E$125/CO2_stored</f>
        <v>0</v>
      </c>
      <c r="J197" s="281">
        <f>-$E$126/CO2_stored</f>
        <v>0</v>
      </c>
    </row>
    <row r="198" spans="2:10" hidden="1" outlineLevel="1">
      <c r="B198" s="999" t="s">
        <v>22</v>
      </c>
      <c r="C198" s="1000"/>
      <c r="D198" s="1001"/>
      <c r="E198" s="282">
        <f>$D$140/CO2_stored</f>
        <v>-12.688693865605382</v>
      </c>
      <c r="F198" s="267">
        <f>$D$141/CO2_stored</f>
        <v>-3.1952995348215061</v>
      </c>
      <c r="G198" s="267">
        <f>$D$138/CO2_stored</f>
        <v>3.6215504952973294</v>
      </c>
      <c r="H198" s="283">
        <f>D139/CO2_stored</f>
        <v>9.0856442250441773</v>
      </c>
      <c r="I198" s="864">
        <f>$F$138/CO2_stored</f>
        <v>0</v>
      </c>
      <c r="J198" s="281">
        <f>$F$139/CO2_stored</f>
        <v>0</v>
      </c>
    </row>
    <row r="199" spans="2:10" hidden="1" outlineLevel="1">
      <c r="B199" s="70" t="s">
        <v>13</v>
      </c>
      <c r="C199" s="63"/>
      <c r="D199" s="64"/>
      <c r="E199" s="875">
        <f t="shared" ref="E199:J199" si="0">SUM(E196:E198)</f>
        <v>0</v>
      </c>
      <c r="F199" s="876">
        <f t="shared" si="0"/>
        <v>0</v>
      </c>
      <c r="G199" s="876">
        <f t="shared" si="0"/>
        <v>3.2818371290285304</v>
      </c>
      <c r="H199" s="745">
        <f t="shared" si="0"/>
        <v>2.7753997126624066</v>
      </c>
      <c r="I199" s="829">
        <f t="shared" si="0"/>
        <v>0</v>
      </c>
      <c r="J199" s="822">
        <f t="shared" si="0"/>
        <v>0</v>
      </c>
    </row>
    <row r="200" spans="2:10" hidden="1" outlineLevel="1"/>
    <row r="201" spans="2:10" collapsed="1">
      <c r="B201" s="47" t="s">
        <v>1058</v>
      </c>
      <c r="C201" s="50"/>
      <c r="D201" s="50" t="s">
        <v>7</v>
      </c>
      <c r="E201" s="50" t="s">
        <v>847</v>
      </c>
      <c r="F201" s="50" t="s">
        <v>113</v>
      </c>
      <c r="G201" s="50" t="s">
        <v>11</v>
      </c>
      <c r="H201" s="50" t="s">
        <v>37</v>
      </c>
    </row>
    <row r="202" spans="2:10">
      <c r="B202" s="74" t="s">
        <v>586</v>
      </c>
      <c r="C202" s="747">
        <v>0</v>
      </c>
      <c r="D202" s="1128">
        <f>C43*_xlfn.XLOOKUP(Biomass_type,BM_Options,BM_HHV)</f>
        <v>39.582407909284449</v>
      </c>
      <c r="E202" s="73"/>
      <c r="F202" s="73"/>
      <c r="G202" s="73"/>
      <c r="H202" s="73"/>
    </row>
    <row r="203" spans="2:10">
      <c r="B203" s="77" t="s">
        <v>1007</v>
      </c>
      <c r="C203" s="813">
        <f>SUM(E204:F204)</f>
        <v>15.883993400426888</v>
      </c>
      <c r="D203" s="1127">
        <f>D202-C203</f>
        <v>23.69841450885756</v>
      </c>
      <c r="E203" s="76"/>
      <c r="F203" s="76"/>
      <c r="G203" s="76"/>
      <c r="H203" s="76"/>
    </row>
    <row r="204" spans="2:10">
      <c r="B204" s="77" t="s">
        <v>1006</v>
      </c>
      <c r="C204" s="615"/>
      <c r="D204" s="615"/>
      <c r="E204" s="813">
        <f>E197</f>
        <v>12.688693865605382</v>
      </c>
      <c r="F204" s="813">
        <f>F197</f>
        <v>3.1952995348215061</v>
      </c>
      <c r="G204" s="76"/>
      <c r="H204" s="76"/>
    </row>
    <row r="205" spans="2:10">
      <c r="B205" s="77" t="s">
        <v>1021</v>
      </c>
      <c r="C205" s="1127">
        <f>SUM(G206:H206)</f>
        <v>12.707194720341507</v>
      </c>
      <c r="D205" s="615"/>
      <c r="E205" s="813">
        <f>-E198/SUM($E$204:$F$204)*(SUM($E$204:$F$204)-SUM($G$206:$H$206))</f>
        <v>2.5377387731210796</v>
      </c>
      <c r="F205" s="813">
        <f>-F198/SUM($E$204:$F$204)*(SUM($E$204:$F$204)-SUM($G$206:$H$206))</f>
        <v>0.63905990696430204</v>
      </c>
      <c r="G205" s="443"/>
      <c r="H205" s="443"/>
    </row>
    <row r="206" spans="2:10">
      <c r="B206" s="77" t="s">
        <v>1006</v>
      </c>
      <c r="C206" s="615"/>
      <c r="D206" s="615"/>
      <c r="E206" s="813">
        <f>E199</f>
        <v>0</v>
      </c>
      <c r="F206" s="813">
        <f>F199</f>
        <v>0</v>
      </c>
      <c r="G206" s="813">
        <f>G198</f>
        <v>3.6215504952973294</v>
      </c>
      <c r="H206" s="813">
        <f>H198</f>
        <v>9.0856442250441773</v>
      </c>
    </row>
    <row r="207" spans="2:10">
      <c r="B207" s="77" t="s">
        <v>647</v>
      </c>
      <c r="C207" s="1127">
        <f>SUM(C208:H208)</f>
        <v>6.4572380448325317</v>
      </c>
      <c r="D207" s="76"/>
      <c r="E207" s="76"/>
      <c r="F207" s="76"/>
      <c r="G207" s="813">
        <f>-G196</f>
        <v>0.27089595497562119</v>
      </c>
      <c r="H207" s="1127">
        <f>-H196</f>
        <v>5.9790607205333535</v>
      </c>
    </row>
    <row r="208" spans="2:10">
      <c r="B208" s="77" t="s">
        <v>609</v>
      </c>
      <c r="C208" s="1127">
        <f>SUM(G209:H209)</f>
        <v>6.057236841690937</v>
      </c>
      <c r="D208" s="76"/>
      <c r="E208" s="76"/>
      <c r="F208" s="76"/>
      <c r="G208" s="813">
        <f>-G197</f>
        <v>6.8817411293177588E-2</v>
      </c>
      <c r="H208" s="760">
        <f>-H197</f>
        <v>0.33118379184841717</v>
      </c>
    </row>
    <row r="209" spans="2:19">
      <c r="B209" s="70" t="s">
        <v>12</v>
      </c>
      <c r="C209" s="515"/>
      <c r="D209" s="50"/>
      <c r="E209" s="758">
        <f>E199</f>
        <v>0</v>
      </c>
      <c r="F209" s="758">
        <f>F199</f>
        <v>0</v>
      </c>
      <c r="G209" s="758">
        <f>G199</f>
        <v>3.2818371290285304</v>
      </c>
      <c r="H209" s="758">
        <f>H199</f>
        <v>2.7753997126624066</v>
      </c>
    </row>
    <row r="210" spans="2:19"/>
    <row r="211" spans="2:19" customFormat="1">
      <c r="B211" s="132" t="s">
        <v>36</v>
      </c>
      <c r="C211" s="131"/>
      <c r="D211" s="131"/>
      <c r="E211" s="131"/>
      <c r="F211" s="131"/>
      <c r="G211" s="131"/>
      <c r="H211" s="131"/>
      <c r="I211" s="131"/>
      <c r="J211" s="131"/>
      <c r="K211" s="131"/>
      <c r="L211" s="131"/>
      <c r="M211" s="131"/>
      <c r="N211" s="131"/>
      <c r="O211" s="131"/>
      <c r="P211" s="172"/>
      <c r="Q211" s="172"/>
      <c r="R211" s="172"/>
      <c r="S211" s="172"/>
    </row>
    <row r="212" spans="2:19" s="920" customFormat="1">
      <c r="B212" s="920" t="s">
        <v>1297</v>
      </c>
    </row>
    <row r="213" spans="2:19">
      <c r="B213" s="47" t="s">
        <v>1296</v>
      </c>
    </row>
    <row r="214" spans="2:19"/>
  </sheetData>
  <sheetProtection algorithmName="SHA-512" hashValue="TjIITmXfxQqEpYZs4tUsKqosXs8ySnDq175+nuktsNgeq4FJho42J1laUYvcbLsPyJAmLf5MbLAzqs9aO8G9lg==" saltValue="2eNaAxvXAxLaRKBij+RUmQ==" spinCount="100000" sheet="1" formatRows="0"/>
  <protectedRanges>
    <protectedRange sqref="C174 C177:D179" name="Fertilizer"/>
    <protectedRange sqref="B145:C147" name="Transport biochar"/>
    <protectedRange sqref="C53" name="Drying"/>
    <protectedRange sqref="C39" name="Plant type"/>
    <protectedRange sqref="C20:C23 C25 D20 D22 E21:F22 D24" name="Configuration"/>
    <protectedRange sqref="B71:C73" name="Transport"/>
  </protectedRanges>
  <scenarios current="0" show="3" sqref="N5">
    <scenario name="CH_Internal" locked="1" count="23" user="Dianne Hondeborg" comment="Created by Dianne Hondeborg on 02-05-2024">
      <inputCells r="C20" val="Spruce"/>
      <inputCells r="D20" val="Switzerland"/>
      <inputCells r="C21" val="After transport"/>
      <inputCells r="E21" val="Internal: CHP"/>
      <inputCells r="F21" val="Internal: CHP"/>
      <inputCells r="D22" val="Switzerland"/>
      <inputCells r="E22" val="Internal: CHP"/>
      <inputCells r="F22" val="Internal: CHP"/>
      <inputCells r="C23" val="CHP"/>
      <inputCells r="C53" val="0.3" numFmtId="9"/>
      <inputCells r="B71" val="Lorry 16-32t EURO4"/>
      <inputCells r="C71" val="200"/>
      <inputCells r="B72" val=""/>
      <inputCells r="C72" val=""/>
      <inputCells r="B73" val=""/>
      <inputCells r="C73" val=""/>
      <inputCells r="C22" val="1000"/>
      <inputCells r="B145" val="Lorry 16-32t EURO4"/>
      <inputCells r="C145" val="30" numFmtId="1"/>
      <inputCells r="B146" val="Tractor"/>
      <inputCells r="C146" val="5" numFmtId="1"/>
      <inputCells r="B147" val=""/>
      <inputCells r="C147" val=""/>
    </scenario>
    <scenario name="GR_Internal" locked="1" count="23" user="Dianne Hondeborg" comment="Created by Dianne Hondeborg on 02-05-2024">
      <inputCells r="C20" val="Spruce"/>
      <inputCells r="D20" val="Greece"/>
      <inputCells r="C21" val="After transport"/>
      <inputCells r="E21" val="Internal: CHP"/>
      <inputCells r="F21" val="Internal: CHP"/>
      <inputCells r="D22" val="Greece"/>
      <inputCells r="E22" val="Internal: CHP"/>
      <inputCells r="F22" val="Internal: CHP"/>
      <inputCells r="C23" val="CHP"/>
      <inputCells r="C53" val="0.3" numFmtId="9"/>
      <inputCells r="B71" val="Lorry 16-32t EURO4"/>
      <inputCells r="C71" val="200"/>
      <inputCells r="B72" val=""/>
      <inputCells r="C72" val=""/>
      <inputCells r="B73" val=""/>
      <inputCells r="C73" val=""/>
      <inputCells r="C22" val="1000"/>
      <inputCells r="B145" val="Lorry 16-32t EURO4"/>
      <inputCells r="C145" val="30" numFmtId="1"/>
      <inputCells r="B146" val="Tractor"/>
      <inputCells r="C146" val="5" numFmtId="1"/>
      <inputCells r="B147" val=""/>
      <inputCells r="C147" val=""/>
    </scenario>
    <scenario name="IS_Internal" locked="1" count="23" user="Dianne Hondeborg" comment="Created by Dianne Hondeborg on 02-05-2024">
      <inputCells r="C20" val="Spruce"/>
      <inputCells r="D20" val="Iceland"/>
      <inputCells r="C21" val="After transport"/>
      <inputCells r="E21" val="Internal: CHP"/>
      <inputCells r="F21" val="Internal: CHP"/>
      <inputCells r="D22" val="Iceland"/>
      <inputCells r="E22" val="Internal: CHP"/>
      <inputCells r="F22" val="Internal: CHP"/>
      <inputCells r="C23" val="CHP"/>
      <inputCells r="C53" val="0.3" numFmtId="9"/>
      <inputCells r="B71" val="Lorry 16-32t EURO4"/>
      <inputCells r="C71" val="200"/>
      <inputCells r="B72" val=""/>
      <inputCells r="C72" val=""/>
      <inputCells r="B73" val=""/>
      <inputCells r="C73" val=""/>
      <inputCells r="C22" val="1000"/>
      <inputCells r="B145" val="Lorry 16-32t EURO4"/>
      <inputCells r="C145" val="30" numFmtId="1"/>
      <inputCells r="B146" val="Tractor"/>
      <inputCells r="C146" val="5" numFmtId="1"/>
      <inputCells r="B147" val=""/>
      <inputCells r="C147" val=""/>
    </scenario>
    <scenario name="CH_Grid" locked="1" count="23" user="Dianne Hondeborg" comment="Created by Dianne Hondeborg on 02-05-2024">
      <inputCells r="C20" val="Spruce"/>
      <inputCells r="D20" val="Switzerland"/>
      <inputCells r="C21" val="After transport"/>
      <inputCells r="E21" val="Country mix, medium voltage"/>
      <inputCells r="F21" val="Wood chips"/>
      <inputCells r="D22" val="Switzerland"/>
      <inputCells r="E22" val="Country mix, medium voltage"/>
      <inputCells r="F22" val="Wood chips"/>
      <inputCells r="C23" val="CHP"/>
      <inputCells r="C53" val="0.3" numFmtId="9"/>
      <inputCells r="B71" val="Lorry 16-32t EURO4"/>
      <inputCells r="C71" val="200"/>
      <inputCells r="B72" val=""/>
      <inputCells r="C72" val=""/>
      <inputCells r="B73" val=""/>
      <inputCells r="C73" val=""/>
      <inputCells r="C22" val="1000"/>
      <inputCells r="B145" val="Lorry 16-32t EURO4"/>
      <inputCells r="C145" val="30" numFmtId="1"/>
      <inputCells r="B146" val="Tractor"/>
      <inputCells r="C146" val="5" numFmtId="1"/>
      <inputCells r="B147" val=""/>
      <inputCells r="C147" val=""/>
    </scenario>
    <scenario name="GR_grid" locked="1" count="23" user="Dianne Hondeborg" comment="Created by Dianne Hondeborg on 02-05-2024">
      <inputCells r="C20" val="Spruce"/>
      <inputCells r="D20" val="Greece"/>
      <inputCells r="C21" val="After transport"/>
      <inputCells r="E21" val="Country mix, medium voltage"/>
      <inputCells r="F21" val="Wood chips"/>
      <inputCells r="D22" val="Greece"/>
      <inputCells r="E22" val="Country mix, medium voltage"/>
      <inputCells r="F22" val="Wood chips"/>
      <inputCells r="C23" val="CHP"/>
      <inputCells r="C53" val="0.3" numFmtId="9"/>
      <inputCells r="B71" val="Lorry 16-32t EURO4"/>
      <inputCells r="C71" val="200"/>
      <inputCells r="B72" val=""/>
      <inputCells r="C72" val=""/>
      <inputCells r="B73" val=""/>
      <inputCells r="C73" val=""/>
      <inputCells r="C22" val="1000"/>
      <inputCells r="B145" val="Lorry 16-32t EURO4"/>
      <inputCells r="C145" val="30" numFmtId="1"/>
      <inputCells r="B146" val="Tractor"/>
      <inputCells r="C146" val="5" numFmtId="1"/>
      <inputCells r="B147" val=""/>
      <inputCells r="C147" val=""/>
    </scenario>
    <scenario name="IS_Grid" locked="1" count="23" user="Dianne Hondeborg" comment="Created by Dianne Hondeborg on 02-05-2024">
      <inputCells r="C20" val="Spruce"/>
      <inputCells r="D20" val="Iceland"/>
      <inputCells r="C21" val="After transport"/>
      <inputCells r="E21" val="Country mix, medium voltage"/>
      <inputCells r="F21" val="Wood chips"/>
      <inputCells r="D22" val="Iceland"/>
      <inputCells r="E22" val="Country mix, medium voltage"/>
      <inputCells r="F22" val="Wood chips"/>
      <inputCells r="C23" val="CHP"/>
      <inputCells r="C53" val="0.3" numFmtId="9"/>
      <inputCells r="B71" val="Lorry 16-32t EURO4"/>
      <inputCells r="C71" val="200"/>
      <inputCells r="B72" val=""/>
      <inputCells r="C72" val=""/>
      <inputCells r="B73" val=""/>
      <inputCells r="C73" val=""/>
      <inputCells r="C22" val="1000"/>
      <inputCells r="B145" val="Lorry 16-32t EURO4"/>
      <inputCells r="C145" val="30" numFmtId="1"/>
      <inputCells r="B146" val="Tractor"/>
      <inputCells r="C146" val="5" numFmtId="1"/>
      <inputCells r="B147" val=""/>
      <inputCells r="C147" val=""/>
    </scenario>
  </scenarios>
  <mergeCells count="1">
    <mergeCell ref="F5:F6"/>
  </mergeCells>
  <conditionalFormatting sqref="C25:C26">
    <cfRule type="expression" dxfId="19" priority="4">
      <formula>#REF!=1</formula>
    </cfRule>
  </conditionalFormatting>
  <conditionalFormatting sqref="H142 Z7:Z13 AB13 S6:S10 C7:D12">
    <cfRule type="cellIs" dxfId="18" priority="5" operator="equal">
      <formula>0</formula>
    </cfRule>
  </conditionalFormatting>
  <conditionalFormatting sqref="F26 E23:E25">
    <cfRule type="expression" dxfId="17" priority="2">
      <formula>#REF!=0</formula>
    </cfRule>
  </conditionalFormatting>
  <conditionalFormatting sqref="E21:F21">
    <cfRule type="expression" dxfId="16" priority="1">
      <formula>#REF!=0</formula>
    </cfRule>
  </conditionalFormatting>
  <conditionalFormatting sqref="H141">
    <cfRule type="expression" dxfId="15" priority="3">
      <formula>$G141=1</formula>
    </cfRule>
  </conditionalFormatting>
  <conditionalFormatting sqref="H136:H138">
    <cfRule type="expression" dxfId="14" priority="6">
      <formula>$G136=1</formula>
    </cfRule>
  </conditionalFormatting>
  <conditionalFormatting sqref="G139:G140">
    <cfRule type="expression" dxfId="13" priority="7">
      <formula>$F139=1</formula>
    </cfRule>
  </conditionalFormatting>
  <conditionalFormatting sqref="C173 C176:D178">
    <cfRule type="expression" dxfId="12" priority="8">
      <formula>$C$25=1</formula>
    </cfRule>
  </conditionalFormatting>
  <dataValidations count="20">
    <dataValidation type="list" allowBlank="1" showInputMessage="1" showErrorMessage="1" sqref="C25" xr:uid="{58B4426C-6B84-4469-ABB3-9A1871CFF282}">
      <formula1>true_false</formula1>
    </dataValidation>
    <dataValidation type="list" errorStyle="warning" allowBlank="1" showErrorMessage="1" errorTitle="Choose TRUE or FALSE" error="Please choose TRUE if the fertilizer reduction is included, and FALSE if it is excluded." prompt="Please choose 1 if the method is used, and 0 if it is not." sqref="C25" xr:uid="{CC8ABD94-7814-4494-B8C8-9AAE896A1E4C}">
      <formula1>true_false</formula1>
    </dataValidation>
    <dataValidation type="whole" allowBlank="1" showInputMessage="1" showErrorMessage="1" sqref="H141 G139:G140" xr:uid="{D6E3ED63-DBA6-44C4-91E0-B176CA142A7B}">
      <formula1>0</formula1>
      <formula2>1</formula2>
    </dataValidation>
    <dataValidation type="list" allowBlank="1" showInputMessage="1" showErrorMessage="1" sqref="C21" xr:uid="{38AC52D0-31D1-45C3-A66D-5D690EC88C87}">
      <formula1>$B$56:$B$57</formula1>
    </dataValidation>
    <dataValidation type="list" allowBlank="1" showInputMessage="1" showErrorMessage="1" sqref="C26" xr:uid="{CEC28BD0-29E9-4569-A890-9E21E25F25E1}">
      <formula1>#REF!</formula1>
    </dataValidation>
    <dataValidation type="custom" allowBlank="1" showInputMessage="1" showErrorMessage="1" error="Moisture content after air-drying must be lower than the moisture conent at forest road." sqref="I49" xr:uid="{E5A49305-77C6-4C80-AD2D-BC801C746F67}">
      <formula1>AND(I49&gt;0,I49&lt;=C54)</formula1>
    </dataValidation>
    <dataValidation type="custom" allowBlank="1" showInputMessage="1" showErrorMessage="1" error="Moisture content after air-drying must be lower than the moisture conent at forest road." sqref="C53" xr:uid="{3C955D93-C10D-4B8C-807B-22B11FCE8F3B}">
      <formula1>AND(C53&gt;0,C53&lt;=C52)</formula1>
    </dataValidation>
    <dataValidation type="custom" allowBlank="1" showInputMessage="1" showErrorMessage="1" error="Moisture content after air-drying must be lower than the moisture conent at forest road." sqref="C54" xr:uid="{DDEF2BD0-6BDA-408F-AE6B-C2FC4F473EB4}">
      <formula1>AND(C54&gt;0,C54&lt;=C52)</formula1>
    </dataValidation>
    <dataValidation type="custom" allowBlank="1" showInputMessage="1" showErrorMessage="1" error="Moisture content after air-drying must be lower than the moisture conent at forest road and higher than the moisture content after rotary drying." sqref="C52" xr:uid="{B60A6B7C-4C9B-498D-A032-38680E3A3E94}">
      <formula1>AND(C52&gt;=C53,C52&lt;=C51)</formula1>
    </dataValidation>
    <dataValidation type="decimal" allowBlank="1" showInputMessage="1" showErrorMessage="1" sqref="D176" xr:uid="{E47F4E30-F7E2-433E-8146-20A981129A8C}">
      <formula1>0</formula1>
      <formula2>1</formula2>
    </dataValidation>
    <dataValidation type="decimal" operator="greaterThan" allowBlank="1" showInputMessage="1" showErrorMessage="1" sqref="C176 C173 C71:C73 C145:C147" xr:uid="{11476345-44D5-4FFC-B154-896DEAB658C7}">
      <formula1>0</formula1>
    </dataValidation>
    <dataValidation type="whole" errorStyle="warning" allowBlank="1" showErrorMessage="1" errorTitle="Input not valid." error="Please choose 1 if the method is used, and 0 if it is not." prompt="Please choose 1 if the method is used, and 0 if it is not." sqref="C26" xr:uid="{952FCAAB-C23F-46B0-A25E-4F26E4DA3D10}">
      <formula1>0</formula1>
      <formula2>1</formula2>
    </dataValidation>
    <dataValidation type="list" allowBlank="1" showInputMessage="1" showErrorMessage="1" sqref="C23" xr:uid="{0AB14EA1-9543-416E-B529-666B33B91E7D}">
      <formula1>$F$30:$F$30</formula1>
    </dataValidation>
    <dataValidation type="list" allowBlank="1" showInputMessage="1" showErrorMessage="1" sqref="F21" xr:uid="{57DE9355-7ACA-49CF-98D6-CC5532A733EE}">
      <formula1>$C$30:$C$35</formula1>
    </dataValidation>
    <dataValidation type="list" allowBlank="1" showInputMessage="1" showErrorMessage="1" sqref="F22" xr:uid="{35CF884B-174A-4B11-87DE-527BCEF9EF4D}">
      <formula1>$E$30:$E$35</formula1>
    </dataValidation>
    <dataValidation type="list" allowBlank="1" showInputMessage="1" showErrorMessage="1" sqref="E22" xr:uid="{3C4CC270-F83A-46FA-8DCA-045FB3D2ABAA}">
      <formula1>$D$30:$D$35</formula1>
    </dataValidation>
    <dataValidation type="list" allowBlank="1" showInputMessage="1" showErrorMessage="1" sqref="E21" xr:uid="{8CC46E4C-9916-4A86-AE04-E1E6497FA127}">
      <formula1>$B$30:$B$35</formula1>
    </dataValidation>
    <dataValidation type="decimal" operator="greaterThanOrEqual" allowBlank="1" showInputMessage="1" showErrorMessage="1" errorTitle="Application rate" error="Please choose a number greater than 0." sqref="C177:C179" xr:uid="{B84156E3-01F0-4E82-B691-6949ABCEB012}">
      <formula1>0</formula1>
    </dataValidation>
    <dataValidation type="decimal" allowBlank="1" showInputMessage="1" showErrorMessage="1" errorTitle="Reduction" error="Please enter a number between 0 and 100%" sqref="D177:D179" xr:uid="{2F4EDD45-D39A-4C99-9FA9-C8AA4F4E1778}">
      <formula1>0</formula1>
      <formula2>1</formula2>
    </dataValidation>
    <dataValidation type="decimal" operator="greaterThanOrEqual" allowBlank="1" showInputMessage="1" showErrorMessage="1" sqref="C174" xr:uid="{D9311422-BFF1-42EE-A237-78EDDD9B3385}">
      <formula1>0</formula1>
    </dataValidation>
  </dataValidations>
  <pageMargins left="0.7" right="0.7" top="0.75" bottom="0.75" header="0.3" footer="0.3"/>
  <pageSetup paperSize="9" orientation="portrait" r:id="rId1"/>
  <drawing r:id="rId2"/>
  <extLst>
    <ext xmlns:x14="http://schemas.microsoft.com/office/spreadsheetml/2009/9/main" uri="{CCE6A557-97BC-4b89-ADB6-D9C93CAAB3DF}">
      <x14:dataValidations xmlns:xm="http://schemas.microsoft.com/office/excel/2006/main" count="9">
        <x14:dataValidation type="list" allowBlank="1" showInputMessage="1" showErrorMessage="1" xr:uid="{62A71B77-EAE3-4E57-97CA-9D1AE2AA3C36}">
          <x14:formula1>
            <xm:f>_xlfn.ANCHORARRAY(Countries!$I$14)</xm:f>
          </x14:formula1>
          <xm:sqref>D22 D24</xm:sqref>
        </x14:dataValidation>
        <x14:dataValidation type="list" allowBlank="1" showInputMessage="1" showErrorMessage="1" xr:uid="{4AAD2587-C5E4-4C5F-89BC-97AF041DCC09}">
          <x14:formula1>
            <xm:f>Countries!$B$5:$B$8</xm:f>
          </x14:formula1>
          <xm:sqref>D20 C38</xm:sqref>
        </x14:dataValidation>
        <x14:dataValidation type="whole" allowBlank="1" showInputMessage="1" showErrorMessage="1" xr:uid="{E8A9CB54-BF15-4A93-8283-8B355D86CFBE}">
          <x14:formula1>
            <xm:f>Biochar_i!$D$35</xm:f>
          </x14:formula1>
          <x14:formula2>
            <xm:f>Biochar_i!$F$36</xm:f>
          </x14:formula2>
          <xm:sqref>C22</xm:sqref>
        </x14:dataValidation>
        <x14:dataValidation type="list" allowBlank="1" showInputMessage="1" showErrorMessage="1" xr:uid="{5AEE3848-0F8B-4672-A525-BD551DCB53D8}">
          <x14:formula1>
            <xm:f>Biomass!$B$9:$B$13</xm:f>
          </x14:formula1>
          <xm:sqref>C20</xm:sqref>
        </x14:dataValidation>
        <x14:dataValidation type="list" allowBlank="1" showInputMessage="1" showErrorMessage="1" xr:uid="{394644E8-46FE-4DC8-920B-58C2B056516E}">
          <x14:formula1>
            <xm:f>_xlfn.ANCHORARRAY(Transport!$F$7)</xm:f>
          </x14:formula1>
          <xm:sqref>B71:B73</xm:sqref>
        </x14:dataValidation>
        <x14:dataValidation type="list" allowBlank="1" showInputMessage="1" showErrorMessage="1" error="Choose a valid node" xr:uid="{DCDB8AFC-A83E-42EA-AEDF-3487BF9481AF}">
          <x14:formula1>
            <xm:f>_xlfn.ANCHORARRAY(Transport!$F$7)</xm:f>
          </x14:formula1>
          <xm:sqref>B145:B147</xm:sqref>
        </x14:dataValidation>
        <x14:dataValidation type="list" allowBlank="1" showInputMessage="1" showErrorMessage="1" xr:uid="{38E9003B-5F60-433F-969A-1AA347F66499}">
          <x14:formula1>
            <xm:f>Biochar_i!$B$7:$B$7</xm:f>
          </x14:formula1>
          <xm:sqref>C38</xm:sqref>
        </x14:dataValidation>
        <x14:dataValidation type="list" allowBlank="1" showInputMessage="1" showErrorMessage="1" xr:uid="{C7750F96-5966-4FCF-A8A6-43B4900CE64B}">
          <x14:formula1>
            <xm:f>Biochar_i!$B$7:$B$8</xm:f>
          </x14:formula1>
          <xm:sqref>C39</xm:sqref>
        </x14:dataValidation>
        <x14:dataValidation type="decimal" allowBlank="1" showInputMessage="1" showErrorMessage="1" xr:uid="{8DC3D3F4-2E8D-4620-8039-8BD49E049232}">
          <x14:formula1>
            <xm:f>Biochar_i!B37</xm:f>
          </x14:formula1>
          <x14:formula2>
            <xm:f>Biochar_i!B41</xm:f>
          </x14:formula2>
          <xm:sqref>C155</xm:sqref>
        </x14:dataValidation>
      </x14:dataValidations>
    </ext>
  </extLs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F2707C5-D126-4D86-B6DD-3E68B1B87D81}">
  <sheetPr codeName="Sheet5">
    <tabColor theme="7"/>
  </sheetPr>
  <dimension ref="A1:AD97"/>
  <sheetViews>
    <sheetView showGridLines="0" zoomScaleNormal="100" workbookViewId="0">
      <selection activeCell="M12" sqref="M12"/>
    </sheetView>
  </sheetViews>
  <sheetFormatPr defaultColWidth="0" defaultRowHeight="14.5" zeroHeight="1" outlineLevelRow="1"/>
  <cols>
    <col min="1" max="1" width="2.453125" style="47" customWidth="1"/>
    <col min="2" max="2" width="30.26953125" style="47" customWidth="1"/>
    <col min="3" max="4" width="17.1796875" style="47" customWidth="1"/>
    <col min="5" max="5" width="11.7265625" style="47" customWidth="1"/>
    <col min="6" max="6" width="15.54296875" style="47" bestFit="1" customWidth="1"/>
    <col min="7" max="7" width="26.26953125" style="47" bestFit="1" customWidth="1"/>
    <col min="8" max="8" width="16.1796875" style="47" customWidth="1"/>
    <col min="9" max="9" width="18.453125" style="47" customWidth="1"/>
    <col min="10" max="10" width="8" style="47" customWidth="1"/>
    <col min="11" max="11" width="23.453125" style="47" customWidth="1"/>
    <col min="12" max="12" width="8.54296875" style="47" customWidth="1"/>
    <col min="13" max="14" width="10.26953125" style="47" customWidth="1"/>
    <col min="15" max="16" width="8.7265625" style="47" customWidth="1"/>
    <col min="17" max="17" width="11.7265625" style="47" customWidth="1"/>
    <col min="18" max="18" width="25.90625" style="47" bestFit="1" customWidth="1"/>
    <col min="19" max="19" width="10.26953125" style="47" bestFit="1" customWidth="1"/>
    <col min="20" max="20" width="2.7265625" style="47" customWidth="1"/>
    <col min="21" max="25" width="8.81640625" style="47" hidden="1" customWidth="1"/>
    <col min="26" max="26" width="8.7265625" style="47" hidden="1" customWidth="1"/>
    <col min="27" max="27" width="20.81640625" style="47" hidden="1" customWidth="1"/>
    <col min="28" max="28" width="9.81640625" style="47" hidden="1" customWidth="1"/>
    <col min="29" max="29" width="8.7265625" style="47" hidden="1" customWidth="1"/>
    <col min="30" max="30" width="0" style="47" hidden="1" customWidth="1"/>
    <col min="31" max="16384" width="8.7265625" style="47" hidden="1"/>
  </cols>
  <sheetData>
    <row r="1" spans="2:30"/>
    <row r="2" spans="2:30" customFormat="1">
      <c r="B2" s="132" t="s">
        <v>655</v>
      </c>
      <c r="C2" s="131"/>
      <c r="D2" s="131"/>
      <c r="E2" s="131"/>
      <c r="F2" s="131"/>
      <c r="G2" s="131"/>
      <c r="H2" s="131"/>
      <c r="I2" s="131"/>
      <c r="J2" s="131"/>
      <c r="K2" s="131"/>
      <c r="L2" s="131"/>
      <c r="M2" s="131"/>
      <c r="N2" s="131"/>
      <c r="O2" s="131"/>
      <c r="P2" s="131"/>
      <c r="Q2" s="131"/>
      <c r="R2" s="131"/>
      <c r="S2" s="131"/>
    </row>
    <row r="3" spans="2:30">
      <c r="M3" s="920"/>
      <c r="N3" s="920"/>
      <c r="O3" s="920"/>
      <c r="P3" s="920"/>
      <c r="AD3"/>
    </row>
    <row r="4" spans="2:30" ht="15" thickBot="1">
      <c r="C4" s="345" t="s">
        <v>31</v>
      </c>
      <c r="D4" s="333"/>
      <c r="E4" s="98"/>
      <c r="F4" s="300" t="s">
        <v>212</v>
      </c>
      <c r="G4" s="1011"/>
      <c r="H4" s="485"/>
      <c r="I4" s="911"/>
      <c r="J4" s="657"/>
      <c r="K4" s="657"/>
      <c r="M4" s="920"/>
      <c r="N4" s="920"/>
      <c r="O4" s="920"/>
      <c r="P4" s="920"/>
      <c r="R4" s="311" t="s">
        <v>1292</v>
      </c>
      <c r="AA4" s="59"/>
    </row>
    <row r="5" spans="2:30">
      <c r="C5" s="622" t="s">
        <v>30</v>
      </c>
      <c r="D5" s="613" t="s">
        <v>131</v>
      </c>
      <c r="F5" s="1486" t="s">
        <v>824</v>
      </c>
      <c r="G5" s="814" t="s">
        <v>650</v>
      </c>
      <c r="H5" s="915">
        <f>1-C12/-D12</f>
        <v>0.92876391263023605</v>
      </c>
      <c r="I5" s="912"/>
      <c r="J5" s="657"/>
      <c r="K5" s="657"/>
      <c r="M5" s="920"/>
      <c r="N5" s="920"/>
      <c r="O5" s="920"/>
      <c r="P5" s="920"/>
      <c r="R5" s="643"/>
      <c r="S5" s="73" t="s">
        <v>31</v>
      </c>
      <c r="AA5" s="59"/>
      <c r="AB5" s="59"/>
      <c r="AC5" s="59"/>
    </row>
    <row r="6" spans="2:30" ht="15" thickBot="1">
      <c r="B6" s="268" t="s">
        <v>374</v>
      </c>
      <c r="C6" s="299" t="s">
        <v>1014</v>
      </c>
      <c r="D6" s="466" t="s">
        <v>1014</v>
      </c>
      <c r="F6" s="1487"/>
      <c r="G6" s="815" t="s">
        <v>1070</v>
      </c>
      <c r="H6" s="1016">
        <f>-(D12+C12)</f>
        <v>0.92876391263023605</v>
      </c>
      <c r="I6" s="657"/>
      <c r="J6" s="657"/>
      <c r="K6" s="657"/>
      <c r="M6" s="920"/>
      <c r="N6" s="920"/>
      <c r="O6" s="920"/>
      <c r="P6" s="920"/>
      <c r="R6" s="73" t="s">
        <v>1034</v>
      </c>
      <c r="S6" s="1130">
        <f>C7/-$D$12</f>
        <v>2.0851031904274946E-2</v>
      </c>
    </row>
    <row r="7" spans="2:30">
      <c r="B7" s="471" t="s">
        <v>338</v>
      </c>
      <c r="C7" s="737">
        <f>C$48</f>
        <v>2.0851031904274946E-2</v>
      </c>
      <c r="D7" s="653"/>
      <c r="F7" s="657"/>
      <c r="G7" s="657"/>
      <c r="I7" s="657"/>
      <c r="J7" s="657"/>
      <c r="K7" s="657"/>
      <c r="M7" s="920"/>
      <c r="N7" s="920"/>
      <c r="O7" s="920"/>
      <c r="P7" s="920"/>
      <c r="R7" s="76" t="str">
        <f>B8</f>
        <v>CO2 capture</v>
      </c>
      <c r="S7" s="1129">
        <f>C8/-$D$12</f>
        <v>1.0613024160298773E-2</v>
      </c>
      <c r="Z7" s="634"/>
      <c r="AC7" s="67"/>
    </row>
    <row r="8" spans="2:30">
      <c r="B8" s="472" t="s">
        <v>363</v>
      </c>
      <c r="C8" s="739">
        <f>C$68</f>
        <v>1.0613024160298773E-2</v>
      </c>
      <c r="D8" s="954">
        <f>D$68</f>
        <v>-1</v>
      </c>
      <c r="F8" s="656"/>
      <c r="G8" s="656"/>
      <c r="I8" s="913"/>
      <c r="J8" s="657"/>
      <c r="K8" s="657"/>
      <c r="M8" s="920"/>
      <c r="N8" s="920"/>
      <c r="O8" s="920"/>
      <c r="P8" s="920"/>
      <c r="R8" s="76" t="str">
        <f>B9</f>
        <v>CO2 compression</v>
      </c>
      <c r="S8" s="1129">
        <f>C9/-$D$12</f>
        <v>3.5689040523124071E-6</v>
      </c>
      <c r="Z8" s="634"/>
      <c r="AC8" s="67"/>
    </row>
    <row r="9" spans="2:30">
      <c r="B9" s="472" t="s">
        <v>474</v>
      </c>
      <c r="C9" s="739">
        <f>C74</f>
        <v>3.5689040523124071E-6</v>
      </c>
      <c r="D9" s="475"/>
      <c r="F9" s="910"/>
      <c r="G9" s="657"/>
      <c r="I9" s="914"/>
      <c r="J9" s="910"/>
      <c r="K9" s="657"/>
      <c r="M9" s="920"/>
      <c r="N9" s="920"/>
      <c r="O9" s="920"/>
      <c r="P9" s="920"/>
      <c r="R9" s="76" t="str">
        <f>B10</f>
        <v>CO2 transport</v>
      </c>
      <c r="S9" s="1129">
        <f>C10/-$D$12</f>
        <v>1.5273924925749147E-2</v>
      </c>
      <c r="Z9" s="634"/>
      <c r="AC9" s="67"/>
    </row>
    <row r="10" spans="2:30">
      <c r="B10" s="472" t="s">
        <v>372</v>
      </c>
      <c r="C10" s="739">
        <f>C83</f>
        <v>1.5273924925749147E-2</v>
      </c>
      <c r="D10" s="954">
        <f>$D$83</f>
        <v>0</v>
      </c>
      <c r="F10" s="657"/>
      <c r="G10" s="657"/>
      <c r="I10" s="657"/>
      <c r="J10" s="656"/>
      <c r="K10" s="657"/>
      <c r="M10" s="920"/>
      <c r="N10" s="920"/>
      <c r="O10" s="920"/>
      <c r="P10" s="920"/>
      <c r="R10" s="76" t="str">
        <f>B11</f>
        <v>CO2 storage</v>
      </c>
      <c r="S10" s="1129">
        <f>C11/-$D$12</f>
        <v>2.4494537475388798E-2</v>
      </c>
      <c r="Z10" s="634"/>
      <c r="AC10" s="67"/>
    </row>
    <row r="11" spans="2:30">
      <c r="B11" s="473" t="s">
        <v>373</v>
      </c>
      <c r="C11" s="743">
        <f>C96</f>
        <v>2.4494537475388798E-2</v>
      </c>
      <c r="D11" s="476"/>
      <c r="F11" s="658"/>
      <c r="G11" s="657"/>
      <c r="M11" s="920"/>
      <c r="N11" s="920"/>
      <c r="O11" s="920"/>
      <c r="P11" s="920"/>
      <c r="R11" s="50" t="s">
        <v>1022</v>
      </c>
      <c r="S11" s="1131">
        <f>1-SUM($S$6:$S$10)</f>
        <v>0.92876391263023605</v>
      </c>
      <c r="Z11" s="634"/>
      <c r="AC11" s="67"/>
    </row>
    <row r="12" spans="2:30">
      <c r="B12" s="268" t="s">
        <v>13</v>
      </c>
      <c r="C12" s="744">
        <f>SUM(C7:C11)</f>
        <v>7.1236087369763973E-2</v>
      </c>
      <c r="D12" s="659">
        <f>SUM(D7:D11)</f>
        <v>-1</v>
      </c>
      <c r="F12" s="910"/>
      <c r="G12" s="910"/>
      <c r="I12" s="80"/>
      <c r="M12" s="920"/>
      <c r="N12" s="921"/>
      <c r="O12" s="920"/>
      <c r="P12" s="920"/>
      <c r="Z12" s="634"/>
      <c r="AC12" s="67"/>
    </row>
    <row r="13" spans="2:30">
      <c r="D13" s="79"/>
      <c r="M13" s="920"/>
      <c r="N13" s="920"/>
      <c r="O13" s="920"/>
      <c r="P13" s="920"/>
    </row>
    <row r="14" spans="2:30" customFormat="1">
      <c r="B14" s="132" t="s">
        <v>656</v>
      </c>
      <c r="C14" s="131"/>
      <c r="D14" s="131"/>
      <c r="E14" s="131"/>
      <c r="F14" s="131"/>
      <c r="G14" s="131"/>
      <c r="H14" s="131"/>
      <c r="I14" s="131"/>
      <c r="J14" s="131"/>
      <c r="K14" s="131"/>
      <c r="L14" s="131"/>
      <c r="M14" s="919"/>
      <c r="N14" s="919"/>
      <c r="O14" s="919"/>
      <c r="P14" s="790"/>
    </row>
    <row r="15" spans="2:30"/>
    <row r="16" spans="2:30">
      <c r="B16" s="59" t="s">
        <v>1069</v>
      </c>
      <c r="O16" s="59"/>
    </row>
    <row r="17" spans="2:16">
      <c r="B17" s="59"/>
      <c r="C17" s="70" t="s">
        <v>46</v>
      </c>
      <c r="D17" s="63" t="s">
        <v>50</v>
      </c>
      <c r="E17" s="63" t="s">
        <v>11</v>
      </c>
      <c r="F17" s="64" t="s">
        <v>37</v>
      </c>
      <c r="P17" s="59"/>
    </row>
    <row r="18" spans="2:16">
      <c r="B18" s="73" t="s">
        <v>829</v>
      </c>
      <c r="C18" s="509" t="s">
        <v>1219</v>
      </c>
      <c r="D18" s="886" t="s">
        <v>54</v>
      </c>
      <c r="E18" s="509" t="s">
        <v>429</v>
      </c>
      <c r="F18" s="506" t="s">
        <v>431</v>
      </c>
      <c r="G18" s="688" t="s">
        <v>1235</v>
      </c>
    </row>
    <row r="19" spans="2:16">
      <c r="B19" s="76" t="s">
        <v>371</v>
      </c>
      <c r="C19" s="643"/>
      <c r="D19" s="889" t="str">
        <f>D18</f>
        <v>Switzerland</v>
      </c>
      <c r="E19" s="1009" t="s">
        <v>429</v>
      </c>
      <c r="F19" s="61"/>
    </row>
    <row r="20" spans="2:16">
      <c r="B20" s="68" t="s">
        <v>375</v>
      </c>
      <c r="C20" s="65"/>
      <c r="D20" s="897" t="s">
        <v>54</v>
      </c>
      <c r="E20" s="510" t="s">
        <v>194</v>
      </c>
      <c r="F20" s="62"/>
    </row>
    <row r="21" spans="2:16">
      <c r="C21" s="161"/>
      <c r="D21" s="161"/>
    </row>
    <row r="22" spans="2:16">
      <c r="B22" s="74" t="s">
        <v>1213</v>
      </c>
      <c r="C22" s="1488" t="s">
        <v>1212</v>
      </c>
      <c r="D22" s="1489"/>
      <c r="E22" s="1489"/>
      <c r="F22" s="1490"/>
    </row>
    <row r="23" spans="2:16">
      <c r="B23" s="77"/>
      <c r="C23" s="1006" t="s">
        <v>339</v>
      </c>
      <c r="D23" s="1326">
        <v>60</v>
      </c>
      <c r="E23" s="1334" t="s">
        <v>15</v>
      </c>
      <c r="F23" s="772"/>
    </row>
    <row r="24" spans="2:16" ht="15">
      <c r="B24" s="78"/>
      <c r="C24" s="1333" t="s">
        <v>340</v>
      </c>
      <c r="D24" s="1327">
        <v>10</v>
      </c>
      <c r="E24" s="1335" t="s">
        <v>341</v>
      </c>
      <c r="F24" s="642"/>
    </row>
    <row r="25" spans="2:16" hidden="1" outlineLevel="1">
      <c r="C25" s="161"/>
      <c r="D25" s="161"/>
    </row>
    <row r="26" spans="2:16" hidden="1" outlineLevel="1">
      <c r="B26" s="70" t="s">
        <v>55</v>
      </c>
      <c r="C26" s="1328"/>
      <c r="D26" s="508"/>
    </row>
    <row r="27" spans="2:16" hidden="1" outlineLevel="1">
      <c r="B27" s="387" t="s">
        <v>1212</v>
      </c>
      <c r="C27" s="1329"/>
      <c r="D27" s="1330"/>
    </row>
    <row r="28" spans="2:16" hidden="1" outlineLevel="1">
      <c r="B28" s="344" t="s">
        <v>1236</v>
      </c>
      <c r="C28" s="1331"/>
      <c r="D28" s="1332"/>
    </row>
    <row r="29" spans="2:16" hidden="1" outlineLevel="1">
      <c r="C29" s="161"/>
      <c r="D29" s="161"/>
    </row>
    <row r="30" spans="2:16" hidden="1" outlineLevel="1">
      <c r="C30" s="50" t="s">
        <v>367</v>
      </c>
      <c r="D30" s="64" t="s">
        <v>368</v>
      </c>
    </row>
    <row r="31" spans="2:16" hidden="1" outlineLevel="1">
      <c r="B31" s="50" t="s">
        <v>339</v>
      </c>
      <c r="C31" s="124">
        <f>IF($C$22=$B$28,$D$23,_xlfn.XLOOKUP(Capture_country,Countries!$B$5:$B$8,Countries!$D$5:$D$8))</f>
        <v>80</v>
      </c>
      <c r="D31" s="232" cm="1">
        <f t="array" ref="D31">INDEX(DAC_i!$B$30:$B$40,MATCH(MIN(ABS($C31+0.5-DAC_i!$B$30:$B$40)),ABS($C31+0.5-DAC_i!$B$30:$B$40),0))</f>
        <v>80</v>
      </c>
      <c r="E31" s="47" t="s">
        <v>15</v>
      </c>
    </row>
    <row r="32" spans="2:16" ht="15" hidden="1" outlineLevel="1">
      <c r="B32" s="50" t="s">
        <v>340</v>
      </c>
      <c r="C32" s="124">
        <f>IF($C$22=$B$28,$D$24,_xlfn.XLOOKUP(Capture_country,Countries!$B$5:$B$8,Countries!$C$5:$C$8))</f>
        <v>11</v>
      </c>
      <c r="D32" s="232" cm="1">
        <f t="array" ref="D32">INDEX(DAC_i!$C$29:$I$29,MATCH(MIN(ABS($C32+0.5-DAC_i!$C$29:$I$29)),ABS($C32+0.5-DAC_i!$C$29:$I$29),0))</f>
        <v>10</v>
      </c>
      <c r="E32" s="296" t="s">
        <v>341</v>
      </c>
    </row>
    <row r="33" spans="2:25" hidden="1" outlineLevel="1"/>
    <row r="34" spans="2:25" hidden="1" outlineLevel="1">
      <c r="B34" s="697" t="s">
        <v>1136</v>
      </c>
      <c r="C34" s="64"/>
    </row>
    <row r="35" spans="2:25" hidden="1" outlineLevel="1">
      <c r="B35" s="771" t="s">
        <v>1135</v>
      </c>
      <c r="C35" s="773" t="s">
        <v>375</v>
      </c>
    </row>
    <row r="36" spans="2:25" hidden="1" outlineLevel="1">
      <c r="B36" s="332" t="str" cm="1">
        <f t="array" ref="B36:B40">_xlfn.ANCHORARRAY(_xlfn.XLOOKUP($D$18,Energy_countries,EcoInvent_energy!$C$11:$F$11))</f>
        <v>Country mix, medium voltage</v>
      </c>
      <c r="C36" s="747" t="str" cm="1">
        <f t="array" ref="C36:C40">_xlfn.ANCHORARRAY(_xlfn.XLOOKUP($D$20,Energy_countries,EcoInvent_energy!$C$11:$F$11))</f>
        <v>Country mix, medium voltage</v>
      </c>
    </row>
    <row r="37" spans="2:25" hidden="1" outlineLevel="1">
      <c r="B37" s="387" t="str">
        <v>Coal</v>
      </c>
      <c r="C37" s="759" t="str">
        <v>Coal</v>
      </c>
    </row>
    <row r="38" spans="2:25" hidden="1" outlineLevel="1">
      <c r="B38" s="387" t="str">
        <v>Natural gas, combined cycle</v>
      </c>
      <c r="C38" s="759" t="str">
        <v>Natural gas, combined cycle</v>
      </c>
    </row>
    <row r="39" spans="2:25" hidden="1" outlineLevel="1">
      <c r="B39" s="387" t="str">
        <v>Natural gas, conventional</v>
      </c>
      <c r="C39" s="759" t="str">
        <v>Natural gas, conventional</v>
      </c>
    </row>
    <row r="40" spans="2:25" hidden="1" outlineLevel="1">
      <c r="B40" s="387" t="str">
        <v>Wind onshore</v>
      </c>
      <c r="C40" s="759" t="str">
        <v>Wind onshore</v>
      </c>
    </row>
    <row r="41" spans="2:25" hidden="1" outlineLevel="1">
      <c r="B41" s="344"/>
      <c r="C41" s="748"/>
    </row>
    <row r="42" spans="2:25" collapsed="1"/>
    <row r="43" spans="2:25">
      <c r="B43" s="59" t="s">
        <v>362</v>
      </c>
      <c r="C43" s="59"/>
      <c r="N43"/>
      <c r="O43"/>
      <c r="Q43"/>
      <c r="R43"/>
      <c r="S43"/>
      <c r="T43" s="415"/>
    </row>
    <row r="44" spans="2:25" hidden="1" outlineLevel="1">
      <c r="B44" s="50" t="s">
        <v>16</v>
      </c>
      <c r="C44" s="63" t="str">
        <f>_xlfn.XLOOKUP(DAC_type,DAC_options,DAC_i!$C$5:$C$8)</f>
        <v>HT solvent</v>
      </c>
      <c r="D44" s="64"/>
      <c r="N44"/>
      <c r="O44"/>
      <c r="Q44"/>
      <c r="R44"/>
      <c r="S44"/>
      <c r="T44" s="415"/>
    </row>
    <row r="45" spans="2:25" hidden="1" outlineLevel="1">
      <c r="B45" s="50" t="s">
        <v>369</v>
      </c>
      <c r="C45" s="1299">
        <v>1</v>
      </c>
      <c r="D45" s="69" t="s">
        <v>364</v>
      </c>
      <c r="N45"/>
      <c r="P45"/>
      <c r="Q45"/>
      <c r="R45"/>
      <c r="S45"/>
      <c r="T45"/>
    </row>
    <row r="46" spans="2:25" hidden="1" outlineLevel="1">
      <c r="B46" s="72"/>
      <c r="D46" s="67"/>
      <c r="N46"/>
      <c r="P46"/>
      <c r="Q46"/>
      <c r="R46"/>
      <c r="S46"/>
      <c r="T46"/>
    </row>
    <row r="47" spans="2:25" customFormat="1" hidden="1" outlineLevel="1">
      <c r="B47" s="47"/>
      <c r="C47" s="611" t="s">
        <v>1009</v>
      </c>
      <c r="D47" s="619" t="s">
        <v>1010</v>
      </c>
      <c r="E47" s="47"/>
      <c r="F47" s="514"/>
      <c r="G47" s="514"/>
      <c r="H47" s="514"/>
      <c r="I47" s="47"/>
      <c r="J47" s="47"/>
      <c r="K47" s="47"/>
      <c r="L47" s="47"/>
      <c r="M47" s="47"/>
      <c r="O47" s="47"/>
      <c r="P47" s="47"/>
      <c r="Q47" s="47"/>
      <c r="R47" s="47"/>
      <c r="S47" s="416"/>
      <c r="T47" s="47"/>
      <c r="U47" s="47"/>
      <c r="V47" s="47"/>
      <c r="W47" s="47"/>
      <c r="X47" s="47"/>
      <c r="Y47" s="47"/>
    </row>
    <row r="48" spans="2:25" customFormat="1" hidden="1" outlineLevel="1">
      <c r="B48" s="50" t="s">
        <v>1031</v>
      </c>
      <c r="C48" s="761">
        <f>C45*_xlfn.XLOOKUP(DAC_type,DAC_options,DAC_i!$G$5:$G$8)</f>
        <v>2.0851031904274946E-2</v>
      </c>
      <c r="D48" s="221"/>
      <c r="E48" s="47"/>
      <c r="F48" s="67"/>
      <c r="G48" s="67"/>
      <c r="H48" s="67"/>
      <c r="I48" s="47"/>
      <c r="J48" s="47"/>
      <c r="K48" s="47"/>
      <c r="L48" s="47"/>
      <c r="M48" s="47"/>
      <c r="O48" s="47"/>
      <c r="P48" s="47"/>
      <c r="Q48" s="47"/>
      <c r="R48" s="47"/>
      <c r="S48" s="416"/>
      <c r="T48" s="47"/>
      <c r="U48" s="47"/>
      <c r="V48" s="47"/>
      <c r="W48" s="47"/>
      <c r="X48" s="47"/>
      <c r="Y48" s="47"/>
    </row>
    <row r="49" spans="2:19" hidden="1" outlineLevel="1">
      <c r="D49" s="67"/>
      <c r="S49" s="80"/>
    </row>
    <row r="50" spans="2:19" collapsed="1">
      <c r="B50" s="59" t="s">
        <v>365</v>
      </c>
      <c r="C50" s="59"/>
      <c r="S50" s="416"/>
    </row>
    <row r="51" spans="2:19" hidden="1" outlineLevel="1">
      <c r="C51" s="70" t="s">
        <v>938</v>
      </c>
      <c r="D51" s="64" t="s">
        <v>1001</v>
      </c>
    </row>
    <row r="52" spans="2:19" hidden="1" outlineLevel="1">
      <c r="B52" s="73" t="str">
        <f>DAC_i!$B$5</f>
        <v>LT solid sorbent</v>
      </c>
      <c r="C52" s="278" cm="1">
        <f t="array" ref="C52">_xlfn.XLOOKUP($D$31,DAC_i!$B$30:$B$40,_xlfn.XLOOKUP(DACCS_1!$D$32,DAC_i!$C$29:$I$29,DAC_i!$C$30:$I$40))*kWhtoGJ</f>
        <v>0.31250683363144066</v>
      </c>
      <c r="D52" s="279" cm="1">
        <f t="array" ref="D52">_xlfn.XLOOKUP($D$31,DAC_i!$B$45:$B$55,_xlfn.XLOOKUP(DACCS_1!$D$32,DAC_i!$C$44:$I$44,DAC_i!$C$45:$I$55))*kWhtoGJ</f>
        <v>4.1706297088617958</v>
      </c>
    </row>
    <row r="53" spans="2:19" hidden="1" outlineLevel="1">
      <c r="B53" s="68" t="s">
        <v>396</v>
      </c>
      <c r="C53" s="282">
        <f>C45*_xlfn.XLOOKUP(DAC_type,DAC_options,DAC_i!$I$5:$I$8)*kWhtoGJ</f>
        <v>1.08</v>
      </c>
      <c r="D53" s="283">
        <f>C45*_xlfn.XLOOKUP(DAC_type,DAC_options,DAC_i!$J$5:$J$8)</f>
        <v>5</v>
      </c>
    </row>
    <row r="54" spans="2:19" hidden="1" outlineLevel="1">
      <c r="B54" s="59"/>
      <c r="C54" s="59"/>
    </row>
    <row r="55" spans="2:19" hidden="1" outlineLevel="1">
      <c r="C55" s="1197" t="s">
        <v>1018</v>
      </c>
      <c r="D55" s="474" t="s">
        <v>1013</v>
      </c>
      <c r="E55" s="469"/>
      <c r="G55" s="469"/>
    </row>
    <row r="56" spans="2:19" hidden="1" outlineLevel="1">
      <c r="B56" s="50" t="s">
        <v>11</v>
      </c>
      <c r="C56" s="761">
        <f>_xlfn.XLOOKUP($C$44,$B$52:$B$53,$C$52:$C$53)</f>
        <v>1.08</v>
      </c>
      <c r="D56" s="659" cm="1">
        <f t="array" ref="D56">$C56*_xlfn.XLOOKUP($E18,EcoInvent_energy!$B$5:$B$25,_xlfn.XLOOKUP(DACCS_1!$D$18,EcoInvent_energy!$C$4:$F$4,EcoInvent_energy!$C$5:$F$25))</f>
        <v>9.3603589072937775E-3</v>
      </c>
      <c r="G56" s="67"/>
      <c r="I56" s="306"/>
    </row>
    <row r="57" spans="2:19" hidden="1" outlineLevel="1">
      <c r="B57" s="50" t="s">
        <v>37</v>
      </c>
      <c r="C57" s="761">
        <f>_xlfn.XLOOKUP($C$44,$B$52:$B$53,$D$52:$D$53)</f>
        <v>5</v>
      </c>
      <c r="D57" s="659" cm="1">
        <f t="array" ref="D57">$C57*_xlfn.XLOOKUP($F18,EcoInvent_energy!$B$5:$B$25,_xlfn.XLOOKUP(DACCS_1!$D$18,EcoInvent_energy!$C$4:$F$4,EcoInvent_energy!$C$5:$F$25))</f>
        <v>1.240874430309073E-3</v>
      </c>
      <c r="G57" s="67"/>
      <c r="I57" s="306"/>
    </row>
    <row r="58" spans="2:19" hidden="1" outlineLevel="1">
      <c r="B58" s="59"/>
      <c r="C58" s="59"/>
      <c r="I58" s="59"/>
    </row>
    <row r="59" spans="2:19" hidden="1" outlineLevel="1">
      <c r="B59" s="59"/>
      <c r="C59" s="50" t="s">
        <v>1169</v>
      </c>
      <c r="D59" s="50"/>
      <c r="E59" s="59"/>
    </row>
    <row r="60" spans="2:19" hidden="1" outlineLevel="1">
      <c r="B60" s="74" t="str">
        <f>DAC_i!$B$5</f>
        <v>LT solid sorbent</v>
      </c>
      <c r="C60" s="134">
        <f>C45*DAC_i!$C$14*_xlfn.XLOOKUP(DAC_i!$B$14,EI_names,EI_GWP)/1000</f>
        <v>2.6900461949231305E-2</v>
      </c>
      <c r="D60" s="73" t="s">
        <v>370</v>
      </c>
      <c r="E60" s="323"/>
    </row>
    <row r="61" spans="2:19" hidden="1" outlineLevel="1">
      <c r="B61" s="78" t="s">
        <v>396</v>
      </c>
      <c r="C61" s="1199" cm="1">
        <f t="array" ref="C61">C45*SUMPRODUCT(DAC_i!$C$18:$C$20,_xlfn.XLOOKUP(DAC_i!$B$18:$B$20,EI_names,EI_GWP))/1000</f>
        <v>1.1790822695922377E-5</v>
      </c>
      <c r="D61" s="68" t="s">
        <v>370</v>
      </c>
      <c r="E61" s="323"/>
    </row>
    <row r="62" spans="2:19" hidden="1" outlineLevel="1">
      <c r="D62" s="67"/>
    </row>
    <row r="63" spans="2:19" hidden="1" outlineLevel="1">
      <c r="C63" s="614" t="s">
        <v>1009</v>
      </c>
      <c r="D63" s="619" t="s">
        <v>1010</v>
      </c>
      <c r="E63" s="513"/>
      <c r="F63" s="514"/>
      <c r="G63" s="514"/>
      <c r="H63" s="514"/>
    </row>
    <row r="64" spans="2:19" hidden="1" outlineLevel="1">
      <c r="B64" s="73" t="s">
        <v>11</v>
      </c>
      <c r="C64" s="956">
        <f>D56</f>
        <v>9.3603589072937775E-3</v>
      </c>
      <c r="D64" s="60"/>
      <c r="E64" s="80"/>
      <c r="F64" s="80"/>
      <c r="G64" s="80"/>
      <c r="H64" s="80"/>
      <c r="K64" s="80"/>
      <c r="L64" s="80"/>
      <c r="M64" s="80"/>
      <c r="N64" s="80"/>
      <c r="O64" s="80"/>
    </row>
    <row r="65" spans="2:17" hidden="1" outlineLevel="1">
      <c r="B65" s="76" t="s">
        <v>37</v>
      </c>
      <c r="C65" s="957">
        <f>D57</f>
        <v>1.240874430309073E-3</v>
      </c>
      <c r="D65" s="61"/>
      <c r="E65" s="80"/>
      <c r="F65" s="80"/>
      <c r="G65" s="80"/>
      <c r="H65" s="80"/>
      <c r="K65" s="80"/>
      <c r="L65" s="80"/>
      <c r="M65" s="80"/>
      <c r="N65" s="80"/>
      <c r="O65" s="80"/>
    </row>
    <row r="66" spans="2:17" hidden="1" outlineLevel="1">
      <c r="B66" s="76" t="s">
        <v>291</v>
      </c>
      <c r="C66" s="957">
        <f>_xlfn.XLOOKUP($C$44,$B$60:$B$61,$C$60:$C$61)</f>
        <v>1.1790822695922377E-5</v>
      </c>
      <c r="D66" s="61"/>
      <c r="E66" s="80"/>
      <c r="F66" s="80"/>
      <c r="G66" s="80"/>
      <c r="H66" s="80"/>
      <c r="K66" s="80"/>
      <c r="L66" s="80"/>
      <c r="M66" s="80"/>
      <c r="N66" s="80"/>
      <c r="O66" s="80"/>
    </row>
    <row r="67" spans="2:17" hidden="1" outlineLevel="1">
      <c r="B67" s="68" t="s">
        <v>363</v>
      </c>
      <c r="C67" s="470"/>
      <c r="D67" s="830">
        <f>-$C$45</f>
        <v>-1</v>
      </c>
      <c r="F67" s="80"/>
      <c r="G67" s="80"/>
      <c r="H67" s="80"/>
      <c r="K67" s="80"/>
      <c r="L67" s="80"/>
      <c r="M67" s="80"/>
      <c r="N67" s="80"/>
      <c r="O67" s="80"/>
    </row>
    <row r="68" spans="2:17" hidden="1" outlineLevel="1">
      <c r="B68" s="50" t="s">
        <v>13</v>
      </c>
      <c r="C68" s="769">
        <f>SUM(C64:C66)</f>
        <v>1.0613024160298773E-2</v>
      </c>
      <c r="D68" s="822">
        <f>SUM(D64:D67)</f>
        <v>-1</v>
      </c>
      <c r="F68" s="67"/>
      <c r="G68" s="80"/>
      <c r="H68" s="67"/>
      <c r="K68" s="80"/>
      <c r="L68" s="80"/>
      <c r="M68" s="80"/>
      <c r="N68" s="80"/>
      <c r="O68" s="80"/>
    </row>
    <row r="69" spans="2:17" hidden="1" outlineLevel="1">
      <c r="D69" s="67"/>
    </row>
    <row r="70" spans="2:17" collapsed="1">
      <c r="B70" s="59" t="s">
        <v>476</v>
      </c>
      <c r="D70" s="67"/>
    </row>
    <row r="71" spans="2:17" customFormat="1" hidden="1" outlineLevel="1">
      <c r="B71" s="2" t="s">
        <v>470</v>
      </c>
      <c r="C71" s="958">
        <f>CO2_TrSt!$C$4*$C$45</f>
        <v>0.41178083176852992</v>
      </c>
      <c r="D71" s="25" t="s">
        <v>27</v>
      </c>
    </row>
    <row r="72" spans="2:17" customFormat="1" hidden="1" outlineLevel="1">
      <c r="D72" s="13"/>
    </row>
    <row r="73" spans="2:17" customFormat="1" hidden="1" outlineLevel="1">
      <c r="B73" s="47"/>
      <c r="C73" s="614" t="s">
        <v>1009</v>
      </c>
      <c r="D73" s="619" t="s">
        <v>1010</v>
      </c>
      <c r="E73" s="513"/>
      <c r="F73" s="514"/>
      <c r="G73" s="514"/>
      <c r="H73" s="514"/>
      <c r="I73" s="47"/>
      <c r="J73" s="47"/>
      <c r="K73" s="47"/>
      <c r="L73" s="47"/>
      <c r="M73" s="47"/>
      <c r="N73" s="47"/>
      <c r="O73" s="47"/>
      <c r="P73" s="47"/>
    </row>
    <row r="74" spans="2:17" customFormat="1" hidden="1" outlineLevel="1">
      <c r="B74" s="50" t="s">
        <v>371</v>
      </c>
      <c r="C74" s="959" cm="1">
        <f t="array" ref="C74">$C$71*_xlfn.XLOOKUP($E$19,EcoInvent_energy!$B$5:$B$10,_xlfn.XLOOKUP(DACCS_1!$D$19,EcoInvent_energy!$C$4:$F$4,EcoInvent_energy!$C$5:$F$10))/1000</f>
        <v>3.5689040523124071E-6</v>
      </c>
      <c r="D74" s="512"/>
      <c r="E74" s="80"/>
      <c r="F74" s="80"/>
      <c r="G74" s="80"/>
      <c r="H74" s="80"/>
    </row>
    <row r="75" spans="2:17" customFormat="1" hidden="1" outlineLevel="1">
      <c r="D75" s="13"/>
    </row>
    <row r="76" spans="2:17" customFormat="1" collapsed="1">
      <c r="B76" s="59" t="s">
        <v>475</v>
      </c>
      <c r="D76" s="13"/>
      <c r="Q76" s="47"/>
    </row>
    <row r="77" spans="2:17" customFormat="1">
      <c r="B77" s="2" t="s">
        <v>17</v>
      </c>
      <c r="C77" s="2" t="s">
        <v>10</v>
      </c>
      <c r="D77" s="301" t="s">
        <v>5</v>
      </c>
      <c r="E77" s="47"/>
      <c r="F77" s="47"/>
      <c r="G77" s="47"/>
      <c r="H77" s="47"/>
      <c r="I77" s="47"/>
      <c r="J77" s="47"/>
      <c r="Q77" s="47"/>
    </row>
    <row r="78" spans="2:17" customFormat="1">
      <c r="B78" s="2" t="s">
        <v>437</v>
      </c>
      <c r="C78" s="305">
        <v>1000</v>
      </c>
      <c r="D78" s="301" t="s">
        <v>6</v>
      </c>
      <c r="E78" s="47"/>
      <c r="F78" s="47"/>
      <c r="G78" s="47"/>
      <c r="H78" s="47"/>
      <c r="I78" s="47"/>
      <c r="J78" s="47"/>
    </row>
    <row r="79" spans="2:17" s="790" customFormat="1" hidden="1" outlineLevel="1">
      <c r="B79" s="716"/>
      <c r="C79" s="1132"/>
      <c r="D79" s="788"/>
      <c r="E79" s="657"/>
      <c r="F79" s="920"/>
      <c r="G79" s="920"/>
      <c r="H79" s="920"/>
      <c r="I79" s="920"/>
      <c r="J79" s="920"/>
    </row>
    <row r="80" spans="2:17" customFormat="1" hidden="1" outlineLevel="1">
      <c r="B80" s="47"/>
      <c r="C80" s="614" t="s">
        <v>1009</v>
      </c>
      <c r="D80" s="619" t="s">
        <v>1010</v>
      </c>
      <c r="E80" s="513"/>
      <c r="F80" s="514"/>
      <c r="G80" s="514"/>
      <c r="H80" s="514"/>
      <c r="I80" s="47"/>
      <c r="J80" s="47"/>
      <c r="K80" s="47"/>
      <c r="L80" s="47"/>
      <c r="M80" s="47"/>
      <c r="N80" s="47"/>
      <c r="O80" s="47"/>
      <c r="P80" s="47"/>
    </row>
    <row r="81" spans="2:17" customFormat="1" hidden="1" outlineLevel="1">
      <c r="B81" s="73" t="s">
        <v>438</v>
      </c>
      <c r="C81" s="645">
        <f>$C$45*MIN($C$78,200)*_xlfn.XLOOKUP(CO2_TrSt!$C$9,EI_names,EI_GWP)/1000</f>
        <v>9.4588799921054532E-4</v>
      </c>
      <c r="D81" s="60"/>
      <c r="E81" s="80"/>
      <c r="F81" s="80"/>
      <c r="G81" s="80"/>
      <c r="H81" s="80"/>
      <c r="I81" s="47"/>
      <c r="J81" s="47"/>
      <c r="K81" s="80"/>
      <c r="L81" s="80"/>
      <c r="M81" s="80"/>
      <c r="N81" s="80"/>
      <c r="O81" s="80"/>
      <c r="P81" s="47"/>
    </row>
    <row r="82" spans="2:17" customFormat="1" hidden="1" outlineLevel="1">
      <c r="B82" s="68" t="s">
        <v>439</v>
      </c>
      <c r="C82" s="651">
        <f>$C$45*MAX($C$78-200,0)*_xlfn.XLOOKUP(CO2_TrSt!$C$10,EI_names,EI_GWP)/1000</f>
        <v>1.4328036926538602E-2</v>
      </c>
      <c r="D82" s="62"/>
      <c r="E82" s="80"/>
      <c r="F82" s="80"/>
      <c r="G82" s="80"/>
      <c r="H82" s="80"/>
      <c r="I82" s="47"/>
      <c r="J82" s="47"/>
      <c r="K82" s="80"/>
      <c r="L82" s="80"/>
      <c r="M82" s="80"/>
      <c r="N82" s="80"/>
      <c r="O82" s="80"/>
      <c r="P82" s="47"/>
    </row>
    <row r="83" spans="2:17" customFormat="1" hidden="1" outlineLevel="1">
      <c r="B83" s="50" t="s">
        <v>13</v>
      </c>
      <c r="C83" s="744">
        <f>SUM(C81:C82)</f>
        <v>1.5273924925749147E-2</v>
      </c>
      <c r="D83" s="1010"/>
      <c r="E83" s="80"/>
      <c r="F83" s="67"/>
      <c r="G83" s="80"/>
      <c r="H83" s="67"/>
      <c r="I83" s="47"/>
      <c r="J83" s="47"/>
      <c r="K83" s="80"/>
      <c r="L83" s="80"/>
      <c r="M83" s="80"/>
      <c r="N83" s="80"/>
      <c r="O83" s="80"/>
      <c r="P83" s="47"/>
    </row>
    <row r="84" spans="2:17" customFormat="1" collapsed="1">
      <c r="B84" s="47"/>
      <c r="C84" s="47"/>
      <c r="D84" s="47"/>
      <c r="E84" s="47"/>
      <c r="F84" s="47"/>
      <c r="G84" s="47"/>
      <c r="H84" s="47"/>
      <c r="I84" s="47"/>
      <c r="J84" s="47"/>
      <c r="K84" s="47"/>
      <c r="L84" s="47"/>
      <c r="M84" s="47"/>
      <c r="N84" s="47"/>
      <c r="O84" s="47"/>
      <c r="P84" s="47"/>
      <c r="Q84" s="47"/>
    </row>
    <row r="85" spans="2:17" customFormat="1">
      <c r="B85" s="59" t="s">
        <v>490</v>
      </c>
      <c r="C85" s="47"/>
      <c r="D85" s="47"/>
      <c r="E85" s="47"/>
      <c r="F85" s="47"/>
      <c r="G85" s="47"/>
      <c r="H85" s="47"/>
      <c r="I85" s="47"/>
      <c r="J85" s="47"/>
      <c r="K85" s="47"/>
      <c r="L85" s="47"/>
      <c r="M85" s="47"/>
      <c r="N85" s="47"/>
      <c r="O85" s="47"/>
      <c r="P85" s="47"/>
      <c r="Q85" s="47"/>
    </row>
    <row r="86" spans="2:17" customFormat="1">
      <c r="B86" s="18" t="s">
        <v>467</v>
      </c>
      <c r="C86" s="304">
        <v>3000</v>
      </c>
      <c r="D86" s="47" t="s">
        <v>469</v>
      </c>
      <c r="E86" s="306"/>
      <c r="F86" s="47"/>
      <c r="G86" s="47"/>
      <c r="H86" s="47"/>
      <c r="I86" s="47"/>
      <c r="J86" s="47"/>
      <c r="K86" s="47"/>
      <c r="L86" s="47"/>
      <c r="M86" s="47"/>
      <c r="N86" s="47"/>
      <c r="O86" s="47"/>
      <c r="P86" s="47"/>
      <c r="Q86" s="47"/>
    </row>
    <row r="87" spans="2:17" hidden="1" outlineLevel="1"/>
    <row r="88" spans="2:17" hidden="1" outlineLevel="1">
      <c r="B88" s="72" t="s">
        <v>132</v>
      </c>
    </row>
    <row r="89" spans="2:17" hidden="1" outlineLevel="1">
      <c r="B89" s="73" t="s">
        <v>470</v>
      </c>
      <c r="C89" s="795">
        <f>_xlfn.XLOOKUP($C$86,CO2_TrSt!$B$16:$B$18,CO2_TrSt!$C$16:$C$18)*$C$45</f>
        <v>0.12012313395593956</v>
      </c>
      <c r="D89" s="60" t="s">
        <v>27</v>
      </c>
    </row>
    <row r="90" spans="2:17" hidden="1" outlineLevel="1">
      <c r="B90" s="68" t="s">
        <v>487</v>
      </c>
      <c r="C90" s="796" cm="1">
        <f t="array" ref="C90">$C$89*_xlfn.XLOOKUP($E$20,EcoInvent_energy!$B$5:$B$10,_xlfn.XLOOKUP(DACCS_1!$D$20,EcoInvent_energy!$C$4:$F$4,EcoInvent_energy!$C$5:$F$10))</f>
        <v>2.4410056597866554E-2</v>
      </c>
      <c r="D90" s="62" t="s">
        <v>370</v>
      </c>
    </row>
    <row r="91" spans="2:17" hidden="1" outlineLevel="1"/>
    <row r="92" spans="2:17" hidden="1" outlineLevel="1">
      <c r="B92" s="73" t="s">
        <v>488</v>
      </c>
      <c r="C92" s="762">
        <f>$C$86*CO2_TrSt!$C$20*$C$45</f>
        <v>7.4598883450057636E-5</v>
      </c>
      <c r="D92" s="60" t="s">
        <v>370</v>
      </c>
    </row>
    <row r="93" spans="2:17" hidden="1" outlineLevel="1">
      <c r="B93" s="68" t="s">
        <v>485</v>
      </c>
      <c r="C93" s="763">
        <f>CO2_TrSt!$C$21*$C$45</f>
        <v>9.8819940721847998E-6</v>
      </c>
      <c r="D93" s="62" t="s">
        <v>370</v>
      </c>
    </row>
    <row r="94" spans="2:17" hidden="1" outlineLevel="1"/>
    <row r="95" spans="2:17" hidden="1" outlineLevel="1">
      <c r="C95" s="614" t="s">
        <v>1009</v>
      </c>
      <c r="D95" s="619" t="s">
        <v>1010</v>
      </c>
      <c r="E95" s="513"/>
      <c r="F95" s="514"/>
      <c r="G95" s="514"/>
      <c r="H95" s="514"/>
    </row>
    <row r="96" spans="2:17" hidden="1" outlineLevel="1">
      <c r="B96" s="50" t="s">
        <v>375</v>
      </c>
      <c r="C96" s="1005">
        <f>SUM($C$90,C92:C93)</f>
        <v>2.4494537475388798E-2</v>
      </c>
      <c r="D96" s="515"/>
      <c r="E96" s="80"/>
      <c r="F96" s="80"/>
      <c r="G96" s="80"/>
      <c r="H96" s="80"/>
    </row>
    <row r="97" collapsed="1"/>
  </sheetData>
  <sheetProtection algorithmName="SHA-512" hashValue="FURjnnYY08cHU2TkunkxmR4WVehESK7iQlOb9QDdesFBDZ7xNREdleT5uRLsIbhhOGyuN+CkewSWu+JjBq5KTQ==" saltValue="UlGWtXu0hmxKSmnoHPUNCA==" spinCount="100000" sheet="1" scenarios="1" formatRows="0"/>
  <protectedRanges>
    <protectedRange sqref="C18:F18 D20:E20 E19 C22" name="Configuration"/>
    <protectedRange sqref="C78 C86" name="Transport_storage"/>
  </protectedRanges>
  <scenarios current="3" show="3" sqref="C7:C11 J6 J9:J10">
    <scenario name="DACCS - CH - LT - Grid" locked="1" count="9" user="Dianne Hondeborg" comment="Created by Dianne Hondeborg on 30-04-2024_x000a_Modified by Dianne Hondeborg on 30-04-2024_x000a_Modified by Dianne Hondeborg on 01-05-2024_x000a_Modified by Dianne Hondeborg on 04-06-2024">
      <inputCells r="D18" val="Switzerland"/>
      <inputCells r="F18" val="Wood chips"/>
      <inputCells r="E18" val="Country mix, medium voltage"/>
      <inputCells r="E19" val="Country mix, medium voltage"/>
      <inputCells r="D20" val="Norway"/>
      <inputCells r="E20" val="Country mix, medium voltage"/>
      <inputCells r="C18" val="LT solid sorbent"/>
      <inputCells r="C78" val="800" numFmtId="1"/>
      <inputCells r="C86" val="1000"/>
    </scenario>
    <scenario name="DACCS - GR - LT - grid" locked="1" count="9" user="Dianne Hondeborg" comment="Created by Dianne Hondeborg on 30-04-2024_x000a_Modified by Dianne Hondeborg on 30-04-2024_x000a_Modified by Dianne Hondeborg on 01-05-2024">
      <inputCells r="D18" val="Greece"/>
      <inputCells r="F18" val="Wood chips"/>
      <inputCells r="E18" val="Country mix, medium voltage"/>
      <inputCells r="E19" val="Country mix, medium voltage"/>
      <inputCells r="D20" val="Greece"/>
      <inputCells r="E20" val="Country mix, medium voltage"/>
      <inputCells r="C18" val="LT solid sorbent"/>
      <inputCells r="C78" val="50" numFmtId="1"/>
      <inputCells r="C86" val="1000"/>
    </scenario>
    <scenario name="DACCS - NO - LT - grid" locked="1" count="9" user="Dianne Hondeborg" comment="Created by Dianne Hondeborg on 30-04-2024_x000a_Modified by Dianne Hondeborg on 01-05-2024">
      <inputCells r="D18" val="Norway"/>
      <inputCells r="F18" val="Wood chips"/>
      <inputCells r="E18" val="Country mix, medium voltage"/>
      <inputCells r="E19" val="Country mix, medium voltage"/>
      <inputCells r="D20" val="Norway"/>
      <inputCells r="E20" val="Country mix, medium voltage"/>
      <inputCells r="C18" val="LT solid sorbent"/>
      <inputCells r="C78" val="50" numFmtId="1"/>
      <inputCells r="C86" val="1000"/>
    </scenario>
    <scenario name="DACCS_CH_HT" locked="1" count="9" user="Dianne Hondeborg" comment="Created by Dianne Hondeborg on 02-05-2024_x000a_Modified by Dianne Hondeborg on 02-05-2024">
      <inputCells r="D18" val="Switzerland"/>
      <inputCells r="F18" val="Natural gas"/>
      <inputCells r="E18" val="Country mix, medium voltage"/>
      <inputCells r="E19" val="Country mix, medium voltage"/>
      <inputCells r="D20" val="Norway"/>
      <inputCells r="E20" val="Country mix, medium voltage"/>
      <inputCells r="C18" val="HT Solvent"/>
      <inputCells r="C78" val="800" numFmtId="1"/>
      <inputCells r="C86" val="1000"/>
    </scenario>
  </scenarios>
  <mergeCells count="2">
    <mergeCell ref="F5:F6"/>
    <mergeCell ref="C22:F22"/>
  </mergeCells>
  <conditionalFormatting sqref="C7:D11">
    <cfRule type="cellIs" dxfId="11" priority="3" operator="equal">
      <formula>0</formula>
    </cfRule>
  </conditionalFormatting>
  <conditionalFormatting sqref="E18:F18 E19:E20">
    <cfRule type="expression" dxfId="10" priority="4">
      <formula>#REF!=0</formula>
    </cfRule>
  </conditionalFormatting>
  <conditionalFormatting sqref="D23:D24">
    <cfRule type="expression" dxfId="9" priority="2">
      <formula>$C$22=$B$28</formula>
    </cfRule>
  </conditionalFormatting>
  <conditionalFormatting sqref="C23:E24">
    <cfRule type="expression" dxfId="8" priority="1">
      <formula>$C$22=$B$27</formula>
    </cfRule>
  </conditionalFormatting>
  <dataValidations count="8">
    <dataValidation type="whole" allowBlank="1" showInputMessage="1" showErrorMessage="1" errorTitle="Air temperature" error="Please choose a whole number." sqref="C32" xr:uid="{11F918E0-113B-4B52-A38E-C8B0A3E71C0D}">
      <formula1>-50</formula1>
      <formula2>100</formula2>
    </dataValidation>
    <dataValidation type="whole" allowBlank="1" showInputMessage="1" showErrorMessage="1" errorTitle="Relative humidity" error="Please choose a whole number between 0 and 100." sqref="C31" xr:uid="{1C8F6B8B-9B44-4AF6-A8BF-65F064D9C7AD}">
      <formula1>0</formula1>
      <formula2>100</formula2>
    </dataValidation>
    <dataValidation type="list" allowBlank="1" showInputMessage="1" showErrorMessage="1" sqref="E20" xr:uid="{3E3251CB-723B-444C-AF48-075022DF08C7}">
      <formula1>_xlfn.ANCHORARRAY($C$36)</formula1>
    </dataValidation>
    <dataValidation type="list" allowBlank="1" showInputMessage="1" showErrorMessage="1" sqref="E18:E19" xr:uid="{F0639EDE-71C1-40D5-A308-200872B3C456}">
      <formula1>_xlfn.ANCHORARRAY($B$36)</formula1>
    </dataValidation>
    <dataValidation type="decimal" operator="greaterThanOrEqual" allowBlank="1" showErrorMessage="1" errorTitle="Positive number" error="The distance must higher than 0km." promptTitle="Positive number" prompt="The number must be positive." sqref="C78" xr:uid="{D88CBC91-70D1-46F7-9771-43F1D0567532}">
      <formula1>0</formula1>
    </dataValidation>
    <dataValidation type="list" allowBlank="1" showInputMessage="1" showErrorMessage="1" sqref="C22" xr:uid="{5F1BF024-6017-4A57-BAEB-0EF491DD4B77}">
      <formula1>$B$27:$B$28</formula1>
    </dataValidation>
    <dataValidation type="whole" allowBlank="1" showInputMessage="1" showErrorMessage="1" error="Please choose a temperature beteen 0 and 30 degrees Celcius. The model rounds to the nearest 5 degrees." sqref="D24" xr:uid="{AEEB565C-F404-4DFA-B172-408A1CBA5F1B}">
      <formula1>0</formula1>
      <formula2>30</formula2>
    </dataValidation>
    <dataValidation allowBlank="1" showInputMessage="1" showErrorMessage="1" errorTitle="Number between 0-100" error="Please enter the humidity as a number between 0-100 representing the percentage, e.g., 50% should be filled in as 50, not 0.50." sqref="D23" xr:uid="{6A43A3AF-0858-4FCE-B1F4-66B39C57FEFF}"/>
  </dataValidations>
  <pageMargins left="0.7" right="0.7" top="0.75" bottom="0.75" header="0.3" footer="0.3"/>
  <pageSetup paperSize="9" orientation="portrait" r:id="rId1"/>
  <drawing r:id="rId2"/>
  <extLst>
    <ext xmlns:x14="http://schemas.microsoft.com/office/spreadsheetml/2009/9/main" uri="{CCE6A557-97BC-4b89-ADB6-D9C93CAAB3DF}">
      <x14:dataValidations xmlns:xm="http://schemas.microsoft.com/office/excel/2006/main" count="4">
        <x14:dataValidation type="list" allowBlank="1" showInputMessage="1" showErrorMessage="1" xr:uid="{B13B40CA-3914-4EC1-8D81-26ABCE5C0838}">
          <x14:formula1>
            <xm:f>Countries!$B$5:$B$8</xm:f>
          </x14:formula1>
          <xm:sqref>D18 D20</xm:sqref>
        </x14:dataValidation>
        <x14:dataValidation type="list" allowBlank="1" showInputMessage="1" showErrorMessage="1" xr:uid="{578CF960-5124-4347-B7E3-9E3B49950F50}">
          <x14:formula1>
            <xm:f>DAC_i!$B$5:$B$8</xm:f>
          </x14:formula1>
          <xm:sqref>C18</xm:sqref>
        </x14:dataValidation>
        <x14:dataValidation type="list" allowBlank="1" showInputMessage="1" showErrorMessage="1" xr:uid="{073E63F7-EC79-497A-83BA-41EA86A502A7}">
          <x14:formula1>
            <xm:f>EcoInvent_energy!$B$19:$B$22</xm:f>
          </x14:formula1>
          <xm:sqref>F18</xm:sqref>
        </x14:dataValidation>
        <x14:dataValidation type="list" allowBlank="1" showInputMessage="1" showErrorMessage="1" xr:uid="{AB7DF828-93AB-4CB7-A1C9-1C389F3AD7E0}">
          <x14:formula1>
            <xm:f>CO2_TrSt!$B$16:$B$18</xm:f>
          </x14:formula1>
          <xm:sqref>C86</xm:sqref>
        </x14:dataValidation>
      </x14:dataValidations>
    </ext>
  </extLst>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567FF1C-7424-462A-9E36-6C6D29842AF2}">
  <sheetPr codeName="Sheet6">
    <tabColor theme="7"/>
  </sheetPr>
  <dimension ref="A1:AC66"/>
  <sheetViews>
    <sheetView showGridLines="0" zoomScaleNormal="100" workbookViewId="0">
      <selection activeCell="M12" sqref="M12"/>
    </sheetView>
  </sheetViews>
  <sheetFormatPr defaultColWidth="0" defaultRowHeight="14.5" zeroHeight="1" outlineLevelRow="1"/>
  <cols>
    <col min="1" max="1" width="2.453125" style="47" customWidth="1"/>
    <col min="2" max="2" width="30.26953125" style="47" customWidth="1"/>
    <col min="3" max="3" width="25.7265625" style="47" bestFit="1" customWidth="1"/>
    <col min="4" max="4" width="17.26953125" style="47" customWidth="1"/>
    <col min="5" max="5" width="21" style="47" customWidth="1"/>
    <col min="6" max="6" width="13" style="47" customWidth="1"/>
    <col min="7" max="7" width="24.81640625" style="47" bestFit="1" customWidth="1"/>
    <col min="8" max="8" width="21.81640625" style="47" customWidth="1"/>
    <col min="9" max="9" width="10.26953125" style="47" customWidth="1"/>
    <col min="10" max="10" width="19.453125" style="47" customWidth="1"/>
    <col min="11" max="11" width="7.26953125" style="47" customWidth="1"/>
    <col min="12" max="12" width="12.54296875" style="47" customWidth="1"/>
    <col min="13" max="14" width="10.26953125" style="47" customWidth="1"/>
    <col min="15" max="16" width="8.7265625" style="47" customWidth="1"/>
    <col min="17" max="17" width="11.7265625" style="47" customWidth="1"/>
    <col min="18" max="18" width="25.90625" style="47" bestFit="1" customWidth="1"/>
    <col min="19" max="19" width="10.26953125" style="47" bestFit="1" customWidth="1"/>
    <col min="20" max="20" width="2.7265625" style="47" customWidth="1"/>
    <col min="21" max="21" width="11.54296875" style="47" hidden="1" customWidth="1"/>
    <col min="22" max="22" width="8.7265625" style="47" hidden="1" customWidth="1"/>
    <col min="23" max="23" width="11.81640625" style="47" hidden="1" customWidth="1"/>
    <col min="24" max="24" width="17.1796875" style="47" hidden="1" customWidth="1"/>
    <col min="25" max="25" width="11.81640625" style="47" hidden="1" customWidth="1"/>
    <col min="26" max="26" width="8.7265625" style="47" hidden="1" customWidth="1"/>
    <col min="27" max="27" width="10.81640625" style="47" hidden="1" customWidth="1"/>
    <col min="28" max="28" width="11.1796875" style="47" hidden="1" customWidth="1"/>
    <col min="29" max="29" width="8.7265625" style="47" hidden="1" customWidth="1"/>
    <col min="30" max="16384" width="8.7265625" style="47" hidden="1"/>
  </cols>
  <sheetData>
    <row r="1" spans="2:29"/>
    <row r="2" spans="2:29" customFormat="1">
      <c r="B2" s="132" t="s">
        <v>828</v>
      </c>
      <c r="C2" s="131"/>
      <c r="D2" s="131"/>
      <c r="E2" s="131"/>
      <c r="F2" s="131"/>
      <c r="G2" s="131"/>
      <c r="H2" s="131"/>
      <c r="I2" s="131"/>
      <c r="J2" s="131"/>
      <c r="K2" s="131"/>
      <c r="L2" s="131"/>
      <c r="M2" s="131"/>
      <c r="N2" s="131"/>
      <c r="O2" s="131"/>
      <c r="P2" s="131"/>
      <c r="Q2" s="131"/>
      <c r="R2" s="131"/>
      <c r="S2" s="131"/>
    </row>
    <row r="3" spans="2:29">
      <c r="AC3"/>
    </row>
    <row r="4" spans="2:29" ht="15" thickBot="1">
      <c r="C4" s="345" t="s">
        <v>31</v>
      </c>
      <c r="D4" s="333"/>
      <c r="E4" s="98"/>
      <c r="F4" s="300" t="s">
        <v>212</v>
      </c>
      <c r="G4" s="1011"/>
      <c r="H4" s="485"/>
      <c r="I4" s="1017"/>
      <c r="J4" s="927"/>
      <c r="R4" s="311" t="s">
        <v>1292</v>
      </c>
      <c r="Z4" s="59"/>
    </row>
    <row r="5" spans="2:29">
      <c r="C5" s="622" t="s">
        <v>30</v>
      </c>
      <c r="D5" s="613" t="s">
        <v>131</v>
      </c>
      <c r="F5" s="1486" t="s">
        <v>824</v>
      </c>
      <c r="G5" s="814" t="s">
        <v>650</v>
      </c>
      <c r="H5" s="915">
        <f>1--C11/D11</f>
        <v>0.90814742471970988</v>
      </c>
      <c r="I5" s="643"/>
      <c r="J5" s="643"/>
      <c r="S5" s="1317" t="s">
        <v>31</v>
      </c>
      <c r="Z5" s="59"/>
      <c r="AA5" s="59"/>
      <c r="AB5" s="59"/>
    </row>
    <row r="6" spans="2:29" ht="15" thickBot="1">
      <c r="B6" s="268" t="s">
        <v>374</v>
      </c>
      <c r="C6" s="299" t="s">
        <v>1014</v>
      </c>
      <c r="D6" s="466" t="s">
        <v>1014</v>
      </c>
      <c r="F6" s="1487"/>
      <c r="G6" s="815" t="s">
        <v>1070</v>
      </c>
      <c r="H6" s="1016">
        <f>-($D$11+$C$11)</f>
        <v>0.90814742471970988</v>
      </c>
      <c r="I6" s="643"/>
      <c r="J6" s="643"/>
      <c r="R6" s="73" t="str">
        <f t="shared" ref="R6:S9" si="0">B7</f>
        <v>Olivine/rock mining</v>
      </c>
      <c r="S6" s="1314">
        <f t="shared" si="0"/>
        <v>1.2803366475769719E-2</v>
      </c>
      <c r="Z6" s="450"/>
    </row>
    <row r="7" spans="2:29">
      <c r="B7" s="471" t="s">
        <v>1110</v>
      </c>
      <c r="C7" s="737">
        <f>C$40</f>
        <v>1.2803366475769719E-2</v>
      </c>
      <c r="D7" s="660"/>
      <c r="F7" s="657"/>
      <c r="G7" s="643"/>
      <c r="I7" s="643"/>
      <c r="J7" s="643"/>
      <c r="R7" s="76" t="str">
        <f t="shared" si="0"/>
        <v>Comminution</v>
      </c>
      <c r="S7" s="1315">
        <f t="shared" si="0"/>
        <v>9.3602916870650348E-3</v>
      </c>
      <c r="Z7" s="450"/>
    </row>
    <row r="8" spans="2:29">
      <c r="B8" s="472" t="s">
        <v>660</v>
      </c>
      <c r="C8" s="739">
        <f>C$41</f>
        <v>9.3602916870650348E-3</v>
      </c>
      <c r="D8" s="467"/>
      <c r="F8" s="703"/>
      <c r="H8" s="1014"/>
      <c r="I8" s="643"/>
      <c r="J8" s="643"/>
      <c r="R8" s="76" t="str">
        <f t="shared" si="0"/>
        <v>Olivine/rock transport</v>
      </c>
      <c r="S8" s="1316">
        <f t="shared" si="0"/>
        <v>4.675E-2</v>
      </c>
      <c r="Z8" s="450"/>
    </row>
    <row r="9" spans="2:29">
      <c r="B9" s="472" t="s">
        <v>1111</v>
      </c>
      <c r="C9" s="739">
        <f>C$53</f>
        <v>4.675E-2</v>
      </c>
      <c r="D9" s="467"/>
      <c r="F9" s="910"/>
      <c r="H9" s="1015"/>
      <c r="I9" s="910"/>
      <c r="J9" s="643"/>
      <c r="R9" s="76" t="str">
        <f t="shared" si="0"/>
        <v>(Coastal) Spreading</v>
      </c>
      <c r="S9" s="1316">
        <f t="shared" si="0"/>
        <v>2.2938917117455385E-2</v>
      </c>
      <c r="Z9" s="450"/>
    </row>
    <row r="10" spans="2:29">
      <c r="B10" s="472" t="s">
        <v>1109</v>
      </c>
      <c r="C10" s="739">
        <f>C64</f>
        <v>2.2938917117455385E-2</v>
      </c>
      <c r="D10" s="766">
        <f>D64</f>
        <v>-1</v>
      </c>
      <c r="F10" s="657"/>
      <c r="H10" s="338"/>
      <c r="I10" s="79"/>
      <c r="R10" s="50" t="s">
        <v>1022</v>
      </c>
      <c r="S10" s="1318">
        <f>-SUM(C11:D11)</f>
        <v>0.90814742471970988</v>
      </c>
      <c r="Z10" s="450"/>
    </row>
    <row r="11" spans="2:29">
      <c r="B11" s="268" t="s">
        <v>13</v>
      </c>
      <c r="C11" s="744">
        <f>SUM(C7:C10)</f>
        <v>9.1852575280290144E-2</v>
      </c>
      <c r="D11" s="812">
        <f>SUM(D7:D10)</f>
        <v>-1</v>
      </c>
      <c r="F11" s="658"/>
      <c r="H11" s="535"/>
      <c r="M11" s="59"/>
      <c r="Z11" s="450"/>
    </row>
    <row r="12" spans="2:29">
      <c r="F12" s="1013"/>
    </row>
    <row r="13" spans="2:29" customFormat="1">
      <c r="B13" s="132" t="s">
        <v>1238</v>
      </c>
      <c r="C13" s="131"/>
      <c r="D13" s="131"/>
      <c r="E13" s="131"/>
      <c r="F13" s="131"/>
      <c r="G13" s="131"/>
      <c r="H13" s="131"/>
      <c r="I13" s="131"/>
      <c r="J13" s="131"/>
      <c r="K13" s="131"/>
      <c r="L13" s="131"/>
      <c r="M13" s="131"/>
      <c r="N13" s="131"/>
      <c r="O13" s="131"/>
      <c r="P13" s="172"/>
    </row>
    <row r="14" spans="2:29"/>
    <row r="15" spans="2:29">
      <c r="B15" s="59" t="s">
        <v>1069</v>
      </c>
    </row>
    <row r="16" spans="2:29">
      <c r="B16" s="70" t="s">
        <v>687</v>
      </c>
      <c r="C16" s="70" t="s">
        <v>50</v>
      </c>
      <c r="D16" s="64" t="s">
        <v>126</v>
      </c>
      <c r="O16" s="59"/>
    </row>
    <row r="17" spans="2:20">
      <c r="B17" s="74" t="s">
        <v>659</v>
      </c>
      <c r="C17" s="459" t="s">
        <v>243</v>
      </c>
      <c r="D17" s="506" t="s">
        <v>39</v>
      </c>
      <c r="F17" s="1117"/>
    </row>
    <row r="18" spans="2:20">
      <c r="B18" s="77" t="s">
        <v>660</v>
      </c>
      <c r="C18" s="504" t="s">
        <v>243</v>
      </c>
      <c r="D18" s="507" t="s">
        <v>429</v>
      </c>
    </row>
    <row r="19" spans="2:20">
      <c r="B19" s="78" t="s">
        <v>1109</v>
      </c>
      <c r="C19" s="505" t="s">
        <v>243</v>
      </c>
      <c r="D19" s="62"/>
    </row>
    <row r="20" spans="2:20" hidden="1" outlineLevel="1">
      <c r="C20" s="161"/>
      <c r="D20" s="161"/>
    </row>
    <row r="21" spans="2:20" hidden="1" outlineLevel="1">
      <c r="B21" s="697" t="s">
        <v>1136</v>
      </c>
      <c r="C21" s="64"/>
    </row>
    <row r="22" spans="2:20" hidden="1" outlineLevel="1">
      <c r="B22" s="771" t="s">
        <v>659</v>
      </c>
      <c r="C22" s="773" t="s">
        <v>660</v>
      </c>
    </row>
    <row r="23" spans="2:20" hidden="1" outlineLevel="1">
      <c r="B23" s="332" t="str" cm="1">
        <f t="array" ref="B23:B27">_xlfn.ANCHORARRAY(_xlfn.XLOOKUP($C$17,Energy_countries,EcoInvent_energy!$C$11:$F$11))</f>
        <v>Country mix, medium voltage</v>
      </c>
      <c r="C23" s="747" t="str" cm="1">
        <f t="array" ref="C23:C27">_xlfn.ANCHORARRAY(_xlfn.XLOOKUP($C$18,Energy_countries,EcoInvent_energy!$C$11:$F$11))</f>
        <v>Country mix, medium voltage</v>
      </c>
      <c r="D23" s="657"/>
    </row>
    <row r="24" spans="2:20" hidden="1" outlineLevel="1">
      <c r="B24" s="387" t="str">
        <v>Coal</v>
      </c>
      <c r="C24" s="759" t="str">
        <v>Coal</v>
      </c>
    </row>
    <row r="25" spans="2:20" hidden="1" outlineLevel="1">
      <c r="B25" s="387" t="str">
        <v>Natural gas, combined cycle</v>
      </c>
      <c r="C25" s="759" t="str">
        <v>Natural gas, combined cycle</v>
      </c>
    </row>
    <row r="26" spans="2:20" hidden="1" outlineLevel="1">
      <c r="B26" s="387" t="str">
        <v>Natural gas, conventional</v>
      </c>
      <c r="C26" s="759" t="str">
        <v>Natural gas, conventional</v>
      </c>
    </row>
    <row r="27" spans="2:20" hidden="1" outlineLevel="1">
      <c r="B27" s="387" t="str">
        <v>Wind onshore</v>
      </c>
      <c r="C27" s="759" t="str">
        <v>Wind onshore</v>
      </c>
    </row>
    <row r="28" spans="2:20" hidden="1" outlineLevel="1">
      <c r="B28" s="344"/>
      <c r="C28" s="748"/>
    </row>
    <row r="29" spans="2:20" collapsed="1">
      <c r="C29" s="161"/>
      <c r="D29" s="161"/>
    </row>
    <row r="30" spans="2:20">
      <c r="B30" s="59" t="s">
        <v>696</v>
      </c>
      <c r="C30" s="59"/>
      <c r="N30"/>
      <c r="O30"/>
      <c r="Q30"/>
      <c r="R30"/>
      <c r="S30"/>
      <c r="T30" s="415"/>
    </row>
    <row r="31" spans="2:20" hidden="1" outlineLevel="1">
      <c r="B31" s="74" t="s">
        <v>687</v>
      </c>
      <c r="C31" s="4" t="s">
        <v>16</v>
      </c>
      <c r="D31" s="5" t="s">
        <v>1133</v>
      </c>
      <c r="E31" s="15" t="s">
        <v>1013</v>
      </c>
      <c r="F31"/>
      <c r="G31"/>
      <c r="H31"/>
      <c r="I31"/>
      <c r="J31"/>
      <c r="K31"/>
      <c r="L31"/>
      <c r="M31"/>
      <c r="O31" s="59"/>
    </row>
    <row r="32" spans="2:20" hidden="1" outlineLevel="1">
      <c r="B32" s="74" t="s">
        <v>659</v>
      </c>
      <c r="C32" s="4" t="s">
        <v>11</v>
      </c>
      <c r="D32" s="939" cm="1">
        <f t="array" ref="D32">$C$37*_xlfn.XLOOKUP($C32,'EW-OL_i'!$C$12:$D$12,_xlfn.XLOOKUP($B32,'EW-OL_i'!$B$14:$B$16,'EW-OL_i'!$C$14:$D$16))</f>
        <v>7.2871199999999985E-4</v>
      </c>
      <c r="E32" s="1140" cm="1">
        <f t="array" ref="E32">$D32*_xlfn.XLOOKUP($D17,EcoInvent_energy!$B$5:$B$10,_xlfn.XLOOKUP($C17,EcoInvent_energy!$C$4:$F$4,EcoInvent_energy!$C$5:$F$10))/1000</f>
        <v>2.8965336536561884E-9</v>
      </c>
      <c r="F32"/>
      <c r="G32"/>
      <c r="H32" s="541"/>
      <c r="J32"/>
      <c r="K32"/>
      <c r="L32"/>
      <c r="M32"/>
      <c r="S32" s="416"/>
    </row>
    <row r="33" spans="2:25" hidden="1" outlineLevel="1">
      <c r="B33" s="77" t="s">
        <v>660</v>
      </c>
      <c r="C33" t="s">
        <v>11</v>
      </c>
      <c r="D33" s="811" cm="1">
        <f t="array" ref="D33">$C$37*_xlfn.XLOOKUP($C33,'EW-OL_i'!$C$12:$D$12,_xlfn.XLOOKUP($B33,'EW-OL_i'!$B$14:$B$16,'EW-OL_i'!$C$14:$D$16))</f>
        <v>1.3402080000000003</v>
      </c>
      <c r="E33" s="1141" cm="1">
        <f t="array" ref="E33">$D33*_xlfn.XLOOKUP($D18,EcoInvent_energy!$B$5:$B$10,_xlfn.XLOOKUP($C18,EcoInvent_energy!$C$4:$F$4,EcoInvent_energy!$C$5:$F$10))/1000</f>
        <v>1.0291687065033397E-5</v>
      </c>
      <c r="F33"/>
      <c r="G33"/>
      <c r="H33"/>
      <c r="J33"/>
      <c r="K33"/>
      <c r="L33"/>
      <c r="M33"/>
      <c r="S33" s="416"/>
    </row>
    <row r="34" spans="2:25" hidden="1" outlineLevel="1">
      <c r="B34" s="74" t="s">
        <v>659</v>
      </c>
      <c r="C34" s="6" t="s">
        <v>806</v>
      </c>
      <c r="D34" s="236"/>
      <c r="E34" s="1140" cm="1">
        <f t="array" ref="E34">$C$37*_xlfn.XLOOKUP($C34,'EW-OL_i'!$C$12:$D$12,_xlfn.XLOOKUP($B34,'EW-OL_i'!$B$14:$B$16,'EW-OL_i'!$C$14:$D$16))</f>
        <v>1.2803363579236065E-2</v>
      </c>
      <c r="F34"/>
      <c r="G34"/>
      <c r="H34"/>
      <c r="J34"/>
      <c r="K34"/>
      <c r="L34"/>
      <c r="M34"/>
      <c r="S34" s="416"/>
    </row>
    <row r="35" spans="2:25" hidden="1" outlineLevel="1">
      <c r="B35" s="78" t="s">
        <v>660</v>
      </c>
      <c r="C35" s="10" t="s">
        <v>806</v>
      </c>
      <c r="D35" s="96"/>
      <c r="E35" s="1142" cm="1">
        <f t="array" ref="E35">$C$37*_xlfn.XLOOKUP($C35,'EW-OL_i'!$C$12:$D$12,_xlfn.XLOOKUP($B35,'EW-OL_i'!$B$14:$B$16,'EW-OL_i'!$C$14:$D$16))</f>
        <v>9.3500000000000007E-3</v>
      </c>
      <c r="F35"/>
      <c r="G35"/>
      <c r="H35"/>
      <c r="J35"/>
      <c r="K35"/>
      <c r="L35"/>
      <c r="M35"/>
      <c r="S35" s="416"/>
    </row>
    <row r="36" spans="2:25" hidden="1" outlineLevel="1">
      <c r="C36"/>
      <c r="D36" s="80"/>
      <c r="E36"/>
      <c r="F36" s="13"/>
      <c r="G36"/>
      <c r="H36"/>
      <c r="I36"/>
      <c r="J36"/>
      <c r="K36"/>
      <c r="L36"/>
      <c r="M36"/>
      <c r="N36"/>
      <c r="T36" s="416"/>
    </row>
    <row r="37" spans="2:25" hidden="1" outlineLevel="1">
      <c r="B37" s="50" t="s">
        <v>695</v>
      </c>
      <c r="C37" s="105">
        <f>$C$61/C57</f>
        <v>5</v>
      </c>
      <c r="D37" s="508" t="s">
        <v>111</v>
      </c>
      <c r="E37"/>
      <c r="F37" s="13"/>
      <c r="G37"/>
      <c r="H37"/>
      <c r="I37"/>
      <c r="J37"/>
      <c r="K37"/>
      <c r="L37"/>
      <c r="M37"/>
      <c r="N37"/>
      <c r="T37" s="416"/>
    </row>
    <row r="38" spans="2:25" hidden="1" outlineLevel="1">
      <c r="C38"/>
      <c r="D38" s="80"/>
      <c r="E38"/>
      <c r="F38" s="13"/>
      <c r="G38"/>
      <c r="H38"/>
      <c r="I38"/>
      <c r="J38"/>
      <c r="K38"/>
      <c r="L38"/>
      <c r="M38"/>
      <c r="N38"/>
      <c r="T38" s="416"/>
    </row>
    <row r="39" spans="2:25" customFormat="1" hidden="1" outlineLevel="1">
      <c r="B39" s="47"/>
      <c r="C39" s="611" t="s">
        <v>1009</v>
      </c>
      <c r="D39" s="619" t="s">
        <v>1010</v>
      </c>
      <c r="E39" s="513"/>
      <c r="F39" s="514"/>
      <c r="G39" s="514"/>
      <c r="H39" s="514"/>
      <c r="I39" s="47"/>
      <c r="J39" s="47"/>
      <c r="K39" s="47"/>
      <c r="L39" s="47"/>
      <c r="M39" s="47"/>
      <c r="O39" s="47"/>
      <c r="P39" s="47"/>
      <c r="Q39" s="47"/>
      <c r="R39" s="47"/>
      <c r="S39" s="416"/>
      <c r="T39" s="47"/>
      <c r="U39" s="47"/>
      <c r="V39" s="47"/>
      <c r="W39" s="47"/>
      <c r="X39" s="47"/>
      <c r="Y39" s="47"/>
    </row>
    <row r="40" spans="2:25" customFormat="1" hidden="1" outlineLevel="1">
      <c r="B40" s="747" t="s">
        <v>659</v>
      </c>
      <c r="C40" s="787">
        <f>SUMIF($B$32:$B$35,$B40,$E$32:$E$35)</f>
        <v>1.2803366475769719E-2</v>
      </c>
      <c r="D40" s="452"/>
      <c r="E40" s="67"/>
      <c r="F40" s="67"/>
      <c r="G40" s="67"/>
      <c r="H40" s="67"/>
      <c r="I40" s="47"/>
      <c r="J40" s="47"/>
      <c r="K40" s="47"/>
      <c r="L40" s="47"/>
      <c r="M40" s="47"/>
      <c r="O40" s="47"/>
      <c r="P40" s="47"/>
      <c r="Q40" s="47"/>
      <c r="R40" s="47"/>
      <c r="S40" s="416"/>
      <c r="T40" s="47"/>
      <c r="U40" s="47"/>
      <c r="V40" s="47"/>
      <c r="W40" s="47"/>
      <c r="X40" s="47"/>
      <c r="Y40" s="47"/>
    </row>
    <row r="41" spans="2:25" customFormat="1" hidden="1" outlineLevel="1">
      <c r="B41" s="748" t="s">
        <v>660</v>
      </c>
      <c r="C41" s="803">
        <f>SUMIF($B$32:$B$35,$B41,$E$32:$E$35)</f>
        <v>9.3602916870650348E-3</v>
      </c>
      <c r="D41" s="412"/>
      <c r="E41" s="67"/>
      <c r="F41" s="67"/>
      <c r="G41" s="67"/>
      <c r="H41" s="67"/>
      <c r="I41" s="47"/>
      <c r="J41" s="47"/>
      <c r="K41" s="47"/>
      <c r="L41" s="47"/>
      <c r="M41" s="47"/>
      <c r="O41" s="47"/>
      <c r="P41" s="47"/>
      <c r="Q41" s="47"/>
      <c r="R41" s="47"/>
      <c r="S41" s="416"/>
      <c r="T41" s="47"/>
      <c r="U41" s="47"/>
      <c r="V41" s="47"/>
      <c r="W41" s="47"/>
      <c r="X41" s="47"/>
      <c r="Y41" s="47"/>
    </row>
    <row r="42" spans="2:25" hidden="1" outlineLevel="1">
      <c r="D42" s="67"/>
      <c r="S42" s="80"/>
    </row>
    <row r="43" spans="2:25" collapsed="1">
      <c r="B43" s="59" t="s">
        <v>686</v>
      </c>
      <c r="C43" s="59"/>
      <c r="T43"/>
      <c r="U43"/>
      <c r="V43"/>
      <c r="W43"/>
      <c r="X43"/>
    </row>
    <row r="44" spans="2:25">
      <c r="B44" s="50" t="s">
        <v>133</v>
      </c>
      <c r="C44" s="50" t="s">
        <v>10</v>
      </c>
      <c r="D44" s="69" t="s">
        <v>5</v>
      </c>
      <c r="F44" s="59"/>
      <c r="G44" s="59"/>
      <c r="H44" s="59"/>
      <c r="I44" s="59"/>
      <c r="J44" s="59"/>
      <c r="K44" s="59"/>
      <c r="L44" s="59"/>
      <c r="M44" s="59"/>
      <c r="S44" s="59"/>
    </row>
    <row r="45" spans="2:25">
      <c r="B45" s="71" t="s">
        <v>798</v>
      </c>
      <c r="C45" s="71">
        <v>50</v>
      </c>
      <c r="D45" s="69" t="s">
        <v>6</v>
      </c>
      <c r="F45" s="306"/>
      <c r="S45"/>
      <c r="T45"/>
      <c r="W45" s="348"/>
    </row>
    <row r="46" spans="2:25">
      <c r="B46" s="71" t="s">
        <v>1057</v>
      </c>
      <c r="C46" s="71">
        <v>0</v>
      </c>
      <c r="D46" s="69" t="s">
        <v>6</v>
      </c>
      <c r="S46"/>
      <c r="T46" s="338"/>
    </row>
    <row r="47" spans="2:25">
      <c r="B47" s="71"/>
      <c r="C47" s="71"/>
      <c r="D47" s="69" t="s">
        <v>6</v>
      </c>
    </row>
    <row r="48" spans="2:25" hidden="1" outlineLevel="1">
      <c r="D48" s="67"/>
    </row>
    <row r="49" spans="2:19" hidden="1" outlineLevel="1">
      <c r="C49" s="614" t="s">
        <v>1009</v>
      </c>
      <c r="D49" s="611" t="s">
        <v>1010</v>
      </c>
      <c r="E49" s="513"/>
      <c r="F49" s="514"/>
      <c r="G49" s="514"/>
      <c r="H49" s="514"/>
    </row>
    <row r="50" spans="2:19" hidden="1" outlineLevel="1">
      <c r="B50" s="747" t="str">
        <f>B45</f>
        <v>Lorry 16-32t EURO4</v>
      </c>
      <c r="C50" s="278">
        <f>$C$37*$C45*_xlfn.XLOOKUP($B45,EI_names,EI_GWP,0)/1000</f>
        <v>4.675E-2</v>
      </c>
      <c r="D50" s="73"/>
      <c r="E50" s="80"/>
      <c r="F50" s="80"/>
      <c r="G50" s="80"/>
      <c r="H50" s="80"/>
      <c r="K50" s="80"/>
      <c r="L50" s="80"/>
      <c r="M50" s="80"/>
    </row>
    <row r="51" spans="2:19" hidden="1" outlineLevel="1">
      <c r="B51" s="759" t="str">
        <f>B46</f>
        <v>Container ship</v>
      </c>
      <c r="C51" s="280">
        <f>$C$37*$C46*_xlfn.XLOOKUP($B46,EI_names,EI_GWP,0)/1000</f>
        <v>0</v>
      </c>
      <c r="D51" s="76"/>
      <c r="E51" s="80"/>
      <c r="F51" s="80"/>
      <c r="G51" s="80"/>
      <c r="H51" s="80"/>
      <c r="K51" s="80"/>
      <c r="L51" s="80"/>
      <c r="M51" s="80"/>
      <c r="N51" s="80"/>
      <c r="O51" s="80"/>
    </row>
    <row r="52" spans="2:19" hidden="1" outlineLevel="1">
      <c r="B52" s="748">
        <f>B47</f>
        <v>0</v>
      </c>
      <c r="C52" s="282">
        <f>$C$37*$C47*_xlfn.XLOOKUP($B47,EI_names,EI_GWP,0)/1000</f>
        <v>0</v>
      </c>
      <c r="D52" s="68"/>
      <c r="F52" s="80"/>
      <c r="G52" s="80"/>
      <c r="H52" s="80"/>
      <c r="K52" s="80"/>
      <c r="L52" s="80"/>
      <c r="M52" s="80"/>
      <c r="N52" s="80"/>
      <c r="O52" s="80"/>
    </row>
    <row r="53" spans="2:19" hidden="1" outlineLevel="1">
      <c r="B53" s="50" t="s">
        <v>13</v>
      </c>
      <c r="C53" s="284">
        <f>SUM(C50:C52)</f>
        <v>4.675E-2</v>
      </c>
      <c r="D53" s="515"/>
      <c r="F53" s="67"/>
      <c r="G53" s="67"/>
      <c r="H53" s="67"/>
      <c r="K53" s="80"/>
      <c r="L53" s="80"/>
      <c r="M53" s="80"/>
      <c r="N53" s="80"/>
      <c r="O53" s="80"/>
    </row>
    <row r="54" spans="2:19" collapsed="1">
      <c r="D54" s="67"/>
      <c r="N54" s="80"/>
      <c r="O54" s="80"/>
    </row>
    <row r="55" spans="2:19" customFormat="1">
      <c r="B55" s="59" t="s">
        <v>1112</v>
      </c>
      <c r="D55" s="13"/>
      <c r="Q55" s="47"/>
    </row>
    <row r="56" spans="2:19" customFormat="1">
      <c r="B56" s="50" t="s">
        <v>1104</v>
      </c>
      <c r="C56" s="1088" t="s">
        <v>1105</v>
      </c>
      <c r="D56" s="13"/>
      <c r="Q56" s="47"/>
    </row>
    <row r="57" spans="2:19" customFormat="1">
      <c r="B57" s="50" t="s">
        <v>1132</v>
      </c>
      <c r="C57" s="984">
        <f>_xlfn.XLOOKUP($C$56,'EW-OL_i'!$B$7:$B$10,'EW-OL_i'!$C$7:$C$10)</f>
        <v>0.2</v>
      </c>
      <c r="D57" s="13"/>
      <c r="Q57" s="47"/>
    </row>
    <row r="58" spans="2:19" hidden="1" outlineLevel="1">
      <c r="B58" s="12"/>
      <c r="C58"/>
      <c r="D58"/>
      <c r="F58" s="18" t="s">
        <v>31</v>
      </c>
      <c r="G58" s="27"/>
      <c r="H58"/>
      <c r="I58"/>
      <c r="J58"/>
      <c r="K58"/>
      <c r="L58"/>
      <c r="M58"/>
      <c r="O58" s="59"/>
    </row>
    <row r="59" spans="2:19" hidden="1" outlineLevel="1">
      <c r="B59" s="18" t="s">
        <v>1109</v>
      </c>
      <c r="C59" s="36" t="s">
        <v>674</v>
      </c>
      <c r="D59" s="36"/>
      <c r="E59" s="63"/>
      <c r="F59" s="118">
        <f>$C$37*'EW-OL_i'!$D$16</f>
        <v>2.2938917117455385E-2</v>
      </c>
      <c r="G59" s="10" t="s">
        <v>370</v>
      </c>
      <c r="H59"/>
      <c r="I59"/>
      <c r="J59"/>
      <c r="K59"/>
      <c r="L59"/>
      <c r="M59"/>
      <c r="S59" s="416"/>
    </row>
    <row r="60" spans="2:19" hidden="1" outlineLevel="1">
      <c r="B60"/>
      <c r="C60" s="80"/>
      <c r="D60"/>
      <c r="E60" s="13"/>
      <c r="F60"/>
      <c r="G60"/>
      <c r="H60"/>
      <c r="I60"/>
      <c r="J60"/>
      <c r="K60"/>
      <c r="L60"/>
      <c r="M60"/>
      <c r="S60" s="416"/>
    </row>
    <row r="61" spans="2:19" hidden="1" outlineLevel="1">
      <c r="B61" s="18" t="s">
        <v>697</v>
      </c>
      <c r="C61" s="1313">
        <v>1</v>
      </c>
      <c r="D61"/>
      <c r="E61" s="13"/>
      <c r="F61"/>
      <c r="G61"/>
      <c r="H61"/>
      <c r="I61"/>
      <c r="J61"/>
      <c r="K61"/>
      <c r="L61"/>
      <c r="M61"/>
      <c r="S61" s="416"/>
    </row>
    <row r="62" spans="2:19" customFormat="1" hidden="1" outlineLevel="1">
      <c r="D62" s="13"/>
      <c r="E62" s="47"/>
      <c r="F62" s="47"/>
      <c r="G62" s="47"/>
      <c r="H62" s="47"/>
      <c r="I62" s="47"/>
      <c r="J62" s="47"/>
      <c r="Q62" s="47"/>
    </row>
    <row r="63" spans="2:19" customFormat="1" hidden="1" outlineLevel="1">
      <c r="B63" s="47"/>
      <c r="C63" s="611" t="s">
        <v>1009</v>
      </c>
      <c r="D63" s="611" t="s">
        <v>1010</v>
      </c>
      <c r="E63" s="47"/>
      <c r="F63" s="514"/>
      <c r="G63" s="514"/>
      <c r="H63" s="514"/>
      <c r="I63" s="47"/>
      <c r="J63" s="47"/>
      <c r="K63" s="47"/>
      <c r="L63" s="47"/>
      <c r="M63" s="47"/>
      <c r="N63" s="47"/>
      <c r="O63" s="47"/>
      <c r="P63" s="47"/>
    </row>
    <row r="64" spans="2:19" customFormat="1" hidden="1" outlineLevel="1">
      <c r="B64" s="50" t="s">
        <v>1113</v>
      </c>
      <c r="C64" s="126">
        <f>F59</f>
        <v>2.2938917117455385E-2</v>
      </c>
      <c r="D64" s="1048">
        <f>-C61</f>
        <v>-1</v>
      </c>
      <c r="E64" s="47"/>
      <c r="F64" s="67"/>
      <c r="G64" s="80"/>
      <c r="H64" s="67"/>
      <c r="I64" s="47"/>
      <c r="J64" s="47"/>
      <c r="K64" s="80"/>
      <c r="L64" s="80"/>
      <c r="M64" s="80"/>
      <c r="N64" s="80"/>
      <c r="O64" s="80"/>
      <c r="P64" s="47"/>
    </row>
    <row r="65" spans="2:17" customFormat="1" collapsed="1">
      <c r="B65" s="47"/>
      <c r="C65" s="47"/>
      <c r="D65" s="47"/>
      <c r="E65" s="47"/>
      <c r="F65" s="47"/>
      <c r="G65" s="47"/>
      <c r="H65" s="47"/>
      <c r="I65" s="47"/>
      <c r="J65" s="47"/>
      <c r="K65" s="47"/>
      <c r="L65" s="47"/>
      <c r="M65" s="47"/>
      <c r="N65" s="47"/>
      <c r="O65" s="47"/>
      <c r="P65" s="47"/>
      <c r="Q65" s="47"/>
    </row>
    <row r="66" spans="2:17" hidden="1">
      <c r="B66" s="59"/>
    </row>
  </sheetData>
  <sheetProtection algorithmName="SHA-512" hashValue="aReEUC/QlDfInRC9qvauROkeiNtWvUfXJ3M9d2SUq7PMYcGO9ZNAW7E6G31QfC400XpSCLUKcwQkdx2p5x2zrQ==" saltValue="b0sh9UBV16q0lAQWshuNhQ==" spinCount="100000" sheet="1" scenarios="1" formatRows="0"/>
  <protectedRanges>
    <protectedRange sqref="C56" name="Coastal spreading"/>
    <protectedRange sqref="B45:C47" name="Olivine_transport"/>
    <protectedRange sqref="C17:D18 C19" name="Configuration"/>
  </protectedRanges>
  <mergeCells count="1">
    <mergeCell ref="F5:F6"/>
  </mergeCells>
  <conditionalFormatting sqref="C7:D10">
    <cfRule type="cellIs" dxfId="7" priority="1" operator="equal">
      <formula>0</formula>
    </cfRule>
  </conditionalFormatting>
  <dataValidations count="4">
    <dataValidation type="list" allowBlank="1" showInputMessage="1" showErrorMessage="1" sqref="M18" xr:uid="{7C2E5824-1520-430C-A68A-1FA9B7053F7B}">
      <formula1>PPI_regions</formula1>
    </dataValidation>
    <dataValidation type="decimal" operator="greaterThanOrEqual" allowBlank="1" showInputMessage="1" showErrorMessage="1" sqref="C45:C47" xr:uid="{E41FCB70-E24B-4F8E-AA12-23CD2E47554F}">
      <formula1>0</formula1>
    </dataValidation>
    <dataValidation type="list" allowBlank="1" showInputMessage="1" showErrorMessage="1" sqref="D18" xr:uid="{1CD0EBCA-B619-464B-94A0-AF9B3C1B4479}">
      <formula1>_xlfn.ANCHORARRAY($C$23)</formula1>
    </dataValidation>
    <dataValidation type="list" allowBlank="1" showInputMessage="1" showErrorMessage="1" sqref="D17" xr:uid="{0ABACFD3-6BEF-4F12-B501-6B61E881457B}">
      <formula1>_xlfn.ANCHORARRAY($B$23)</formula1>
    </dataValidation>
  </dataValidations>
  <pageMargins left="0.7" right="0.7" top="0.75" bottom="0.75" header="0.3" footer="0.3"/>
  <pageSetup paperSize="9" orientation="portrait" r:id="rId1"/>
  <drawing r:id="rId2"/>
  <extLst>
    <ext xmlns:x14="http://schemas.microsoft.com/office/spreadsheetml/2009/9/main" uri="{CCE6A557-97BC-4b89-ADB6-D9C93CAAB3DF}">
      <x14:dataValidations xmlns:xm="http://schemas.microsoft.com/office/excel/2006/main" count="5">
        <x14:dataValidation type="list" allowBlank="1" showInputMessage="1" showErrorMessage="1" xr:uid="{91AF6B68-F251-43F8-848A-75D7A03F08D2}">
          <x14:formula1>
            <xm:f>'EW-OL_i'!$B$7:$B$10</xm:f>
          </x14:formula1>
          <xm:sqref>C56</xm:sqref>
        </x14:dataValidation>
        <x14:dataValidation type="list" allowBlank="1" showInputMessage="1" showErrorMessage="1" xr:uid="{1F0DA875-9508-45F3-A02A-9F38D3A81001}">
          <x14:formula1>
            <xm:f>_xlfn.ANCHORARRAY(Countries!$K$14)</xm:f>
          </x14:formula1>
          <xm:sqref>C19</xm:sqref>
        </x14:dataValidation>
        <x14:dataValidation type="list" allowBlank="1" showInputMessage="1" showErrorMessage="1" xr:uid="{763578FC-2910-4B71-ACC4-4FF3492D689C}">
          <x14:formula1>
            <xm:f>_xlfn.ANCHORARRAY(Countries!$I$14)</xm:f>
          </x14:formula1>
          <xm:sqref>C18</xm:sqref>
        </x14:dataValidation>
        <x14:dataValidation type="list" allowBlank="1" showInputMessage="1" showErrorMessage="1" xr:uid="{077F6075-7C55-4370-BC7F-6EC7C3BDC1B3}">
          <x14:formula1>
            <xm:f>_xlfn.ANCHORARRAY(Countries!$J$14)</xm:f>
          </x14:formula1>
          <xm:sqref>C17</xm:sqref>
        </x14:dataValidation>
        <x14:dataValidation type="list" allowBlank="1" showInputMessage="1" showErrorMessage="1" xr:uid="{907099E8-E721-4F5C-8B19-D04D47EB999A}">
          <x14:formula1>
            <xm:f>_xlfn.ANCHORARRAY(Transport!$F$7)</xm:f>
          </x14:formula1>
          <xm:sqref>B45:B47</xm:sqref>
        </x14:dataValidation>
      </x14:dataValidations>
    </ext>
  </extLst>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7571E49-F907-47AC-B1C3-7E072E894FC9}">
  <sheetPr codeName="Sheet11">
    <tabColor theme="7"/>
  </sheetPr>
  <dimension ref="A1:AD98"/>
  <sheetViews>
    <sheetView showGridLines="0" zoomScaleNormal="100" workbookViewId="0">
      <selection activeCell="M12" sqref="M12"/>
    </sheetView>
  </sheetViews>
  <sheetFormatPr defaultColWidth="0" defaultRowHeight="14.5" zeroHeight="1" outlineLevelRow="1"/>
  <cols>
    <col min="1" max="1" width="2.453125" style="47" customWidth="1"/>
    <col min="2" max="2" width="27.7265625" style="47" customWidth="1"/>
    <col min="3" max="5" width="16.81640625" style="47" customWidth="1"/>
    <col min="6" max="6" width="14.26953125" style="47" customWidth="1"/>
    <col min="7" max="7" width="24.81640625" style="47" bestFit="1" customWidth="1"/>
    <col min="8" max="9" width="10.7265625" style="47" customWidth="1"/>
    <col min="10" max="10" width="20.26953125" style="47" customWidth="1"/>
    <col min="11" max="11" width="10.81640625" style="47" customWidth="1"/>
    <col min="12" max="12" width="22.1796875" style="47" customWidth="1"/>
    <col min="13" max="14" width="10.26953125" style="47" customWidth="1"/>
    <col min="15" max="16" width="8.7265625" style="47" customWidth="1"/>
    <col min="17" max="17" width="11.7265625" style="47" customWidth="1"/>
    <col min="18" max="18" width="23" style="47" bestFit="1" customWidth="1"/>
    <col min="19" max="19" width="10.26953125" style="47" bestFit="1" customWidth="1"/>
    <col min="20" max="20" width="2.7265625" style="47" customWidth="1"/>
    <col min="21" max="21" width="11.54296875" style="47" hidden="1" customWidth="1"/>
    <col min="22" max="22" width="8.7265625" style="47" hidden="1" customWidth="1"/>
    <col min="23" max="23" width="15.26953125" style="47" hidden="1" customWidth="1"/>
    <col min="24" max="24" width="8.7265625" style="47" hidden="1" customWidth="1"/>
    <col min="25" max="25" width="17.26953125" style="47" hidden="1" customWidth="1"/>
    <col min="26" max="26" width="8.7265625" style="47" hidden="1" customWidth="1"/>
    <col min="27" max="27" width="23" style="47" hidden="1" customWidth="1"/>
    <col min="28" max="29" width="8.7265625" style="47" hidden="1" customWidth="1"/>
    <col min="30" max="30" width="0" style="47" hidden="1" customWidth="1"/>
    <col min="31" max="16384" width="8.7265625" style="47" hidden="1"/>
  </cols>
  <sheetData>
    <row r="1" spans="2:30"/>
    <row r="2" spans="2:30" customFormat="1">
      <c r="B2" s="132" t="s">
        <v>1054</v>
      </c>
      <c r="C2" s="131"/>
      <c r="D2" s="131"/>
      <c r="E2" s="131"/>
      <c r="F2" s="131"/>
      <c r="G2" s="131"/>
      <c r="H2" s="131"/>
      <c r="I2" s="131"/>
      <c r="J2" s="131"/>
      <c r="K2" s="131"/>
      <c r="L2" s="131"/>
      <c r="M2" s="131"/>
      <c r="N2" s="131"/>
      <c r="O2" s="131"/>
      <c r="P2" s="131"/>
      <c r="Q2" s="131"/>
      <c r="R2" s="131"/>
      <c r="S2" s="131"/>
    </row>
    <row r="3" spans="2:30">
      <c r="M3" s="920"/>
      <c r="N3" s="920"/>
      <c r="O3" s="920"/>
      <c r="P3" s="920"/>
      <c r="AA3"/>
    </row>
    <row r="4" spans="2:30" ht="15" thickBot="1">
      <c r="C4" s="345" t="s">
        <v>31</v>
      </c>
      <c r="D4" s="333"/>
      <c r="F4" s="922" t="s">
        <v>212</v>
      </c>
      <c r="G4" s="1018"/>
      <c r="H4" s="211"/>
      <c r="J4" s="59"/>
      <c r="M4" s="920"/>
      <c r="N4" s="920"/>
      <c r="O4" s="920"/>
      <c r="P4" s="920"/>
      <c r="R4" s="311" t="s">
        <v>1292</v>
      </c>
      <c r="AB4" s="59"/>
    </row>
    <row r="5" spans="2:30">
      <c r="C5" s="219" t="s">
        <v>30</v>
      </c>
      <c r="D5" s="463" t="s">
        <v>131</v>
      </c>
      <c r="F5" s="1491" t="s">
        <v>824</v>
      </c>
      <c r="G5" s="814" t="s">
        <v>650</v>
      </c>
      <c r="H5" s="915">
        <f>1--C13/D13</f>
        <v>0.69784276189635874</v>
      </c>
      <c r="J5" s="72"/>
      <c r="M5" s="920"/>
      <c r="N5" s="920"/>
      <c r="O5" s="920"/>
      <c r="P5" s="920"/>
      <c r="R5" s="70"/>
      <c r="S5" s="1319" t="s">
        <v>31</v>
      </c>
      <c r="AB5" s="59"/>
      <c r="AC5" s="59"/>
      <c r="AD5" s="59"/>
    </row>
    <row r="6" spans="2:30" ht="15" thickBot="1">
      <c r="B6" s="268" t="s">
        <v>374</v>
      </c>
      <c r="C6" s="299" t="s">
        <v>1014</v>
      </c>
      <c r="D6" s="466" t="s">
        <v>1014</v>
      </c>
      <c r="F6" s="1492"/>
      <c r="G6" s="815" t="s">
        <v>1070</v>
      </c>
      <c r="H6" s="1016">
        <f>D13+C13</f>
        <v>-0.69784276189635874</v>
      </c>
      <c r="I6" s="643"/>
      <c r="M6" s="920"/>
      <c r="N6" s="920"/>
      <c r="O6" s="920"/>
      <c r="P6" s="920"/>
      <c r="R6" s="74" t="str">
        <f t="shared" ref="R6:S11" si="0">B7</f>
        <v>Limestone mining</v>
      </c>
      <c r="S6" s="452">
        <f t="shared" si="0"/>
        <v>7.4009637702725393E-3</v>
      </c>
      <c r="Z6" s="450"/>
    </row>
    <row r="7" spans="2:30">
      <c r="B7" s="471" t="s">
        <v>758</v>
      </c>
      <c r="C7" s="737">
        <f>C$40</f>
        <v>7.4009637702725393E-3</v>
      </c>
      <c r="D7" s="660"/>
      <c r="F7" s="68" t="s">
        <v>999</v>
      </c>
      <c r="G7" s="68" t="s">
        <v>1073</v>
      </c>
      <c r="H7" s="757">
        <f>$C$54</f>
        <v>0</v>
      </c>
      <c r="I7" s="643"/>
      <c r="M7" s="920"/>
      <c r="N7" s="920"/>
      <c r="O7" s="920"/>
      <c r="P7" s="920"/>
      <c r="R7" s="77" t="str">
        <f t="shared" si="0"/>
        <v>Crushing and washing</v>
      </c>
      <c r="S7" s="411">
        <f t="shared" si="0"/>
        <v>2.2690591148871197E-3</v>
      </c>
      <c r="Z7" s="450"/>
      <c r="AC7" s="67"/>
      <c r="AD7" s="67"/>
    </row>
    <row r="8" spans="2:30">
      <c r="B8" s="472" t="s">
        <v>720</v>
      </c>
      <c r="C8" s="739">
        <f>C$41</f>
        <v>2.2690591148871197E-3</v>
      </c>
      <c r="D8" s="467"/>
      <c r="F8" s="703"/>
      <c r="G8" s="657"/>
      <c r="H8" s="657"/>
      <c r="J8" s="609"/>
      <c r="M8" s="920"/>
      <c r="N8" s="920"/>
      <c r="O8" s="920"/>
      <c r="P8" s="920"/>
      <c r="R8" s="77" t="str">
        <f t="shared" si="0"/>
        <v>Quicklime production</v>
      </c>
      <c r="S8" s="411">
        <f t="shared" si="0"/>
        <v>0.24918432175448368</v>
      </c>
      <c r="Z8" s="450"/>
      <c r="AC8" s="67"/>
      <c r="AD8" s="67"/>
    </row>
    <row r="9" spans="2:30">
      <c r="B9" s="472" t="s">
        <v>731</v>
      </c>
      <c r="C9" s="739">
        <f>C42</f>
        <v>0.24918432175448368</v>
      </c>
      <c r="D9" s="467"/>
      <c r="F9" s="910"/>
      <c r="G9" s="910"/>
      <c r="H9" s="657"/>
      <c r="J9" s="338"/>
      <c r="K9" s="79"/>
      <c r="M9" s="920"/>
      <c r="N9" s="920"/>
      <c r="O9" s="920"/>
      <c r="P9" s="920"/>
      <c r="R9" s="77" t="str">
        <f t="shared" si="0"/>
        <v>Hydrated lime production</v>
      </c>
      <c r="S9" s="411">
        <f t="shared" si="0"/>
        <v>3.9087028238032732E-4</v>
      </c>
      <c r="Z9" s="450"/>
      <c r="AC9" s="67"/>
      <c r="AD9" s="67"/>
    </row>
    <row r="10" spans="2:30">
      <c r="B10" s="472" t="s">
        <v>735</v>
      </c>
      <c r="C10" s="739">
        <f>C51</f>
        <v>3.9087028238032732E-4</v>
      </c>
      <c r="D10" s="467"/>
      <c r="F10" s="657"/>
      <c r="G10" s="657"/>
      <c r="H10" s="910"/>
      <c r="J10" s="338"/>
      <c r="K10" s="79"/>
      <c r="M10" s="920"/>
      <c r="N10" s="920"/>
      <c r="O10" s="920"/>
      <c r="P10" s="920"/>
      <c r="R10" s="77" t="str">
        <f t="shared" si="0"/>
        <v>Transport</v>
      </c>
      <c r="S10" s="411">
        <f t="shared" si="0"/>
        <v>2.6149190708422702E-2</v>
      </c>
      <c r="Z10" s="450"/>
      <c r="AC10" s="67"/>
      <c r="AD10" s="67"/>
    </row>
    <row r="11" spans="2:30">
      <c r="B11" s="472" t="s">
        <v>17</v>
      </c>
      <c r="C11" s="739">
        <f>C$69</f>
        <v>2.6149190708422702E-2</v>
      </c>
      <c r="D11" s="467"/>
      <c r="F11" s="703"/>
      <c r="G11" s="657"/>
      <c r="H11" s="657"/>
      <c r="J11" s="338"/>
      <c r="M11" s="920"/>
      <c r="N11" s="920"/>
      <c r="O11" s="920"/>
      <c r="P11" s="920"/>
      <c r="R11" s="77" t="str">
        <f t="shared" si="0"/>
        <v>Ocean spreading</v>
      </c>
      <c r="S11" s="411">
        <f t="shared" si="0"/>
        <v>1.6762832473194916E-2</v>
      </c>
      <c r="Z11" s="450"/>
      <c r="AC11" s="67"/>
      <c r="AD11" s="67"/>
    </row>
    <row r="12" spans="2:30">
      <c r="B12" s="472" t="s">
        <v>760</v>
      </c>
      <c r="C12" s="739">
        <f>C85</f>
        <v>1.6762832473194916E-2</v>
      </c>
      <c r="D12" s="766">
        <f>D85</f>
        <v>-1</v>
      </c>
      <c r="F12" s="657"/>
      <c r="G12" s="657"/>
      <c r="H12" s="657"/>
      <c r="K12" s="338"/>
      <c r="M12" s="920"/>
      <c r="N12" s="920"/>
      <c r="O12" s="920"/>
      <c r="P12" s="920"/>
      <c r="R12" s="70" t="s">
        <v>1022</v>
      </c>
      <c r="S12" s="221">
        <f>-SUM($C$13:$D$13)</f>
        <v>0.69784276189635874</v>
      </c>
      <c r="Z12" s="450"/>
      <c r="AC12" s="67"/>
      <c r="AD12" s="67"/>
    </row>
    <row r="13" spans="2:30">
      <c r="B13" s="268" t="s">
        <v>13</v>
      </c>
      <c r="C13" s="744">
        <f>SUM(C7:C12)</f>
        <v>0.30215723810364131</v>
      </c>
      <c r="D13" s="812">
        <f>SUM(D7:D12)</f>
        <v>-1</v>
      </c>
      <c r="F13" s="658"/>
      <c r="G13" s="910"/>
      <c r="H13" s="910"/>
      <c r="J13" s="80"/>
      <c r="K13" s="338"/>
      <c r="M13" s="920"/>
      <c r="N13" s="920"/>
      <c r="O13" s="921"/>
      <c r="P13" s="920"/>
      <c r="Z13" s="450"/>
      <c r="AC13" s="67"/>
      <c r="AD13" s="67"/>
    </row>
    <row r="14" spans="2:30">
      <c r="M14" s="920"/>
      <c r="N14" s="920"/>
      <c r="O14" s="920"/>
      <c r="P14" s="920"/>
    </row>
    <row r="15" spans="2:30" customFormat="1">
      <c r="B15" s="132" t="s">
        <v>1055</v>
      </c>
      <c r="C15" s="131"/>
      <c r="D15" s="131"/>
      <c r="E15" s="131"/>
      <c r="F15" s="131"/>
      <c r="G15" s="131"/>
      <c r="H15" s="131"/>
      <c r="I15" s="131"/>
      <c r="J15" s="131"/>
      <c r="K15" s="131"/>
      <c r="L15" s="131"/>
      <c r="M15" s="131"/>
      <c r="N15" s="131"/>
      <c r="O15" s="131"/>
      <c r="P15" s="131"/>
      <c r="Q15" s="131"/>
      <c r="R15" s="131"/>
      <c r="S15" s="131"/>
    </row>
    <row r="16" spans="2:30"/>
    <row r="17" spans="2:22">
      <c r="B17" s="59" t="s">
        <v>1069</v>
      </c>
      <c r="O17" s="59"/>
    </row>
    <row r="18" spans="2:22">
      <c r="B18" s="70" t="s">
        <v>687</v>
      </c>
      <c r="C18" s="70" t="s">
        <v>46</v>
      </c>
      <c r="D18" s="63" t="s">
        <v>50</v>
      </c>
      <c r="E18" s="63" t="s">
        <v>126</v>
      </c>
      <c r="F18" s="64" t="s">
        <v>125</v>
      </c>
      <c r="P18" s="59"/>
    </row>
    <row r="19" spans="2:22">
      <c r="B19" s="74" t="s">
        <v>759</v>
      </c>
      <c r="C19" s="77"/>
      <c r="D19" s="1009" t="s">
        <v>234</v>
      </c>
      <c r="E19" s="1009" t="s">
        <v>429</v>
      </c>
      <c r="F19" s="507" t="s">
        <v>14</v>
      </c>
    </row>
    <row r="20" spans="2:22">
      <c r="B20" s="77" t="s">
        <v>1072</v>
      </c>
      <c r="C20" s="1019" t="b">
        <v>0</v>
      </c>
      <c r="D20" s="657"/>
      <c r="E20" s="657"/>
      <c r="F20" s="1020"/>
      <c r="G20" s="311" t="s">
        <v>1241</v>
      </c>
    </row>
    <row r="21" spans="2:22">
      <c r="B21" s="78" t="s">
        <v>760</v>
      </c>
      <c r="C21" s="78"/>
      <c r="D21" s="510" t="s">
        <v>234</v>
      </c>
      <c r="E21" s="510" t="s">
        <v>429</v>
      </c>
      <c r="F21" s="642"/>
    </row>
    <row r="22" spans="2:22">
      <c r="D22" s="161"/>
      <c r="E22" s="161"/>
    </row>
    <row r="23" spans="2:22">
      <c r="B23" s="59" t="s">
        <v>761</v>
      </c>
      <c r="C23" s="59"/>
      <c r="N23"/>
      <c r="O23"/>
      <c r="Q23"/>
      <c r="R23"/>
      <c r="S23"/>
      <c r="T23" s="415"/>
    </row>
    <row r="24" spans="2:22" hidden="1" outlineLevel="1">
      <c r="B24" s="50" t="s">
        <v>495</v>
      </c>
      <c r="C24" s="940">
        <f>1/PRODUCT('EW-OL_i'!$C$20:$C$22)</f>
        <v>1.786</v>
      </c>
      <c r="D24" s="511" t="s">
        <v>111</v>
      </c>
      <c r="N24"/>
      <c r="O24"/>
      <c r="Q24"/>
      <c r="R24"/>
      <c r="S24"/>
      <c r="T24" s="415"/>
    </row>
    <row r="25" spans="2:22" hidden="1" outlineLevel="1">
      <c r="B25" s="120"/>
      <c r="D25" s="98"/>
      <c r="N25"/>
      <c r="O25"/>
      <c r="Q25"/>
      <c r="R25"/>
      <c r="S25"/>
      <c r="T25" s="415"/>
    </row>
    <row r="26" spans="2:22" hidden="1" outlineLevel="1">
      <c r="C26" s="59"/>
      <c r="D26" s="74" t="s">
        <v>1018</v>
      </c>
      <c r="E26" s="60" t="s">
        <v>1134</v>
      </c>
      <c r="J26"/>
      <c r="K26"/>
      <c r="L26"/>
      <c r="M26"/>
      <c r="N26"/>
      <c r="O26"/>
      <c r="P26"/>
      <c r="R26" s="59"/>
    </row>
    <row r="27" spans="2:22" hidden="1" outlineLevel="1">
      <c r="B27" s="5" t="s">
        <v>698</v>
      </c>
      <c r="C27" s="75" t="s">
        <v>11</v>
      </c>
      <c r="D27" s="633"/>
      <c r="E27" s="60"/>
      <c r="F27"/>
      <c r="G27"/>
      <c r="I27" s="17"/>
      <c r="J27"/>
      <c r="K27"/>
      <c r="L27"/>
      <c r="M27"/>
      <c r="N27"/>
      <c r="O27"/>
      <c r="P27"/>
      <c r="V27" s="416"/>
    </row>
    <row r="28" spans="2:22" hidden="1" outlineLevel="1">
      <c r="B28" s="7" t="s">
        <v>720</v>
      </c>
      <c r="C28" s="47" t="s">
        <v>11</v>
      </c>
      <c r="D28" s="941" cm="1">
        <f t="array" ref="D28">$C$24*_xlfn.XLOOKUP($C28,'EW-OL_i'!$C$24:$E$24,_xlfn.XLOOKUP($B28,'EW-OL_i'!$B$26:$B$28,'EW-OL_i'!$C$26:$E$28))</f>
        <v>0.1565532</v>
      </c>
      <c r="E28" s="942" cm="1">
        <f t="array" ref="E28">$D28*_xlfn.XLOOKUP(D$19,EcoInvent_energy!$C$4:$F$4,_xlfn.XLOOKUP($E$19,EcoInvent_energy!$B$5:$B$10,EcoInvent_energy!$C$5:$F$10))</f>
        <v>2.2190308054664868E-3</v>
      </c>
      <c r="F28" s="321"/>
      <c r="G28"/>
      <c r="I28" s="338"/>
      <c r="J28"/>
      <c r="K28"/>
      <c r="L28"/>
      <c r="M28"/>
      <c r="N28"/>
      <c r="O28"/>
      <c r="P28"/>
      <c r="V28" s="416"/>
    </row>
    <row r="29" spans="2:22" hidden="1" outlineLevel="1">
      <c r="B29" s="5" t="s">
        <v>698</v>
      </c>
      <c r="C29" s="75" t="s">
        <v>37</v>
      </c>
      <c r="D29" s="398"/>
      <c r="E29" s="336"/>
      <c r="F29" s="321"/>
      <c r="G29" s="321"/>
      <c r="I29" s="321"/>
      <c r="J29"/>
      <c r="K29"/>
      <c r="L29"/>
      <c r="M29"/>
      <c r="N29"/>
      <c r="O29"/>
      <c r="P29"/>
      <c r="V29" s="416"/>
    </row>
    <row r="30" spans="2:22" hidden="1" outlineLevel="1">
      <c r="B30" s="7" t="s">
        <v>720</v>
      </c>
      <c r="C30" s="47" t="s">
        <v>37</v>
      </c>
      <c r="D30" s="23"/>
      <c r="E30" s="397"/>
      <c r="F30" s="321"/>
      <c r="G30" s="321"/>
      <c r="I30" s="321"/>
      <c r="J30"/>
      <c r="K30"/>
      <c r="L30"/>
      <c r="M30"/>
      <c r="N30"/>
      <c r="O30"/>
      <c r="P30"/>
      <c r="V30" s="416"/>
    </row>
    <row r="31" spans="2:22" hidden="1" outlineLevel="1">
      <c r="B31" s="5" t="s">
        <v>698</v>
      </c>
      <c r="C31" s="4" t="s">
        <v>806</v>
      </c>
      <c r="D31" s="74"/>
      <c r="E31" s="943" cm="1">
        <f t="array" ref="E31">$C$24*_xlfn.XLOOKUP($C31,'EW-OL_i'!$C$24:$E$24,_xlfn.XLOOKUP($B31,'EW-OL_i'!$B$26:$B$28,'EW-OL_i'!$C$26:$E$28))</f>
        <v>7.4009637702725393E-3</v>
      </c>
      <c r="F31" s="321"/>
      <c r="G31" s="321"/>
      <c r="I31" s="321"/>
      <c r="J31"/>
      <c r="K31"/>
      <c r="L31"/>
      <c r="M31"/>
      <c r="N31"/>
      <c r="O31"/>
      <c r="P31"/>
      <c r="V31" s="416"/>
    </row>
    <row r="32" spans="2:22" hidden="1" outlineLevel="1">
      <c r="B32" s="9" t="s">
        <v>720</v>
      </c>
      <c r="C32" s="3" t="s">
        <v>806</v>
      </c>
      <c r="D32" s="78"/>
      <c r="E32" s="944" cm="1">
        <f t="array" ref="E32">$C$24*_xlfn.XLOOKUP($C32,'EW-OL_i'!$C$24:$E$24,_xlfn.XLOOKUP($B32,'EW-OL_i'!$B$26:$B$28,'EW-OL_i'!$C$26:$E$28))</f>
        <v>5.0028309420633026E-5</v>
      </c>
      <c r="F32" s="321"/>
      <c r="G32" s="321"/>
      <c r="I32" s="321"/>
      <c r="J32"/>
      <c r="K32"/>
      <c r="L32"/>
      <c r="M32"/>
      <c r="N32"/>
      <c r="O32"/>
      <c r="P32"/>
      <c r="V32" s="416"/>
    </row>
    <row r="33" spans="2:25" hidden="1" outlineLevel="1"/>
    <row r="34" spans="2:25" hidden="1" outlineLevel="1">
      <c r="C34"/>
      <c r="D34" s="74" t="s">
        <v>1018</v>
      </c>
      <c r="E34" s="60" t="s">
        <v>1134</v>
      </c>
      <c r="F34" s="321"/>
      <c r="G34" s="321"/>
      <c r="I34" s="321"/>
      <c r="J34"/>
      <c r="K34"/>
      <c r="L34"/>
      <c r="M34"/>
      <c r="N34"/>
      <c r="O34"/>
      <c r="P34"/>
      <c r="V34" s="416"/>
    </row>
    <row r="35" spans="2:25" hidden="1" outlineLevel="1">
      <c r="B35" s="18" t="s">
        <v>731</v>
      </c>
      <c r="C35" s="63" t="s">
        <v>11</v>
      </c>
      <c r="D35" s="875" cm="1">
        <f t="array" ref="D35">$C$44*_xlfn.XLOOKUP($C35,'EW-OL_i'!$C$24:$E$24,_xlfn.XLOOKUP($B35,'EW-OL_i'!$B$26:$B$28,'EW-OL_i'!$C$26:$E$28))</f>
        <v>0.96335999999999999</v>
      </c>
      <c r="E35" s="945" cm="1">
        <f t="array" ref="E35">$D35*_xlfn.XLOOKUP(D$19,EcoInvent_energy!$C$4:$F$4,_xlfn.XLOOKUP($E$19,EcoInvent_energy!$B$5:$B$10,EcoInvent_energy!$C$5:$F$10))</f>
        <v>1.3654946157307515E-2</v>
      </c>
      <c r="G35" s="605"/>
      <c r="H35" s="321"/>
      <c r="I35"/>
      <c r="J35"/>
      <c r="K35"/>
      <c r="L35"/>
      <c r="M35"/>
      <c r="N35"/>
      <c r="O35"/>
      <c r="U35" s="416"/>
    </row>
    <row r="36" spans="2:25" hidden="1" outlineLevel="1">
      <c r="B36" s="9" t="s">
        <v>731</v>
      </c>
      <c r="C36" s="65" t="s">
        <v>37</v>
      </c>
      <c r="D36" s="335" cm="1">
        <f t="array" ref="D36">$C$44*_xlfn.XLOOKUP($C36,'EW-OL_i'!$C$24:$E$24,_xlfn.XLOOKUP($B36,'EW-OL_i'!$B$26:$B$28,'EW-OL_i'!$C$26:$E$28))</f>
        <v>4.2480000000000002</v>
      </c>
      <c r="E36" s="946" cm="1">
        <f t="array" ref="E36">$D36*_xlfn.XLOOKUP(D$19,EcoInvent_energy!$C$18:$F$18,_xlfn.XLOOKUP($F$19,EcoInvent_energy!$B$19:$B$22,EcoInvent_energy!$C$19:$F$22))</f>
        <v>0.23474277196675936</v>
      </c>
      <c r="G36" s="605"/>
      <c r="H36" s="321"/>
      <c r="I36"/>
      <c r="J36"/>
      <c r="K36"/>
      <c r="L36"/>
      <c r="M36"/>
      <c r="N36"/>
      <c r="O36"/>
      <c r="U36" s="416"/>
    </row>
    <row r="37" spans="2:25" hidden="1" outlineLevel="1">
      <c r="B37" s="9" t="s">
        <v>731</v>
      </c>
      <c r="C37" s="3" t="s">
        <v>806</v>
      </c>
      <c r="D37" s="78"/>
      <c r="E37" s="944" cm="1">
        <f t="array" ref="E37">$C$44*_xlfn.XLOOKUP($C37,'EW-OL_i'!$C$24:$E$24,_xlfn.XLOOKUP($B37,'EW-OL_i'!$B$26:$B$28,'EW-OL_i'!$C$26:$E$28))</f>
        <v>7.8660363041681714E-4</v>
      </c>
      <c r="G37" s="605"/>
      <c r="H37" s="321"/>
      <c r="I37"/>
      <c r="J37"/>
      <c r="K37"/>
      <c r="L37"/>
      <c r="M37"/>
      <c r="N37"/>
      <c r="O37"/>
      <c r="U37" s="416"/>
    </row>
    <row r="38" spans="2:25" hidden="1" outlineLevel="1"/>
    <row r="39" spans="2:25" customFormat="1" hidden="1" outlineLevel="1">
      <c r="B39" s="72" t="s">
        <v>12</v>
      </c>
      <c r="C39" s="612" t="s">
        <v>1009</v>
      </c>
      <c r="D39" s="613" t="s">
        <v>1010</v>
      </c>
      <c r="E39" s="47"/>
      <c r="F39" s="514"/>
      <c r="G39" s="514"/>
      <c r="H39" s="514"/>
      <c r="I39" s="47"/>
      <c r="J39" s="47"/>
      <c r="K39" s="47"/>
      <c r="L39" s="47"/>
      <c r="M39" s="47"/>
      <c r="O39" s="47"/>
      <c r="P39" s="47"/>
      <c r="Q39" s="47"/>
      <c r="R39" s="47"/>
      <c r="S39" s="416"/>
      <c r="T39" s="47"/>
      <c r="U39" s="47"/>
      <c r="V39" s="47"/>
      <c r="W39" s="47"/>
      <c r="X39" s="47"/>
      <c r="Y39" s="47"/>
    </row>
    <row r="40" spans="2:25" customFormat="1" hidden="1" outlineLevel="1">
      <c r="B40" s="5" t="s">
        <v>698</v>
      </c>
      <c r="C40" s="134">
        <f>SUMIF($B$27:$B$37,$B40,$E$27:$E$37)</f>
        <v>7.4009637702725393E-3</v>
      </c>
      <c r="D40" s="452"/>
      <c r="E40" s="47"/>
      <c r="F40" s="469"/>
      <c r="G40" s="469"/>
      <c r="H40" s="469"/>
      <c r="I40" s="47"/>
      <c r="J40" s="47"/>
      <c r="K40" s="47"/>
      <c r="L40" s="47"/>
      <c r="M40" s="47"/>
      <c r="O40" s="47"/>
      <c r="P40" s="47"/>
      <c r="Q40" s="47"/>
      <c r="R40" s="47"/>
      <c r="S40" s="416"/>
      <c r="T40" s="47"/>
      <c r="U40" s="47"/>
      <c r="V40" s="47"/>
      <c r="W40" s="47"/>
      <c r="X40" s="47"/>
      <c r="Y40" s="47"/>
    </row>
    <row r="41" spans="2:25" customFormat="1" hidden="1" outlineLevel="1">
      <c r="B41" s="9" t="s">
        <v>720</v>
      </c>
      <c r="C41" s="136">
        <f>SUMIF($B$27:$B$37,$B41,$E$27:$E$37)</f>
        <v>2.2690591148871197E-3</v>
      </c>
      <c r="D41" s="412"/>
      <c r="E41" s="47"/>
      <c r="F41" s="469"/>
      <c r="G41" s="469"/>
      <c r="H41" s="469"/>
      <c r="I41" s="47"/>
      <c r="J41" s="47"/>
      <c r="K41" s="47"/>
      <c r="L41" s="47"/>
      <c r="M41" s="47"/>
      <c r="O41" s="47"/>
      <c r="P41" s="47"/>
      <c r="Q41" s="47"/>
      <c r="R41" s="47"/>
      <c r="S41" s="416"/>
      <c r="T41" s="47"/>
      <c r="U41" s="47"/>
      <c r="V41" s="47"/>
      <c r="W41" s="47"/>
      <c r="X41" s="47"/>
      <c r="Y41" s="47"/>
    </row>
    <row r="42" spans="2:25" hidden="1" outlineLevel="1">
      <c r="B42" s="2" t="s">
        <v>13</v>
      </c>
      <c r="C42" s="136">
        <f>SUM($E$35:$E$37)</f>
        <v>0.24918432175448368</v>
      </c>
      <c r="D42" s="412"/>
      <c r="F42" s="67"/>
      <c r="G42" s="67"/>
      <c r="H42" s="67"/>
      <c r="S42" s="80"/>
    </row>
    <row r="43" spans="2:25" hidden="1" outlineLevel="1">
      <c r="D43" s="67"/>
      <c r="T43"/>
      <c r="U43"/>
      <c r="V43"/>
      <c r="W43"/>
      <c r="X43"/>
    </row>
    <row r="44" spans="2:25" hidden="1" outlineLevel="1">
      <c r="B44" s="50" t="s">
        <v>763</v>
      </c>
      <c r="C44" s="940">
        <f>C24*'EW-OL_i'!$C$20</f>
        <v>1</v>
      </c>
      <c r="D44" s="221" t="s">
        <v>111</v>
      </c>
      <c r="T44"/>
      <c r="U44"/>
      <c r="V44"/>
      <c r="W44"/>
      <c r="X44"/>
    </row>
    <row r="45" spans="2:25" hidden="1" outlineLevel="1">
      <c r="D45" s="67"/>
      <c r="T45"/>
      <c r="U45"/>
      <c r="V45"/>
      <c r="W45"/>
      <c r="X45"/>
    </row>
    <row r="46" spans="2:25" collapsed="1">
      <c r="B46" s="59" t="s">
        <v>762</v>
      </c>
      <c r="D46" s="67"/>
      <c r="T46"/>
      <c r="U46"/>
      <c r="V46"/>
      <c r="W46"/>
      <c r="X46"/>
    </row>
    <row r="47" spans="2:25" hidden="1" outlineLevel="1">
      <c r="B47" s="610"/>
      <c r="C47" s="59"/>
      <c r="D47" s="74" t="s">
        <v>1018</v>
      </c>
      <c r="E47" s="60" t="s">
        <v>1134</v>
      </c>
      <c r="U47"/>
      <c r="V47"/>
      <c r="W47"/>
      <c r="X47"/>
      <c r="Y47"/>
    </row>
    <row r="48" spans="2:25" hidden="1" outlineLevel="1">
      <c r="B48" s="18" t="s">
        <v>735</v>
      </c>
      <c r="C48" s="36" t="s">
        <v>11</v>
      </c>
      <c r="D48" s="744" cm="1">
        <f t="array" ref="D48">$C$53*_xlfn.XLOOKUP($C48,'EW-OL_i'!$C$24:$E$24,_xlfn.XLOOKUP($B48,'EW-OL_i'!$B$26:$B$31,'EW-OL_i'!$C$26:$E$31))</f>
        <v>2.7576000000000007E-2</v>
      </c>
      <c r="E48" s="947" cm="1">
        <f t="array" ref="E48">$D48*_xlfn.XLOOKUP(D$19,EcoInvent_energy!$C$4:$F$4,_xlfn.XLOOKUP($E$19,EcoInvent_energy!$B$5:$B$10,EcoInvent_energy!$C$5:$F$10))</f>
        <v>3.9087028238032732E-4</v>
      </c>
      <c r="F48" s="321"/>
      <c r="G48"/>
      <c r="H48" s="321"/>
      <c r="U48"/>
      <c r="V48"/>
      <c r="W48"/>
      <c r="X48"/>
      <c r="Y48"/>
    </row>
    <row r="49" spans="2:24" hidden="1" outlineLevel="1">
      <c r="D49" s="67"/>
      <c r="T49"/>
      <c r="U49"/>
      <c r="V49"/>
      <c r="W49"/>
      <c r="X49"/>
    </row>
    <row r="50" spans="2:24" hidden="1" outlineLevel="1">
      <c r="B50" s="72" t="s">
        <v>12</v>
      </c>
      <c r="C50" s="611" t="s">
        <v>1009</v>
      </c>
      <c r="D50" s="611" t="s">
        <v>1010</v>
      </c>
      <c r="E50" s="513"/>
      <c r="F50" s="514"/>
      <c r="G50" s="514"/>
      <c r="H50" s="514"/>
      <c r="T50"/>
      <c r="U50"/>
      <c r="V50"/>
      <c r="W50"/>
      <c r="X50"/>
    </row>
    <row r="51" spans="2:24" hidden="1" outlineLevel="1">
      <c r="B51" s="50" t="s">
        <v>766</v>
      </c>
      <c r="C51" s="948">
        <f>E48</f>
        <v>3.9087028238032732E-4</v>
      </c>
      <c r="D51" s="69"/>
      <c r="E51" s="67"/>
      <c r="F51" s="67"/>
      <c r="G51" s="67"/>
      <c r="H51" s="67"/>
      <c r="T51"/>
      <c r="U51"/>
      <c r="V51"/>
      <c r="W51"/>
      <c r="X51"/>
    </row>
    <row r="52" spans="2:24" hidden="1" outlineLevel="1">
      <c r="D52" s="67"/>
      <c r="T52"/>
      <c r="U52"/>
      <c r="V52"/>
      <c r="W52"/>
      <c r="X52"/>
    </row>
    <row r="53" spans="2:24" hidden="1" outlineLevel="1">
      <c r="B53" s="50" t="s">
        <v>765</v>
      </c>
      <c r="C53" s="876">
        <f>C44*'EW-OL_i'!$C$21</f>
        <v>1.321</v>
      </c>
      <c r="D53" s="221" t="s">
        <v>111</v>
      </c>
      <c r="T53"/>
      <c r="U53"/>
      <c r="V53"/>
      <c r="W53"/>
      <c r="X53"/>
    </row>
    <row r="54" spans="2:24" hidden="1" outlineLevel="1">
      <c r="B54" s="50" t="s">
        <v>764</v>
      </c>
      <c r="C54" s="876">
        <f>$C$20*'EW-OL_i'!$F$29</f>
        <v>0</v>
      </c>
      <c r="D54" s="221" t="s">
        <v>27</v>
      </c>
      <c r="T54"/>
      <c r="U54"/>
      <c r="V54"/>
      <c r="W54"/>
      <c r="X54"/>
    </row>
    <row r="55" spans="2:24" hidden="1" outlineLevel="1">
      <c r="D55" s="67"/>
      <c r="T55"/>
      <c r="U55"/>
      <c r="V55"/>
      <c r="W55"/>
      <c r="X55"/>
    </row>
    <row r="56" spans="2:24" collapsed="1">
      <c r="B56" s="59" t="s">
        <v>825</v>
      </c>
      <c r="C56" s="59"/>
      <c r="G56" s="59"/>
      <c r="H56" s="59"/>
      <c r="I56" s="59"/>
      <c r="J56" s="59"/>
      <c r="K56" s="59"/>
      <c r="L56" s="59"/>
      <c r="M56" s="59"/>
      <c r="S56" s="59"/>
    </row>
    <row r="57" spans="2:24">
      <c r="B57" s="50" t="s">
        <v>133</v>
      </c>
      <c r="C57" s="50" t="s">
        <v>10</v>
      </c>
      <c r="D57" s="69" t="s">
        <v>5</v>
      </c>
      <c r="F57" s="59"/>
      <c r="S57"/>
      <c r="T57"/>
      <c r="W57" s="348"/>
    </row>
    <row r="58" spans="2:24">
      <c r="B58" s="71" t="s">
        <v>798</v>
      </c>
      <c r="C58" s="89">
        <v>50</v>
      </c>
      <c r="D58" s="69" t="s">
        <v>6</v>
      </c>
      <c r="F58" s="306"/>
      <c r="S58"/>
      <c r="T58" s="338"/>
    </row>
    <row r="59" spans="2:24">
      <c r="B59" s="71" t="s">
        <v>823</v>
      </c>
      <c r="C59" s="71">
        <v>200</v>
      </c>
      <c r="D59" s="69" t="s">
        <v>6</v>
      </c>
    </row>
    <row r="60" spans="2:24">
      <c r="B60" s="71" t="s">
        <v>560</v>
      </c>
      <c r="C60" s="71">
        <v>200</v>
      </c>
      <c r="D60" s="69" t="s">
        <v>6</v>
      </c>
    </row>
    <row r="61" spans="2:24" hidden="1" outlineLevel="1">
      <c r="D61" s="67"/>
    </row>
    <row r="62" spans="2:24" hidden="1" outlineLevel="1">
      <c r="B62" s="610"/>
      <c r="C62" s="59"/>
      <c r="D62" s="74" t="s">
        <v>1018</v>
      </c>
      <c r="E62" s="60" t="s">
        <v>1134</v>
      </c>
    </row>
    <row r="63" spans="2:24" hidden="1" outlineLevel="1">
      <c r="B63" s="18" t="s">
        <v>17</v>
      </c>
      <c r="C63" s="36" t="s">
        <v>11</v>
      </c>
      <c r="D63" s="744" cm="1">
        <f t="array" ref="D63">$C$53*_xlfn.XLOOKUP($C63,'EW-OL_i'!$C$24:$E$24,_xlfn.XLOOKUP($B63,'EW-OL_i'!$B$26:$B$31,'EW-OL_i'!$C$26:$E$31))</f>
        <v>1.0584000000000003E-2</v>
      </c>
      <c r="E63" s="947" cm="1">
        <f t="array" ref="E63">$D63*_xlfn.XLOOKUP(D$19,EcoInvent_energy!$C$4:$F$4,_xlfn.XLOOKUP($E$19,EcoInvent_energy!$B$5:$B$10,EcoInvent_energy!$C$5:$F$10))</f>
        <v>1.5002070890315436E-4</v>
      </c>
    </row>
    <row r="64" spans="2:24" hidden="1" outlineLevel="1">
      <c r="B64" s="120"/>
      <c r="D64" s="67"/>
    </row>
    <row r="65" spans="2:23" hidden="1" outlineLevel="1">
      <c r="C65" s="611" t="s">
        <v>1009</v>
      </c>
      <c r="D65" s="611" t="s">
        <v>1010</v>
      </c>
      <c r="E65" s="513"/>
      <c r="F65" s="514"/>
      <c r="G65" s="514"/>
      <c r="H65" s="514"/>
    </row>
    <row r="66" spans="2:23" hidden="1" outlineLevel="1">
      <c r="B66" s="747" t="str">
        <f>B58</f>
        <v>Lorry 16-32t EURO4</v>
      </c>
      <c r="C66" s="134">
        <f>$C$53*$C58*_xlfn.XLOOKUP($B58,EI_names,EI_GWP,0)/1000</f>
        <v>1.2351350000000001E-2</v>
      </c>
      <c r="D66" s="73"/>
      <c r="E66" s="80"/>
      <c r="F66" s="80"/>
      <c r="G66" s="80"/>
      <c r="H66" s="80"/>
      <c r="K66" s="80"/>
      <c r="L66" s="80"/>
      <c r="M66" s="80"/>
      <c r="N66" s="80"/>
      <c r="O66" s="80"/>
    </row>
    <row r="67" spans="2:23" hidden="1" outlineLevel="1">
      <c r="B67" s="759" t="str">
        <f>B59</f>
        <v>Container ship v1</v>
      </c>
      <c r="C67" s="813">
        <f>$C$53*$C59*_xlfn.XLOOKUP($B59,EI_names,EI_GWP,0)/1000</f>
        <v>0</v>
      </c>
      <c r="D67" s="76"/>
      <c r="E67" s="80"/>
      <c r="F67" s="80"/>
      <c r="G67" s="80"/>
      <c r="H67" s="80"/>
      <c r="K67" s="80"/>
      <c r="L67" s="80"/>
      <c r="M67" s="80"/>
      <c r="N67" s="80"/>
      <c r="O67" s="80"/>
    </row>
    <row r="68" spans="2:23" hidden="1" outlineLevel="1">
      <c r="B68" s="748" t="str">
        <f>B60</f>
        <v>Freight train</v>
      </c>
      <c r="C68" s="220">
        <f>$C$53*$C60*_xlfn.XLOOKUP($B60,EI_names,EI_GWP,0)/1000</f>
        <v>1.3647819999519546E-2</v>
      </c>
      <c r="D68" s="68"/>
      <c r="F68" s="80"/>
      <c r="G68" s="80"/>
      <c r="H68" s="80"/>
      <c r="K68" s="80"/>
      <c r="L68" s="80"/>
      <c r="M68" s="80"/>
      <c r="N68" s="80"/>
      <c r="O68" s="80"/>
    </row>
    <row r="69" spans="2:23" hidden="1" outlineLevel="1">
      <c r="B69" s="50" t="s">
        <v>13</v>
      </c>
      <c r="C69" s="761">
        <f>SUM(C66:C68)+$E$63</f>
        <v>2.6149190708422702E-2</v>
      </c>
      <c r="D69" s="515"/>
      <c r="F69" s="67"/>
      <c r="G69" s="67"/>
      <c r="H69" s="67"/>
      <c r="N69" s="80"/>
      <c r="O69" s="80"/>
    </row>
    <row r="70" spans="2:23" customFormat="1" collapsed="1">
      <c r="B70" s="47"/>
      <c r="C70" s="47"/>
      <c r="D70" s="67"/>
      <c r="E70" s="47"/>
      <c r="F70" s="47"/>
      <c r="Q70" s="47"/>
    </row>
    <row r="71" spans="2:23">
      <c r="B71" s="59" t="s">
        <v>767</v>
      </c>
      <c r="C71"/>
      <c r="D71" s="13"/>
      <c r="E71"/>
      <c r="F71"/>
      <c r="G71"/>
      <c r="H71"/>
      <c r="I71"/>
      <c r="J71"/>
      <c r="K71"/>
      <c r="L71"/>
      <c r="M71"/>
      <c r="O71" s="59"/>
    </row>
    <row r="72" spans="2:23">
      <c r="B72" s="50" t="s">
        <v>0</v>
      </c>
      <c r="C72" s="50" t="s">
        <v>10</v>
      </c>
      <c r="D72" s="69" t="s">
        <v>5</v>
      </c>
      <c r="F72" s="59"/>
      <c r="S72"/>
      <c r="T72"/>
      <c r="W72" s="348"/>
    </row>
    <row r="73" spans="2:23">
      <c r="B73" s="937" t="s">
        <v>1057</v>
      </c>
      <c r="C73" s="89">
        <v>2000</v>
      </c>
      <c r="D73" s="69" t="s">
        <v>6</v>
      </c>
      <c r="E73" s="311" t="s">
        <v>1056</v>
      </c>
      <c r="F73" s="54"/>
      <c r="S73"/>
      <c r="T73" s="338"/>
    </row>
    <row r="74" spans="2:23" hidden="1" outlineLevel="1">
      <c r="D74" s="67"/>
    </row>
    <row r="75" spans="2:23" hidden="1" outlineLevel="1">
      <c r="B75" s="70" t="s">
        <v>1282</v>
      </c>
      <c r="C75" s="745">
        <f>$C$53*$C$73*'EW-OL_i'!$C$33</f>
        <v>1321</v>
      </c>
      <c r="D75" s="67"/>
    </row>
    <row r="76" spans="2:23" hidden="1" outlineLevel="1">
      <c r="D76" s="67"/>
    </row>
    <row r="77" spans="2:23" hidden="1" outlineLevel="1">
      <c r="D77" s="74" t="s">
        <v>1018</v>
      </c>
      <c r="E77" s="452" t="s">
        <v>1134</v>
      </c>
    </row>
    <row r="78" spans="2:23" hidden="1" outlineLevel="1">
      <c r="B78" s="18" t="s">
        <v>744</v>
      </c>
      <c r="C78" s="18" t="s">
        <v>11</v>
      </c>
      <c r="D78" s="949" cm="1">
        <f t="array" ref="D78">$C$53*_xlfn.XLOOKUP($B78,'EW-OL_i'!$B$26:$B$31,_xlfn.XLOOKUP(C$78,'EW-OL_i'!$C$24:$E$24,'EW-OL_i'!$C$26:$E$31))</f>
        <v>3.5675999999999999E-2</v>
      </c>
      <c r="E78" s="950" cm="1">
        <f t="array" ref="E78">$D78*_xlfn.XLOOKUP(D$21,EcoInvent_energy!$C$4:$F$4,_xlfn.XLOOKUP($E$21,EcoInvent_energy!$B$5:$B$10,EcoInvent_energy!$C$5:$F$10))</f>
        <v>5.0568204939804731E-4</v>
      </c>
      <c r="G78"/>
      <c r="H78" s="17"/>
    </row>
    <row r="79" spans="2:23" hidden="1" outlineLevel="1">
      <c r="B79" s="18" t="s">
        <v>744</v>
      </c>
      <c r="C79" s="18" t="s">
        <v>806</v>
      </c>
      <c r="D79" s="608"/>
      <c r="E79" s="950" cm="1">
        <f t="array" ref="E79">$C$53*_xlfn.XLOOKUP($C79,'EW-OL_i'!$C$24:$E$24,_xlfn.XLOOKUP($B79,'EW-OL_i'!$B$25:$B$31,'EW-OL_i'!$C$25:$E$31))</f>
        <v>2.8311496130853141E-3</v>
      </c>
      <c r="G79"/>
      <c r="H79" s="17"/>
    </row>
    <row r="80" spans="2:23" hidden="1" outlineLevel="1">
      <c r="D80" s="67"/>
    </row>
    <row r="81" spans="2:24" hidden="1" outlineLevel="1">
      <c r="B81" s="72" t="s">
        <v>12</v>
      </c>
      <c r="C81" s="611" t="s">
        <v>1009</v>
      </c>
      <c r="D81" s="612" t="s">
        <v>1010</v>
      </c>
      <c r="F81" s="514"/>
      <c r="G81" s="514"/>
      <c r="H81" s="514"/>
    </row>
    <row r="82" spans="2:24" hidden="1" outlineLevel="1">
      <c r="B82" s="73" t="str">
        <f>B73</f>
        <v>Container ship</v>
      </c>
      <c r="C82" s="951">
        <f>$C75*_xlfn.XLOOKUP($B73,EI_names,EI_GWP,0)/1000</f>
        <v>1.3426000810711556E-2</v>
      </c>
      <c r="D82" s="341"/>
      <c r="G82" s="541"/>
      <c r="H82" s="80"/>
      <c r="K82" s="80"/>
      <c r="L82" s="80"/>
      <c r="M82" s="80"/>
      <c r="N82" s="80"/>
      <c r="O82" s="80"/>
    </row>
    <row r="83" spans="2:24" hidden="1" outlineLevel="1">
      <c r="B83" s="76" t="s">
        <v>822</v>
      </c>
      <c r="C83" s="952">
        <f>SUM(E78:E79)</f>
        <v>3.3368316624833613E-3</v>
      </c>
      <c r="D83" s="615"/>
      <c r="G83" s="80"/>
      <c r="H83" s="80"/>
      <c r="K83" s="80"/>
      <c r="L83" s="80"/>
      <c r="M83" s="80"/>
      <c r="N83" s="80"/>
      <c r="O83" s="80"/>
    </row>
    <row r="84" spans="2:24" hidden="1" outlineLevel="1">
      <c r="B84" s="68" t="s">
        <v>769</v>
      </c>
      <c r="C84" s="616"/>
      <c r="D84" s="220">
        <f>-'EW-OL_i'!$C$22*$C$53</f>
        <v>-1</v>
      </c>
      <c r="G84" s="80"/>
      <c r="H84" s="80"/>
      <c r="N84" s="80"/>
      <c r="O84" s="80"/>
    </row>
    <row r="85" spans="2:24" hidden="1" outlineLevel="1">
      <c r="B85" s="50" t="s">
        <v>13</v>
      </c>
      <c r="C85" s="953">
        <f>SUM(C82:C84)</f>
        <v>1.6762832473194916E-2</v>
      </c>
      <c r="D85" s="126">
        <f>SUM(D82:D84)</f>
        <v>-1</v>
      </c>
      <c r="F85" s="80"/>
      <c r="G85" s="80"/>
      <c r="H85" s="80"/>
      <c r="N85" s="80"/>
      <c r="O85" s="80"/>
    </row>
    <row r="86" spans="2:24" collapsed="1">
      <c r="T86"/>
      <c r="U86"/>
      <c r="V86"/>
      <c r="W86"/>
      <c r="X86"/>
    </row>
    <row r="87" spans="2:24" hidden="1">
      <c r="T87"/>
      <c r="U87"/>
      <c r="V87"/>
      <c r="W87"/>
      <c r="X87"/>
    </row>
    <row r="88" spans="2:24" hidden="1">
      <c r="B88"/>
      <c r="C88" s="321"/>
      <c r="D88" s="321"/>
      <c r="E88" s="321"/>
      <c r="F88"/>
      <c r="G88" s="321"/>
      <c r="T88"/>
      <c r="U88"/>
      <c r="V88"/>
      <c r="W88"/>
      <c r="X88"/>
    </row>
    <row r="89" spans="2:24" hidden="1">
      <c r="B89" s="12"/>
      <c r="C89"/>
      <c r="D89"/>
      <c r="E89"/>
      <c r="F89"/>
      <c r="G89"/>
      <c r="H89"/>
      <c r="I89"/>
      <c r="J89"/>
      <c r="K89"/>
      <c r="L89"/>
      <c r="M89"/>
      <c r="S89" s="416"/>
    </row>
    <row r="90" spans="2:24" hidden="1">
      <c r="B90"/>
      <c r="C90" s="80"/>
      <c r="D90"/>
      <c r="E90" s="13"/>
      <c r="F90"/>
      <c r="G90"/>
      <c r="H90"/>
      <c r="I90"/>
      <c r="J90"/>
      <c r="K90"/>
      <c r="L90"/>
      <c r="M90"/>
      <c r="S90" s="416"/>
    </row>
    <row r="91" spans="2:24" hidden="1">
      <c r="B91"/>
      <c r="C91" s="80"/>
      <c r="D91"/>
      <c r="E91" s="13"/>
      <c r="F91"/>
      <c r="G91"/>
      <c r="H91"/>
      <c r="I91"/>
      <c r="J91"/>
      <c r="K91"/>
      <c r="L91"/>
      <c r="M91"/>
      <c r="S91" s="416"/>
    </row>
    <row r="92" spans="2:24" customFormat="1" hidden="1">
      <c r="C92" s="47"/>
      <c r="E92" s="13"/>
      <c r="G92" s="47"/>
      <c r="H92" s="47"/>
      <c r="I92" s="47"/>
      <c r="J92" s="47"/>
      <c r="Q92" s="47"/>
    </row>
    <row r="93" spans="2:24" customFormat="1" hidden="1">
      <c r="D93" s="13"/>
      <c r="E93" s="47"/>
      <c r="F93" s="47"/>
      <c r="G93" s="47"/>
      <c r="H93" s="47"/>
      <c r="I93" s="47"/>
      <c r="J93" s="47"/>
      <c r="K93" s="47"/>
      <c r="L93" s="47"/>
      <c r="M93" s="47"/>
      <c r="N93" s="47"/>
      <c r="O93" s="47"/>
      <c r="P93" s="47"/>
    </row>
    <row r="94" spans="2:24" customFormat="1" hidden="1">
      <c r="B94" s="47"/>
      <c r="C94" s="513"/>
      <c r="D94" s="513"/>
      <c r="E94" s="513"/>
      <c r="F94" s="514"/>
      <c r="G94" s="514"/>
      <c r="H94" s="514"/>
      <c r="I94" s="47"/>
      <c r="J94" s="47"/>
      <c r="K94" s="47"/>
      <c r="L94" s="47"/>
      <c r="M94" s="47"/>
      <c r="N94" s="47"/>
      <c r="O94" s="47"/>
      <c r="P94" s="47"/>
    </row>
    <row r="95" spans="2:24" customFormat="1" hidden="1">
      <c r="B95" s="72"/>
      <c r="C95" s="469"/>
      <c r="D95" s="469"/>
      <c r="E95" s="469"/>
      <c r="F95" s="469"/>
      <c r="G95" s="469"/>
      <c r="H95" s="469"/>
      <c r="I95" s="47"/>
      <c r="J95" s="47"/>
      <c r="K95" s="80"/>
      <c r="L95" s="80"/>
      <c r="M95" s="80"/>
      <c r="N95" s="80"/>
      <c r="O95" s="80"/>
      <c r="P95" s="47"/>
    </row>
    <row r="96" spans="2:24" customFormat="1" hidden="1">
      <c r="B96" s="47"/>
      <c r="C96" s="47"/>
      <c r="D96" s="47"/>
      <c r="E96" s="47"/>
      <c r="F96" s="47"/>
      <c r="G96" s="47"/>
      <c r="H96" s="47"/>
      <c r="I96" s="47"/>
      <c r="J96" s="47"/>
      <c r="K96" s="47"/>
      <c r="L96" s="47"/>
      <c r="M96" s="47"/>
      <c r="N96" s="47"/>
      <c r="O96" s="47"/>
      <c r="P96" s="47"/>
      <c r="Q96" s="47"/>
    </row>
    <row r="98" spans="2:2" hidden="1">
      <c r="B98" s="59"/>
    </row>
  </sheetData>
  <sheetProtection algorithmName="SHA-512" hashValue="ydLN91J3HNKvHfn+zHUDnIWEc0EymRZi3x9tD5OPaMAg7fox04sCYrtPfnImT7CUETeKMaN2cQAs4kqLzwW1gA==" saltValue="aNlIla0y2w3nKsbEEtNrgA==" spinCount="100000" sheet="1" scenarios="1" formatRows="0"/>
  <protectedRanges>
    <protectedRange sqref="D19:F19 C20 D21:E21" name="Configuration"/>
    <protectedRange sqref="B58:C60" name="Transport"/>
    <protectedRange sqref="C73" name="OceanSpreading"/>
  </protectedRanges>
  <mergeCells count="1">
    <mergeCell ref="F5:F6"/>
  </mergeCells>
  <conditionalFormatting sqref="C7:D12">
    <cfRule type="cellIs" dxfId="6" priority="2" operator="equal">
      <formula>0</formula>
    </cfRule>
  </conditionalFormatting>
  <conditionalFormatting sqref="G82">
    <cfRule type="cellIs" dxfId="5" priority="1" operator="equal">
      <formula>0</formula>
    </cfRule>
  </conditionalFormatting>
  <dataValidations count="3">
    <dataValidation type="list" allowBlank="1" showInputMessage="1" showErrorMessage="1" sqref="N21" xr:uid="{D75FD647-82D3-430E-B027-332F4449C35A}">
      <formula1>PPI_regions</formula1>
    </dataValidation>
    <dataValidation type="decimal" operator="greaterThanOrEqual" allowBlank="1" showInputMessage="1" showErrorMessage="1" sqref="C73" xr:uid="{90821D78-9C47-4EF4-A0F1-3A0EDFA63CA7}">
      <formula1>0</formula1>
    </dataValidation>
    <dataValidation type="list" allowBlank="1" showInputMessage="1" showErrorMessage="1" sqref="C20" xr:uid="{4D14C329-E086-4850-8928-60D9B30B065D}">
      <formula1>true_false</formula1>
    </dataValidation>
  </dataValidations>
  <pageMargins left="0.7" right="0.7" top="0.75" bottom="0.75" header="0.3" footer="0.3"/>
  <pageSetup paperSize="9" orientation="portrait" r:id="rId1"/>
  <drawing r:id="rId2"/>
  <extLst>
    <ext xmlns:x14="http://schemas.microsoft.com/office/spreadsheetml/2009/9/main" uri="{CCE6A557-97BC-4b89-ADB6-D9C93CAAB3DF}">
      <x14:dataValidations xmlns:xm="http://schemas.microsoft.com/office/excel/2006/main" count="4">
        <x14:dataValidation type="list" allowBlank="1" showInputMessage="1" showErrorMessage="1" xr:uid="{82EF182F-7C03-4B05-833D-3D55CFDF1321}">
          <x14:formula1>
            <xm:f>_xlfn.ANCHORARRAY(Countries!$I$14)</xm:f>
          </x14:formula1>
          <xm:sqref>D19 D21</xm:sqref>
        </x14:dataValidation>
        <x14:dataValidation type="list" allowBlank="1" showInputMessage="1" showErrorMessage="1" xr:uid="{ABD4E592-3872-41F3-B3CB-E826B5FFE805}">
          <x14:formula1>
            <xm:f>EcoInvent_energy!$B$19:$B$22</xm:f>
          </x14:formula1>
          <xm:sqref>F19 F21</xm:sqref>
        </x14:dataValidation>
        <x14:dataValidation type="list" allowBlank="1" showInputMessage="1" showErrorMessage="1" xr:uid="{5ACE9E7A-1058-4109-B8E0-D7F2B3F1BBB7}">
          <x14:formula1>
            <xm:f>EcoInvent_energy!$B$5:$B$10</xm:f>
          </x14:formula1>
          <xm:sqref>E19 E21</xm:sqref>
        </x14:dataValidation>
        <x14:dataValidation type="list" allowBlank="1" showInputMessage="1" showErrorMessage="1" xr:uid="{6C32299B-DD22-47AA-A5A0-645A83EB2AD1}">
          <x14:formula1>
            <xm:f>_xlfn.ANCHORARRAY(Transport!$F$7)</xm:f>
          </x14:formula1>
          <xm:sqref>B73 B58:B60</xm:sqref>
        </x14:dataValidation>
      </x14:dataValidations>
    </ext>
  </extLst>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4FD87C7-1EA4-485C-B962-FD57B36E782D}">
  <sheetPr codeName="Sheet7">
    <tabColor theme="9" tint="0.79998168889431442"/>
  </sheetPr>
  <dimension ref="A1:E20"/>
  <sheetViews>
    <sheetView showGridLines="0" zoomScaleNormal="100" workbookViewId="0"/>
  </sheetViews>
  <sheetFormatPr defaultColWidth="0" defaultRowHeight="14.5" zeroHeight="1"/>
  <cols>
    <col min="1" max="1" width="2.7265625" customWidth="1"/>
    <col min="2" max="2" width="12.54296875" customWidth="1"/>
    <col min="3" max="3" width="45.26953125" customWidth="1"/>
    <col min="4" max="4" width="60" customWidth="1"/>
    <col min="5" max="5" width="2.7265625" customWidth="1"/>
    <col min="6" max="16384" width="8.7265625" hidden="1"/>
  </cols>
  <sheetData>
    <row r="1" spans="2:4"/>
    <row r="2" spans="2:4">
      <c r="B2" s="132" t="s">
        <v>1278</v>
      </c>
      <c r="C2" s="132"/>
      <c r="D2" s="132"/>
    </row>
    <row r="3" spans="2:4"/>
    <row r="4" spans="2:4">
      <c r="B4" s="1391" t="s">
        <v>1257</v>
      </c>
      <c r="C4" s="1391" t="s">
        <v>1258</v>
      </c>
      <c r="D4" s="1391" t="s">
        <v>1275</v>
      </c>
    </row>
    <row r="5" spans="2:4" ht="29">
      <c r="B5" s="1392" t="s">
        <v>1179</v>
      </c>
      <c r="C5" s="1390" t="s">
        <v>1260</v>
      </c>
      <c r="D5" s="1389" t="s">
        <v>1259</v>
      </c>
    </row>
    <row r="6" spans="2:4" ht="29">
      <c r="B6" s="1392" t="s">
        <v>1261</v>
      </c>
      <c r="C6" s="1390" t="s">
        <v>1283</v>
      </c>
      <c r="D6" s="1389" t="s">
        <v>1276</v>
      </c>
    </row>
    <row r="7" spans="2:4">
      <c r="B7" s="1392" t="s">
        <v>17</v>
      </c>
      <c r="C7" s="1389" t="s">
        <v>1262</v>
      </c>
      <c r="D7" s="1389" t="s">
        <v>1263</v>
      </c>
    </row>
    <row r="8" spans="2:4">
      <c r="B8" s="1392" t="s">
        <v>7</v>
      </c>
      <c r="C8" s="1389" t="s">
        <v>1264</v>
      </c>
      <c r="D8" s="1389" t="s">
        <v>1259</v>
      </c>
    </row>
    <row r="9" spans="2:4">
      <c r="B9" s="1392" t="s">
        <v>1265</v>
      </c>
      <c r="C9" s="1389" t="s">
        <v>1266</v>
      </c>
      <c r="D9" s="1389" t="s">
        <v>1259</v>
      </c>
    </row>
    <row r="10" spans="2:4">
      <c r="B10" s="1392" t="s">
        <v>1267</v>
      </c>
      <c r="C10" s="1389" t="s">
        <v>1268</v>
      </c>
      <c r="D10" s="1389" t="s">
        <v>1269</v>
      </c>
    </row>
    <row r="11" spans="2:4">
      <c r="B11" s="1392" t="s">
        <v>1270</v>
      </c>
      <c r="C11" s="1389" t="s">
        <v>1271</v>
      </c>
      <c r="D11" s="1389" t="s">
        <v>1272</v>
      </c>
    </row>
    <row r="12" spans="2:4">
      <c r="B12" s="1392" t="s">
        <v>1273</v>
      </c>
      <c r="C12" s="1389" t="s">
        <v>1274</v>
      </c>
      <c r="D12" s="1389" t="s">
        <v>1259</v>
      </c>
    </row>
    <row r="13" spans="2:4" ht="43.5">
      <c r="B13" s="1392" t="s">
        <v>1284</v>
      </c>
      <c r="C13" s="1389" t="s">
        <v>1277</v>
      </c>
      <c r="D13" s="1390" t="s">
        <v>1279</v>
      </c>
    </row>
    <row r="14" spans="2:4"/>
    <row r="17" customFormat="1" hidden="1"/>
    <row r="18" customFormat="1" hidden="1"/>
    <row r="19" customFormat="1" hidden="1"/>
    <row r="20" customFormat="1" hidden="1"/>
  </sheetData>
  <sheetProtection algorithmName="SHA-512" hashValue="7P5XJpcprvI5Xw633+Q1Isdg1VE3zeUI0t0aK57trE5Lit1+pFIc+cuLpu1UXa0de2WJD0F7tQ//KtUgBsivwQ==" saltValue="49LxeMJtl5u9PD6HDDaZyw==" spinCount="100000" sheet="1" objects="1" scenarios="1"/>
  <pageMargins left="0.7" right="0.7" top="0.75" bottom="0.75" header="0.3" footer="0.3"/>
</worksheet>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4" baseType="variant">
      <vt:variant>
        <vt:lpstr>Worksheets</vt:lpstr>
      </vt:variant>
      <vt:variant>
        <vt:i4>18</vt:i4>
      </vt:variant>
      <vt:variant>
        <vt:lpstr>Named Ranges</vt:lpstr>
      </vt:variant>
      <vt:variant>
        <vt:i4>87</vt:i4>
      </vt:variant>
    </vt:vector>
  </HeadingPairs>
  <TitlesOfParts>
    <vt:vector size="105" baseType="lpstr">
      <vt:lpstr>Explainer</vt:lpstr>
      <vt:lpstr>Comparison</vt:lpstr>
      <vt:lpstr>CDR-Configs &gt;&gt;</vt:lpstr>
      <vt:lpstr>BECCS_1</vt:lpstr>
      <vt:lpstr>Biochar_1</vt:lpstr>
      <vt:lpstr>DACCS_1</vt:lpstr>
      <vt:lpstr>EW_1</vt:lpstr>
      <vt:lpstr>OL_1</vt:lpstr>
      <vt:lpstr>Nodes &gt;&gt;</vt:lpstr>
      <vt:lpstr>General</vt:lpstr>
      <vt:lpstr>Countries</vt:lpstr>
      <vt:lpstr>Transport</vt:lpstr>
      <vt:lpstr>Biomass</vt:lpstr>
      <vt:lpstr>CO2_TrSt</vt:lpstr>
      <vt:lpstr>Biochar_i</vt:lpstr>
      <vt:lpstr>DAC_i</vt:lpstr>
      <vt:lpstr>BECC_i</vt:lpstr>
      <vt:lpstr>EW-OL_i</vt:lpstr>
      <vt:lpstr>Biochar_1!BC_Transport_1</vt:lpstr>
      <vt:lpstr>Biochar_1!BC_Transport_1_km</vt:lpstr>
      <vt:lpstr>Biochar_1!BC_Transport_2</vt:lpstr>
      <vt:lpstr>Biochar_1!BC_Transport_2_km</vt:lpstr>
      <vt:lpstr>Biochar_1!BC_Transport_3</vt:lpstr>
      <vt:lpstr>Biochar_1!BC_Transport_3_km</vt:lpstr>
      <vt:lpstr>BECC_CaptureEfficiency</vt:lpstr>
      <vt:lpstr>BECC_options</vt:lpstr>
      <vt:lpstr>BECCS_1!BECCS_plant</vt:lpstr>
      <vt:lpstr>BECCS_1!BECCS_plant_country</vt:lpstr>
      <vt:lpstr>BECCS_1!BECCS_plant_type</vt:lpstr>
      <vt:lpstr>BECCS_1!Biomass_biogenic</vt:lpstr>
      <vt:lpstr>BECCS_1!Biomass_country</vt:lpstr>
      <vt:lpstr>BECCS_1!Biomass_drying_moment</vt:lpstr>
      <vt:lpstr>Biochar_1!Biomass_drying_moment</vt:lpstr>
      <vt:lpstr>Biochar_1!Biomass_moisture</vt:lpstr>
      <vt:lpstr>BECCS_1!Biomass_type</vt:lpstr>
      <vt:lpstr>Biochar_1!Biomass_type</vt:lpstr>
      <vt:lpstr>BM_BiogenicCShare</vt:lpstr>
      <vt:lpstr>BM_CContent</vt:lpstr>
      <vt:lpstr>Biochar_1!BM_Country</vt:lpstr>
      <vt:lpstr>Biochar_1!BM_drying_elec</vt:lpstr>
      <vt:lpstr>Biochar_1!BM_drying_heat</vt:lpstr>
      <vt:lpstr>Biochar_1!BM_drying_SC</vt:lpstr>
      <vt:lpstr>BM_HHV</vt:lpstr>
      <vt:lpstr>BM_LHV</vt:lpstr>
      <vt:lpstr>BM_MoistureContent</vt:lpstr>
      <vt:lpstr>BM_Options</vt:lpstr>
      <vt:lpstr>BECCS_1!BM_transport_1</vt:lpstr>
      <vt:lpstr>Biochar_1!BM_Transport_1</vt:lpstr>
      <vt:lpstr>BECCS_1!BM_transport_1_KM</vt:lpstr>
      <vt:lpstr>Biochar_1!BM_Transport_1_km</vt:lpstr>
      <vt:lpstr>BECCS_1!BM_transport_2</vt:lpstr>
      <vt:lpstr>Biochar_1!BM_Transport_2</vt:lpstr>
      <vt:lpstr>BECCS_1!BM_transport_2_KM</vt:lpstr>
      <vt:lpstr>Biochar_1!BM_Transport_2_km</vt:lpstr>
      <vt:lpstr>BECCS_1!BM_transport_3</vt:lpstr>
      <vt:lpstr>Biochar_1!BM_Transport_3</vt:lpstr>
      <vt:lpstr>BECCS_1!BM_transport_3_KM</vt:lpstr>
      <vt:lpstr>Biochar_1!BM_Transport_3_km</vt:lpstr>
      <vt:lpstr>DACCS_1!Capture_country</vt:lpstr>
      <vt:lpstr>DACCS_1!Capture_electricity</vt:lpstr>
      <vt:lpstr>DACCS_1!Capture_heat</vt:lpstr>
      <vt:lpstr>BECCS_1!CO2_pipepline_distance</vt:lpstr>
      <vt:lpstr>Biochar_1!CO2_stored</vt:lpstr>
      <vt:lpstr>DACCS_1!Compression_electricity</vt:lpstr>
      <vt:lpstr>DAC_options</vt:lpstr>
      <vt:lpstr>DACCS_1!DAC_type</vt:lpstr>
      <vt:lpstr>BECCS_1!Drying_electricity</vt:lpstr>
      <vt:lpstr>Biochar_1!Drying_electricity</vt:lpstr>
      <vt:lpstr>BECCS_1!Drying_heat</vt:lpstr>
      <vt:lpstr>Biochar_1!Drying_heat</vt:lpstr>
      <vt:lpstr>DACCS_1!E_CO2_capture</vt:lpstr>
      <vt:lpstr>DACCS_1!E_CO2_compression</vt:lpstr>
      <vt:lpstr>DACCS_1!E_CO2_storage</vt:lpstr>
      <vt:lpstr>DACCS_1!E_CO2_transport</vt:lpstr>
      <vt:lpstr>DACCS_1!E_DAC_Plant</vt:lpstr>
      <vt:lpstr>EI_categories</vt:lpstr>
      <vt:lpstr>EI_categories_unique</vt:lpstr>
      <vt:lpstr>EI_GWP</vt:lpstr>
      <vt:lpstr>EI_location</vt:lpstr>
      <vt:lpstr>EI_names</vt:lpstr>
      <vt:lpstr>Biochar_1!Electricity_generation</vt:lpstr>
      <vt:lpstr>Energy_countries</vt:lpstr>
      <vt:lpstr>DACCS_1!Energy_Elec</vt:lpstr>
      <vt:lpstr>DACCS_1!Energy_Heat</vt:lpstr>
      <vt:lpstr>BECCS_1!Injection_depth</vt:lpstr>
      <vt:lpstr>DACCS_1!Injection_depth</vt:lpstr>
      <vt:lpstr>kWhtoGJ</vt:lpstr>
      <vt:lpstr>kWhtoMJ</vt:lpstr>
      <vt:lpstr>Mass_C</vt:lpstr>
      <vt:lpstr>Mass_CO2</vt:lpstr>
      <vt:lpstr>BECCS_1!Moisture</vt:lpstr>
      <vt:lpstr>DACCS_1!Pipeline_KM</vt:lpstr>
      <vt:lpstr>Biochar_1!Pyrolysis_country</vt:lpstr>
      <vt:lpstr>Biochar_1!Pyrolysis_elec</vt:lpstr>
      <vt:lpstr>Biochar_1!Pyrolysis_heat</vt:lpstr>
      <vt:lpstr>Biochar_1!Pyrolysis_T</vt:lpstr>
      <vt:lpstr>Biochar_1!Removal_efficiency</vt:lpstr>
      <vt:lpstr>DACCS_1!Removal_efficiency</vt:lpstr>
      <vt:lpstr>BECCS_1!Storage_country</vt:lpstr>
      <vt:lpstr>DACCS_1!Storage_country</vt:lpstr>
      <vt:lpstr>BECCS_1!Storage_electricity</vt:lpstr>
      <vt:lpstr>DACCS_1!Storage_electricity</vt:lpstr>
      <vt:lpstr>TOEtoGJ</vt:lpstr>
      <vt:lpstr>true_false</vt:lpstr>
      <vt:lpstr>YEARtoDAYS</vt:lpstr>
    </vt:vector>
  </TitlesOfParts>
  <Company>ETH Zuerich</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Dianne Hondeborg</dc:creator>
  <cp:lastModifiedBy>Hondeborg  Dianne</cp:lastModifiedBy>
  <dcterms:created xsi:type="dcterms:W3CDTF">2020-11-26T08:45:18Z</dcterms:created>
  <dcterms:modified xsi:type="dcterms:W3CDTF">2025-01-20T08:51:16Z</dcterms:modified>
</cp:coreProperties>
</file>